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结算文件/"/>
    </mc:Choice>
  </mc:AlternateContent>
  <xr:revisionPtr revIDLastSave="0" documentId="13_ncr:1_{45712F56-0284-FB4A-8A7F-DE36B2012F40}" xr6:coauthVersionLast="36" xr6:coauthVersionMax="36" xr10:uidLastSave="{00000000-0000-0000-0000-000000000000}"/>
  <bookViews>
    <workbookView xWindow="4740" yWindow="500" windowWidth="22740" windowHeight="15980" tabRatio="679" activeTab="2" xr2:uid="{00000000-000D-0000-FFFF-FFFF00000000}"/>
  </bookViews>
  <sheets>
    <sheet name="隐藏计算页" sheetId="20" state="hidden" r:id="rId1"/>
    <sheet name="报价结算清单" sheetId="14" r:id="rId2"/>
    <sheet name="杭州用车明细（刘畊宏）" sheetId="27" r:id="rId3"/>
    <sheet name="海口用车明细" sheetId="25" r:id="rId4"/>
    <sheet name="北京用车明细" sheetId="23" r:id="rId5"/>
    <sheet name="成都-安静的石头明细" sheetId="24" r:id="rId6"/>
    <sheet name="机票费用明细" sheetId="21" r:id="rId7"/>
    <sheet name="基准价格" sheetId="12" r:id="rId8"/>
  </sheets>
  <externalReferences>
    <externalReference r:id="rId9"/>
    <externalReference r:id="rId10"/>
  </externalReferences>
  <definedNames>
    <definedName name="_xlnm._FilterDatabase" localSheetId="1" hidden="1">报价结算清单!$A$1:$T$140</definedName>
    <definedName name="_xlnm._FilterDatabase" localSheetId="7" hidden="1">基准价格!$A$3:$H$311</definedName>
    <definedName name="_xlnm.Print_Area" localSheetId="1">报价结算清单!$A$1:$T$140</definedName>
  </definedNames>
  <calcPr calcId="181029"/>
</workbook>
</file>

<file path=xl/calcChain.xml><?xml version="1.0" encoding="utf-8"?>
<calcChain xmlns="http://schemas.openxmlformats.org/spreadsheetml/2006/main">
  <c r="Q133" i="14" l="1"/>
  <c r="Q130" i="14"/>
  <c r="I13" i="27" l="1"/>
  <c r="I15" i="27"/>
  <c r="I14" i="27"/>
  <c r="I16" i="27" s="1"/>
  <c r="I11" i="27"/>
  <c r="I10" i="27"/>
  <c r="I8" i="27"/>
  <c r="K7" i="25"/>
  <c r="K6" i="25"/>
  <c r="K5" i="25"/>
  <c r="K4" i="25"/>
  <c r="K3" i="25"/>
  <c r="Q81" i="14"/>
  <c r="J81" i="14"/>
  <c r="P81" i="14" s="1"/>
  <c r="I81" i="14"/>
  <c r="H81" i="14"/>
  <c r="F81" i="14"/>
  <c r="F77" i="14"/>
  <c r="I12" i="27" l="1"/>
  <c r="I9" i="27"/>
  <c r="I18" i="27"/>
  <c r="I17" i="27"/>
  <c r="K9" i="25"/>
  <c r="K8" i="25"/>
  <c r="R81" i="14"/>
  <c r="P91" i="14"/>
  <c r="J21" i="24"/>
  <c r="J20" i="24"/>
  <c r="J17" i="24"/>
  <c r="B23" i="24" s="1"/>
  <c r="B25" i="24" s="1"/>
  <c r="J16" i="24"/>
  <c r="K12" i="23"/>
  <c r="K4" i="23"/>
  <c r="K5" i="23"/>
  <c r="K6" i="23"/>
  <c r="K7" i="23"/>
  <c r="K8" i="23"/>
  <c r="K9" i="23"/>
  <c r="K3" i="23"/>
  <c r="Q67" i="14"/>
  <c r="R67" i="14" s="1"/>
  <c r="Q65" i="14"/>
  <c r="I20" i="27" l="1"/>
  <c r="R65" i="14"/>
  <c r="R101" i="14"/>
  <c r="Q100" i="14"/>
  <c r="R100" i="14" s="1"/>
  <c r="P37" i="14"/>
  <c r="Q99" i="14"/>
  <c r="R99" i="14" s="1"/>
  <c r="Q84" i="14" l="1"/>
  <c r="R84" i="14" s="1"/>
  <c r="Q82" i="14"/>
  <c r="R82" i="14" s="1"/>
  <c r="J82" i="14"/>
  <c r="I82" i="14"/>
  <c r="H82" i="14"/>
  <c r="G82" i="14"/>
  <c r="F82" i="14"/>
  <c r="J12" i="23"/>
  <c r="I12" i="23"/>
  <c r="H12" i="23"/>
  <c r="G12" i="23"/>
  <c r="K10" i="23"/>
  <c r="Q76" i="14"/>
  <c r="R76" i="14" s="1"/>
  <c r="Q75" i="14"/>
  <c r="R75" i="14" s="1"/>
  <c r="Q74" i="14"/>
  <c r="R74" i="14" s="1"/>
  <c r="J74" i="14"/>
  <c r="I74" i="14"/>
  <c r="H74" i="14"/>
  <c r="G74" i="14"/>
  <c r="F74" i="14"/>
  <c r="Q73" i="14"/>
  <c r="R73" i="14" s="1"/>
  <c r="J73" i="14"/>
  <c r="I73" i="14"/>
  <c r="H73" i="14"/>
  <c r="G73" i="14"/>
  <c r="F73" i="14"/>
  <c r="Q62" i="14" l="1"/>
  <c r="Q59" i="14"/>
  <c r="Q60" i="14"/>
  <c r="Q61" i="14"/>
  <c r="Q63" i="14" l="1"/>
  <c r="Q64" i="14" l="1"/>
  <c r="P64" i="14"/>
  <c r="R64" i="14" l="1"/>
  <c r="Q95" i="14"/>
  <c r="R95" i="14" s="1"/>
  <c r="Q96" i="14"/>
  <c r="R96" i="14" s="1"/>
  <c r="Q97" i="14"/>
  <c r="R97" i="14" s="1"/>
  <c r="Q98" i="14"/>
  <c r="R98" i="14" s="1"/>
  <c r="Q88" i="14"/>
  <c r="R88" i="14" s="1"/>
  <c r="Q93" i="14"/>
  <c r="R93" i="14" s="1"/>
  <c r="Q57" i="14"/>
  <c r="Q91" i="14"/>
  <c r="R91" i="14" s="1"/>
  <c r="Q86" i="14"/>
  <c r="Q87" i="14"/>
  <c r="Q83" i="14"/>
  <c r="R83" i="14" s="1"/>
  <c r="Q92" i="14"/>
  <c r="R92" i="14" s="1"/>
  <c r="Q78" i="14"/>
  <c r="R78" i="14" s="1"/>
  <c r="J78" i="14"/>
  <c r="I78" i="14"/>
  <c r="H78" i="14"/>
  <c r="G78" i="14"/>
  <c r="F78" i="14"/>
  <c r="Q79" i="14"/>
  <c r="R79" i="14" s="1"/>
  <c r="Q52" i="14"/>
  <c r="Q53" i="14"/>
  <c r="Q72" i="14"/>
  <c r="Q54" i="14"/>
  <c r="Q77" i="14"/>
  <c r="R77" i="14" s="1"/>
  <c r="J77" i="14"/>
  <c r="I77" i="14"/>
  <c r="H77" i="14"/>
  <c r="G77" i="14"/>
  <c r="F54" i="14"/>
  <c r="G54" i="14"/>
  <c r="H54" i="14"/>
  <c r="I54" i="14"/>
  <c r="J54" i="14"/>
  <c r="P54" i="14" s="1"/>
  <c r="F72" i="14"/>
  <c r="Q80" i="14"/>
  <c r="Q55" i="14"/>
  <c r="Q85" i="14"/>
  <c r="Q56" i="14"/>
  <c r="Q58" i="14"/>
  <c r="Q89" i="14"/>
  <c r="Q90" i="14"/>
  <c r="Q70" i="14"/>
  <c r="R70" i="14" s="1"/>
  <c r="Q71" i="14"/>
  <c r="R71" i="14" s="1"/>
  <c r="Q50" i="14"/>
  <c r="Q51" i="14"/>
  <c r="Q69" i="14"/>
  <c r="Q68" i="14"/>
  <c r="R68" i="14" s="1"/>
  <c r="Q66" i="14"/>
  <c r="R66" i="14" s="1"/>
  <c r="H7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27" i="14"/>
  <c r="Q129" i="14" s="1"/>
  <c r="P127" i="14"/>
  <c r="P129" i="14" s="1"/>
  <c r="Q122" i="14"/>
  <c r="P122" i="14"/>
  <c r="Q121" i="14"/>
  <c r="P121" i="14"/>
  <c r="Q116" i="14"/>
  <c r="P116" i="14"/>
  <c r="Q115" i="14"/>
  <c r="P115" i="14"/>
  <c r="Q111" i="14"/>
  <c r="P111" i="14"/>
  <c r="Q110" i="14"/>
  <c r="P110" i="14"/>
  <c r="P109" i="14"/>
  <c r="P108" i="14"/>
  <c r="P107" i="14"/>
  <c r="P106" i="14"/>
  <c r="Q94" i="14"/>
  <c r="P61" i="14"/>
  <c r="R61" i="14" s="1"/>
  <c r="P60" i="14"/>
  <c r="R60" i="14" s="1"/>
  <c r="P59" i="14"/>
  <c r="R59" i="14" s="1"/>
  <c r="P62" i="14"/>
  <c r="R62" i="14" s="1"/>
  <c r="P90" i="14"/>
  <c r="P89" i="14"/>
  <c r="P58" i="14"/>
  <c r="P87" i="14"/>
  <c r="P86" i="14"/>
  <c r="P57" i="14"/>
  <c r="P56" i="14"/>
  <c r="P85" i="14"/>
  <c r="J55" i="14"/>
  <c r="P55" i="14" s="1"/>
  <c r="R55" i="14" s="1"/>
  <c r="I55" i="14"/>
  <c r="H55" i="14"/>
  <c r="G55" i="14"/>
  <c r="F55" i="14"/>
  <c r="P80" i="14"/>
  <c r="J72" i="14"/>
  <c r="P72" i="14" s="1"/>
  <c r="I72" i="14"/>
  <c r="G72" i="14"/>
  <c r="P53" i="14"/>
  <c r="P52" i="14"/>
  <c r="P69" i="14"/>
  <c r="P51" i="14"/>
  <c r="P50" i="14"/>
  <c r="P63" i="14"/>
  <c r="R63" i="14" s="1"/>
  <c r="P49" i="14"/>
  <c r="R49" i="14" s="1"/>
  <c r="Q43" i="14"/>
  <c r="P43" i="14"/>
  <c r="Q42" i="14"/>
  <c r="J42" i="14"/>
  <c r="P42" i="14" s="1"/>
  <c r="I42" i="14"/>
  <c r="H42" i="14"/>
  <c r="G42" i="14"/>
  <c r="F42" i="14"/>
  <c r="Q41" i="14"/>
  <c r="P41" i="14"/>
  <c r="Q40" i="14"/>
  <c r="J40" i="14"/>
  <c r="P40" i="14" s="1"/>
  <c r="I40" i="14"/>
  <c r="H40" i="14"/>
  <c r="G40" i="14"/>
  <c r="F40" i="14"/>
  <c r="Q39" i="14"/>
  <c r="P39" i="14"/>
  <c r="Q38" i="14"/>
  <c r="J38" i="14"/>
  <c r="P38" i="14" s="1"/>
  <c r="I38" i="14"/>
  <c r="H38" i="14"/>
  <c r="G38" i="14"/>
  <c r="F38" i="14"/>
  <c r="R37" i="14"/>
  <c r="Q36" i="14"/>
  <c r="J36" i="14"/>
  <c r="P36" i="14" s="1"/>
  <c r="I36" i="14"/>
  <c r="H36" i="14"/>
  <c r="G36" i="14"/>
  <c r="F36" i="14"/>
  <c r="Q33" i="14"/>
  <c r="P33" i="14"/>
  <c r="Q32" i="14"/>
  <c r="J32" i="14"/>
  <c r="P32" i="14" s="1"/>
  <c r="I32" i="14"/>
  <c r="H32" i="14"/>
  <c r="G32" i="14"/>
  <c r="F32" i="14"/>
  <c r="Q31" i="14"/>
  <c r="P31" i="14"/>
  <c r="Q30" i="14"/>
  <c r="J30" i="14"/>
  <c r="P30" i="14" s="1"/>
  <c r="I30" i="14"/>
  <c r="H30" i="14"/>
  <c r="G30" i="14"/>
  <c r="F30" i="14"/>
  <c r="Q29" i="14"/>
  <c r="P29" i="14"/>
  <c r="Q28" i="14"/>
  <c r="J28" i="14"/>
  <c r="P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5" i="14"/>
  <c r="P25" i="14"/>
  <c r="Q24" i="14"/>
  <c r="J24" i="14"/>
  <c r="P24" i="14" s="1"/>
  <c r="I24" i="14"/>
  <c r="H24" i="14"/>
  <c r="G24" i="14"/>
  <c r="F24" i="14"/>
  <c r="Q23" i="14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I20" i="14"/>
  <c r="H20" i="14"/>
  <c r="G20" i="14"/>
  <c r="F20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P15" i="14"/>
  <c r="Q14" i="14"/>
  <c r="P14" i="14"/>
  <c r="Q13" i="14"/>
  <c r="J13" i="14"/>
  <c r="P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112" i="14" l="1"/>
  <c r="R56" i="14"/>
  <c r="R58" i="14"/>
  <c r="R54" i="14"/>
  <c r="P102" i="14"/>
  <c r="R52" i="14"/>
  <c r="R69" i="14"/>
  <c r="R57" i="14"/>
  <c r="R51" i="14"/>
  <c r="R90" i="14"/>
  <c r="R85" i="14"/>
  <c r="R87" i="14"/>
  <c r="R94" i="14"/>
  <c r="R50" i="14"/>
  <c r="R89" i="14"/>
  <c r="R53" i="14"/>
  <c r="R86" i="14"/>
  <c r="R80" i="14"/>
  <c r="R72" i="14"/>
  <c r="Q102" i="14"/>
  <c r="R122" i="14"/>
  <c r="R116" i="14"/>
  <c r="R24" i="14"/>
  <c r="R26" i="14"/>
  <c r="R28" i="14"/>
  <c r="R30" i="14"/>
  <c r="R32" i="14"/>
  <c r="R36" i="14"/>
  <c r="P117" i="14"/>
  <c r="P112" i="14"/>
  <c r="R110" i="14"/>
  <c r="Q123" i="14"/>
  <c r="P123" i="14"/>
  <c r="R29" i="14"/>
  <c r="R31" i="14"/>
  <c r="R115" i="14"/>
  <c r="R23" i="14"/>
  <c r="R27" i="14"/>
  <c r="R33" i="14"/>
  <c r="R39" i="14"/>
  <c r="R41" i="14"/>
  <c r="R43" i="14"/>
  <c r="Q34" i="14"/>
  <c r="Q44" i="14"/>
  <c r="R21" i="14"/>
  <c r="R25" i="14"/>
  <c r="R111" i="14"/>
  <c r="Q117" i="14"/>
  <c r="R38" i="14"/>
  <c r="R40" i="14"/>
  <c r="R42" i="14"/>
  <c r="R127" i="14"/>
  <c r="R121" i="14"/>
  <c r="R14" i="14"/>
  <c r="R15" i="14"/>
  <c r="R13" i="14"/>
  <c r="Q18" i="14"/>
  <c r="R12" i="14"/>
  <c r="R16" i="14"/>
  <c r="R20" i="14"/>
  <c r="R22" i="14"/>
  <c r="R17" i="14"/>
  <c r="P44" i="14"/>
  <c r="P34" i="14"/>
  <c r="P18" i="14"/>
  <c r="R102" i="14" l="1"/>
  <c r="R117" i="14"/>
  <c r="R123" i="14"/>
  <c r="R112" i="14"/>
  <c r="R34" i="14"/>
  <c r="Q45" i="14"/>
  <c r="R18" i="14"/>
  <c r="R129" i="14"/>
  <c r="R44" i="14"/>
  <c r="P45" i="14"/>
  <c r="Q132" i="14" l="1"/>
  <c r="Q131" i="14"/>
  <c r="Q136" i="14"/>
  <c r="Q141" i="14"/>
  <c r="Q139" i="14"/>
  <c r="Q138" i="14"/>
  <c r="P132" i="14"/>
  <c r="R45" i="14"/>
  <c r="P130" i="14"/>
  <c r="Q134" i="14" l="1"/>
  <c r="Q140" i="14"/>
  <c r="Q137" i="14"/>
  <c r="P140" i="14"/>
  <c r="P139" i="14"/>
  <c r="P138" i="14"/>
  <c r="P141" i="14"/>
  <c r="P136" i="14"/>
  <c r="P131" i="14"/>
  <c r="P133" i="14" s="1"/>
  <c r="P134" i="14" s="1"/>
  <c r="P137" i="14"/>
</calcChain>
</file>

<file path=xl/sharedStrings.xml><?xml version="1.0" encoding="utf-8"?>
<sst xmlns="http://schemas.openxmlformats.org/spreadsheetml/2006/main" count="2899" uniqueCount="1336">
  <si>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</si>
  <si>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</si>
  <si>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</si>
  <si>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</si>
  <si>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</si>
  <si>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</si>
  <si>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</si>
  <si>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</si>
  <si>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</si>
  <si>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</si>
  <si>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</si>
  <si>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抖音生活者大会</t>
  </si>
  <si>
    <t>项目地址</t>
  </si>
  <si>
    <t>北京，海口，成都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</si>
  <si>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</si>
  <si>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</si>
  <si>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6-7月</t>
  </si>
  <si>
    <t>项目人数</t>
  </si>
  <si>
    <t>40人</t>
  </si>
  <si>
    <t>字节跳动业务接口人</t>
  </si>
  <si>
    <t>任书尘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</si>
  <si>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</si>
  <si>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</si>
  <si>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</si>
  <si>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</si>
  <si>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</si>
  <si>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</si>
  <si>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</si>
  <si>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</si>
  <si>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</si>
  <si>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</si>
  <si>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</si>
  <si>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</si>
  <si>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</si>
  <si>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</si>
  <si>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</si>
  <si>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</si>
  <si>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</si>
  <si>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</si>
  <si>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</si>
  <si>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</si>
  <si>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</si>
  <si>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</si>
  <si>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</si>
  <si>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</si>
  <si>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</si>
  <si>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</si>
  <si>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</si>
  <si>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</si>
  <si>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</si>
  <si>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</si>
  <si>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</si>
  <si>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</si>
  <si>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</si>
  <si>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</si>
  <si>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</si>
  <si>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</si>
  <si>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</si>
  <si>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背景板</t>
  </si>
  <si>
    <t>A#002</t>
  </si>
  <si>
    <t>5m*3m</t>
  </si>
  <si>
    <t>C#073</t>
  </si>
  <si>
    <t>自定义物料</t>
  </si>
  <si>
    <t>背景板射灯</t>
  </si>
  <si>
    <t>背板灯-射灯5个</t>
  </si>
  <si>
    <t>个</t>
  </si>
  <si>
    <t>接机牌</t>
  </si>
  <si>
    <t>40cm*60cm</t>
  </si>
  <si>
    <t>双面KT板（60*40cm）+手举杆</t>
  </si>
  <si>
    <t>成都*1，大兴机场*1，首都机场*2，备用*1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</si>
  <si>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</si>
  <si>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</si>
  <si>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</si>
  <si>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</si>
  <si>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</si>
  <si>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</si>
  <si>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</si>
  <si>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</si>
  <si>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</si>
  <si>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</si>
  <si>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现场运营工作人员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</si>
  <si>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</si>
  <si>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</si>
  <si>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</si>
  <si>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活动嘉宾-北京</t>
  </si>
  <si>
    <t>活动嘉宾大交通</t>
  </si>
  <si>
    <t>机票</t>
  </si>
  <si>
    <t>机票-接待嘉宾</t>
  </si>
  <si>
    <t>各地-北京-各地</t>
  </si>
  <si>
    <t>经济舱达人</t>
  </si>
  <si>
    <t>单程</t>
  </si>
  <si>
    <t>住宿</t>
  </si>
  <si>
    <t>北京四星级酒店</t>
  </si>
  <si>
    <t>大床/双床</t>
  </si>
  <si>
    <t>晚</t>
  </si>
  <si>
    <t>北京五星级酒店</t>
  </si>
  <si>
    <t>套房（艺人）</t>
  </si>
  <si>
    <t>双床/大床（艺人随行）</t>
  </si>
  <si>
    <t>活动嘉宾用车</t>
  </si>
  <si>
    <t>用车</t>
  </si>
  <si>
    <t>用车-接待嘉宾</t>
  </si>
  <si>
    <t>商务车接机</t>
  </si>
  <si>
    <t>大兴机场-酒店-大兴机场</t>
  </si>
  <si>
    <t>次</t>
  </si>
  <si>
    <t>单次接送机</t>
  </si>
  <si>
    <t>首都机场-酒店-首都机场</t>
  </si>
  <si>
    <t>C#062</t>
  </si>
  <si>
    <t>C#065</t>
  </si>
  <si>
    <t>活动嘉宾-海口</t>
  </si>
  <si>
    <t>活动嘉宾-成都</t>
  </si>
  <si>
    <t>成都</t>
  </si>
  <si>
    <t>活动嘉宾用餐</t>
  </si>
  <si>
    <t>用餐</t>
  </si>
  <si>
    <t>北京活动日（两餐）</t>
  </si>
  <si>
    <t>餐</t>
  </si>
  <si>
    <t>北京活动日（两餐）艺人</t>
  </si>
  <si>
    <t>天</t>
  </si>
  <si>
    <t>北京活动日（两餐）艺人随行</t>
  </si>
  <si>
    <t>活动嘉宾住宿</t>
  </si>
  <si>
    <t>海口住宿</t>
  </si>
  <si>
    <t>海口朗廷酒店</t>
  </si>
  <si>
    <t>6月11日-12日晚住宿，13日退房</t>
  </si>
  <si>
    <t>大床房1间</t>
  </si>
  <si>
    <t>间</t>
  </si>
  <si>
    <t>双床房1间</t>
  </si>
  <si>
    <t>海口用车</t>
  </si>
  <si>
    <t>海口</t>
  </si>
  <si>
    <t>用餐，标准艺人500一天，工作人员300一天</t>
  </si>
  <si>
    <t>拍摄日午餐+晚餐</t>
  </si>
  <si>
    <t>成都春熙路希尔顿欢朋酒店</t>
  </si>
  <si>
    <t>6月12日-6月15日晚住宿，16日退房</t>
  </si>
  <si>
    <t>成都机场接送机</t>
  </si>
  <si>
    <t>成都天府机场接送机单次800元</t>
  </si>
  <si>
    <t>嘉宾人身意外伤害险</t>
  </si>
  <si>
    <t>人</t>
  </si>
  <si>
    <t>意外身故、残疾：40万
意外医疗（免赔100元，给付90%）：3万</t>
  </si>
  <si>
    <t>嘉宾人身意外伤害险（艺人）</t>
  </si>
  <si>
    <t>酒店minibar消费</t>
  </si>
  <si>
    <t>预估费用</t>
  </si>
  <si>
    <t>以实际酒店账单为准</t>
  </si>
  <si>
    <t>活动备用金</t>
  </si>
  <si>
    <t>备用金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</si>
  <si>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</si>
  <si>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活动物料</t>
  </si>
  <si>
    <t>签到台防疫物品</t>
  </si>
  <si>
    <t>签到台免洗消毒洗手液</t>
  </si>
  <si>
    <t>瓶</t>
  </si>
  <si>
    <t>签到台口罩</t>
  </si>
  <si>
    <t>盒</t>
  </si>
  <si>
    <t>签到台消毒湿巾</t>
  </si>
  <si>
    <t>车辆防疫备品</t>
  </si>
  <si>
    <t>口罩*5，消毒凝胶60ml*1，消毒湿巾*5，抽纸*1盒
雨伞*1，矿泉水*5</t>
  </si>
  <si>
    <t>6-7月活动期间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</si>
  <si>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</si>
  <si>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</si>
  <si>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</si>
  <si>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</si>
  <si>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</si>
  <si>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</si>
  <si>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</si>
  <si>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</si>
  <si>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</si>
  <si>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</si>
  <si>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</si>
  <si>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</si>
  <si>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</si>
  <si>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</si>
  <si>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</si>
  <si>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</si>
  <si>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</si>
  <si>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</si>
  <si>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</si>
  <si>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</si>
  <si>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</si>
  <si>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</si>
  <si>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</si>
  <si>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</si>
  <si>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</si>
  <si>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</si>
  <si>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</si>
  <si>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</si>
  <si>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</si>
  <si>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</si>
  <si>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</si>
  <si>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</si>
  <si>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</si>
  <si>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</si>
  <si>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</si>
  <si>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</si>
  <si>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</si>
  <si>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</si>
  <si>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</si>
  <si>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</si>
  <si>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</si>
  <si>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</si>
  <si>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</si>
  <si>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</si>
  <si>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</si>
  <si>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</si>
  <si>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</si>
  <si>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</si>
  <si>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</si>
  <si>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</si>
  <si>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</si>
  <si>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</si>
  <si>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</si>
  <si>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</si>
  <si>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</si>
  <si>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</si>
  <si>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</si>
  <si>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</si>
  <si>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</si>
  <si>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</si>
  <si>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</si>
  <si>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</si>
  <si>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</si>
  <si>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</si>
  <si>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</si>
  <si>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</si>
  <si>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</si>
  <si>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</si>
  <si>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</si>
  <si>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</si>
  <si>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</si>
  <si>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</si>
  <si>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</si>
  <si>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</si>
  <si>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</si>
  <si>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</si>
  <si>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</si>
  <si>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</si>
  <si>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</si>
  <si>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</si>
  <si>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</si>
  <si>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</si>
  <si>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</si>
  <si>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</si>
  <si>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</si>
  <si>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</si>
  <si>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</si>
  <si>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</si>
  <si>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</si>
  <si>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</si>
  <si>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</si>
  <si>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</si>
  <si>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</si>
  <si>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</si>
  <si>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</si>
  <si>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</si>
  <si>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</si>
  <si>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</si>
  <si>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</si>
  <si>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</si>
  <si>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</si>
  <si>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</si>
  <si>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</si>
  <si>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</si>
  <si>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</si>
  <si>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</si>
  <si>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</si>
  <si>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</si>
  <si>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</si>
  <si>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</si>
  <si>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</si>
  <si>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</si>
  <si>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</si>
  <si>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</si>
  <si>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</si>
  <si>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</si>
  <si>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</si>
  <si>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</si>
  <si>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</si>
  <si>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</si>
  <si>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</si>
  <si>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</si>
  <si>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</si>
  <si>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</si>
  <si>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</si>
  <si>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</si>
  <si>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</si>
  <si>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</si>
  <si>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</si>
  <si>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</si>
  <si>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</si>
  <si>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</si>
  <si>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</si>
  <si>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</si>
  <si>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</si>
  <si>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</si>
  <si>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</si>
  <si>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</si>
  <si>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</si>
  <si>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</si>
  <si>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</si>
  <si>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</si>
  <si>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</si>
  <si>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</si>
  <si>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</si>
  <si>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</si>
  <si>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</si>
  <si>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</si>
  <si>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</si>
  <si>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</si>
  <si>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</si>
  <si>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</si>
  <si>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</si>
  <si>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</si>
  <si>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</si>
  <si>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</si>
  <si>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</si>
  <si>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</si>
  <si>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</si>
  <si>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</si>
  <si>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</si>
  <si>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</si>
  <si>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</si>
  <si>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</si>
  <si>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</si>
  <si>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</si>
  <si>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</si>
  <si>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</si>
  <si>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</si>
  <si>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</si>
  <si>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</si>
  <si>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</si>
  <si>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</si>
  <si>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</si>
  <si>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</si>
  <si>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</si>
  <si>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</si>
  <si>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</si>
  <si>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</si>
  <si>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</si>
  <si>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</si>
  <si>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</si>
  <si>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</si>
  <si>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</si>
  <si>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</si>
  <si>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</si>
  <si>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</si>
  <si>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</si>
  <si>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</si>
  <si>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</si>
  <si>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</si>
  <si>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</si>
  <si>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</si>
  <si>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</si>
  <si>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</si>
  <si>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</si>
  <si>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</si>
  <si>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</si>
  <si>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</si>
  <si>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</si>
  <si>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</si>
  <si>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</si>
  <si>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</si>
  <si>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</si>
  <si>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</si>
  <si>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</si>
  <si>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</si>
  <si>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</si>
  <si>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</si>
  <si>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</si>
  <si>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</si>
  <si>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</si>
  <si>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</si>
  <si>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</si>
  <si>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</si>
  <si>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</si>
  <si>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</si>
  <si>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</si>
  <si>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</si>
  <si>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</si>
  <si>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</si>
  <si>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</si>
  <si>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</si>
  <si>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</si>
  <si>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</si>
  <si>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</si>
  <si>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</si>
  <si>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</si>
  <si>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</si>
  <si>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</si>
  <si>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</si>
  <si>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</si>
  <si>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</si>
  <si>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</si>
  <si>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</si>
  <si>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</si>
  <si>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</si>
  <si>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</si>
  <si>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</si>
  <si>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</si>
  <si>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</si>
  <si>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</si>
  <si>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</si>
  <si>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</si>
  <si>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</si>
  <si>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</si>
  <si>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</si>
  <si>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</si>
  <si>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</si>
  <si>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</si>
  <si>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</si>
  <si>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</si>
  <si>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</si>
  <si>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</si>
  <si>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</si>
  <si>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</si>
  <si>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</si>
  <si>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</si>
  <si>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</si>
  <si>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</si>
  <si>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</si>
  <si>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</si>
  <si>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</si>
  <si>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</si>
  <si>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</si>
  <si>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</si>
  <si>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</si>
  <si>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</si>
  <si>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</si>
  <si>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</si>
  <si>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</si>
  <si>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</si>
  <si>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</si>
  <si>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</si>
  <si>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</si>
  <si>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</si>
  <si>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</si>
  <si>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</si>
  <si>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</si>
  <si>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</si>
  <si>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</si>
  <si>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</si>
  <si>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</si>
  <si>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</si>
  <si>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</si>
  <si>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</si>
  <si>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</si>
  <si>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</si>
  <si>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</si>
  <si>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</si>
  <si>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</si>
  <si>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</si>
  <si>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</si>
  <si>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</si>
  <si>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</si>
  <si>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</si>
  <si>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</si>
  <si>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</si>
  <si>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</si>
  <si>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</si>
  <si>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</si>
  <si>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</si>
  <si>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</si>
  <si>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</si>
  <si>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</si>
  <si>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</si>
  <si>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</si>
  <si>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</si>
  <si>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</si>
  <si>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</si>
  <si>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</si>
  <si>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</si>
  <si>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</si>
  <si>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</si>
  <si>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</si>
  <si>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</si>
  <si>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</si>
  <si>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</si>
  <si>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</si>
  <si>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</si>
  <si>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</si>
  <si>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</si>
  <si>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</si>
  <si>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</si>
  <si>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</si>
  <si>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</si>
  <si>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</si>
  <si>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</si>
  <si>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</si>
  <si>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</si>
  <si>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</si>
  <si>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</si>
  <si>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</si>
  <si>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</si>
  <si>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</si>
  <si>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</si>
  <si>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</si>
  <si>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</si>
  <si>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</si>
  <si>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</si>
  <si>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</si>
  <si>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</si>
  <si>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</si>
  <si>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</si>
  <si>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</si>
  <si>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</si>
  <si>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</si>
  <si>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</si>
  <si>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</si>
  <si>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</si>
  <si>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</si>
  <si>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</si>
  <si>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</si>
  <si>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</si>
  <si>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</si>
  <si>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</si>
  <si>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</si>
  <si>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</si>
  <si>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</si>
  <si>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</si>
  <si>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</si>
  <si>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</si>
  <si>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</si>
  <si>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</si>
  <si>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</si>
  <si>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</si>
  <si>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</si>
  <si>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</si>
  <si>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</si>
  <si>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</si>
  <si>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</si>
  <si>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</si>
  <si>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</si>
  <si>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</si>
  <si>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</si>
  <si>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</si>
  <si>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</si>
  <si>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</si>
  <si>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</si>
  <si>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</si>
  <si>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</si>
  <si>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</si>
  <si>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</si>
  <si>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</si>
  <si>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</si>
  <si>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</si>
  <si>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</si>
  <si>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</si>
  <si>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</si>
  <si>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</si>
  <si>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</si>
  <si>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</si>
  <si>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</si>
  <si>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</si>
  <si>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</si>
  <si>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</si>
  <si>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</si>
  <si>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</si>
  <si>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</si>
  <si>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</si>
  <si>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</si>
  <si>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</si>
  <si>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</si>
  <si>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</si>
  <si>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</si>
  <si>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</si>
  <si>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</si>
  <si>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</si>
  <si>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</si>
  <si>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</si>
  <si>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</si>
  <si>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</si>
  <si>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</si>
  <si>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</si>
  <si>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</si>
  <si>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</si>
  <si>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</si>
  <si>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</si>
  <si>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</si>
  <si>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</si>
  <si>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</si>
  <si>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</si>
  <si>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</si>
  <si>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</si>
  <si>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</si>
  <si>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</si>
  <si>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</si>
  <si>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</si>
  <si>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</si>
  <si>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</si>
  <si>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</si>
  <si>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</si>
  <si>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</si>
  <si>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</si>
  <si>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</si>
  <si>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</si>
  <si>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</si>
  <si>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</si>
  <si>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</si>
  <si>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</si>
  <si>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</si>
  <si>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</si>
  <si>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</si>
  <si>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</si>
  <si>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</si>
  <si>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</si>
  <si>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</si>
  <si>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</si>
  <si>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</si>
  <si>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</si>
  <si>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</si>
  <si>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</si>
  <si>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</si>
  <si>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</si>
  <si>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</si>
  <si>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</si>
  <si>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</si>
  <si>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</si>
  <si>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</si>
  <si>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</si>
  <si>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</si>
  <si>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</si>
  <si>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</si>
  <si>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</si>
  <si>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</si>
  <si>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</si>
  <si>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</si>
  <si>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</si>
  <si>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</si>
  <si>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</si>
  <si>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</si>
  <si>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</si>
  <si>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</si>
  <si>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</si>
  <si>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</si>
  <si>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</si>
  <si>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</si>
  <si>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</si>
  <si>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</si>
  <si>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</si>
  <si>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</si>
  <si>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</si>
  <si>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</si>
  <si>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</si>
  <si>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</si>
  <si>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</si>
  <si>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</si>
  <si>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</si>
  <si>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</si>
  <si>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</si>
  <si>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</si>
  <si>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</si>
  <si>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</si>
  <si>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</si>
  <si>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</si>
  <si>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</si>
  <si>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</si>
  <si>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</si>
  <si>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</si>
  <si>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</si>
  <si>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</si>
  <si>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</si>
  <si>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</si>
  <si>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</si>
  <si>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</si>
  <si>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</si>
  <si>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</si>
  <si>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</si>
  <si>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</si>
  <si>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</si>
  <si>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</si>
  <si>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</si>
  <si>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</si>
  <si>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</si>
  <si>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</si>
  <si>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</si>
  <si>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</si>
  <si>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</si>
  <si>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</si>
  <si>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</si>
  <si>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</si>
  <si>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</si>
  <si>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</si>
  <si>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</si>
  <si>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</si>
  <si>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</si>
  <si>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</si>
  <si>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</si>
  <si>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</si>
  <si>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</si>
  <si>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</si>
  <si>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</si>
  <si>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</si>
  <si>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</si>
  <si>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</si>
  <si>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</si>
  <si>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</si>
  <si>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</si>
  <si>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</si>
  <si>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</si>
  <si>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</si>
  <si>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</si>
  <si>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</si>
  <si>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</si>
  <si>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</si>
  <si>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</si>
  <si>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</si>
  <si>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</si>
  <si>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</si>
  <si>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</si>
  <si>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</si>
  <si>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</si>
  <si>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</si>
  <si>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</si>
  <si>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</si>
  <si>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</si>
  <si>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</si>
  <si>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</si>
  <si>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</si>
  <si>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</si>
  <si>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</si>
  <si>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</si>
  <si>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</si>
  <si>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</si>
  <si>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</si>
  <si>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</si>
  <si>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</si>
  <si>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</si>
  <si>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</si>
  <si>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</si>
  <si>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</si>
  <si>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</si>
  <si>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</si>
  <si>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</si>
  <si>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</si>
  <si>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</si>
  <si>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</si>
  <si>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</si>
  <si>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</si>
  <si>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</si>
  <si>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</si>
  <si>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</si>
  <si>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</si>
  <si>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</si>
  <si>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</si>
  <si>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</si>
  <si>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</si>
  <si>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</si>
  <si>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</si>
  <si>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</si>
  <si>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</si>
  <si>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</si>
  <si>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</si>
  <si>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</si>
  <si>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</si>
  <si>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</si>
  <si>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</si>
  <si>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</si>
  <si>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</si>
  <si>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</si>
  <si>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</si>
  <si>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</si>
  <si>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</si>
  <si>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</si>
  <si>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</si>
  <si>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</si>
  <si>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</si>
  <si>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</si>
  <si>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</si>
  <si>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</si>
  <si>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</si>
  <si>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</si>
  <si>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</si>
  <si>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</si>
  <si>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</si>
  <si>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</si>
  <si>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</si>
  <si>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</si>
  <si>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</si>
  <si>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</si>
  <si>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</si>
  <si>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</si>
  <si>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</si>
  <si>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</si>
  <si>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</si>
  <si>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</si>
  <si>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</si>
  <si>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</si>
  <si>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</si>
  <si>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</si>
  <si>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</si>
  <si>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</si>
  <si>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</si>
  <si>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</si>
  <si>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</si>
  <si>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</si>
  <si>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</si>
  <si>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</si>
  <si>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</si>
  <si>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</si>
  <si>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</si>
  <si>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</si>
  <si>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</si>
  <si>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</si>
  <si>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</si>
  <si>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</si>
  <si>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</si>
  <si>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</si>
  <si>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</si>
  <si>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</si>
  <si>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</si>
  <si>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</si>
  <si>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</si>
  <si>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</si>
  <si>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</si>
  <si>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</si>
  <si>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</si>
  <si>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</si>
  <si>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</si>
  <si>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</si>
  <si>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</si>
  <si>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</si>
  <si>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</si>
  <si>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</si>
  <si>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</si>
  <si>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</si>
  <si>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</si>
  <si>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</si>
  <si>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</si>
  <si>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</si>
  <si>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</si>
  <si>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</si>
  <si>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</si>
  <si>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</si>
  <si>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</si>
  <si>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</si>
  <si>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</si>
  <si>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</si>
  <si>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</si>
  <si>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</si>
  <si>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</si>
  <si>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</si>
  <si>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</si>
  <si>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</si>
  <si>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</si>
  <si>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</si>
  <si>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</si>
  <si>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</si>
  <si>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</si>
  <si>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</si>
  <si>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</si>
  <si>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</si>
  <si>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</si>
  <si>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</si>
  <si>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</si>
  <si>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</si>
  <si>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</si>
  <si>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</si>
  <si>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</si>
  <si>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</si>
  <si>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</si>
  <si>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</si>
  <si>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</si>
  <si>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</si>
  <si>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</si>
  <si>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</si>
  <si>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</si>
  <si>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</si>
  <si>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</si>
  <si>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</si>
  <si>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</si>
  <si>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</si>
  <si>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</si>
  <si>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</si>
  <si>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</si>
  <si>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</si>
  <si>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</si>
  <si>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</si>
  <si>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</si>
  <si>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</si>
  <si>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</si>
  <si>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</si>
  <si>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</si>
  <si>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</si>
  <si>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</si>
  <si>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</si>
  <si>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</si>
  <si>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</si>
  <si>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</si>
  <si>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</si>
  <si>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</si>
  <si>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</si>
  <si>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</si>
  <si>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</si>
  <si>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</si>
  <si>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</si>
  <si>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</si>
  <si>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</si>
  <si>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</si>
  <si>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</si>
  <si>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</si>
  <si>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</si>
  <si>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</si>
  <si>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</si>
  <si>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</si>
  <si>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</si>
  <si>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</si>
  <si>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</si>
  <si>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</si>
  <si>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</si>
  <si>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</si>
  <si>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</si>
  <si>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</si>
  <si>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</si>
  <si>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</si>
  <si>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</si>
  <si>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</si>
  <si>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</si>
  <si>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</si>
  <si>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</si>
  <si>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</si>
  <si>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</si>
  <si>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</si>
  <si>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</si>
  <si>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</si>
  <si>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</si>
  <si>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</si>
  <si>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</si>
  <si>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</si>
  <si>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</si>
  <si>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</si>
  <si>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</si>
  <si>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</si>
  <si>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</si>
  <si>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</si>
  <si>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</si>
  <si>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</si>
  <si>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</si>
  <si>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</si>
  <si>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</si>
  <si>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</si>
  <si>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</si>
  <si>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</si>
  <si>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</si>
  <si>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</si>
  <si>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</si>
  <si>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</si>
  <si>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</si>
  <si>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</si>
  <si>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</si>
  <si>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</si>
  <si>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</si>
  <si>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</si>
  <si>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</si>
  <si>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</si>
  <si>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</si>
  <si>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</si>
  <si>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</si>
  <si>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</si>
  <si>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</si>
  <si>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</si>
  <si>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</si>
  <si>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</si>
  <si>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</si>
  <si>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</si>
  <si>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</si>
  <si>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</si>
  <si>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</si>
  <si>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</si>
  <si>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</si>
  <si>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</si>
  <si>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</si>
  <si>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</si>
  <si>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</si>
  <si>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</si>
  <si>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</si>
  <si>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</si>
  <si>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</si>
  <si>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</si>
  <si>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</si>
  <si>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</si>
  <si>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</si>
  <si>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</si>
  <si>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</si>
  <si>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</si>
  <si>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</si>
  <si>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</si>
  <si>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</si>
  <si>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</si>
  <si>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</si>
  <si>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</si>
  <si>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</si>
  <si>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</si>
  <si>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</si>
  <si>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</si>
  <si>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</si>
  <si>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</si>
  <si>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</si>
  <si>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</si>
  <si>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</si>
  <si>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</si>
  <si>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</si>
  <si>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</si>
  <si>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</si>
  <si>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</si>
  <si>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</si>
  <si>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</si>
  <si>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</si>
  <si>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</si>
  <si>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</si>
  <si>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</si>
  <si>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</si>
  <si>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</si>
  <si>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</si>
  <si>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</si>
  <si>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</si>
  <si>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</si>
  <si>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</si>
  <si>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</si>
  <si>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</si>
  <si>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</si>
  <si>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</si>
  <si>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</si>
  <si>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</si>
  <si>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</si>
  <si>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</si>
  <si>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</si>
  <si>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</si>
  <si>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</si>
  <si>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</si>
  <si>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</si>
  <si>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</si>
  <si>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</si>
  <si>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</si>
  <si>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</si>
  <si>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全天使用8小时100公里，超时70元/小时，超公里10元/公里</t>
    <phoneticPr fontId="23" type="noConversion"/>
  </si>
  <si>
    <t>全天使用8小时100公里，超时120元/小时，超公里15元/公里</t>
    <phoneticPr fontId="23" type="noConversion"/>
  </si>
  <si>
    <t>活动嘉宾-成都</t>
    <phoneticPr fontId="23" type="noConversion"/>
  </si>
  <si>
    <t>成都-郑州-成都</t>
    <phoneticPr fontId="23" type="noConversion"/>
  </si>
  <si>
    <t>经济舱（安静的石头2位）</t>
    <phoneticPr fontId="23" type="noConversion"/>
  </si>
  <si>
    <t>往返</t>
    <phoneticPr fontId="23" type="noConversion"/>
  </si>
  <si>
    <t>活动嘉宾-南京</t>
    <phoneticPr fontId="23" type="noConversion"/>
  </si>
  <si>
    <t>成都-南京-成都</t>
    <phoneticPr fontId="23" type="noConversion"/>
  </si>
  <si>
    <t>经济舱（铁头下的阿彪4位）</t>
    <phoneticPr fontId="23" type="noConversion"/>
  </si>
  <si>
    <t>高铁票-接待嘉宾</t>
    <phoneticPr fontId="23" type="noConversion"/>
  </si>
  <si>
    <t>营口-北京-营口</t>
    <phoneticPr fontId="23" type="noConversion"/>
  </si>
  <si>
    <t>北京五星级酒店</t>
    <phoneticPr fontId="23" type="noConversion"/>
  </si>
  <si>
    <t>二等座（张同学4人）</t>
    <phoneticPr fontId="23" type="noConversion"/>
  </si>
  <si>
    <t>单程</t>
    <phoneticPr fontId="23" type="noConversion"/>
  </si>
  <si>
    <t>南京香格里拉大酒店</t>
    <phoneticPr fontId="23" type="noConversion"/>
  </si>
  <si>
    <t>北京希尔顿酒店</t>
    <phoneticPr fontId="23" type="noConversion"/>
  </si>
  <si>
    <t>晚</t>
    <phoneticPr fontId="23" type="noConversion"/>
  </si>
  <si>
    <t>2</t>
    <phoneticPr fontId="23" type="noConversion"/>
  </si>
  <si>
    <t>大床（含早）</t>
    <phoneticPr fontId="23" type="noConversion"/>
  </si>
  <si>
    <t>双床（含双早）</t>
    <phoneticPr fontId="23" type="noConversion"/>
  </si>
  <si>
    <t>1</t>
    <phoneticPr fontId="23" type="noConversion"/>
  </si>
  <si>
    <t>高铁票</t>
    <phoneticPr fontId="23" type="noConversion"/>
  </si>
  <si>
    <t>经济舱（张同学4人）</t>
    <phoneticPr fontId="23" type="noConversion"/>
  </si>
  <si>
    <t>南京机场-香格里拉酒店
香格里拉-南京机场</t>
    <phoneticPr fontId="23" type="noConversion"/>
  </si>
  <si>
    <t>C#062</t>
    <phoneticPr fontId="23" type="noConversion"/>
  </si>
  <si>
    <t>商务车接送机</t>
    <phoneticPr fontId="23" type="noConversion"/>
  </si>
  <si>
    <t>车辆物流</t>
    <phoneticPr fontId="23" type="noConversion"/>
  </si>
  <si>
    <t>运营车辆</t>
    <phoneticPr fontId="23" type="noConversion"/>
  </si>
  <si>
    <t>每辆每天</t>
    <phoneticPr fontId="23" type="noConversion"/>
  </si>
  <si>
    <t>杭州莫干山景区当地包车费用普遍比北上广贵</t>
    <phoneticPr fontId="23" type="noConversion"/>
  </si>
  <si>
    <t>商务车送机</t>
    <phoneticPr fontId="23" type="noConversion"/>
  </si>
  <si>
    <t>朗廷-机场</t>
    <phoneticPr fontId="23" type="noConversion"/>
  </si>
  <si>
    <t>每趟</t>
    <phoneticPr fontId="23" type="noConversion"/>
  </si>
  <si>
    <t>成都4日，嘉宾用餐</t>
    <phoneticPr fontId="23" type="noConversion"/>
  </si>
  <si>
    <t>项</t>
    <phoneticPr fontId="23" type="noConversion"/>
  </si>
  <si>
    <t>活动嘉宾-莫干山</t>
    <phoneticPr fontId="23" type="noConversion"/>
  </si>
  <si>
    <t>刘畊宏团队用餐</t>
    <phoneticPr fontId="23" type="noConversion"/>
  </si>
  <si>
    <t>拍摄日早餐+午餐</t>
    <phoneticPr fontId="23" type="noConversion"/>
  </si>
  <si>
    <t>天</t>
    <phoneticPr fontId="23" type="noConversion"/>
  </si>
  <si>
    <t>7月7-9日园区内用餐</t>
    <phoneticPr fontId="23" type="noConversion"/>
  </si>
  <si>
    <t>化妆师费用</t>
    <phoneticPr fontId="23" type="noConversion"/>
  </si>
  <si>
    <t>自定义物料</t>
    <phoneticPr fontId="23" type="noConversion"/>
  </si>
  <si>
    <t>化妆师</t>
    <phoneticPr fontId="23" type="noConversion"/>
  </si>
  <si>
    <t>艺人指定化妆师</t>
    <phoneticPr fontId="23" type="noConversion"/>
  </si>
  <si>
    <t>刘畊宏团队车费报销</t>
    <phoneticPr fontId="23" type="noConversion"/>
  </si>
  <si>
    <t>当地打车</t>
    <phoneticPr fontId="23" type="noConversion"/>
  </si>
  <si>
    <t>次</t>
    <phoneticPr fontId="23" type="noConversion"/>
  </si>
  <si>
    <t>朱铁雄打车报销</t>
    <phoneticPr fontId="23" type="noConversion"/>
  </si>
  <si>
    <t>园区停车费</t>
    <phoneticPr fontId="23" type="noConversion"/>
  </si>
  <si>
    <t>京东物料购买</t>
    <phoneticPr fontId="23" type="noConversion"/>
  </si>
  <si>
    <t>李程远化妆师费用</t>
    <phoneticPr fontId="23" type="noConversion"/>
  </si>
  <si>
    <t>李程远化妆师费用（主持人指定化妆师）</t>
    <phoneticPr fontId="23" type="noConversion"/>
  </si>
  <si>
    <t>元</t>
    <phoneticPr fontId="23" type="noConversion"/>
  </si>
  <si>
    <t>【机票应收款帐单】</t>
  </si>
  <si>
    <t>erp操作人：</t>
  </si>
  <si>
    <t>团号：HMZA-220610-ZJT806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</si>
  <si>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</si>
  <si>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</si>
  <si>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</si>
  <si>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</si>
  <si>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</si>
  <si>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</si>
  <si>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</si>
  <si>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</si>
  <si>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</si>
  <si>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陈岩</t>
  </si>
  <si>
    <t xml:space="preserve"> KQH959 </t>
  </si>
  <si>
    <t>CZ3471 Z   SU12JUN  CGOCTU HK2   1730 1940</t>
  </si>
  <si>
    <t>784-1936762939</t>
  </si>
  <si>
    <t>有</t>
  </si>
  <si>
    <t>张志豪</t>
  </si>
  <si>
    <t>李阳</t>
  </si>
  <si>
    <t>KNWXV6</t>
  </si>
  <si>
    <t xml:space="preserve">CA4523 L   SU19JUN  CTUNKG HK4   1730 2000   </t>
  </si>
  <si>
    <t>999-3996985088</t>
  </si>
  <si>
    <t>王子敬</t>
  </si>
  <si>
    <t>999-3996985089</t>
  </si>
  <si>
    <t>阳国巍</t>
  </si>
  <si>
    <t>999-3996985090</t>
  </si>
  <si>
    <t>张婕妤</t>
  </si>
  <si>
    <t>999-3996985091</t>
  </si>
  <si>
    <t>KTNRWN</t>
  </si>
  <si>
    <t>3U8996 Q   TU21JUN  NKGCTU HK4   2040 2310</t>
  </si>
  <si>
    <t>876-1936762947</t>
  </si>
  <si>
    <t>876-1936762948</t>
  </si>
  <si>
    <t>876-1936762949</t>
  </si>
  <si>
    <t>876-1936762950</t>
  </si>
  <si>
    <t>李程远</t>
  </si>
  <si>
    <t>JTXTPN</t>
  </si>
  <si>
    <t xml:space="preserve"> CZ8852 Z   TU05JUL  HGHPKX HK1   1540 1800</t>
  </si>
  <si>
    <t xml:space="preserve">784-1936762982 </t>
  </si>
  <si>
    <t>胡宇隆</t>
  </si>
  <si>
    <t xml:space="preserve">CA1564 S   WE06JUL  HGHPEK HK2   2000 2220 </t>
  </si>
  <si>
    <t>999-5895052801</t>
  </si>
  <si>
    <t>潘芳妗</t>
  </si>
  <si>
    <t>999-5895052802</t>
  </si>
  <si>
    <t>应收小计</t>
  </si>
  <si>
    <t>应收合计</t>
  </si>
  <si>
    <t>制单人：</t>
  </si>
  <si>
    <t>樊逊</t>
  </si>
  <si>
    <t>制单日期：</t>
  </si>
  <si>
    <t>2022.6.14</t>
  </si>
  <si>
    <t>财务审核人：</t>
  </si>
  <si>
    <t>停车证打印</t>
    <phoneticPr fontId="23" type="noConversion"/>
  </si>
  <si>
    <t>日期</t>
    <phoneticPr fontId="32" type="noConversion"/>
  </si>
  <si>
    <t>内容</t>
    <phoneticPr fontId="32" type="noConversion"/>
  </si>
  <si>
    <t>行程</t>
    <phoneticPr fontId="32" type="noConversion"/>
  </si>
  <si>
    <t>司机</t>
    <phoneticPr fontId="32" type="noConversion"/>
  </si>
  <si>
    <t>车号</t>
    <phoneticPr fontId="32" type="noConversion"/>
  </si>
  <si>
    <t>车型</t>
    <phoneticPr fontId="32" type="noConversion"/>
  </si>
  <si>
    <t>基础车费</t>
    <phoneticPr fontId="32" type="noConversion"/>
  </si>
  <si>
    <t>超时</t>
    <phoneticPr fontId="32" type="noConversion"/>
  </si>
  <si>
    <t>超公里</t>
    <phoneticPr fontId="32" type="noConversion"/>
  </si>
  <si>
    <t>停车费</t>
    <phoneticPr fontId="32" type="noConversion"/>
  </si>
  <si>
    <t>金额</t>
    <phoneticPr fontId="32" type="noConversion"/>
  </si>
  <si>
    <t>备注</t>
    <phoneticPr fontId="32" type="noConversion"/>
  </si>
  <si>
    <t>包车</t>
    <phoneticPr fontId="32" type="noConversion"/>
  </si>
  <si>
    <t>张师傅</t>
    <phoneticPr fontId="32" type="noConversion"/>
  </si>
  <si>
    <t>京A2WX11</t>
    <phoneticPr fontId="32" type="noConversion"/>
  </si>
  <si>
    <t>别克商务ES</t>
    <phoneticPr fontId="32" type="noConversion"/>
  </si>
  <si>
    <t>接站</t>
    <phoneticPr fontId="32" type="noConversion"/>
  </si>
  <si>
    <t>22:30接北京南站</t>
    <phoneticPr fontId="32" type="noConversion"/>
  </si>
  <si>
    <t>刘师傅</t>
    <phoneticPr fontId="32" type="noConversion"/>
  </si>
  <si>
    <t>京AKK634</t>
    <phoneticPr fontId="32" type="noConversion"/>
  </si>
  <si>
    <r>
      <t>12:00-19:15 希尔顿酒店-717影视文创园-百子湾-工体南门-希尔顿酒店。</t>
    </r>
    <r>
      <rPr>
        <sz val="11"/>
        <color rgb="FFFF0000"/>
        <rFont val="微软雅黑"/>
        <family val="2"/>
        <charset val="134"/>
      </rPr>
      <t>未超公里，未超时</t>
    </r>
    <phoneticPr fontId="32" type="noConversion"/>
  </si>
  <si>
    <r>
      <t>11：00-20:50  朝阳希尔顿-朝阳雅筑-717文创园。</t>
    </r>
    <r>
      <rPr>
        <sz val="11"/>
        <color rgb="FFFF0000"/>
        <rFont val="微软雅黑"/>
        <family val="2"/>
        <charset val="134"/>
      </rPr>
      <t>未超公里，超2小时。</t>
    </r>
    <phoneticPr fontId="32" type="noConversion"/>
  </si>
  <si>
    <t>京N63V88</t>
    <phoneticPr fontId="32" type="noConversion"/>
  </si>
  <si>
    <t>备注：车上备免费矿泉水、防疫口罩、纸巾、湿纸巾、固体酒精洗手液、充电线、雨伞等</t>
    <phoneticPr fontId="32" type="noConversion"/>
  </si>
  <si>
    <t>合计</t>
    <phoneticPr fontId="32" type="noConversion"/>
  </si>
  <si>
    <t>收款信息</t>
    <phoneticPr fontId="32" type="noConversion"/>
  </si>
  <si>
    <t>抬头：北京嘉业龙腾汽车租赁有限公司</t>
    <phoneticPr fontId="32" type="noConversion"/>
  </si>
  <si>
    <t>开户行：中国民生银行和平里支行</t>
    <phoneticPr fontId="32" type="noConversion"/>
  </si>
  <si>
    <t>账号：631402146</t>
    <phoneticPr fontId="32" type="noConversion"/>
  </si>
  <si>
    <t xml:space="preserve"> JG5X1V</t>
  </si>
  <si>
    <t xml:space="preserve">CZ3472 Z   FR17JUN  CTUCGO HK2   2050 2300  </t>
  </si>
  <si>
    <t>784-1936762941</t>
  </si>
  <si>
    <t>784-1936762942</t>
  </si>
  <si>
    <t>KG3D6Y</t>
  </si>
  <si>
    <t>杭州-北京-杭州</t>
    <phoneticPr fontId="23" type="noConversion"/>
  </si>
  <si>
    <t>主持人李程远3位</t>
    <phoneticPr fontId="23" type="noConversion"/>
  </si>
  <si>
    <t>退票费，改成高铁费用</t>
    <phoneticPr fontId="23" type="noConversion"/>
  </si>
  <si>
    <t>活动嘉宾-朱铁雄远程录制</t>
    <phoneticPr fontId="23" type="noConversion"/>
  </si>
  <si>
    <t>朱铁雄团队打车费用报销</t>
    <phoneticPr fontId="23" type="noConversion"/>
  </si>
  <si>
    <t>活动-北京</t>
    <phoneticPr fontId="23" type="noConversion"/>
  </si>
  <si>
    <t>园区内停车费</t>
    <phoneticPr fontId="23" type="noConversion"/>
  </si>
  <si>
    <t>主持人指定化妆师</t>
    <phoneticPr fontId="23" type="noConversion"/>
  </si>
  <si>
    <t>停车费</t>
    <phoneticPr fontId="23" type="noConversion"/>
  </si>
  <si>
    <t>嘉宾接站-北京南站-希尔顿酒店</t>
    <phoneticPr fontId="23" type="noConversion"/>
  </si>
  <si>
    <t>17：50-20:30  北京朝阳站-717影视文创园-海淀医院-东来顺中关村店</t>
    <phoneticPr fontId="32" type="noConversion"/>
  </si>
  <si>
    <r>
      <t>7:30-19:30  希尔顿酒店-717影视文创园-大钟寺广场-格林豪泰酒店机场店。</t>
    </r>
    <r>
      <rPr>
        <sz val="11"/>
        <color rgb="FFFF0000"/>
        <rFont val="微软雅黑"/>
        <family val="2"/>
        <charset val="134"/>
      </rPr>
      <t>未超公里，超4小时</t>
    </r>
    <phoneticPr fontId="32" type="noConversion"/>
  </si>
  <si>
    <r>
      <t>7:30-23:00 希尔顿酒店-花东小区-717影视文创园-花东小区-希尔顿酒店。</t>
    </r>
    <r>
      <rPr>
        <sz val="11"/>
        <color rgb="FFFF0000"/>
        <rFont val="微软雅黑"/>
        <family val="2"/>
        <charset val="134"/>
      </rPr>
      <t>未超公里，超7.5小时</t>
    </r>
    <phoneticPr fontId="32" type="noConversion"/>
  </si>
  <si>
    <r>
      <t>8:00-00:00  中关村西屋国际公寓-新闻出版大厦-717影视文创园-正院大宅门首体店-717影视文创园-0871云南菜-中关村西屋国际公寓-太月圆-芍药居北里，共197公里。</t>
    </r>
    <r>
      <rPr>
        <sz val="11"/>
        <color rgb="FFFF0000"/>
        <rFont val="微软雅黑"/>
        <family val="2"/>
        <charset val="134"/>
      </rPr>
      <t>超97公里，超8小时</t>
    </r>
    <phoneticPr fontId="32" type="noConversion"/>
  </si>
  <si>
    <t>北京用车明细结算单</t>
    <phoneticPr fontId="32" type="noConversion"/>
  </si>
  <si>
    <t>嘉宾用车</t>
    <phoneticPr fontId="23" type="noConversion"/>
  </si>
  <si>
    <t>海口用车费用包车最低1200元/天</t>
    <phoneticPr fontId="23" type="noConversion"/>
  </si>
  <si>
    <t>司机全天包车午餐/晚餐补助</t>
    <phoneticPr fontId="23" type="noConversion"/>
  </si>
  <si>
    <t>每天</t>
    <phoneticPr fontId="23" type="noConversion"/>
  </si>
  <si>
    <t>成都双流机场-酒店-双流机场</t>
    <phoneticPr fontId="23" type="noConversion"/>
  </si>
  <si>
    <t>嘉宾餐费</t>
    <phoneticPr fontId="23" type="noConversion"/>
  </si>
  <si>
    <t>嘉宾餐费（星巴克）</t>
    <phoneticPr fontId="23" type="noConversion"/>
  </si>
  <si>
    <t>康辉人员差旅</t>
    <phoneticPr fontId="23" type="noConversion"/>
  </si>
  <si>
    <t>康辉人员费用</t>
    <phoneticPr fontId="23" type="noConversion"/>
  </si>
  <si>
    <t>人次</t>
    <phoneticPr fontId="23" type="noConversion"/>
  </si>
  <si>
    <t>7月7日3人，7月8日3人，7月9日3人，莫干山1人</t>
    <phoneticPr fontId="23" type="noConversion"/>
  </si>
  <si>
    <t>星巴克3天</t>
    <phoneticPr fontId="23" type="noConversion"/>
  </si>
  <si>
    <t>火车票</t>
    <phoneticPr fontId="23" type="noConversion"/>
  </si>
  <si>
    <t>包车含8小时100公里，超出部分（同行：10元/公里，70/小时）</t>
    <phoneticPr fontId="32" type="noConversion"/>
  </si>
  <si>
    <t>0617行程确认及账单-1：6月安静的石头一行2人成都接送</t>
  </si>
  <si>
    <t>客户公司：</t>
  </si>
  <si>
    <t>康辉（北京）</t>
  </si>
  <si>
    <t>公司名称：</t>
  </si>
  <si>
    <t>四川国旅</t>
  </si>
  <si>
    <t>活动名称：</t>
  </si>
  <si>
    <t>6月安静的石头一行2人</t>
  </si>
  <si>
    <t>报价联系人：</t>
  </si>
  <si>
    <t>刘婷</t>
  </si>
  <si>
    <t>客户人数：</t>
  </si>
  <si>
    <t>2人（以最终确认为准）</t>
  </si>
  <si>
    <t>联系电话：</t>
  </si>
  <si>
    <t>活动时间：</t>
  </si>
  <si>
    <t>6月12-17号</t>
  </si>
  <si>
    <t>报价人邮箱：</t>
  </si>
  <si>
    <t>1494158866@qq.com</t>
  </si>
  <si>
    <t>活动地点：</t>
  </si>
  <si>
    <t>负责人及电话：</t>
  </si>
  <si>
    <t>陈丽颖15925159158</t>
  </si>
  <si>
    <t>联系人及电话：</t>
  </si>
  <si>
    <t>报价日期：</t>
  </si>
  <si>
    <t>一、简要行程：</t>
  </si>
  <si>
    <t>日期</t>
  </si>
  <si>
    <t>行程</t>
  </si>
  <si>
    <t>双流机场接机，直接送往酒店，CZ3471  1730-1940</t>
  </si>
  <si>
    <t>成都春熙希尔顿欢朋酒店</t>
  </si>
  <si>
    <t xml:space="preserve">送机，丽致酒店接到客人，直接前往双流机场送机，CZ3472 17JUN  CTUCGO HK2   2050 2300     </t>
  </si>
  <si>
    <t>二、报价：</t>
  </si>
  <si>
    <r>
      <t>1、酒店</t>
    </r>
    <r>
      <rPr>
        <b/>
        <sz val="12"/>
        <color indexed="10"/>
        <rFont val="微软雅黑"/>
        <family val="2"/>
        <charset val="134"/>
      </rPr>
      <t>（景点酒店差异比较大，仅报参考价，实际价格以订房时为准）</t>
    </r>
  </si>
  <si>
    <t>城市</t>
  </si>
  <si>
    <t>房型</t>
  </si>
  <si>
    <t xml:space="preserve">  数量</t>
  </si>
  <si>
    <t>(单位)</t>
  </si>
  <si>
    <t>天数</t>
  </si>
  <si>
    <t>单价</t>
  </si>
  <si>
    <t>备注</t>
  </si>
  <si>
    <t>豪华一室一厅公寓房</t>
  </si>
  <si>
    <t>如需其他房间，按实际房间数结算；均含早餐；房间价格按房态确定，以实际价格以订房时为准；</t>
  </si>
  <si>
    <t>酒店费用小计：</t>
  </si>
  <si>
    <t>2、交通：行李随车：</t>
  </si>
  <si>
    <t>车型</t>
  </si>
  <si>
    <t>台数</t>
  </si>
  <si>
    <t>数量</t>
  </si>
  <si>
    <t>接送机</t>
  </si>
  <si>
    <t>GL8</t>
  </si>
  <si>
    <t>趟</t>
  </si>
  <si>
    <t>行李随车</t>
  </si>
  <si>
    <t>交通费用小计：</t>
  </si>
  <si>
    <t>3、项目合计：</t>
  </si>
  <si>
    <t>以上合计</t>
  </si>
  <si>
    <t>以上价格均含增值税普通发票，开票内容为*旅游服务*团费 ，如需开专用发票，则需加收7%税金</t>
  </si>
  <si>
    <t>已付款</t>
  </si>
  <si>
    <t>剩余应付款</t>
  </si>
  <si>
    <t>康辉人员差旅（交通费用）</t>
    <phoneticPr fontId="23" type="noConversion"/>
  </si>
  <si>
    <t>员工差旅费用，由于距离较远交通不便，员工拼车自驾前往</t>
    <phoneticPr fontId="23" type="noConversion"/>
  </si>
  <si>
    <t>商务车接送/包车</t>
  </si>
  <si>
    <t>万宁-海口单程非包车</t>
  </si>
  <si>
    <t>6月11-13日万宁-海口朗庭酒店活动用车</t>
  </si>
  <si>
    <t>客人信息</t>
  </si>
  <si>
    <t>车号信息</t>
  </si>
  <si>
    <t>单位</t>
  </si>
  <si>
    <t>停车费</t>
  </si>
  <si>
    <t>超时费</t>
  </si>
  <si>
    <t>餐补</t>
  </si>
  <si>
    <t>11日</t>
  </si>
  <si>
    <t>22点石梅湾艾美酒店-海口朗庭酒店</t>
  </si>
  <si>
    <t>郭女士17751772825</t>
  </si>
  <si>
    <t>别克商务</t>
  </si>
  <si>
    <t>琼AH7H36
韩师傅13907680567</t>
  </si>
  <si>
    <t>万宁到海口单程</t>
    <phoneticPr fontId="52" type="noConversion"/>
  </si>
  <si>
    <t>12日</t>
  </si>
  <si>
    <t>开始9:00一结束22:30，总用车时长13.5小时，超5.5小时，行程:朗庭一龙园别墅一传媒公司一三联社区北环路一朗庭，行驶75公里</t>
    <phoneticPr fontId="52" type="noConversion"/>
  </si>
  <si>
    <t>全天餐补</t>
    <phoneticPr fontId="52" type="noConversion"/>
  </si>
  <si>
    <t>13日</t>
  </si>
  <si>
    <t>10:30，朗庭酒店-机场</t>
  </si>
  <si>
    <t>11日</t>
    <phoneticPr fontId="52" type="noConversion"/>
  </si>
  <si>
    <t>朗庭酒店房费（两间房两晚）</t>
  </si>
  <si>
    <t>合计：</t>
  </si>
  <si>
    <t>税点：</t>
  </si>
  <si>
    <t>总计：</t>
  </si>
  <si>
    <t>甲方名称（必填）：中国康辉旅游集团有限公司</t>
  </si>
  <si>
    <t>乙方名称（必填）：浙江省中青国际旅游有限公司</t>
  </si>
  <si>
    <t>活动负责人姓名：张清清</t>
  </si>
  <si>
    <t>乙方活动负责人姓名：许赛俊</t>
  </si>
  <si>
    <t>活动申请人手机：</t>
  </si>
  <si>
    <t>乙方活动负责人手机：13806528774</t>
  </si>
  <si>
    <t>活动负责人邮箱地址：</t>
  </si>
  <si>
    <t>乙方活动负责人邮箱地址：xusj@zjcyts.net</t>
  </si>
  <si>
    <t>活动名称（团号）:</t>
  </si>
  <si>
    <t>是否使用下级中介机构：</t>
  </si>
  <si>
    <t>项目</t>
  </si>
  <si>
    <t>报价</t>
  </si>
  <si>
    <t>分项</t>
  </si>
  <si>
    <t>规格</t>
  </si>
  <si>
    <t>数量A</t>
  </si>
  <si>
    <t>单位A</t>
  </si>
  <si>
    <t>数量B</t>
  </si>
  <si>
    <t>单位B</t>
  </si>
  <si>
    <t>小计（含税价）</t>
  </si>
  <si>
    <t>描述（所包含服务/内容）</t>
  </si>
  <si>
    <t>交通</t>
  </si>
  <si>
    <t>辆</t>
  </si>
  <si>
    <t>刘畊宏，6.22日莫干山</t>
    <phoneticPr fontId="52" type="noConversion"/>
  </si>
  <si>
    <t>含8小时，100公里</t>
    <phoneticPr fontId="52" type="noConversion"/>
  </si>
  <si>
    <t>费用合计：</t>
  </si>
  <si>
    <t>刘畊宏-莫干山课间度假酒店</t>
    <phoneticPr fontId="52" type="noConversion"/>
  </si>
  <si>
    <t>餐费</t>
  </si>
  <si>
    <t>刘畊宏-莫干山裸心谷中餐</t>
    <phoneticPr fontId="52" type="noConversion"/>
  </si>
  <si>
    <t>地接导游</t>
  </si>
  <si>
    <t>莫干山导游交通费用</t>
  </si>
  <si>
    <t>6%服务费</t>
  </si>
  <si>
    <t>6%增值税税费</t>
  </si>
  <si>
    <t>总计</t>
  </si>
  <si>
    <t xml:space="preserve">单位：浙江省中青国际旅游有限公司
账号：7331 7101 8220 0038 891 
开户银行：中信银行杭州钱江支行
</t>
  </si>
  <si>
    <t>打车报销（柳爽）</t>
    <phoneticPr fontId="23" type="noConversion"/>
  </si>
  <si>
    <t>活动嘉宾住宿</t>
    <phoneticPr fontId="23" type="noConversion"/>
  </si>
  <si>
    <t>停车证打印-北京</t>
    <phoneticPr fontId="23" type="noConversion"/>
  </si>
  <si>
    <t>嘉宾餐费-北京</t>
    <phoneticPr fontId="23" type="noConversion"/>
  </si>
  <si>
    <t>康辉人员费用-北京</t>
    <phoneticPr fontId="23" type="noConversion"/>
  </si>
  <si>
    <t>康辉人员差旅-北京</t>
    <phoneticPr fontId="23" type="noConversion"/>
  </si>
  <si>
    <t>P28</t>
    <phoneticPr fontId="23" type="noConversion"/>
  </si>
  <si>
    <t>P4</t>
    <phoneticPr fontId="23" type="noConversion"/>
  </si>
  <si>
    <t>P7</t>
    <phoneticPr fontId="23" type="noConversion"/>
  </si>
  <si>
    <t>P5</t>
    <phoneticPr fontId="23" type="noConversion"/>
  </si>
  <si>
    <t>P8</t>
    <phoneticPr fontId="23" type="noConversion"/>
  </si>
  <si>
    <t>P9</t>
    <phoneticPr fontId="23" type="noConversion"/>
  </si>
  <si>
    <t>P10</t>
    <phoneticPr fontId="23" type="noConversion"/>
  </si>
  <si>
    <t>P6</t>
    <phoneticPr fontId="23" type="noConversion"/>
  </si>
  <si>
    <t>p11</t>
    <phoneticPr fontId="23" type="noConversion"/>
  </si>
  <si>
    <t>p12</t>
    <phoneticPr fontId="23" type="noConversion"/>
  </si>
  <si>
    <t>p13</t>
    <phoneticPr fontId="23" type="noConversion"/>
  </si>
  <si>
    <t>p14</t>
    <phoneticPr fontId="23" type="noConversion"/>
  </si>
  <si>
    <t>p15</t>
    <phoneticPr fontId="23" type="noConversion"/>
  </si>
  <si>
    <t>p16</t>
    <phoneticPr fontId="23" type="noConversion"/>
  </si>
  <si>
    <t>p17</t>
    <phoneticPr fontId="23" type="noConversion"/>
  </si>
  <si>
    <t>P18</t>
    <phoneticPr fontId="23" type="noConversion"/>
  </si>
  <si>
    <t>P19</t>
    <phoneticPr fontId="23" type="noConversion"/>
  </si>
  <si>
    <t>P20</t>
    <phoneticPr fontId="23" type="noConversion"/>
  </si>
  <si>
    <t>P21</t>
    <phoneticPr fontId="23" type="noConversion"/>
  </si>
  <si>
    <t>P22-26</t>
    <phoneticPr fontId="23" type="noConversion"/>
  </si>
  <si>
    <t>P27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</si>
</sst>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¥&quot;#,##0.00_);[Red]\(&quot;¥&quot;#,##0.00\)"/>
    <numFmt numFmtId="43" formatCode="_(* #,##0.00_);_(* \(#,##0.00\);_(* &quot;-&quot;??_);_(@_)"/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3" formatCode="#,##0.00_ "/>
    <numFmt numFmtId="184" formatCode="&quot;¥&quot;#,##0.00;&quot;¥&quot;\-#,##0.00"/>
    <numFmt numFmtId="185" formatCode="m&quot;月&quot;d&quot;日&quot;;@"/>
    <numFmt numFmtId="186" formatCode="0_);[Red]\(0\)"/>
    <numFmt numFmtId="187" formatCode="_ * #,##0_ ;_ * \-#,##0_ ;_ * &quot;-&quot;_ ;_ @_ "/>
    <numFmt numFmtId="188" formatCode="&quot;¥&quot;#,##0"/>
  </numFmts>
  <fonts count="69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8"/>
      <color theme="1"/>
      <name val="DengXian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0.5"/>
      <color theme="1"/>
      <name val="宋体"/>
      <family val="3"/>
      <charset val="134"/>
    </font>
    <font>
      <sz val="8"/>
      <color rgb="FFFF0000"/>
      <name val="微软雅黑"/>
      <family val="2"/>
      <charset val="134"/>
    </font>
    <font>
      <b/>
      <sz val="15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14"/>
      <name val="微软雅黑"/>
      <family val="2"/>
      <charset val="134"/>
    </font>
    <font>
      <sz val="10"/>
      <name val="Arial"/>
      <family val="2"/>
    </font>
    <font>
      <u/>
      <sz val="12"/>
      <color rgb="FF800080"/>
      <name val="宋体"/>
      <family val="3"/>
      <charset val="134"/>
    </font>
    <font>
      <sz val="10"/>
      <name val="微软雅黑"/>
      <family val="2"/>
      <charset val="134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4"/>
      <color theme="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8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Times New Roman"/>
      <family val="1"/>
    </font>
    <font>
      <sz val="11"/>
      <name val="DengXian"/>
      <family val="3"/>
      <charset val="134"/>
      <scheme val="minor"/>
    </font>
    <font>
      <sz val="10"/>
      <color indexed="30"/>
      <name val="微软雅黑"/>
      <family val="2"/>
      <charset val="134"/>
    </font>
    <font>
      <b/>
      <sz val="10"/>
      <color indexed="30"/>
      <name val="微软雅黑"/>
      <family val="2"/>
      <charset val="134"/>
    </font>
    <font>
      <u/>
      <sz val="10"/>
      <color indexed="3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trike/>
      <sz val="9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38" fillId="0" borderId="0"/>
    <xf numFmtId="0" fontId="62" fillId="0" borderId="0"/>
  </cellStyleXfs>
  <cellXfs count="564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4" borderId="1" xfId="13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8" fontId="2" fillId="0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18" applyFont="1" applyFill="1" applyBorder="1" applyAlignment="1" applyProtection="1">
      <alignment horizontal="distributed" vertical="center" wrapText="1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181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181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24" fillId="0" borderId="1" xfId="0" applyFont="1" applyBorder="1" applyAlignment="1" applyProtection="1">
      <alignment horizontal="center" vertical="center" wrapText="1"/>
      <protection locked="0"/>
    </xf>
    <xf numFmtId="0" fontId="13" fillId="4" borderId="1" xfId="17" applyFont="1" applyFill="1" applyBorder="1" applyAlignment="1" applyProtection="1">
      <alignment horizontal="center" vertical="center" wrapText="1"/>
      <protection locked="0"/>
    </xf>
    <xf numFmtId="0" fontId="6" fillId="17" borderId="1" xfId="0" applyFont="1" applyFill="1" applyBorder="1" applyAlignment="1" applyProtection="1">
      <alignment horizontal="center" vertical="center"/>
      <protection locked="0"/>
    </xf>
    <xf numFmtId="0" fontId="2" fillId="17" borderId="1" xfId="17" applyFont="1" applyFill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 applyProtection="1">
      <alignment horizontal="center" vertical="center"/>
      <protection locked="0"/>
    </xf>
    <xf numFmtId="49" fontId="12" fillId="17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>
      <alignment horizontal="center" vertical="center"/>
    </xf>
    <xf numFmtId="0" fontId="12" fillId="17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7" borderId="1" xfId="17" applyNumberFormat="1" applyFont="1" applyFill="1" applyBorder="1" applyAlignment="1" applyProtection="1">
      <alignment horizontal="center" vertical="center" wrapText="1"/>
    </xf>
    <xf numFmtId="177" fontId="2" fillId="17" borderId="1" xfId="18" applyNumberFormat="1" applyFont="1" applyFill="1" applyBorder="1" applyAlignment="1" applyProtection="1">
      <alignment horizontal="center" vertical="center" wrapText="1"/>
    </xf>
    <xf numFmtId="177" fontId="13" fillId="17" borderId="1" xfId="0" applyNumberFormat="1" applyFont="1" applyFill="1" applyBorder="1" applyAlignment="1" applyProtection="1">
      <alignment horizontal="distributed" vertical="center"/>
      <protection locked="0"/>
    </xf>
    <xf numFmtId="0" fontId="13" fillId="17" borderId="1" xfId="17" applyFont="1" applyFill="1" applyBorder="1" applyAlignment="1" applyProtection="1">
      <alignment horizontal="center" vertical="center" wrapText="1"/>
      <protection locked="0"/>
    </xf>
    <xf numFmtId="177" fontId="2" fillId="17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17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17" borderId="1" xfId="0" applyNumberFormat="1" applyFont="1" applyFill="1" applyBorder="1" applyAlignment="1" applyProtection="1">
      <alignment horizontal="center" vertical="center"/>
      <protection locked="0"/>
    </xf>
    <xf numFmtId="0" fontId="6" fillId="17" borderId="1" xfId="0" applyFont="1" applyFill="1" applyBorder="1" applyAlignment="1" applyProtection="1">
      <alignment vertical="center"/>
      <protection locked="0"/>
    </xf>
    <xf numFmtId="0" fontId="6" fillId="17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 applyProtection="1">
      <alignment horizontal="center" vertical="center"/>
      <protection locked="0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49" fontId="12" fillId="17" borderId="6" xfId="17" applyNumberFormat="1" applyFont="1" applyFill="1" applyBorder="1" applyAlignment="1" applyProtection="1">
      <alignment horizontal="center" vertical="center" wrapText="1"/>
      <protection locked="0"/>
    </xf>
    <xf numFmtId="0" fontId="12" fillId="17" borderId="1" xfId="17" applyFont="1" applyFill="1" applyBorder="1" applyAlignment="1" applyProtection="1">
      <alignment horizontal="center" vertical="center" wrapText="1"/>
    </xf>
    <xf numFmtId="181" fontId="13" fillId="17" borderId="1" xfId="18" applyFont="1" applyFill="1" applyBorder="1" applyAlignment="1" applyProtection="1">
      <alignment horizontal="distributed" vertical="center" wrapText="1"/>
    </xf>
    <xf numFmtId="179" fontId="2" fillId="17" borderId="1" xfId="18" applyNumberFormat="1" applyFont="1" applyFill="1" applyBorder="1" applyAlignment="1" applyProtection="1">
      <alignment horizontal="distributed" vertical="center" wrapText="1"/>
    </xf>
    <xf numFmtId="179" fontId="13" fillId="17" borderId="1" xfId="18" applyNumberFormat="1" applyFont="1" applyFill="1" applyBorder="1" applyAlignment="1" applyProtection="1">
      <alignment horizontal="distributed" vertical="center" wrapText="1"/>
    </xf>
    <xf numFmtId="0" fontId="6" fillId="17" borderId="1" xfId="0" applyFont="1" applyFill="1" applyBorder="1" applyAlignment="1" applyProtection="1">
      <alignment horizontal="center" vertical="center" wrapText="1"/>
      <protection locked="0"/>
    </xf>
    <xf numFmtId="0" fontId="6" fillId="18" borderId="1" xfId="0" applyFont="1" applyFill="1" applyBorder="1" applyAlignment="1" applyProtection="1">
      <alignment horizontal="center" vertical="center"/>
      <protection locked="0"/>
    </xf>
    <xf numFmtId="0" fontId="12" fillId="18" borderId="1" xfId="17" applyFont="1" applyFill="1" applyBorder="1" applyAlignment="1" applyProtection="1">
      <alignment horizontal="center" vertical="center" wrapText="1"/>
      <protection locked="0"/>
    </xf>
    <xf numFmtId="0" fontId="12" fillId="18" borderId="15" xfId="17" applyNumberFormat="1" applyFont="1" applyFill="1" applyBorder="1" applyAlignment="1" applyProtection="1">
      <alignment horizontal="center" vertical="center" wrapText="1"/>
      <protection locked="0"/>
    </xf>
    <xf numFmtId="0" fontId="12" fillId="18" borderId="1" xfId="17" applyNumberFormat="1" applyFont="1" applyFill="1" applyBorder="1" applyAlignment="1" applyProtection="1">
      <alignment horizontal="center" vertical="center" wrapText="1"/>
      <protection locked="0"/>
    </xf>
    <xf numFmtId="177" fontId="12" fillId="18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18" borderId="1" xfId="18" applyNumberFormat="1" applyFont="1" applyFill="1" applyBorder="1" applyAlignment="1" applyProtection="1">
      <alignment horizontal="center" vertical="center" wrapText="1"/>
      <protection locked="0"/>
    </xf>
    <xf numFmtId="181" fontId="2" fillId="18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18" borderId="1" xfId="0" applyNumberFormat="1" applyFont="1" applyFill="1" applyBorder="1" applyAlignment="1" applyProtection="1">
      <alignment horizontal="center" vertical="center"/>
      <protection locked="0"/>
    </xf>
    <xf numFmtId="0" fontId="6" fillId="18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83" fontId="27" fillId="0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183" fontId="30" fillId="0" borderId="1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33" fillId="0" borderId="0" xfId="0" applyNumberFormat="1" applyFont="1" applyAlignment="1">
      <alignment vertical="center"/>
    </xf>
    <xf numFmtId="0" fontId="34" fillId="17" borderId="1" xfId="0" applyNumberFormat="1" applyFont="1" applyFill="1" applyBorder="1" applyAlignment="1">
      <alignment horizontal="center" vertical="center"/>
    </xf>
    <xf numFmtId="58" fontId="19" fillId="4" borderId="1" xfId="0" applyNumberFormat="1" applyFont="1" applyFill="1" applyBorder="1" applyAlignment="1">
      <alignment horizontal="center" vertical="center"/>
    </xf>
    <xf numFmtId="0" fontId="33" fillId="4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4" borderId="1" xfId="0" applyNumberFormat="1" applyFont="1" applyFill="1" applyBorder="1" applyAlignment="1">
      <alignment horizontal="center" vertical="center" wrapText="1"/>
    </xf>
    <xf numFmtId="0" fontId="33" fillId="4" borderId="0" xfId="0" applyNumberFormat="1" applyFont="1" applyFill="1" applyAlignment="1">
      <alignment vertical="center"/>
    </xf>
    <xf numFmtId="58" fontId="33" fillId="4" borderId="1" xfId="0" applyNumberFormat="1" applyFont="1" applyFill="1" applyBorder="1" applyAlignment="1">
      <alignment horizontal="center" vertical="center"/>
    </xf>
    <xf numFmtId="0" fontId="33" fillId="4" borderId="6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/>
    </xf>
    <xf numFmtId="0" fontId="33" fillId="4" borderId="1" xfId="0" applyNumberFormat="1" applyFont="1" applyFill="1" applyBorder="1" applyAlignment="1">
      <alignment vertical="center" wrapText="1"/>
    </xf>
    <xf numFmtId="0" fontId="33" fillId="0" borderId="1" xfId="0" applyNumberFormat="1" applyFont="1" applyBorder="1" applyAlignment="1">
      <alignment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3" fillId="5" borderId="1" xfId="0" applyNumberFormat="1" applyFont="1" applyFill="1" applyBorder="1" applyAlignment="1">
      <alignment horizontal="center" vertical="center"/>
    </xf>
    <xf numFmtId="184" fontId="34" fillId="5" borderId="1" xfId="0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2" fillId="18" borderId="1" xfId="0" applyFont="1" applyFill="1" applyBorder="1" applyAlignment="1" applyProtection="1">
      <alignment vertical="center"/>
      <protection locked="0"/>
    </xf>
    <xf numFmtId="0" fontId="33" fillId="0" borderId="1" xfId="0" applyNumberFormat="1" applyFont="1" applyBorder="1" applyAlignment="1">
      <alignment horizontal="center" vertical="center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17" borderId="1" xfId="0" applyFont="1" applyFill="1" applyBorder="1" applyAlignment="1" applyProtection="1">
      <alignment horizontal="center" vertical="center"/>
      <protection locked="0"/>
    </xf>
    <xf numFmtId="49" fontId="13" fillId="17" borderId="1" xfId="17" applyNumberFormat="1" applyFont="1" applyFill="1" applyBorder="1" applyAlignment="1" applyProtection="1">
      <alignment horizontal="center" vertical="center" wrapText="1"/>
      <protection locked="0"/>
    </xf>
    <xf numFmtId="178" fontId="2" fillId="17" borderId="1" xfId="13" applyNumberFormat="1" applyFont="1" applyFill="1" applyBorder="1" applyAlignment="1" applyProtection="1">
      <alignment horizontal="center" vertical="center" wrapText="1"/>
    </xf>
    <xf numFmtId="0" fontId="2" fillId="17" borderId="1" xfId="17" applyNumberFormat="1" applyFont="1" applyFill="1" applyBorder="1" applyAlignment="1" applyProtection="1">
      <alignment horizontal="center" vertical="center" wrapText="1"/>
    </xf>
    <xf numFmtId="0" fontId="2" fillId="17" borderId="1" xfId="17" applyFont="1" applyFill="1" applyBorder="1" applyAlignment="1" applyProtection="1">
      <alignment horizontal="center" vertical="center" wrapText="1"/>
    </xf>
    <xf numFmtId="0" fontId="2" fillId="17" borderId="1" xfId="0" applyFont="1" applyFill="1" applyBorder="1" applyAlignment="1" applyProtection="1">
      <alignment horizontal="center" vertical="center" wrapText="1"/>
      <protection locked="0"/>
    </xf>
    <xf numFmtId="0" fontId="2" fillId="17" borderId="0" xfId="0" applyFont="1" applyFill="1" applyBorder="1" applyAlignment="1" applyProtection="1">
      <alignment horizontal="center" vertical="center"/>
      <protection locked="0"/>
    </xf>
    <xf numFmtId="0" fontId="13" fillId="17" borderId="1" xfId="17" applyFont="1" applyFill="1" applyBorder="1" applyAlignment="1" applyProtection="1">
      <alignment horizontal="center" vertical="center" wrapText="1"/>
    </xf>
    <xf numFmtId="0" fontId="24" fillId="17" borderId="1" xfId="0" applyFont="1" applyFill="1" applyBorder="1" applyAlignment="1" applyProtection="1">
      <alignment horizontal="center" vertical="center" wrapText="1"/>
      <protection locked="0"/>
    </xf>
    <xf numFmtId="177" fontId="12" fillId="17" borderId="1" xfId="18" applyNumberFormat="1" applyFont="1" applyFill="1" applyBorder="1" applyAlignment="1" applyProtection="1">
      <alignment horizontal="center" vertical="center" wrapText="1"/>
      <protection locked="0"/>
    </xf>
    <xf numFmtId="49" fontId="12" fillId="17" borderId="1" xfId="17" applyNumberFormat="1" applyFont="1" applyFill="1" applyBorder="1" applyAlignment="1" applyProtection="1">
      <alignment horizontal="center" vertical="center" wrapText="1"/>
    </xf>
    <xf numFmtId="177" fontId="13" fillId="17" borderId="1" xfId="18" applyNumberFormat="1" applyFont="1" applyFill="1" applyBorder="1" applyAlignment="1" applyProtection="1">
      <alignment horizontal="center" vertical="center" wrapText="1"/>
      <protection locked="0"/>
    </xf>
    <xf numFmtId="177" fontId="13" fillId="17" borderId="1" xfId="18" applyNumberFormat="1" applyFont="1" applyFill="1" applyBorder="1" applyAlignment="1" applyProtection="1">
      <alignment horizontal="center" vertical="center" wrapText="1"/>
    </xf>
    <xf numFmtId="0" fontId="4" fillId="17" borderId="1" xfId="0" applyFont="1" applyFill="1" applyBorder="1" applyAlignment="1">
      <alignment vertical="center" wrapText="1"/>
    </xf>
    <xf numFmtId="0" fontId="0" fillId="19" borderId="0" xfId="23" applyFont="1" applyFill="1" applyAlignment="1">
      <alignment horizontal="center" vertical="center" wrapText="1"/>
    </xf>
    <xf numFmtId="0" fontId="11" fillId="2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1" fillId="21" borderId="0" xfId="32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39" fillId="0" borderId="0" xfId="27" applyFont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31" fontId="19" fillId="0" borderId="0" xfId="0" applyNumberFormat="1" applyFont="1" applyAlignment="1" applyProtection="1">
      <alignment horizontal="left" vertical="center"/>
      <protection locked="0"/>
    </xf>
    <xf numFmtId="0" fontId="40" fillId="19" borderId="0" xfId="23" applyFont="1" applyFill="1" applyAlignment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41" fillId="0" borderId="0" xfId="32" applyFont="1" applyFill="1" applyBorder="1" applyAlignment="1" applyProtection="1">
      <alignment horizontal="left" vertical="center"/>
      <protection locked="0"/>
    </xf>
    <xf numFmtId="0" fontId="44" fillId="0" borderId="0" xfId="23" applyFont="1" applyFill="1" applyAlignment="1">
      <alignment horizontal="left" vertical="center" wrapText="1"/>
    </xf>
    <xf numFmtId="0" fontId="45" fillId="22" borderId="8" xfId="23" applyFont="1" applyFill="1" applyBorder="1" applyAlignment="1">
      <alignment vertical="center"/>
    </xf>
    <xf numFmtId="0" fontId="46" fillId="0" borderId="8" xfId="23" applyFont="1" applyFill="1" applyBorder="1" applyAlignment="1">
      <alignment vertical="center"/>
    </xf>
    <xf numFmtId="0" fontId="45" fillId="0" borderId="8" xfId="23" applyFont="1" applyFill="1" applyBorder="1" applyAlignment="1">
      <alignment vertical="center"/>
    </xf>
    <xf numFmtId="185" fontId="47" fillId="20" borderId="2" xfId="23" applyNumberFormat="1" applyFont="1" applyFill="1" applyBorder="1" applyAlignment="1">
      <alignment horizontal="left" vertical="center" wrapText="1"/>
    </xf>
    <xf numFmtId="4" fontId="47" fillId="20" borderId="5" xfId="23" applyNumberFormat="1" applyFont="1" applyFill="1" applyBorder="1" applyAlignment="1">
      <alignment horizontal="center" vertical="center" wrapText="1"/>
    </xf>
    <xf numFmtId="0" fontId="48" fillId="19" borderId="0" xfId="23" applyFont="1" applyFill="1" applyAlignment="1">
      <alignment vertical="center" wrapText="1"/>
    </xf>
    <xf numFmtId="185" fontId="40" fillId="19" borderId="1" xfId="23" applyNumberFormat="1" applyFont="1" applyFill="1" applyBorder="1" applyAlignment="1">
      <alignment horizontal="left" vertical="center" wrapText="1"/>
    </xf>
    <xf numFmtId="0" fontId="40" fillId="19" borderId="5" xfId="23" applyFont="1" applyFill="1" applyBorder="1" applyAlignment="1">
      <alignment horizontal="center" vertical="center" wrapText="1"/>
    </xf>
    <xf numFmtId="0" fontId="40" fillId="19" borderId="5" xfId="23" applyFont="1" applyFill="1" applyBorder="1" applyAlignment="1">
      <alignment vertical="center" wrapText="1"/>
    </xf>
    <xf numFmtId="0" fontId="51" fillId="0" borderId="0" xfId="23" applyFont="1" applyFill="1" applyAlignment="1">
      <alignment horizontal="center" vertical="center" wrapText="1"/>
    </xf>
    <xf numFmtId="0" fontId="11" fillId="20" borderId="0" xfId="0" applyFont="1" applyFill="1" applyBorder="1" applyAlignment="1" applyProtection="1">
      <alignment horizontal="center" vertical="center"/>
      <protection locked="0"/>
    </xf>
    <xf numFmtId="0" fontId="47" fillId="20" borderId="11" xfId="23" applyFont="1" applyFill="1" applyBorder="1" applyAlignment="1">
      <alignment horizontal="center" vertical="center"/>
    </xf>
    <xf numFmtId="0" fontId="51" fillId="20" borderId="12" xfId="23" applyFont="1" applyFill="1" applyBorder="1" applyAlignment="1">
      <alignment horizontal="center" vertical="center" wrapText="1"/>
    </xf>
    <xf numFmtId="0" fontId="47" fillId="20" borderId="1" xfId="23" applyFont="1" applyFill="1" applyBorder="1" applyAlignment="1">
      <alignment horizontal="center" vertical="center"/>
    </xf>
    <xf numFmtId="0" fontId="47" fillId="20" borderId="2" xfId="23" applyFont="1" applyFill="1" applyBorder="1" applyAlignment="1">
      <alignment horizontal="right" vertical="center" wrapText="1"/>
    </xf>
    <xf numFmtId="0" fontId="47" fillId="20" borderId="5" xfId="23" applyFont="1" applyFill="1" applyBorder="1" applyAlignment="1">
      <alignment horizontal="center" vertical="center" wrapText="1"/>
    </xf>
    <xf numFmtId="0" fontId="47" fillId="20" borderId="5" xfId="23" applyFont="1" applyFill="1" applyBorder="1" applyAlignment="1">
      <alignment horizontal="left" vertical="center" wrapText="1"/>
    </xf>
    <xf numFmtId="0" fontId="47" fillId="20" borderId="1" xfId="23" applyFont="1" applyFill="1" applyBorder="1" applyAlignment="1">
      <alignment horizontal="center" vertical="center" wrapText="1"/>
    </xf>
    <xf numFmtId="180" fontId="47" fillId="20" borderId="5" xfId="31" applyNumberFormat="1" applyFont="1" applyFill="1" applyBorder="1" applyAlignment="1">
      <alignment horizontal="center" vertical="center"/>
    </xf>
    <xf numFmtId="4" fontId="47" fillId="20" borderId="1" xfId="23" applyNumberFormat="1" applyFont="1" applyFill="1" applyBorder="1" applyAlignment="1">
      <alignment horizontal="center" vertical="center" wrapText="1"/>
    </xf>
    <xf numFmtId="0" fontId="51" fillId="19" borderId="0" xfId="23" applyFont="1" applyFill="1" applyAlignment="1">
      <alignment horizontal="center" vertical="center" wrapText="1"/>
    </xf>
    <xf numFmtId="185" fontId="40" fillId="19" borderId="9" xfId="23" applyNumberFormat="1" applyFont="1" applyFill="1" applyBorder="1" applyAlignment="1">
      <alignment vertical="center" wrapText="1"/>
    </xf>
    <xf numFmtId="186" fontId="40" fillId="19" borderId="3" xfId="23" applyNumberFormat="1" applyFont="1" applyFill="1" applyBorder="1" applyAlignment="1">
      <alignment horizontal="center" vertical="center" wrapText="1"/>
    </xf>
    <xf numFmtId="187" fontId="40" fillId="19" borderId="8" xfId="31" applyNumberFormat="1" applyFont="1" applyFill="1" applyBorder="1" applyAlignment="1">
      <alignment horizontal="left" vertical="center" wrapText="1"/>
    </xf>
    <xf numFmtId="0" fontId="40" fillId="19" borderId="3" xfId="23" applyFont="1" applyFill="1" applyBorder="1" applyAlignment="1">
      <alignment horizontal="left" vertical="center" wrapText="1"/>
    </xf>
    <xf numFmtId="0" fontId="40" fillId="19" borderId="8" xfId="23" applyFont="1" applyFill="1" applyBorder="1" applyAlignment="1">
      <alignment horizontal="right" vertical="center" wrapText="1"/>
    </xf>
    <xf numFmtId="0" fontId="40" fillId="19" borderId="8" xfId="23" applyFont="1" applyFill="1" applyBorder="1" applyAlignment="1">
      <alignment horizontal="left" vertical="center" wrapText="1"/>
    </xf>
    <xf numFmtId="180" fontId="40" fillId="4" borderId="6" xfId="31" applyNumberFormat="1" applyFont="1" applyFill="1" applyBorder="1" applyAlignment="1">
      <alignment vertical="center" wrapText="1"/>
    </xf>
    <xf numFmtId="58" fontId="40" fillId="4" borderId="1" xfId="23" applyNumberFormat="1" applyFont="1" applyFill="1" applyBorder="1" applyAlignment="1">
      <alignment vertical="center" wrapText="1"/>
    </xf>
    <xf numFmtId="0" fontId="44" fillId="19" borderId="0" xfId="23" applyFont="1" applyFill="1" applyAlignment="1">
      <alignment horizontal="left" vertical="center" wrapText="1"/>
    </xf>
    <xf numFmtId="49" fontId="40" fillId="21" borderId="2" xfId="23" applyNumberFormat="1" applyFont="1" applyFill="1" applyBorder="1" applyAlignment="1">
      <alignment horizontal="left" vertical="center" wrapText="1"/>
    </xf>
    <xf numFmtId="49" fontId="40" fillId="21" borderId="8" xfId="23" applyNumberFormat="1" applyFont="1" applyFill="1" applyBorder="1" applyAlignment="1">
      <alignment horizontal="left" vertical="center" wrapText="1"/>
    </xf>
    <xf numFmtId="0" fontId="40" fillId="21" borderId="8" xfId="23" applyFont="1" applyFill="1" applyBorder="1" applyAlignment="1">
      <alignment horizontal="left" vertical="center" wrapText="1"/>
    </xf>
    <xf numFmtId="0" fontId="40" fillId="21" borderId="4" xfId="23" applyFont="1" applyFill="1" applyBorder="1" applyAlignment="1">
      <alignment horizontal="right" vertical="center" wrapText="1"/>
    </xf>
    <xf numFmtId="0" fontId="40" fillId="21" borderId="4" xfId="23" applyFont="1" applyFill="1" applyBorder="1" applyAlignment="1">
      <alignment horizontal="left" vertical="center" wrapText="1"/>
    </xf>
    <xf numFmtId="180" fontId="40" fillId="21" borderId="5" xfId="23" applyNumberFormat="1" applyFont="1" applyFill="1" applyBorder="1" applyAlignment="1">
      <alignment vertical="center" wrapText="1"/>
    </xf>
    <xf numFmtId="180" fontId="40" fillId="21" borderId="1" xfId="31" applyNumberFormat="1" applyFont="1" applyFill="1" applyBorder="1" applyAlignment="1">
      <alignment vertical="center" wrapText="1"/>
    </xf>
    <xf numFmtId="0" fontId="52" fillId="21" borderId="1" xfId="23" applyFont="1" applyFill="1" applyBorder="1" applyAlignment="1">
      <alignment vertical="center" wrapText="1"/>
    </xf>
    <xf numFmtId="0" fontId="47" fillId="20" borderId="4" xfId="23" applyFont="1" applyFill="1" applyBorder="1" applyAlignment="1">
      <alignment horizontal="right" vertical="center" wrapText="1"/>
    </xf>
    <xf numFmtId="0" fontId="53" fillId="20" borderId="5" xfId="23" applyFont="1" applyFill="1" applyBorder="1" applyAlignment="1">
      <alignment horizontal="center" vertical="center" wrapText="1"/>
    </xf>
    <xf numFmtId="178" fontId="53" fillId="20" borderId="5" xfId="23" applyNumberFormat="1" applyFont="1" applyFill="1" applyBorder="1" applyAlignment="1">
      <alignment horizontal="center" vertical="center" wrapText="1"/>
    </xf>
    <xf numFmtId="0" fontId="47" fillId="20" borderId="4" xfId="23" applyFont="1" applyFill="1" applyBorder="1" applyAlignment="1">
      <alignment horizontal="center" vertical="center" wrapText="1"/>
    </xf>
    <xf numFmtId="180" fontId="47" fillId="20" borderId="1" xfId="31" applyNumberFormat="1" applyFont="1" applyFill="1" applyBorder="1" applyAlignment="1">
      <alignment horizontal="center" vertical="center" wrapText="1"/>
    </xf>
    <xf numFmtId="58" fontId="40" fillId="0" borderId="7" xfId="23" applyNumberFormat="1" applyFont="1" applyFill="1" applyBorder="1" applyAlignment="1">
      <alignment horizontal="left" vertical="center"/>
    </xf>
    <xf numFmtId="180" fontId="40" fillId="0" borderId="6" xfId="31" applyNumberFormat="1" applyFont="1" applyFill="1" applyBorder="1" applyAlignment="1">
      <alignment vertical="center" wrapText="1"/>
    </xf>
    <xf numFmtId="0" fontId="40" fillId="0" borderId="1" xfId="23" applyFont="1" applyFill="1" applyBorder="1" applyAlignment="1">
      <alignment horizontal="left" vertical="center" wrapText="1"/>
    </xf>
    <xf numFmtId="0" fontId="44" fillId="0" borderId="0" xfId="23" applyFont="1" applyFill="1" applyAlignment="1">
      <alignment horizontal="center" vertical="center" wrapText="1"/>
    </xf>
    <xf numFmtId="0" fontId="51" fillId="21" borderId="1" xfId="23" applyFont="1" applyFill="1" applyBorder="1" applyAlignment="1">
      <alignment vertical="center" wrapText="1"/>
    </xf>
    <xf numFmtId="8" fontId="47" fillId="19" borderId="2" xfId="23" applyNumberFormat="1" applyFont="1" applyFill="1" applyBorder="1" applyAlignment="1">
      <alignment horizontal="left" vertical="top" wrapText="1"/>
    </xf>
    <xf numFmtId="0" fontId="44" fillId="19" borderId="0" xfId="23" applyFont="1" applyFill="1" applyAlignment="1">
      <alignment horizontal="center" vertical="center" wrapText="1"/>
    </xf>
    <xf numFmtId="49" fontId="44" fillId="19" borderId="0" xfId="23" applyNumberFormat="1" applyFont="1" applyFill="1" applyAlignment="1">
      <alignment horizontal="left" vertical="center" wrapText="1"/>
    </xf>
    <xf numFmtId="0" fontId="44" fillId="19" borderId="0" xfId="23" applyFont="1" applyFill="1" applyAlignment="1">
      <alignment horizontal="right" vertical="center" wrapText="1"/>
    </xf>
    <xf numFmtId="178" fontId="44" fillId="19" borderId="0" xfId="23" applyNumberFormat="1" applyFont="1" applyFill="1" applyAlignment="1">
      <alignment vertical="center" wrapText="1"/>
    </xf>
    <xf numFmtId="180" fontId="44" fillId="19" borderId="0" xfId="31" applyNumberFormat="1" applyFont="1" applyFill="1" applyAlignment="1">
      <alignment vertical="center" wrapText="1"/>
    </xf>
    <xf numFmtId="4" fontId="44" fillId="19" borderId="0" xfId="23" applyNumberFormat="1" applyFont="1" applyFill="1" applyAlignment="1">
      <alignment horizontal="right" vertical="center" wrapText="1"/>
    </xf>
    <xf numFmtId="0" fontId="12" fillId="23" borderId="1" xfId="0" applyFont="1" applyFill="1" applyBorder="1" applyAlignment="1">
      <alignment horizontal="center" vertical="center" wrapText="1"/>
    </xf>
    <xf numFmtId="185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185" fontId="5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55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56" fillId="0" borderId="1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9" fontId="56" fillId="0" borderId="1" xfId="0" applyNumberFormat="1" applyFont="1" applyFill="1" applyBorder="1" applyAlignment="1">
      <alignment horizontal="center" vertical="center" wrapText="1"/>
    </xf>
    <xf numFmtId="0" fontId="57" fillId="4" borderId="1" xfId="0" applyFont="1" applyFill="1" applyBorder="1" applyAlignment="1" applyProtection="1">
      <alignment vertical="center"/>
    </xf>
    <xf numFmtId="49" fontId="57" fillId="4" borderId="1" xfId="0" applyNumberFormat="1" applyFont="1" applyFill="1" applyBorder="1" applyAlignment="1" applyProtection="1">
      <alignment vertical="center"/>
      <protection locked="0"/>
    </xf>
    <xf numFmtId="0" fontId="60" fillId="25" borderId="1" xfId="0" applyFont="1" applyFill="1" applyBorder="1" applyAlignment="1"/>
    <xf numFmtId="0" fontId="60" fillId="19" borderId="1" xfId="0" applyFont="1" applyFill="1" applyBorder="1" applyAlignment="1" applyProtection="1">
      <alignment horizontal="center" vertical="center"/>
      <protection locked="0"/>
    </xf>
    <xf numFmtId="0" fontId="47" fillId="26" borderId="1" xfId="0" applyFont="1" applyFill="1" applyBorder="1" applyAlignment="1" applyProtection="1">
      <alignment horizontal="center" vertical="center"/>
      <protection locked="0"/>
    </xf>
    <xf numFmtId="0" fontId="60" fillId="26" borderId="1" xfId="0" applyFont="1" applyFill="1" applyBorder="1" applyAlignment="1" applyProtection="1">
      <alignment horizontal="center" vertical="center"/>
      <protection locked="0"/>
    </xf>
    <xf numFmtId="180" fontId="60" fillId="26" borderId="1" xfId="0" applyNumberFormat="1" applyFont="1" applyFill="1" applyBorder="1" applyAlignment="1" applyProtection="1">
      <alignment horizontal="right" vertical="center"/>
      <protection locked="0"/>
    </xf>
    <xf numFmtId="180" fontId="60" fillId="26" borderId="1" xfId="0" applyNumberFormat="1" applyFont="1" applyFill="1" applyBorder="1" applyAlignment="1" applyProtection="1">
      <alignment horizontal="center" vertical="center"/>
      <protection locked="0"/>
    </xf>
    <xf numFmtId="49" fontId="60" fillId="26" borderId="1" xfId="0" applyNumberFormat="1" applyFont="1" applyFill="1" applyBorder="1" applyAlignment="1" applyProtection="1">
      <alignment horizontal="center" vertical="center"/>
      <protection locked="0"/>
    </xf>
    <xf numFmtId="0" fontId="61" fillId="19" borderId="1" xfId="0" applyFont="1" applyFill="1" applyBorder="1" applyAlignment="1"/>
    <xf numFmtId="0" fontId="40" fillId="26" borderId="1" xfId="0" applyFont="1" applyFill="1" applyBorder="1" applyAlignment="1" applyProtection="1">
      <alignment horizontal="center" vertical="center"/>
      <protection locked="0"/>
    </xf>
    <xf numFmtId="0" fontId="61" fillId="26" borderId="1" xfId="0" applyFont="1" applyFill="1" applyBorder="1" applyAlignment="1" applyProtection="1">
      <alignment horizontal="center" vertical="center"/>
      <protection locked="0"/>
    </xf>
    <xf numFmtId="180" fontId="61" fillId="26" borderId="1" xfId="0" applyNumberFormat="1" applyFont="1" applyFill="1" applyBorder="1" applyAlignment="1" applyProtection="1">
      <alignment horizontal="right" vertical="center"/>
      <protection locked="0"/>
    </xf>
    <xf numFmtId="180" fontId="61" fillId="26" borderId="1" xfId="0" applyNumberFormat="1" applyFont="1" applyFill="1" applyBorder="1" applyAlignment="1" applyProtection="1">
      <alignment horizontal="center" vertical="center"/>
      <protection locked="0"/>
    </xf>
    <xf numFmtId="0" fontId="63" fillId="0" borderId="1" xfId="33" applyFont="1" applyFill="1" applyBorder="1" applyAlignment="1">
      <alignment horizontal="left" vertical="center"/>
    </xf>
    <xf numFmtId="0" fontId="60" fillId="24" borderId="1" xfId="0" applyFont="1" applyFill="1" applyBorder="1" applyAlignment="1" applyProtection="1">
      <alignment horizontal="center" vertical="center" wrapText="1"/>
      <protection locked="0"/>
    </xf>
    <xf numFmtId="180" fontId="64" fillId="24" borderId="1" xfId="0" applyNumberFormat="1" applyFont="1" applyFill="1" applyBorder="1" applyAlignment="1" applyProtection="1">
      <alignment horizontal="center" vertical="center"/>
    </xf>
    <xf numFmtId="178" fontId="64" fillId="24" borderId="1" xfId="0" applyNumberFormat="1" applyFont="1" applyFill="1" applyBorder="1" applyAlignment="1" applyProtection="1">
      <alignment horizontal="center" vertical="center"/>
      <protection locked="0"/>
    </xf>
    <xf numFmtId="0" fontId="60" fillId="4" borderId="1" xfId="0" applyFont="1" applyFill="1" applyBorder="1" applyAlignment="1" applyProtection="1">
      <alignment vertical="center" wrapText="1"/>
      <protection locked="0"/>
    </xf>
    <xf numFmtId="0" fontId="40" fillId="4" borderId="1" xfId="0" applyFont="1" applyFill="1" applyBorder="1" applyAlignment="1" applyProtection="1">
      <alignment horizontal="center" vertical="center"/>
      <protection locked="0"/>
    </xf>
    <xf numFmtId="0" fontId="64" fillId="4" borderId="1" xfId="0" applyFont="1" applyFill="1" applyBorder="1" applyAlignment="1" applyProtection="1">
      <alignment horizontal="center" vertical="center"/>
      <protection locked="0"/>
    </xf>
    <xf numFmtId="180" fontId="64" fillId="4" borderId="1" xfId="0" applyNumberFormat="1" applyFont="1" applyFill="1" applyBorder="1" applyAlignment="1" applyProtection="1">
      <alignment horizontal="center" vertical="center"/>
    </xf>
    <xf numFmtId="178" fontId="64" fillId="4" borderId="1" xfId="0" applyNumberFormat="1" applyFont="1" applyFill="1" applyBorder="1" applyAlignment="1" applyProtection="1">
      <alignment horizontal="center" vertical="center"/>
      <protection locked="0"/>
    </xf>
    <xf numFmtId="0" fontId="60" fillId="4" borderId="1" xfId="0" applyFont="1" applyFill="1" applyBorder="1" applyAlignment="1" applyProtection="1">
      <alignment horizontal="center" vertical="center" wrapText="1"/>
      <protection locked="0"/>
    </xf>
    <xf numFmtId="0" fontId="60" fillId="24" borderId="1" xfId="0" applyFont="1" applyFill="1" applyBorder="1" applyAlignment="1" applyProtection="1">
      <alignment vertical="center" wrapText="1"/>
      <protection locked="0"/>
    </xf>
    <xf numFmtId="0" fontId="40" fillId="24" borderId="2" xfId="0" applyFont="1" applyFill="1" applyBorder="1" applyAlignment="1" applyProtection="1">
      <alignment horizontal="center" vertical="center"/>
      <protection locked="0"/>
    </xf>
    <xf numFmtId="0" fontId="40" fillId="24" borderId="5" xfId="0" applyFont="1" applyFill="1" applyBorder="1" applyAlignment="1" applyProtection="1">
      <alignment horizontal="center" vertical="center"/>
      <protection locked="0"/>
    </xf>
    <xf numFmtId="0" fontId="40" fillId="24" borderId="1" xfId="0" applyFont="1" applyFill="1" applyBorder="1" applyAlignment="1" applyProtection="1">
      <alignment horizontal="center" vertical="center"/>
      <protection locked="0"/>
    </xf>
    <xf numFmtId="0" fontId="64" fillId="24" borderId="1" xfId="0" applyFont="1" applyFill="1" applyBorder="1" applyAlignment="1" applyProtection="1">
      <alignment horizontal="center" vertical="center"/>
      <protection locked="0"/>
    </xf>
    <xf numFmtId="180" fontId="61" fillId="24" borderId="1" xfId="0" applyNumberFormat="1" applyFont="1" applyFill="1" applyBorder="1" applyAlignment="1" applyProtection="1">
      <alignment horizontal="right" vertical="center"/>
      <protection locked="0"/>
    </xf>
    <xf numFmtId="0" fontId="60" fillId="25" borderId="1" xfId="0" applyFont="1" applyFill="1" applyBorder="1" applyAlignment="1" applyProtection="1">
      <alignment horizontal="center" vertical="center" wrapText="1"/>
      <protection locked="0"/>
    </xf>
    <xf numFmtId="180" fontId="65" fillId="27" borderId="1" xfId="0" applyNumberFormat="1" applyFont="1" applyFill="1" applyBorder="1" applyAlignment="1" applyProtection="1">
      <alignment horizontal="center" vertical="center"/>
    </xf>
    <xf numFmtId="49" fontId="64" fillId="27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center" vertical="center"/>
      <protection locked="0"/>
    </xf>
    <xf numFmtId="180" fontId="61" fillId="9" borderId="1" xfId="0" applyNumberFormat="1" applyFont="1" applyFill="1" applyBorder="1" applyAlignment="1" applyProtection="1">
      <alignment horizontal="right" vertical="center"/>
      <protection locked="0"/>
    </xf>
    <xf numFmtId="180" fontId="61" fillId="9" borderId="1" xfId="0" applyNumberFormat="1" applyFont="1" applyFill="1" applyBorder="1" applyAlignment="1" applyProtection="1">
      <alignment horizontal="center" vertical="center"/>
    </xf>
    <xf numFmtId="0" fontId="40" fillId="19" borderId="1" xfId="23" applyFont="1" applyFill="1" applyBorder="1" applyAlignment="1">
      <alignment horizontal="left" vertical="center" wrapText="1"/>
    </xf>
    <xf numFmtId="49" fontId="64" fillId="24" borderId="1" xfId="0" applyNumberFormat="1" applyFont="1" applyFill="1" applyBorder="1" applyAlignment="1" applyProtection="1">
      <alignment horizontal="left" vertical="center" wrapText="1"/>
      <protection locked="0"/>
    </xf>
    <xf numFmtId="180" fontId="65" fillId="28" borderId="1" xfId="0" applyNumberFormat="1" applyFont="1" applyFill="1" applyBorder="1" applyAlignment="1" applyProtection="1">
      <alignment horizontal="center" vertical="center"/>
    </xf>
    <xf numFmtId="49" fontId="66" fillId="28" borderId="1" xfId="0" applyNumberFormat="1" applyFont="1" applyFill="1" applyBorder="1" applyAlignment="1" applyProtection="1">
      <alignment horizontal="left" vertical="center"/>
      <protection locked="0"/>
    </xf>
    <xf numFmtId="188" fontId="60" fillId="28" borderId="1" xfId="0" applyNumberFormat="1" applyFont="1" applyFill="1" applyBorder="1" applyAlignment="1" applyProtection="1">
      <alignment horizontal="right" vertical="center"/>
      <protection locked="0"/>
    </xf>
    <xf numFmtId="49" fontId="60" fillId="28" borderId="1" xfId="0" applyNumberFormat="1" applyFont="1" applyFill="1" applyBorder="1" applyAlignment="1" applyProtection="1">
      <alignment horizontal="left" vertical="center"/>
      <protection locked="0"/>
    </xf>
    <xf numFmtId="0" fontId="60" fillId="19" borderId="1" xfId="0" applyFont="1" applyFill="1" applyBorder="1" applyAlignment="1"/>
    <xf numFmtId="0" fontId="60" fillId="19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77" fontId="13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68" fillId="0" borderId="1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center"/>
      <protection locked="0"/>
    </xf>
    <xf numFmtId="181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49" fontId="2" fillId="17" borderId="6" xfId="17" applyNumberFormat="1" applyFont="1" applyFill="1" applyBorder="1" applyAlignment="1" applyProtection="1">
      <alignment horizontal="center" vertical="center" wrapText="1"/>
      <protection locked="0"/>
    </xf>
    <xf numFmtId="181" fontId="2" fillId="17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center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58" fillId="0" borderId="1" xfId="0" applyFont="1" applyFill="1" applyBorder="1" applyAlignment="1" applyProtection="1">
      <alignment horizontal="center" vertical="center" wrapText="1"/>
    </xf>
    <xf numFmtId="2" fontId="57" fillId="0" borderId="2" xfId="0" applyNumberFormat="1" applyFont="1" applyFill="1" applyBorder="1" applyAlignment="1" applyProtection="1">
      <alignment horizontal="left" vertical="center"/>
    </xf>
    <xf numFmtId="2" fontId="57" fillId="0" borderId="4" xfId="0" applyNumberFormat="1" applyFont="1" applyFill="1" applyBorder="1" applyAlignment="1" applyProtection="1">
      <alignment horizontal="left" vertical="center"/>
    </xf>
    <xf numFmtId="2" fontId="57" fillId="0" borderId="5" xfId="0" applyNumberFormat="1" applyFont="1" applyFill="1" applyBorder="1" applyAlignment="1" applyProtection="1">
      <alignment horizontal="left" vertical="center"/>
    </xf>
    <xf numFmtId="0" fontId="57" fillId="4" borderId="2" xfId="0" applyFont="1" applyFill="1" applyBorder="1" applyAlignment="1" applyProtection="1">
      <alignment horizontal="left" vertical="center"/>
    </xf>
    <xf numFmtId="0" fontId="57" fillId="4" borderId="4" xfId="0" applyFont="1" applyFill="1" applyBorder="1" applyAlignment="1" applyProtection="1">
      <alignment horizontal="left" vertical="center"/>
    </xf>
    <xf numFmtId="0" fontId="57" fillId="4" borderId="5" xfId="0" applyFont="1" applyFill="1" applyBorder="1" applyAlignment="1" applyProtection="1">
      <alignment horizontal="left" vertical="center"/>
    </xf>
    <xf numFmtId="0" fontId="59" fillId="4" borderId="2" xfId="0" applyFont="1" applyFill="1" applyBorder="1" applyAlignment="1" applyProtection="1">
      <alignment horizontal="left" vertical="center" wrapText="1"/>
    </xf>
    <xf numFmtId="0" fontId="59" fillId="4" borderId="4" xfId="0" applyFont="1" applyFill="1" applyBorder="1" applyAlignment="1" applyProtection="1">
      <alignment horizontal="left" vertical="center" wrapText="1"/>
    </xf>
    <xf numFmtId="0" fontId="59" fillId="4" borderId="5" xfId="0" applyFont="1" applyFill="1" applyBorder="1" applyAlignment="1" applyProtection="1">
      <alignment horizontal="left" vertical="center" wrapText="1"/>
    </xf>
    <xf numFmtId="2" fontId="57" fillId="0" borderId="2" xfId="0" applyNumberFormat="1" applyFont="1" applyFill="1" applyBorder="1" applyAlignment="1" applyProtection="1">
      <alignment horizontal="left" vertical="center" wrapText="1"/>
    </xf>
    <xf numFmtId="2" fontId="57" fillId="0" borderId="4" xfId="0" applyNumberFormat="1" applyFont="1" applyFill="1" applyBorder="1" applyAlignment="1" applyProtection="1">
      <alignment horizontal="left" vertical="center" wrapText="1"/>
    </xf>
    <xf numFmtId="2" fontId="57" fillId="0" borderId="5" xfId="0" applyNumberFormat="1" applyFont="1" applyFill="1" applyBorder="1" applyAlignment="1" applyProtection="1">
      <alignment horizontal="left" vertical="center" wrapText="1"/>
    </xf>
    <xf numFmtId="0" fontId="57" fillId="4" borderId="2" xfId="0" applyFont="1" applyFill="1" applyBorder="1" applyAlignment="1" applyProtection="1">
      <alignment vertical="center"/>
    </xf>
    <xf numFmtId="0" fontId="57" fillId="4" borderId="4" xfId="0" applyFont="1" applyFill="1" applyBorder="1" applyAlignment="1" applyProtection="1">
      <alignment vertical="center"/>
    </xf>
    <xf numFmtId="0" fontId="57" fillId="4" borderId="5" xfId="0" applyFont="1" applyFill="1" applyBorder="1" applyAlignment="1" applyProtection="1">
      <alignment vertical="center"/>
    </xf>
    <xf numFmtId="0" fontId="64" fillId="24" borderId="1" xfId="0" applyFont="1" applyFill="1" applyBorder="1" applyAlignment="1" applyProtection="1">
      <alignment horizontal="center" vertical="center"/>
      <protection locked="0"/>
    </xf>
    <xf numFmtId="0" fontId="65" fillId="24" borderId="1" xfId="0" applyFont="1" applyFill="1" applyBorder="1" applyAlignment="1" applyProtection="1">
      <alignment horizontal="center" vertical="top"/>
      <protection locked="0"/>
    </xf>
    <xf numFmtId="0" fontId="40" fillId="24" borderId="1" xfId="0" applyFont="1" applyFill="1" applyBorder="1" applyAlignment="1" applyProtection="1">
      <alignment horizontal="center" vertical="center"/>
      <protection locked="0"/>
    </xf>
    <xf numFmtId="0" fontId="64" fillId="24" borderId="1" xfId="0" applyFont="1" applyFill="1" applyBorder="1" applyAlignment="1" applyProtection="1">
      <alignment horizontal="right" vertical="center"/>
      <protection locked="0"/>
    </xf>
    <xf numFmtId="0" fontId="40" fillId="4" borderId="2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/>
      <protection locked="0"/>
    </xf>
    <xf numFmtId="0" fontId="60" fillId="24" borderId="1" xfId="0" applyFont="1" applyFill="1" applyBorder="1" applyAlignment="1" applyProtection="1">
      <alignment horizontal="center" vertical="center"/>
      <protection locked="0"/>
    </xf>
    <xf numFmtId="0" fontId="60" fillId="24" borderId="1" xfId="0" applyFont="1" applyFill="1" applyBorder="1" applyAlignment="1" applyProtection="1">
      <alignment horizontal="center" vertical="top"/>
      <protection locked="0"/>
    </xf>
    <xf numFmtId="0" fontId="47" fillId="24" borderId="1" xfId="0" applyFont="1" applyFill="1" applyBorder="1" applyAlignment="1" applyProtection="1">
      <alignment horizontal="center" vertical="center"/>
      <protection locked="0"/>
    </xf>
    <xf numFmtId="0" fontId="60" fillId="24" borderId="1" xfId="0" applyFont="1" applyFill="1" applyBorder="1" applyAlignment="1" applyProtection="1">
      <alignment horizontal="right" vertical="center"/>
      <protection locked="0"/>
    </xf>
    <xf numFmtId="0" fontId="60" fillId="19" borderId="1" xfId="0" applyFont="1" applyFill="1" applyBorder="1" applyAlignment="1" applyProtection="1">
      <alignment horizontal="center" vertical="center"/>
      <protection locked="0"/>
    </xf>
    <xf numFmtId="0" fontId="60" fillId="19" borderId="1" xfId="0" applyFont="1" applyFill="1" applyBorder="1" applyAlignment="1" applyProtection="1">
      <alignment horizontal="center" vertical="top"/>
      <protection locked="0"/>
    </xf>
    <xf numFmtId="0" fontId="60" fillId="19" borderId="2" xfId="0" applyFont="1" applyFill="1" applyBorder="1" applyAlignment="1" applyProtection="1">
      <alignment horizontal="center" vertical="top"/>
      <protection locked="0"/>
    </xf>
    <xf numFmtId="0" fontId="60" fillId="19" borderId="5" xfId="0" applyFont="1" applyFill="1" applyBorder="1" applyAlignment="1" applyProtection="1">
      <alignment vertical="top"/>
      <protection locked="0"/>
    </xf>
    <xf numFmtId="0" fontId="60" fillId="4" borderId="1" xfId="0" applyFont="1" applyFill="1" applyBorder="1" applyAlignment="1" applyProtection="1">
      <alignment horizontal="center" vertical="center" wrapText="1"/>
      <protection locked="0"/>
    </xf>
    <xf numFmtId="0" fontId="47" fillId="9" borderId="1" xfId="0" applyFont="1" applyFill="1" applyBorder="1" applyAlignment="1" applyProtection="1">
      <alignment horizontal="center" vertical="center"/>
      <protection locked="0"/>
    </xf>
    <xf numFmtId="0" fontId="47" fillId="9" borderId="2" xfId="0" applyFont="1" applyFill="1" applyBorder="1" applyAlignment="1" applyProtection="1">
      <alignment horizontal="center" vertical="center"/>
      <protection locked="0"/>
    </xf>
    <xf numFmtId="0" fontId="47" fillId="9" borderId="5" xfId="0" applyFont="1" applyFill="1" applyBorder="1" applyAlignment="1" applyProtection="1">
      <alignment horizontal="center" vertical="center"/>
      <protection locked="0"/>
    </xf>
    <xf numFmtId="0" fontId="67" fillId="0" borderId="1" xfId="0" applyFont="1" applyFill="1" applyBorder="1" applyAlignment="1">
      <alignment horizontal="center" vertical="center" wrapText="1"/>
    </xf>
    <xf numFmtId="0" fontId="61" fillId="19" borderId="9" xfId="0" applyFont="1" applyFill="1" applyBorder="1" applyAlignment="1">
      <alignment horizontal="center"/>
    </xf>
    <xf numFmtId="0" fontId="61" fillId="19" borderId="10" xfId="0" applyFont="1" applyFill="1" applyBorder="1" applyAlignment="1">
      <alignment horizontal="center"/>
    </xf>
    <xf numFmtId="0" fontId="61" fillId="19" borderId="6" xfId="0" applyFont="1" applyFill="1" applyBorder="1" applyAlignment="1">
      <alignment horizontal="center"/>
    </xf>
    <xf numFmtId="0" fontId="64" fillId="28" borderId="1" xfId="0" applyFont="1" applyFill="1" applyBorder="1" applyAlignment="1" applyProtection="1">
      <alignment horizontal="center" vertical="center" wrapText="1"/>
      <protection locked="0"/>
    </xf>
    <xf numFmtId="0" fontId="65" fillId="28" borderId="1" xfId="0" applyFont="1" applyFill="1" applyBorder="1" applyAlignment="1" applyProtection="1">
      <alignment horizontal="center" vertical="top" wrapText="1"/>
      <protection locked="0"/>
    </xf>
    <xf numFmtId="0" fontId="40" fillId="28" borderId="1" xfId="0" applyFont="1" applyFill="1" applyBorder="1" applyAlignment="1" applyProtection="1">
      <alignment horizontal="center" vertical="center" wrapText="1"/>
      <protection locked="0"/>
    </xf>
    <xf numFmtId="0" fontId="64" fillId="28" borderId="1" xfId="0" applyFont="1" applyFill="1" applyBorder="1" applyAlignment="1" applyProtection="1">
      <alignment horizontal="right" vertical="center" wrapText="1"/>
      <protection locked="0"/>
    </xf>
    <xf numFmtId="0" fontId="60" fillId="28" borderId="1" xfId="0" applyFont="1" applyFill="1" applyBorder="1" applyAlignment="1" applyProtection="1">
      <alignment horizontal="center" vertical="center" wrapText="1"/>
      <protection locked="0"/>
    </xf>
    <xf numFmtId="0" fontId="60" fillId="28" borderId="1" xfId="0" applyFont="1" applyFill="1" applyBorder="1" applyAlignment="1" applyProtection="1">
      <alignment horizontal="center" vertical="top" wrapText="1"/>
      <protection locked="0"/>
    </xf>
    <xf numFmtId="0" fontId="47" fillId="28" borderId="1" xfId="0" applyFont="1" applyFill="1" applyBorder="1" applyAlignment="1" applyProtection="1">
      <alignment horizontal="center" vertical="center" wrapText="1"/>
      <protection locked="0"/>
    </xf>
    <xf numFmtId="0" fontId="60" fillId="28" borderId="1" xfId="0" applyFont="1" applyFill="1" applyBorder="1" applyAlignment="1" applyProtection="1">
      <alignment horizontal="right" vertical="center" wrapText="1"/>
      <protection locked="0"/>
    </xf>
    <xf numFmtId="0" fontId="8" fillId="19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31" fillId="17" borderId="7" xfId="0" applyNumberFormat="1" applyFont="1" applyFill="1" applyBorder="1" applyAlignment="1">
      <alignment horizontal="center" vertical="center"/>
    </xf>
    <xf numFmtId="0" fontId="31" fillId="17" borderId="8" xfId="0" applyNumberFormat="1" applyFont="1" applyFill="1" applyBorder="1" applyAlignment="1">
      <alignment horizontal="center" vertical="center"/>
    </xf>
    <xf numFmtId="58" fontId="33" fillId="4" borderId="2" xfId="0" applyNumberFormat="1" applyFont="1" applyFill="1" applyBorder="1" applyAlignment="1">
      <alignment horizontal="left" vertical="center"/>
    </xf>
    <xf numFmtId="58" fontId="33" fillId="4" borderId="4" xfId="0" applyNumberFormat="1" applyFont="1" applyFill="1" applyBorder="1" applyAlignment="1">
      <alignment horizontal="left" vertical="center"/>
    </xf>
    <xf numFmtId="58" fontId="33" fillId="4" borderId="5" xfId="0" applyNumberFormat="1" applyFont="1" applyFill="1" applyBorder="1" applyAlignment="1">
      <alignment horizontal="left" vertical="center"/>
    </xf>
    <xf numFmtId="0" fontId="40" fillId="19" borderId="4" xfId="23" applyFont="1" applyFill="1" applyBorder="1" applyAlignment="1">
      <alignment horizontal="center" vertical="center" wrapText="1"/>
    </xf>
    <xf numFmtId="0" fontId="40" fillId="19" borderId="5" xfId="23" applyFont="1" applyFill="1" applyBorder="1" applyAlignment="1">
      <alignment horizontal="center" vertical="center" wrapText="1"/>
    </xf>
    <xf numFmtId="0" fontId="37" fillId="19" borderId="0" xfId="23" applyFont="1" applyFill="1" applyBorder="1" applyAlignment="1" applyProtection="1">
      <alignment horizontal="center" vertical="center" wrapText="1"/>
      <protection locked="0"/>
    </xf>
    <xf numFmtId="0" fontId="47" fillId="20" borderId="2" xfId="23" applyFont="1" applyFill="1" applyBorder="1" applyAlignment="1">
      <alignment horizontal="center" vertical="center"/>
    </xf>
    <xf numFmtId="0" fontId="47" fillId="20" borderId="4" xfId="23" applyFont="1" applyFill="1" applyBorder="1" applyAlignment="1">
      <alignment horizontal="center" vertical="center"/>
    </xf>
    <xf numFmtId="0" fontId="47" fillId="20" borderId="12" xfId="23" applyFont="1" applyFill="1" applyBorder="1" applyAlignment="1">
      <alignment horizontal="center" vertical="center"/>
    </xf>
    <xf numFmtId="0" fontId="40" fillId="4" borderId="2" xfId="23" applyFont="1" applyFill="1" applyBorder="1" applyAlignment="1">
      <alignment horizontal="left" vertical="center" wrapText="1"/>
    </xf>
    <xf numFmtId="0" fontId="40" fillId="4" borderId="4" xfId="23" applyFont="1" applyFill="1" applyBorder="1" applyAlignment="1">
      <alignment horizontal="left" vertical="center" wrapText="1"/>
    </xf>
    <xf numFmtId="0" fontId="49" fillId="19" borderId="8" xfId="23" applyFont="1" applyFill="1" applyBorder="1" applyAlignment="1">
      <alignment vertical="center" wrapText="1"/>
    </xf>
    <xf numFmtId="0" fontId="49" fillId="19" borderId="0" xfId="23" applyFont="1" applyFill="1" applyBorder="1" applyAlignment="1">
      <alignment vertical="center" wrapText="1"/>
    </xf>
    <xf numFmtId="184" fontId="47" fillId="19" borderId="2" xfId="23" applyNumberFormat="1" applyFont="1" applyFill="1" applyBorder="1" applyAlignment="1">
      <alignment horizontal="left" vertical="center" wrapText="1"/>
    </xf>
    <xf numFmtId="184" fontId="47" fillId="19" borderId="4" xfId="23" applyNumberFormat="1" applyFont="1" applyFill="1" applyBorder="1" applyAlignment="1">
      <alignment horizontal="left" vertical="center" wrapText="1"/>
    </xf>
    <xf numFmtId="184" fontId="47" fillId="19" borderId="5" xfId="23" applyNumberFormat="1" applyFont="1" applyFill="1" applyBorder="1" applyAlignment="1">
      <alignment horizontal="left" vertical="center" wrapText="1"/>
    </xf>
    <xf numFmtId="0" fontId="47" fillId="20" borderId="5" xfId="23" applyFont="1" applyFill="1" applyBorder="1" applyAlignment="1">
      <alignment horizontal="center" vertical="center"/>
    </xf>
    <xf numFmtId="0" fontId="40" fillId="4" borderId="2" xfId="23" applyFont="1" applyFill="1" applyBorder="1" applyAlignment="1">
      <alignment horizontal="left" vertical="center"/>
    </xf>
    <xf numFmtId="0" fontId="40" fillId="4" borderId="4" xfId="23" applyFont="1" applyFill="1" applyBorder="1" applyAlignment="1">
      <alignment horizontal="left" vertical="center"/>
    </xf>
    <xf numFmtId="0" fontId="40" fillId="4" borderId="5" xfId="23" applyFont="1" applyFill="1" applyBorder="1" applyAlignment="1">
      <alignment horizontal="left" vertical="center"/>
    </xf>
    <xf numFmtId="8" fontId="47" fillId="19" borderId="4" xfId="23" applyNumberFormat="1" applyFont="1" applyFill="1" applyBorder="1" applyAlignment="1">
      <alignment horizontal="left" vertical="top" wrapText="1"/>
    </xf>
    <xf numFmtId="8" fontId="47" fillId="19" borderId="5" xfId="23" applyNumberFormat="1" applyFont="1" applyFill="1" applyBorder="1" applyAlignment="1">
      <alignment horizontal="left" vertical="top" wrapText="1"/>
    </xf>
    <xf numFmtId="49" fontId="47" fillId="19" borderId="2" xfId="23" applyNumberFormat="1" applyFont="1" applyFill="1" applyBorder="1" applyAlignment="1">
      <alignment horizontal="left" vertical="center" wrapText="1"/>
    </xf>
    <xf numFmtId="49" fontId="47" fillId="19" borderId="4" xfId="23" applyNumberFormat="1" applyFont="1" applyFill="1" applyBorder="1" applyAlignment="1">
      <alignment horizontal="left" vertical="center" wrapText="1"/>
    </xf>
    <xf numFmtId="49" fontId="47" fillId="19" borderId="5" xfId="23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34">
    <cellStyle name="Normal 3" xfId="25" xr:uid="{00000000-0005-0000-0000-000032000000}"/>
    <cellStyle name="Normal_Sheet1" xfId="32" xr:uid="{E59EA669-674A-AB4F-9B0A-F299CB781151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常规_Sheet1" xfId="33" xr:uid="{AF7A1B90-540D-5A49-ADC7-5C7D7050B39A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31" builtinId="3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</xdr:col>
      <xdr:colOff>139700</xdr:colOff>
      <xdr:row>0</xdr:row>
      <xdr:rowOff>25400</xdr:rowOff>
    </xdr:to>
    <xdr:pic>
      <xdr:nvPicPr>
        <xdr:cNvPr id="2" name="Picture 2" descr="J:\旅委\中青无文字.png">
          <a:extLst>
            <a:ext uri="{FF2B5EF4-FFF2-40B4-BE49-F238E27FC236}">
              <a16:creationId xmlns:a16="http://schemas.microsoft.com/office/drawing/2014/main" id="{E568CD02-6F83-904F-ADCE-86C8DE35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8128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511175</xdr:colOff>
      <xdr:row>2</xdr:row>
      <xdr:rowOff>131445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12109CE-100E-AC4E-8FE6-0590C8938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37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144145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1F0FD05E-A7BF-2843-A44F-85EE152B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377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1494158866@qq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48" customWidth="1"/>
    <col min="2" max="2" width="10.33203125" style="148" customWidth="1"/>
    <col min="3" max="3" width="11.33203125" style="148" customWidth="1"/>
    <col min="4" max="5" width="16" style="148" customWidth="1"/>
    <col min="6" max="16384" width="8.6640625" style="148"/>
  </cols>
  <sheetData>
    <row r="1" spans="1:5">
      <c r="B1" s="148" t="s">
        <v>0</v>
      </c>
      <c r="C1" s="148" t="s">
        <v>1</v>
      </c>
      <c r="D1" s="148" t="s">
        <v>2</v>
      </c>
      <c r="E1" s="148" t="s">
        <v>3</v>
      </c>
    </row>
    <row r="2" spans="1:5">
      <c r="A2" s="148" t="s">
        <v>4</v>
      </c>
      <c r="B2" s="148" t="e">
        <f>SUM(基准价格!#REF!)</f>
        <v>#REF!</v>
      </c>
      <c r="C2" s="148" t="e">
        <f>SUM(基准价格!#REF!)</f>
        <v>#REF!</v>
      </c>
      <c r="D2" s="148">
        <f>(COUNTA(基准价格!#REF!)-1)-(COUNTA(基准价格!#REF!)-1)</f>
        <v>0</v>
      </c>
      <c r="E2" s="148">
        <f>(COUNTA(基准价格!#REF!)-1)-(COUNTA(基准价格!#REF!)-1)</f>
        <v>0</v>
      </c>
    </row>
    <row r="4" spans="1:5">
      <c r="A4" s="148" t="s">
        <v>5</v>
      </c>
      <c r="B4" s="148" t="e">
        <f>SUM(#REF!)</f>
        <v>#REF!</v>
      </c>
      <c r="C4" s="148" t="e">
        <f>SUM(#REF!)</f>
        <v>#REF!</v>
      </c>
      <c r="D4" s="148">
        <f>(COUNTA(#REF!)-1)-(COUNTA(#REF!)-1)</f>
        <v>0</v>
      </c>
      <c r="E4" s="148">
        <f>(COUNTA(#REF!)-1)-(COUNTA(#REF!)-1)</f>
        <v>0</v>
      </c>
    </row>
    <row r="6" spans="1:5">
      <c r="A6" s="148" t="s">
        <v>6</v>
      </c>
      <c r="B6" s="148" t="e">
        <f>SUM(#REF!)</f>
        <v>#REF!</v>
      </c>
      <c r="C6" s="148" t="e">
        <f>SUM(#REF!)</f>
        <v>#REF!</v>
      </c>
      <c r="D6" s="148">
        <f>(COUNTA(#REF!)-1)-(COUNTA(#REF!)-1)</f>
        <v>0</v>
      </c>
      <c r="E6" s="148">
        <f>(COUNTA(#REF!)-1)-(COUNTA(#REF!)-1)</f>
        <v>0</v>
      </c>
    </row>
    <row r="8" spans="1:5">
      <c r="A8" s="148" t="s">
        <v>7</v>
      </c>
      <c r="B8" s="148">
        <f>SUM(报价结算清单!J103:J124)</f>
        <v>2225</v>
      </c>
      <c r="C8" s="148">
        <f>B8</f>
        <v>2225</v>
      </c>
    </row>
    <row r="10" spans="1:5">
      <c r="A10" s="148" t="s">
        <v>8</v>
      </c>
      <c r="B10" s="148" t="e">
        <f>SUM(#REF!)</f>
        <v>#REF!</v>
      </c>
      <c r="C10" s="148" t="e">
        <f>SUM(#REF!)</f>
        <v>#REF!</v>
      </c>
      <c r="D10" s="148">
        <f>(COUNTA(#REF!)-1)-(COUNTA(#REF!)-1)</f>
        <v>0</v>
      </c>
      <c r="E10" s="14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41"/>
  <sheetViews>
    <sheetView topLeftCell="K123" zoomScale="157" zoomScaleNormal="90" workbookViewId="0">
      <selection activeCell="W41" sqref="W41"/>
    </sheetView>
  </sheetViews>
  <sheetFormatPr baseColWidth="10" defaultColWidth="9" defaultRowHeight="14"/>
  <cols>
    <col min="1" max="1" width="5.1640625" style="32" customWidth="1"/>
    <col min="2" max="2" width="15.6640625" style="32" customWidth="1"/>
    <col min="3" max="3" width="15.33203125" style="32" customWidth="1"/>
    <col min="4" max="4" width="12.5" style="32" customWidth="1"/>
    <col min="5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1.5" style="32" customWidth="1"/>
    <col min="20" max="20" width="14.1640625" style="30" customWidth="1"/>
    <col min="21" max="22" width="9" style="32"/>
    <col min="23" max="23" width="9.83203125" style="32" customWidth="1"/>
    <col min="24" max="16384" width="9" style="32"/>
  </cols>
  <sheetData>
    <row r="1" spans="1:31" ht="21">
      <c r="A1" s="466" t="s">
        <v>9</v>
      </c>
      <c r="B1" s="467"/>
      <c r="C1" s="467"/>
      <c r="D1" s="467"/>
      <c r="E1" s="467"/>
      <c r="F1" s="467"/>
      <c r="G1" s="467"/>
      <c r="H1" s="467"/>
      <c r="I1" s="467"/>
      <c r="J1" s="468"/>
      <c r="K1" s="467"/>
      <c r="L1" s="467"/>
      <c r="M1" s="467"/>
      <c r="N1" s="467"/>
      <c r="O1" s="467"/>
      <c r="P1" s="468"/>
      <c r="Q1" s="467"/>
      <c r="R1" s="467"/>
      <c r="S1" s="467"/>
      <c r="T1" s="469"/>
    </row>
    <row r="2" spans="1:31" ht="15">
      <c r="A2" s="470" t="s">
        <v>10</v>
      </c>
      <c r="B2" s="470"/>
      <c r="C2" s="465" t="s">
        <v>11</v>
      </c>
      <c r="D2" s="454"/>
      <c r="E2" s="454"/>
      <c r="F2" s="454"/>
      <c r="G2" s="456"/>
      <c r="H2" s="55" t="s">
        <v>12</v>
      </c>
      <c r="I2" s="457" t="s">
        <v>13</v>
      </c>
      <c r="J2" s="458"/>
      <c r="K2" s="459"/>
      <c r="L2" s="459"/>
      <c r="M2" s="459"/>
      <c r="N2" s="459"/>
      <c r="O2" s="459"/>
      <c r="P2" s="458"/>
      <c r="Q2" s="459"/>
      <c r="R2" s="460"/>
      <c r="S2" s="471" t="s">
        <v>14</v>
      </c>
      <c r="T2" s="472"/>
    </row>
    <row r="3" spans="1:31" ht="15">
      <c r="A3" s="452" t="s">
        <v>15</v>
      </c>
      <c r="B3" s="452"/>
      <c r="C3" s="453" t="s">
        <v>16</v>
      </c>
      <c r="D3" s="454"/>
      <c r="E3" s="454"/>
      <c r="F3" s="454"/>
      <c r="G3" s="456"/>
      <c r="H3" s="56" t="s">
        <v>17</v>
      </c>
      <c r="I3" s="457" t="s">
        <v>18</v>
      </c>
      <c r="J3" s="458"/>
      <c r="K3" s="459"/>
      <c r="L3" s="459"/>
      <c r="M3" s="459"/>
      <c r="N3" s="459"/>
      <c r="O3" s="459"/>
      <c r="P3" s="458"/>
      <c r="Q3" s="459"/>
      <c r="R3" s="460"/>
      <c r="S3" s="473"/>
      <c r="T3" s="474"/>
    </row>
    <row r="4" spans="1:31" ht="15">
      <c r="A4" s="452" t="s">
        <v>19</v>
      </c>
      <c r="B4" s="452"/>
      <c r="C4" s="465" t="s">
        <v>20</v>
      </c>
      <c r="D4" s="454"/>
      <c r="E4" s="454"/>
      <c r="F4" s="454"/>
      <c r="G4" s="456"/>
      <c r="H4" s="54" t="s">
        <v>21</v>
      </c>
      <c r="I4" s="457"/>
      <c r="J4" s="458"/>
      <c r="K4" s="459"/>
      <c r="L4" s="459"/>
      <c r="M4" s="460"/>
      <c r="N4" s="56" t="s">
        <v>22</v>
      </c>
      <c r="O4" s="453"/>
      <c r="P4" s="455"/>
      <c r="Q4" s="454"/>
      <c r="R4" s="456"/>
      <c r="S4" s="92"/>
      <c r="T4" s="19" t="s">
        <v>23</v>
      </c>
    </row>
    <row r="5" spans="1:31" ht="15">
      <c r="A5" s="452" t="s">
        <v>24</v>
      </c>
      <c r="B5" s="452"/>
      <c r="C5" s="453"/>
      <c r="D5" s="454"/>
      <c r="E5" s="454"/>
      <c r="F5" s="454"/>
      <c r="G5" s="456"/>
      <c r="H5" s="54" t="s">
        <v>21</v>
      </c>
      <c r="I5" s="457"/>
      <c r="J5" s="458"/>
      <c r="K5" s="459"/>
      <c r="L5" s="459"/>
      <c r="M5" s="460"/>
      <c r="N5" s="56" t="s">
        <v>22</v>
      </c>
      <c r="O5" s="453"/>
      <c r="P5" s="455"/>
      <c r="Q5" s="454"/>
      <c r="R5" s="456"/>
      <c r="S5" s="93"/>
      <c r="T5" s="19" t="s">
        <v>25</v>
      </c>
    </row>
    <row r="6" spans="1:31" ht="15">
      <c r="A6" s="452" t="s">
        <v>26</v>
      </c>
      <c r="B6" s="452"/>
      <c r="C6" s="453" t="s">
        <v>27</v>
      </c>
      <c r="D6" s="454"/>
      <c r="E6" s="454"/>
      <c r="F6" s="454"/>
      <c r="G6" s="454"/>
      <c r="H6" s="454"/>
      <c r="I6" s="454"/>
      <c r="J6" s="455"/>
      <c r="K6" s="454"/>
      <c r="L6" s="454"/>
      <c r="M6" s="454"/>
      <c r="N6" s="454"/>
      <c r="O6" s="454"/>
      <c r="P6" s="455"/>
      <c r="Q6" s="454"/>
      <c r="R6" s="456"/>
      <c r="S6" s="94"/>
      <c r="T6" s="19" t="s">
        <v>28</v>
      </c>
    </row>
    <row r="7" spans="1:31" ht="15">
      <c r="A7" s="452" t="s">
        <v>29</v>
      </c>
      <c r="B7" s="452"/>
      <c r="C7" s="453" t="s">
        <v>30</v>
      </c>
      <c r="D7" s="454"/>
      <c r="E7" s="454"/>
      <c r="F7" s="454"/>
      <c r="G7" s="456"/>
      <c r="H7" s="54" t="s">
        <v>21</v>
      </c>
      <c r="I7" s="457">
        <v>15801428782</v>
      </c>
      <c r="J7" s="458"/>
      <c r="K7" s="459"/>
      <c r="L7" s="459"/>
      <c r="M7" s="460"/>
      <c r="N7" s="56" t="s">
        <v>22</v>
      </c>
      <c r="O7" s="461" t="s">
        <v>31</v>
      </c>
      <c r="P7" s="462"/>
      <c r="Q7" s="463"/>
      <c r="R7" s="464"/>
      <c r="S7" s="95"/>
      <c r="T7" s="19" t="s">
        <v>32</v>
      </c>
    </row>
    <row r="8" spans="1:31" ht="166" customHeight="1">
      <c r="A8" s="448" t="s">
        <v>33</v>
      </c>
      <c r="B8" s="449"/>
      <c r="C8" s="449"/>
      <c r="D8" s="449"/>
      <c r="E8" s="449"/>
      <c r="F8" s="449"/>
      <c r="G8" s="449"/>
      <c r="H8" s="449"/>
      <c r="I8" s="449"/>
      <c r="J8" s="450"/>
      <c r="K8" s="449"/>
      <c r="L8" s="449"/>
      <c r="M8" s="449"/>
      <c r="N8" s="449"/>
      <c r="O8" s="449"/>
      <c r="P8" s="451"/>
      <c r="Q8" s="449"/>
      <c r="R8" s="449"/>
      <c r="S8" s="449"/>
      <c r="T8" s="449"/>
    </row>
    <row r="9" spans="1:31" ht="21">
      <c r="A9" s="429" t="s">
        <v>34</v>
      </c>
      <c r="B9" s="430"/>
      <c r="C9" s="430"/>
      <c r="D9" s="430"/>
      <c r="E9" s="430"/>
      <c r="F9" s="430"/>
      <c r="G9" s="430"/>
      <c r="H9" s="430"/>
      <c r="I9" s="430"/>
      <c r="J9" s="431"/>
      <c r="K9" s="430"/>
      <c r="L9" s="430"/>
      <c r="M9" s="430"/>
      <c r="N9" s="430"/>
      <c r="O9" s="430"/>
      <c r="P9" s="431"/>
      <c r="Q9" s="430"/>
      <c r="R9" s="415"/>
      <c r="S9" s="415"/>
      <c r="T9" s="415"/>
    </row>
    <row r="10" spans="1:31" ht="15">
      <c r="A10" s="35" t="s">
        <v>35</v>
      </c>
      <c r="B10" s="35" t="s">
        <v>36</v>
      </c>
      <c r="C10" s="35" t="s">
        <v>37</v>
      </c>
      <c r="D10" s="35" t="s">
        <v>38</v>
      </c>
      <c r="E10" s="57" t="s">
        <v>39</v>
      </c>
      <c r="F10" s="35" t="s">
        <v>40</v>
      </c>
      <c r="G10" s="35" t="s">
        <v>41</v>
      </c>
      <c r="H10" s="35" t="s">
        <v>42</v>
      </c>
      <c r="I10" s="35" t="s">
        <v>43</v>
      </c>
      <c r="J10" s="69" t="s">
        <v>44</v>
      </c>
      <c r="K10" s="70" t="s">
        <v>45</v>
      </c>
      <c r="L10" s="35" t="s">
        <v>46</v>
      </c>
      <c r="M10" s="70" t="s">
        <v>47</v>
      </c>
      <c r="N10" s="35" t="s">
        <v>48</v>
      </c>
      <c r="O10" s="70" t="s">
        <v>49</v>
      </c>
      <c r="P10" s="69" t="s">
        <v>50</v>
      </c>
      <c r="Q10" s="70" t="s">
        <v>51</v>
      </c>
      <c r="R10" s="96" t="s">
        <v>52</v>
      </c>
      <c r="S10" s="96" t="s">
        <v>53</v>
      </c>
      <c r="T10" s="96" t="s">
        <v>54</v>
      </c>
    </row>
    <row r="11" spans="1:31">
      <c r="A11" s="416" t="s">
        <v>55</v>
      </c>
      <c r="B11" s="417"/>
      <c r="C11" s="417"/>
      <c r="D11" s="417"/>
      <c r="E11" s="417"/>
      <c r="F11" s="417"/>
      <c r="G11" s="417"/>
      <c r="H11" s="417"/>
      <c r="I11" s="417"/>
      <c r="J11" s="418"/>
      <c r="K11" s="417"/>
      <c r="L11" s="417"/>
      <c r="M11" s="417"/>
      <c r="N11" s="417"/>
      <c r="O11" s="417"/>
      <c r="P11" s="419"/>
      <c r="Q11" s="417"/>
      <c r="R11" s="432"/>
      <c r="S11" s="432"/>
      <c r="T11" s="433"/>
    </row>
    <row r="12" spans="1:31" s="25" customFormat="1" ht="15">
      <c r="A12" s="36">
        <v>1</v>
      </c>
      <c r="B12" s="403" t="s">
        <v>56</v>
      </c>
      <c r="C12" s="403" t="s">
        <v>57</v>
      </c>
      <c r="D12" s="38" t="s">
        <v>58</v>
      </c>
      <c r="E12" s="58" t="s">
        <v>59</v>
      </c>
      <c r="F12" s="59" t="str">
        <f>VLOOKUP($E12,基准价格!3:328,3,0)</f>
        <v>常规背景结构</v>
      </c>
      <c r="G12" s="59" t="str">
        <f>VLOOKUP($E12,基准价格!3:328,4,0)</f>
        <v>木质背板</v>
      </c>
      <c r="H12" s="59" t="str">
        <f>IF(VLOOKUP($E12,基准价格!3:311,5,0)=0,"",VLOOKUP($E12,基准价格!3:313,5,0))</f>
        <v>木制背景版+写真喷绘 （高度3m下）单面</v>
      </c>
      <c r="I12" s="59" t="str">
        <f>VLOOKUP($E12,基准价格!3:328,6,0)</f>
        <v>平米</v>
      </c>
      <c r="J12" s="71">
        <f>VLOOKUP($E12,基准价格!3:328,7,0)</f>
        <v>240</v>
      </c>
      <c r="K12" s="246">
        <v>0</v>
      </c>
      <c r="L12" s="73">
        <v>15</v>
      </c>
      <c r="M12" s="73">
        <v>0</v>
      </c>
      <c r="N12" s="38">
        <v>1</v>
      </c>
      <c r="O12" s="38">
        <v>0</v>
      </c>
      <c r="P12" s="82">
        <f t="shared" ref="P12:P17" si="0">N12*L12*J12</f>
        <v>3600</v>
      </c>
      <c r="Q12" s="97">
        <f t="shared" ref="Q12:Q17" si="1">K12*M12*O12</f>
        <v>0</v>
      </c>
      <c r="R12" s="98">
        <f>Q12-P12</f>
        <v>-3600</v>
      </c>
      <c r="S12" s="99" t="s">
        <v>60</v>
      </c>
      <c r="T12" s="54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s="25" customFormat="1" ht="15">
      <c r="A13" s="53">
        <v>2</v>
      </c>
      <c r="B13" s="404"/>
      <c r="C13" s="404"/>
      <c r="D13" s="38" t="s">
        <v>58</v>
      </c>
      <c r="E13" s="58" t="s">
        <v>61</v>
      </c>
      <c r="F13" s="59" t="str">
        <f>VLOOKUP($E13,基准价格!4:329,3,0)</f>
        <v>车辆物流</v>
      </c>
      <c r="G13" s="59" t="str">
        <f>VLOOKUP($E13,基准价格!4:329,4,0)</f>
        <v>货车-市内运输</v>
      </c>
      <c r="H13" s="59" t="str">
        <f>IF(VLOOKUP($E13,基准价格!4:312,5,0)=0,"",VLOOKUP($E13,基准价格!4:314,5,0))</f>
        <v>6.2m 货车，距离30km内</v>
      </c>
      <c r="I13" s="59" t="str">
        <f>VLOOKUP($E13,基准价格!4:329,6,0)</f>
        <v>车次</v>
      </c>
      <c r="J13" s="71">
        <f>VLOOKUP($E13,基准价格!4:329,7,0)</f>
        <v>910</v>
      </c>
      <c r="K13" s="246">
        <v>0</v>
      </c>
      <c r="L13" s="73">
        <v>1</v>
      </c>
      <c r="M13" s="73">
        <v>0</v>
      </c>
      <c r="N13" s="38">
        <v>2</v>
      </c>
      <c r="O13" s="38">
        <v>0</v>
      </c>
      <c r="P13" s="82">
        <f t="shared" si="0"/>
        <v>1820</v>
      </c>
      <c r="Q13" s="97">
        <f t="shared" si="1"/>
        <v>0</v>
      </c>
      <c r="R13" s="98">
        <f>Q13-P13</f>
        <v>-1820</v>
      </c>
      <c r="S13" s="99"/>
      <c r="T13" s="54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1" s="25" customFormat="1" ht="15">
      <c r="A14" s="53">
        <v>3</v>
      </c>
      <c r="B14" s="404"/>
      <c r="C14" s="404"/>
      <c r="D14" s="40" t="s">
        <v>58</v>
      </c>
      <c r="E14" s="40" t="s">
        <v>62</v>
      </c>
      <c r="F14" s="40" t="s">
        <v>58</v>
      </c>
      <c r="G14" s="40" t="s">
        <v>63</v>
      </c>
      <c r="H14" s="40" t="s">
        <v>64</v>
      </c>
      <c r="I14" s="48" t="s">
        <v>65</v>
      </c>
      <c r="J14" s="71">
        <v>50</v>
      </c>
      <c r="K14" s="247">
        <v>0</v>
      </c>
      <c r="L14" s="48">
        <v>5</v>
      </c>
      <c r="M14" s="83">
        <v>0</v>
      </c>
      <c r="N14" s="84">
        <v>1</v>
      </c>
      <c r="O14" s="38">
        <v>0</v>
      </c>
      <c r="P14" s="82">
        <f t="shared" si="0"/>
        <v>250</v>
      </c>
      <c r="Q14" s="97">
        <f t="shared" si="1"/>
        <v>0</v>
      </c>
      <c r="R14" s="98">
        <f t="shared" ref="R14" si="2">Q14-P14</f>
        <v>-250</v>
      </c>
      <c r="S14" s="99"/>
      <c r="T14" s="54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1" s="25" customFormat="1" ht="15">
      <c r="A15" s="53">
        <v>4</v>
      </c>
      <c r="B15" s="404"/>
      <c r="C15" s="39"/>
      <c r="D15" s="38" t="s">
        <v>66</v>
      </c>
      <c r="E15" s="60" t="s">
        <v>62</v>
      </c>
      <c r="F15" s="54" t="s">
        <v>66</v>
      </c>
      <c r="G15" s="54" t="s">
        <v>67</v>
      </c>
      <c r="H15" s="48" t="s">
        <v>68</v>
      </c>
      <c r="I15" s="59" t="s">
        <v>65</v>
      </c>
      <c r="J15" s="71">
        <v>90</v>
      </c>
      <c r="K15" s="246">
        <v>0</v>
      </c>
      <c r="L15" s="73">
        <v>5</v>
      </c>
      <c r="M15" s="73">
        <v>0</v>
      </c>
      <c r="N15" s="38">
        <v>1</v>
      </c>
      <c r="O15" s="38">
        <v>0</v>
      </c>
      <c r="P15" s="82">
        <f t="shared" si="0"/>
        <v>450</v>
      </c>
      <c r="Q15" s="97">
        <f t="shared" si="1"/>
        <v>0</v>
      </c>
      <c r="R15" s="98">
        <f>Q15-P15</f>
        <v>-450</v>
      </c>
      <c r="S15" s="99" t="s">
        <v>69</v>
      </c>
      <c r="T15" s="54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25" customFormat="1" ht="15" customHeight="1">
      <c r="A16" s="53">
        <v>5</v>
      </c>
      <c r="B16" s="37" t="s">
        <v>70</v>
      </c>
      <c r="C16" s="37" t="s">
        <v>71</v>
      </c>
      <c r="D16" s="38"/>
      <c r="E16" s="58"/>
      <c r="F16" s="59" t="e">
        <f>VLOOKUP($E16,基准价格!8:333,3,0)</f>
        <v>#N/A</v>
      </c>
      <c r="G16" s="59" t="e">
        <f>VLOOKUP($E16,基准价格!8:333,4,0)</f>
        <v>#N/A</v>
      </c>
      <c r="H16" s="59" t="e">
        <f>IF(VLOOKUP($E16,基准价格!8:316,5,0)=0,"",VLOOKUP($E16,基准价格!8:318,5,0))</f>
        <v>#N/A</v>
      </c>
      <c r="I16" s="59" t="e">
        <f>VLOOKUP($E16,基准价格!8:333,6,0)</f>
        <v>#N/A</v>
      </c>
      <c r="J16" s="71" t="e">
        <f>VLOOKUP($E16,基准价格!8:333,7,0)</f>
        <v>#N/A</v>
      </c>
      <c r="K16" s="246"/>
      <c r="L16" s="73"/>
      <c r="M16" s="73"/>
      <c r="N16" s="38"/>
      <c r="O16" s="38"/>
      <c r="P16" s="82" t="e">
        <f t="shared" si="0"/>
        <v>#N/A</v>
      </c>
      <c r="Q16" s="97">
        <f t="shared" si="1"/>
        <v>0</v>
      </c>
      <c r="R16" s="98" t="e">
        <f t="shared" ref="R16:R45" si="3">Q16-P16</f>
        <v>#N/A</v>
      </c>
      <c r="S16" s="99"/>
      <c r="T16" s="54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5" customFormat="1" ht="15" customHeight="1">
      <c r="A17" s="53">
        <v>6</v>
      </c>
      <c r="B17" s="37" t="s">
        <v>72</v>
      </c>
      <c r="C17" s="37" t="s">
        <v>73</v>
      </c>
      <c r="D17" s="38"/>
      <c r="E17" s="58"/>
      <c r="F17" s="59" t="e">
        <f>VLOOKUP($E17,基准价格!9:334,3,0)</f>
        <v>#N/A</v>
      </c>
      <c r="G17" s="59" t="e">
        <f>VLOOKUP($E17,基准价格!9:334,4,0)</f>
        <v>#N/A</v>
      </c>
      <c r="H17" s="59" t="e">
        <f>IF(VLOOKUP($E17,基准价格!9:317,5,0)=0,"",VLOOKUP($E17,基准价格!9:319,5,0))</f>
        <v>#N/A</v>
      </c>
      <c r="I17" s="59" t="e">
        <f>VLOOKUP($E17,基准价格!9:334,6,0)</f>
        <v>#N/A</v>
      </c>
      <c r="J17" s="71" t="e">
        <f>VLOOKUP($E17,基准价格!9:334,7,0)</f>
        <v>#N/A</v>
      </c>
      <c r="K17" s="72"/>
      <c r="L17" s="73"/>
      <c r="M17" s="73"/>
      <c r="N17" s="38"/>
      <c r="O17" s="38"/>
      <c r="P17" s="82" t="e">
        <f t="shared" si="0"/>
        <v>#N/A</v>
      </c>
      <c r="Q17" s="97">
        <f t="shared" si="1"/>
        <v>0</v>
      </c>
      <c r="R17" s="98" t="e">
        <f t="shared" ref="R17" si="4">Q17-P17</f>
        <v>#N/A</v>
      </c>
      <c r="S17" s="99"/>
      <c r="T17" s="54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6" customFormat="1">
      <c r="A18" s="437" t="s">
        <v>74</v>
      </c>
      <c r="B18" s="438"/>
      <c r="C18" s="438"/>
      <c r="D18" s="438"/>
      <c r="E18" s="437"/>
      <c r="F18" s="437"/>
      <c r="G18" s="437"/>
      <c r="H18" s="437"/>
      <c r="I18" s="437"/>
      <c r="J18" s="439"/>
      <c r="K18" s="437"/>
      <c r="L18" s="437"/>
      <c r="M18" s="437"/>
      <c r="N18" s="437"/>
      <c r="O18" s="41"/>
      <c r="P18" s="85">
        <f>SUMIF(P12:P17,"&lt;&gt;#N/A")</f>
        <v>6120</v>
      </c>
      <c r="Q18" s="100">
        <f>SUM(Q12:Q17)</f>
        <v>0</v>
      </c>
      <c r="R18" s="98">
        <f t="shared" si="3"/>
        <v>-6120</v>
      </c>
      <c r="S18" s="101"/>
      <c r="T18" s="54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6" customFormat="1">
      <c r="A19" s="416" t="s">
        <v>75</v>
      </c>
      <c r="B19" s="417"/>
      <c r="C19" s="417"/>
      <c r="D19" s="417"/>
      <c r="E19" s="417"/>
      <c r="F19" s="417"/>
      <c r="G19" s="417"/>
      <c r="H19" s="417"/>
      <c r="I19" s="417"/>
      <c r="J19" s="418"/>
      <c r="K19" s="417"/>
      <c r="L19" s="417"/>
      <c r="M19" s="417"/>
      <c r="N19" s="417"/>
      <c r="O19" s="417"/>
      <c r="P19" s="419"/>
      <c r="Q19" s="417"/>
      <c r="R19" s="432"/>
      <c r="S19" s="432"/>
      <c r="T19" s="433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6" customFormat="1" ht="15" customHeight="1">
      <c r="A20" s="36">
        <v>1</v>
      </c>
      <c r="B20" s="403" t="s">
        <v>56</v>
      </c>
      <c r="C20" s="403" t="s">
        <v>76</v>
      </c>
      <c r="D20" s="38"/>
      <c r="E20" s="58"/>
      <c r="F20" s="59" t="e">
        <f>VLOOKUP($E20,基准价格!12:337,3,0)</f>
        <v>#N/A</v>
      </c>
      <c r="G20" s="59" t="e">
        <f>VLOOKUP($E20,基准价格!12:337,4,0)</f>
        <v>#N/A</v>
      </c>
      <c r="H20" s="59" t="e">
        <f>IF(VLOOKUP($E20,基准价格!12:320,5,0)=0,"",VLOOKUP($E20,基准价格!12:322,5,0))</f>
        <v>#N/A</v>
      </c>
      <c r="I20" s="59" t="e">
        <f>VLOOKUP($E20,基准价格!12:337,6,0)</f>
        <v>#N/A</v>
      </c>
      <c r="J20" s="71" t="e">
        <f>VLOOKUP($E20,基准价格!12:337,7,0)</f>
        <v>#N/A</v>
      </c>
      <c r="K20" s="72"/>
      <c r="L20" s="73"/>
      <c r="M20" s="73"/>
      <c r="N20" s="38"/>
      <c r="O20" s="38"/>
      <c r="P20" s="82" t="e">
        <f t="shared" ref="P20:P32" si="5">N20*L20*J20</f>
        <v>#N/A</v>
      </c>
      <c r="Q20" s="97">
        <f t="shared" ref="Q20:Q32" si="6">K20*M20*O20</f>
        <v>0</v>
      </c>
      <c r="R20" s="98" t="e">
        <f t="shared" si="3"/>
        <v>#N/A</v>
      </c>
      <c r="S20" s="101"/>
      <c r="T20" s="54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6" customFormat="1" ht="15">
      <c r="A21" s="36">
        <v>2</v>
      </c>
      <c r="B21" s="404"/>
      <c r="C21" s="405"/>
      <c r="D21" s="42"/>
      <c r="E21" s="61" t="s">
        <v>62</v>
      </c>
      <c r="F21" s="62"/>
      <c r="G21" s="62"/>
      <c r="H21" s="62"/>
      <c r="I21" s="62"/>
      <c r="J21" s="74"/>
      <c r="K21" s="72"/>
      <c r="L21" s="73"/>
      <c r="M21" s="73"/>
      <c r="N21" s="38"/>
      <c r="O21" s="38"/>
      <c r="P21" s="82">
        <f t="shared" si="5"/>
        <v>0</v>
      </c>
      <c r="Q21" s="97">
        <f t="shared" si="6"/>
        <v>0</v>
      </c>
      <c r="R21" s="98">
        <f t="shared" si="3"/>
        <v>0</v>
      </c>
      <c r="S21" s="102"/>
      <c r="T21" s="54"/>
      <c r="U21" s="32"/>
      <c r="V21" s="32"/>
      <c r="W21" s="110"/>
      <c r="X21" s="32"/>
      <c r="Y21" s="32"/>
      <c r="Z21" s="32"/>
      <c r="AA21" s="32"/>
      <c r="AB21" s="32"/>
      <c r="AC21" s="32"/>
      <c r="AD21" s="32"/>
      <c r="AE21" s="32"/>
    </row>
    <row r="22" spans="1:31" s="26" customFormat="1" ht="15" customHeight="1">
      <c r="A22" s="36">
        <v>3</v>
      </c>
      <c r="B22" s="404"/>
      <c r="C22" s="403" t="s">
        <v>77</v>
      </c>
      <c r="D22" s="38"/>
      <c r="E22" s="58"/>
      <c r="F22" s="59" t="e">
        <f>VLOOKUP($E22,基准价格!14:339,3,0)</f>
        <v>#N/A</v>
      </c>
      <c r="G22" s="59" t="e">
        <f>VLOOKUP($E22,基准价格!14:339,4,0)</f>
        <v>#N/A</v>
      </c>
      <c r="H22" s="59" t="e">
        <f>IF(VLOOKUP($E22,基准价格!14:322,5,0)=0,"",VLOOKUP($E22,基准价格!14:324,5,0))</f>
        <v>#N/A</v>
      </c>
      <c r="I22" s="59" t="e">
        <f>VLOOKUP($E22,基准价格!14:339,6,0)</f>
        <v>#N/A</v>
      </c>
      <c r="J22" s="71" t="e">
        <f>VLOOKUP($E22,基准价格!14:339,7,0)</f>
        <v>#N/A</v>
      </c>
      <c r="K22" s="72"/>
      <c r="L22" s="73"/>
      <c r="M22" s="73"/>
      <c r="N22" s="38"/>
      <c r="O22" s="38"/>
      <c r="P22" s="82" t="e">
        <f t="shared" si="5"/>
        <v>#N/A</v>
      </c>
      <c r="Q22" s="97">
        <f t="shared" si="6"/>
        <v>0</v>
      </c>
      <c r="R22" s="98" t="e">
        <f t="shared" si="3"/>
        <v>#N/A</v>
      </c>
      <c r="S22" s="101"/>
      <c r="T22" s="54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6" customFormat="1" ht="15">
      <c r="A23" s="36">
        <v>4</v>
      </c>
      <c r="B23" s="404"/>
      <c r="C23" s="405"/>
      <c r="D23" s="42"/>
      <c r="E23" s="61" t="s">
        <v>62</v>
      </c>
      <c r="F23" s="62"/>
      <c r="G23" s="62"/>
      <c r="H23" s="62"/>
      <c r="I23" s="62"/>
      <c r="J23" s="74"/>
      <c r="K23" s="72"/>
      <c r="L23" s="73"/>
      <c r="M23" s="73"/>
      <c r="N23" s="38"/>
      <c r="O23" s="38"/>
      <c r="P23" s="82">
        <f t="shared" si="5"/>
        <v>0</v>
      </c>
      <c r="Q23" s="97">
        <f t="shared" si="6"/>
        <v>0</v>
      </c>
      <c r="R23" s="98">
        <f t="shared" si="3"/>
        <v>0</v>
      </c>
      <c r="S23" s="102"/>
      <c r="T23" s="54"/>
      <c r="U23" s="32"/>
      <c r="V23" s="32"/>
      <c r="W23" s="110"/>
      <c r="X23" s="32"/>
      <c r="Y23" s="32"/>
      <c r="Z23" s="32"/>
      <c r="AA23" s="32"/>
      <c r="AB23" s="32"/>
      <c r="AC23" s="32"/>
      <c r="AD23" s="32"/>
      <c r="AE23" s="32"/>
    </row>
    <row r="24" spans="1:31" s="26" customFormat="1" ht="15" customHeight="1">
      <c r="A24" s="36">
        <v>5</v>
      </c>
      <c r="B24" s="404"/>
      <c r="C24" s="403" t="s">
        <v>78</v>
      </c>
      <c r="D24" s="38"/>
      <c r="E24" s="58"/>
      <c r="F24" s="59" t="e">
        <f>VLOOKUP($E24,基准价格!16:341,3,0)</f>
        <v>#N/A</v>
      </c>
      <c r="G24" s="59" t="e">
        <f>VLOOKUP($E24,基准价格!16:341,4,0)</f>
        <v>#N/A</v>
      </c>
      <c r="H24" s="59" t="e">
        <f>IF(VLOOKUP($E24,基准价格!16:324,5,0)=0,"",VLOOKUP($E24,基准价格!16:326,5,0))</f>
        <v>#N/A</v>
      </c>
      <c r="I24" s="59" t="e">
        <f>VLOOKUP($E24,基准价格!16:341,6,0)</f>
        <v>#N/A</v>
      </c>
      <c r="J24" s="71" t="e">
        <f>VLOOKUP($E24,基准价格!16:341,7,0)</f>
        <v>#N/A</v>
      </c>
      <c r="K24" s="72"/>
      <c r="L24" s="73"/>
      <c r="M24" s="73"/>
      <c r="N24" s="38"/>
      <c r="O24" s="38"/>
      <c r="P24" s="82" t="e">
        <f t="shared" si="5"/>
        <v>#N/A</v>
      </c>
      <c r="Q24" s="97">
        <f t="shared" si="6"/>
        <v>0</v>
      </c>
      <c r="R24" s="98" t="e">
        <f t="shared" ref="R24:R27" si="7">Q24-P24</f>
        <v>#N/A</v>
      </c>
      <c r="S24" s="101"/>
      <c r="T24" s="54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6" customFormat="1" ht="15">
      <c r="A25" s="36">
        <v>6</v>
      </c>
      <c r="B25" s="405"/>
      <c r="C25" s="405"/>
      <c r="D25" s="42"/>
      <c r="E25" s="61" t="s">
        <v>62</v>
      </c>
      <c r="F25" s="62"/>
      <c r="G25" s="62"/>
      <c r="H25" s="62"/>
      <c r="I25" s="62"/>
      <c r="J25" s="74"/>
      <c r="K25" s="72"/>
      <c r="L25" s="73"/>
      <c r="M25" s="73"/>
      <c r="N25" s="38"/>
      <c r="O25" s="38"/>
      <c r="P25" s="82">
        <f t="shared" si="5"/>
        <v>0</v>
      </c>
      <c r="Q25" s="97">
        <f t="shared" si="6"/>
        <v>0</v>
      </c>
      <c r="R25" s="98">
        <f t="shared" si="7"/>
        <v>0</v>
      </c>
      <c r="S25" s="102"/>
      <c r="T25" s="54"/>
      <c r="U25" s="32"/>
      <c r="V25" s="32"/>
      <c r="W25" s="110"/>
      <c r="X25" s="32"/>
      <c r="Y25" s="32"/>
      <c r="Z25" s="32"/>
      <c r="AA25" s="32"/>
      <c r="AB25" s="32"/>
      <c r="AC25" s="32"/>
      <c r="AD25" s="32"/>
      <c r="AE25" s="32"/>
    </row>
    <row r="26" spans="1:31" s="26" customFormat="1" ht="15" customHeight="1">
      <c r="A26" s="36">
        <v>7</v>
      </c>
      <c r="B26" s="403" t="s">
        <v>70</v>
      </c>
      <c r="C26" s="403" t="s">
        <v>76</v>
      </c>
      <c r="D26" s="38"/>
      <c r="E26" s="58"/>
      <c r="F26" s="59" t="e">
        <f>VLOOKUP($E26,基准价格!18:343,3,0)</f>
        <v>#N/A</v>
      </c>
      <c r="G26" s="59" t="e">
        <f>VLOOKUP($E26,基准价格!18:343,4,0)</f>
        <v>#N/A</v>
      </c>
      <c r="H26" s="59" t="e">
        <f>IF(VLOOKUP($E26,基准价格!18:326,5,0)=0,"",VLOOKUP($E26,基准价格!18:328,5,0))</f>
        <v>#N/A</v>
      </c>
      <c r="I26" s="59" t="e">
        <f>VLOOKUP($E26,基准价格!18:343,6,0)</f>
        <v>#N/A</v>
      </c>
      <c r="J26" s="71" t="e">
        <f>VLOOKUP($E26,基准价格!18:343,7,0)</f>
        <v>#N/A</v>
      </c>
      <c r="K26" s="72"/>
      <c r="L26" s="73"/>
      <c r="M26" s="73"/>
      <c r="N26" s="38"/>
      <c r="O26" s="38"/>
      <c r="P26" s="82" t="e">
        <f t="shared" si="5"/>
        <v>#N/A</v>
      </c>
      <c r="Q26" s="97">
        <f t="shared" si="6"/>
        <v>0</v>
      </c>
      <c r="R26" s="98" t="e">
        <f t="shared" si="7"/>
        <v>#N/A</v>
      </c>
      <c r="S26" s="101"/>
      <c r="T26" s="54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6" customFormat="1" ht="15">
      <c r="A27" s="36">
        <v>8</v>
      </c>
      <c r="B27" s="404"/>
      <c r="C27" s="405"/>
      <c r="D27" s="42"/>
      <c r="E27" s="61" t="s">
        <v>62</v>
      </c>
      <c r="F27" s="62"/>
      <c r="G27" s="62"/>
      <c r="H27" s="62"/>
      <c r="I27" s="62"/>
      <c r="J27" s="74"/>
      <c r="K27" s="72"/>
      <c r="L27" s="73"/>
      <c r="M27" s="73"/>
      <c r="N27" s="38"/>
      <c r="O27" s="38"/>
      <c r="P27" s="82">
        <f t="shared" si="5"/>
        <v>0</v>
      </c>
      <c r="Q27" s="97">
        <f t="shared" si="6"/>
        <v>0</v>
      </c>
      <c r="R27" s="98">
        <f t="shared" si="7"/>
        <v>0</v>
      </c>
      <c r="S27" s="102"/>
      <c r="T27" s="54"/>
      <c r="U27" s="32"/>
      <c r="V27" s="32"/>
      <c r="W27" s="110"/>
      <c r="X27" s="32"/>
      <c r="Y27" s="32"/>
      <c r="Z27" s="32"/>
      <c r="AA27" s="32"/>
      <c r="AB27" s="32"/>
      <c r="AC27" s="32"/>
      <c r="AD27" s="32"/>
      <c r="AE27" s="32"/>
    </row>
    <row r="28" spans="1:31" s="26" customFormat="1" ht="15" customHeight="1">
      <c r="A28" s="36">
        <v>9</v>
      </c>
      <c r="B28" s="404"/>
      <c r="C28" s="403" t="s">
        <v>77</v>
      </c>
      <c r="D28" s="38"/>
      <c r="E28" s="58"/>
      <c r="F28" s="59" t="e">
        <f>VLOOKUP($E28,基准价格!20:345,3,0)</f>
        <v>#N/A</v>
      </c>
      <c r="G28" s="59" t="e">
        <f>VLOOKUP($E28,基准价格!20:345,4,0)</f>
        <v>#N/A</v>
      </c>
      <c r="H28" s="59" t="e">
        <f>IF(VLOOKUP($E28,基准价格!20:328,5,0)=0,"",VLOOKUP($E28,基准价格!20:330,5,0))</f>
        <v>#N/A</v>
      </c>
      <c r="I28" s="59" t="e">
        <f>VLOOKUP($E28,基准价格!20:345,6,0)</f>
        <v>#N/A</v>
      </c>
      <c r="J28" s="71" t="e">
        <f>VLOOKUP($E28,基准价格!20:345,7,0)</f>
        <v>#N/A</v>
      </c>
      <c r="K28" s="72"/>
      <c r="L28" s="73"/>
      <c r="M28" s="73"/>
      <c r="N28" s="38"/>
      <c r="O28" s="38"/>
      <c r="P28" s="82" t="e">
        <f t="shared" si="5"/>
        <v>#N/A</v>
      </c>
      <c r="Q28" s="97">
        <f t="shared" si="6"/>
        <v>0</v>
      </c>
      <c r="R28" s="98" t="e">
        <f t="shared" ref="R28:R31" si="8">Q28-P28</f>
        <v>#N/A</v>
      </c>
      <c r="S28" s="101"/>
      <c r="T28" s="54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6" customFormat="1" ht="15">
      <c r="A29" s="36">
        <v>10</v>
      </c>
      <c r="B29" s="404"/>
      <c r="C29" s="405"/>
      <c r="D29" s="42"/>
      <c r="E29" s="61" t="s">
        <v>62</v>
      </c>
      <c r="F29" s="62"/>
      <c r="G29" s="62"/>
      <c r="H29" s="62"/>
      <c r="I29" s="62"/>
      <c r="J29" s="74"/>
      <c r="K29" s="72"/>
      <c r="L29" s="73"/>
      <c r="M29" s="73"/>
      <c r="N29" s="38"/>
      <c r="O29" s="38"/>
      <c r="P29" s="82">
        <f t="shared" si="5"/>
        <v>0</v>
      </c>
      <c r="Q29" s="97">
        <f t="shared" si="6"/>
        <v>0</v>
      </c>
      <c r="R29" s="98">
        <f t="shared" si="8"/>
        <v>0</v>
      </c>
      <c r="S29" s="102"/>
      <c r="T29" s="54"/>
      <c r="U29" s="32"/>
      <c r="V29" s="32"/>
      <c r="W29" s="110"/>
      <c r="X29" s="32"/>
      <c r="Y29" s="32"/>
      <c r="Z29" s="32"/>
      <c r="AA29" s="32"/>
      <c r="AB29" s="32"/>
      <c r="AC29" s="32"/>
      <c r="AD29" s="32"/>
      <c r="AE29" s="32"/>
    </row>
    <row r="30" spans="1:31" s="26" customFormat="1" ht="15" customHeight="1">
      <c r="A30" s="36">
        <v>11</v>
      </c>
      <c r="B30" s="404"/>
      <c r="C30" s="403" t="s">
        <v>76</v>
      </c>
      <c r="D30" s="38"/>
      <c r="E30" s="58"/>
      <c r="F30" s="59" t="e">
        <f>VLOOKUP($E30,基准价格!22:347,3,0)</f>
        <v>#N/A</v>
      </c>
      <c r="G30" s="59" t="e">
        <f>VLOOKUP($E30,基准价格!22:347,4,0)</f>
        <v>#N/A</v>
      </c>
      <c r="H30" s="59" t="e">
        <f>IF(VLOOKUP($E30,基准价格!22:330,5,0)=0,"",VLOOKUP($E30,基准价格!22:332,5,0))</f>
        <v>#N/A</v>
      </c>
      <c r="I30" s="59" t="e">
        <f>VLOOKUP($E30,基准价格!22:347,6,0)</f>
        <v>#N/A</v>
      </c>
      <c r="J30" s="71" t="e">
        <f>VLOOKUP($E30,基准价格!22:347,7,0)</f>
        <v>#N/A</v>
      </c>
      <c r="K30" s="72"/>
      <c r="L30" s="73"/>
      <c r="M30" s="73"/>
      <c r="N30" s="38"/>
      <c r="O30" s="38"/>
      <c r="P30" s="82" t="e">
        <f t="shared" si="5"/>
        <v>#N/A</v>
      </c>
      <c r="Q30" s="97">
        <f t="shared" si="6"/>
        <v>0</v>
      </c>
      <c r="R30" s="98" t="e">
        <f t="shared" si="8"/>
        <v>#N/A</v>
      </c>
      <c r="S30" s="101"/>
      <c r="T30" s="54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6" customFormat="1" ht="15">
      <c r="A31" s="36">
        <v>12</v>
      </c>
      <c r="B31" s="405"/>
      <c r="C31" s="405"/>
      <c r="D31" s="42"/>
      <c r="E31" s="61" t="s">
        <v>62</v>
      </c>
      <c r="F31" s="62"/>
      <c r="G31" s="62"/>
      <c r="H31" s="62"/>
      <c r="I31" s="62"/>
      <c r="J31" s="74"/>
      <c r="K31" s="72"/>
      <c r="L31" s="73"/>
      <c r="M31" s="73"/>
      <c r="N31" s="38"/>
      <c r="O31" s="38"/>
      <c r="P31" s="82">
        <f t="shared" si="5"/>
        <v>0</v>
      </c>
      <c r="Q31" s="97">
        <f t="shared" si="6"/>
        <v>0</v>
      </c>
      <c r="R31" s="98">
        <f t="shared" si="8"/>
        <v>0</v>
      </c>
      <c r="S31" s="102"/>
      <c r="T31" s="54"/>
      <c r="U31" s="32"/>
      <c r="V31" s="32"/>
      <c r="W31" s="110"/>
      <c r="X31" s="32"/>
      <c r="Y31" s="32"/>
      <c r="Z31" s="32"/>
      <c r="AA31" s="32"/>
      <c r="AB31" s="32"/>
      <c r="AC31" s="32"/>
      <c r="AD31" s="32"/>
      <c r="AE31" s="32"/>
    </row>
    <row r="32" spans="1:31" s="26" customFormat="1" ht="15" customHeight="1">
      <c r="A32" s="36">
        <v>13</v>
      </c>
      <c r="B32" s="403" t="s">
        <v>73</v>
      </c>
      <c r="C32" s="403" t="s">
        <v>78</v>
      </c>
      <c r="D32" s="38"/>
      <c r="E32" s="58"/>
      <c r="F32" s="59" t="e">
        <f>VLOOKUP($E32,基准价格!24:349,3,0)</f>
        <v>#N/A</v>
      </c>
      <c r="G32" s="59" t="e">
        <f>VLOOKUP($E32,基准价格!24:349,4,0)</f>
        <v>#N/A</v>
      </c>
      <c r="H32" s="59" t="e">
        <f>IF(VLOOKUP($E32,基准价格!24:332,5,0)=0,"",VLOOKUP($E32,基准价格!24:334,5,0))</f>
        <v>#N/A</v>
      </c>
      <c r="I32" s="59" t="e">
        <f>VLOOKUP($E32,基准价格!24:349,6,0)</f>
        <v>#N/A</v>
      </c>
      <c r="J32" s="71" t="e">
        <f>VLOOKUP($E32,基准价格!24:349,7,0)</f>
        <v>#N/A</v>
      </c>
      <c r="K32" s="72"/>
      <c r="L32" s="73"/>
      <c r="M32" s="73"/>
      <c r="N32" s="38"/>
      <c r="O32" s="38"/>
      <c r="P32" s="82" t="e">
        <f t="shared" si="5"/>
        <v>#N/A</v>
      </c>
      <c r="Q32" s="97">
        <f t="shared" si="6"/>
        <v>0</v>
      </c>
      <c r="R32" s="98" t="e">
        <f t="shared" ref="R32" si="9">Q32-P32</f>
        <v>#N/A</v>
      </c>
      <c r="S32" s="101"/>
      <c r="T32" s="54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6" customFormat="1" ht="15">
      <c r="A33" s="36">
        <v>14</v>
      </c>
      <c r="B33" s="405"/>
      <c r="C33" s="405"/>
      <c r="D33" s="42"/>
      <c r="E33" s="61" t="s">
        <v>62</v>
      </c>
      <c r="F33" s="62"/>
      <c r="G33" s="62"/>
      <c r="H33" s="62"/>
      <c r="I33" s="62"/>
      <c r="J33" s="74"/>
      <c r="K33" s="72"/>
      <c r="L33" s="73"/>
      <c r="M33" s="73"/>
      <c r="N33" s="38"/>
      <c r="O33" s="38"/>
      <c r="P33" s="82">
        <f t="shared" ref="P33" si="10">N33*L33*J33</f>
        <v>0</v>
      </c>
      <c r="Q33" s="97">
        <f t="shared" ref="Q33" si="11">K33*M33*O33</f>
        <v>0</v>
      </c>
      <c r="R33" s="98">
        <f t="shared" ref="R33" si="12">Q33-P33</f>
        <v>0</v>
      </c>
      <c r="S33" s="102"/>
      <c r="T33" s="54"/>
      <c r="U33" s="32"/>
      <c r="V33" s="32"/>
      <c r="W33" s="110"/>
      <c r="X33" s="32"/>
      <c r="Y33" s="32"/>
      <c r="Z33" s="32"/>
      <c r="AA33" s="32"/>
      <c r="AB33" s="32"/>
      <c r="AC33" s="32"/>
      <c r="AD33" s="32"/>
      <c r="AE33" s="32"/>
    </row>
    <row r="34" spans="1:31" s="26" customFormat="1" ht="14.25" customHeight="1">
      <c r="A34" s="444" t="s">
        <v>74</v>
      </c>
      <c r="B34" s="445"/>
      <c r="C34" s="445"/>
      <c r="D34" s="445"/>
      <c r="E34" s="445"/>
      <c r="F34" s="445"/>
      <c r="G34" s="445"/>
      <c r="H34" s="445"/>
      <c r="I34" s="445"/>
      <c r="J34" s="446"/>
      <c r="K34" s="445"/>
      <c r="L34" s="445"/>
      <c r="M34" s="445"/>
      <c r="N34" s="447"/>
      <c r="O34" s="86"/>
      <c r="P34" s="85">
        <f>SUMIF(P20:P33,"&lt;&gt;#N/A")</f>
        <v>0</v>
      </c>
      <c r="Q34" s="100">
        <f>SUM(Q20:Q33)</f>
        <v>0</v>
      </c>
      <c r="R34" s="98">
        <f t="shared" si="3"/>
        <v>0</v>
      </c>
      <c r="S34" s="103"/>
      <c r="T34" s="397"/>
      <c r="U34" s="32"/>
      <c r="V34" s="32"/>
      <c r="W34" s="111"/>
      <c r="X34" s="32"/>
      <c r="Y34" s="32"/>
      <c r="Z34" s="32"/>
      <c r="AA34" s="32"/>
      <c r="AB34" s="32"/>
      <c r="AC34" s="32"/>
      <c r="AD34" s="32"/>
      <c r="AE34" s="32"/>
    </row>
    <row r="35" spans="1:31" s="26" customFormat="1">
      <c r="A35" s="416" t="s">
        <v>79</v>
      </c>
      <c r="B35" s="417"/>
      <c r="C35" s="417"/>
      <c r="D35" s="417"/>
      <c r="E35" s="417"/>
      <c r="F35" s="417"/>
      <c r="G35" s="417"/>
      <c r="H35" s="417"/>
      <c r="I35" s="417"/>
      <c r="J35" s="418"/>
      <c r="K35" s="417"/>
      <c r="L35" s="417"/>
      <c r="M35" s="417"/>
      <c r="N35" s="417"/>
      <c r="O35" s="417"/>
      <c r="P35" s="419"/>
      <c r="Q35" s="417"/>
      <c r="R35" s="432"/>
      <c r="S35" s="432"/>
      <c r="T35" s="433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7" customFormat="1" ht="15" customHeight="1">
      <c r="A36" s="43">
        <v>1</v>
      </c>
      <c r="B36" s="406" t="s">
        <v>56</v>
      </c>
      <c r="C36" s="44"/>
      <c r="D36" s="45"/>
      <c r="E36" s="58"/>
      <c r="F36" s="59" t="e">
        <f>VLOOKUP($E36,基准价格!28:353,3,0)</f>
        <v>#N/A</v>
      </c>
      <c r="G36" s="59" t="e">
        <f>VLOOKUP($E36,基准价格!28:353,4,0)</f>
        <v>#N/A</v>
      </c>
      <c r="H36" s="59" t="e">
        <f>IF(VLOOKUP($E36,基准价格!28:336,5,0)=0,"",VLOOKUP($E36,基准价格!28:338,5,0))</f>
        <v>#N/A</v>
      </c>
      <c r="I36" s="59" t="e">
        <f>VLOOKUP($E36,基准价格!28:353,6,0)</f>
        <v>#N/A</v>
      </c>
      <c r="J36" s="71" t="e">
        <f>VLOOKUP($E36,基准价格!28:353,7,0)</f>
        <v>#N/A</v>
      </c>
      <c r="K36" s="72"/>
      <c r="L36" s="73"/>
      <c r="M36" s="73"/>
      <c r="N36" s="38"/>
      <c r="O36" s="87"/>
      <c r="P36" s="88" t="e">
        <f>N36*L36*J36</f>
        <v>#N/A</v>
      </c>
      <c r="Q36" s="104">
        <f>K36*M36*O36</f>
        <v>0</v>
      </c>
      <c r="R36" s="98" t="e">
        <f t="shared" si="3"/>
        <v>#N/A</v>
      </c>
      <c r="S36" s="105"/>
      <c r="T36" s="43"/>
    </row>
    <row r="37" spans="1:31" s="26" customFormat="1" ht="15">
      <c r="A37" s="43">
        <v>2</v>
      </c>
      <c r="B37" s="406"/>
      <c r="C37" s="38" t="s">
        <v>57</v>
      </c>
      <c r="D37" s="38" t="s">
        <v>6</v>
      </c>
      <c r="E37" s="61" t="s">
        <v>62</v>
      </c>
      <c r="F37" s="62" t="s">
        <v>80</v>
      </c>
      <c r="G37" s="62" t="s">
        <v>80</v>
      </c>
      <c r="H37" s="62" t="s">
        <v>80</v>
      </c>
      <c r="I37" s="62" t="s">
        <v>80</v>
      </c>
      <c r="J37" s="74">
        <v>500</v>
      </c>
      <c r="K37" s="122">
        <v>500</v>
      </c>
      <c r="L37" s="73">
        <v>2</v>
      </c>
      <c r="M37" s="150">
        <v>10</v>
      </c>
      <c r="N37" s="38">
        <v>1</v>
      </c>
      <c r="O37" s="89">
        <v>1</v>
      </c>
      <c r="P37" s="88">
        <f>N37*L37*J37</f>
        <v>1000</v>
      </c>
      <c r="Q37" s="104">
        <v>0</v>
      </c>
      <c r="R37" s="98">
        <f t="shared" si="3"/>
        <v>-1000</v>
      </c>
      <c r="T37" s="54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7" customFormat="1" ht="15" customHeight="1">
      <c r="A38" s="43">
        <v>3</v>
      </c>
      <c r="B38" s="406" t="s">
        <v>70</v>
      </c>
      <c r="C38" s="44"/>
      <c r="D38" s="45"/>
      <c r="E38" s="58"/>
      <c r="F38" s="59" t="e">
        <f>VLOOKUP($E38,基准价格!30:355,3,0)</f>
        <v>#N/A</v>
      </c>
      <c r="G38" s="59" t="e">
        <f>VLOOKUP($E38,基准价格!30:355,4,0)</f>
        <v>#N/A</v>
      </c>
      <c r="H38" s="59" t="e">
        <f>IF(VLOOKUP($E38,基准价格!30:338,5,0)=0,"",VLOOKUP($E38,基准价格!30:340,5,0))</f>
        <v>#N/A</v>
      </c>
      <c r="I38" s="59" t="e">
        <f>VLOOKUP($E38,基准价格!30:355,6,0)</f>
        <v>#N/A</v>
      </c>
      <c r="J38" s="71" t="e">
        <f>VLOOKUP($E38,基准价格!30:355,7,0)</f>
        <v>#N/A</v>
      </c>
      <c r="K38" s="72"/>
      <c r="L38" s="73"/>
      <c r="M38" s="73"/>
      <c r="N38" s="38"/>
      <c r="O38" s="87"/>
      <c r="P38" s="88" t="e">
        <f t="shared" ref="P38" si="13">N38*L38*J38</f>
        <v>#N/A</v>
      </c>
      <c r="Q38" s="104">
        <f t="shared" ref="Q38:Q40" si="14">K38*M38*O38</f>
        <v>0</v>
      </c>
      <c r="R38" s="98" t="e">
        <f t="shared" si="3"/>
        <v>#N/A</v>
      </c>
      <c r="S38" s="105"/>
      <c r="T38" s="43"/>
    </row>
    <row r="39" spans="1:31" s="26" customFormat="1" ht="15">
      <c r="A39" s="43">
        <v>4</v>
      </c>
      <c r="B39" s="406"/>
      <c r="C39" s="38"/>
      <c r="D39" s="38"/>
      <c r="E39" s="61" t="s">
        <v>62</v>
      </c>
      <c r="F39" s="62"/>
      <c r="G39" s="62"/>
      <c r="H39" s="62"/>
      <c r="I39" s="62"/>
      <c r="J39" s="74"/>
      <c r="K39" s="72"/>
      <c r="L39" s="73"/>
      <c r="M39" s="73"/>
      <c r="N39" s="38"/>
      <c r="O39" s="38"/>
      <c r="P39" s="88">
        <f t="shared" ref="P39:P40" si="15">N39*L39*J39</f>
        <v>0</v>
      </c>
      <c r="Q39" s="104">
        <f t="shared" si="14"/>
        <v>0</v>
      </c>
      <c r="R39" s="98">
        <f t="shared" si="3"/>
        <v>0</v>
      </c>
      <c r="S39" s="102"/>
      <c r="T39" s="54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7" customFormat="1" ht="15" customHeight="1">
      <c r="A40" s="43">
        <v>5</v>
      </c>
      <c r="B40" s="406" t="s">
        <v>72</v>
      </c>
      <c r="C40" s="44"/>
      <c r="D40" s="45"/>
      <c r="E40" s="58"/>
      <c r="F40" s="59" t="e">
        <f>VLOOKUP($E40,基准价格!32:357,3,0)</f>
        <v>#N/A</v>
      </c>
      <c r="G40" s="59" t="e">
        <f>VLOOKUP($E40,基准价格!32:357,4,0)</f>
        <v>#N/A</v>
      </c>
      <c r="H40" s="59" t="e">
        <f>IF(VLOOKUP($E40,基准价格!32:340,5,0)=0,"",VLOOKUP($E40,基准价格!32:342,5,0))</f>
        <v>#N/A</v>
      </c>
      <c r="I40" s="59" t="e">
        <f>VLOOKUP($E40,基准价格!32:357,6,0)</f>
        <v>#N/A</v>
      </c>
      <c r="J40" s="71" t="e">
        <f>VLOOKUP($E40,基准价格!32:357,7,0)</f>
        <v>#N/A</v>
      </c>
      <c r="K40" s="72"/>
      <c r="L40" s="73"/>
      <c r="M40" s="73"/>
      <c r="N40" s="38"/>
      <c r="O40" s="87"/>
      <c r="P40" s="88" t="e">
        <f t="shared" si="15"/>
        <v>#N/A</v>
      </c>
      <c r="Q40" s="104">
        <f t="shared" si="14"/>
        <v>0</v>
      </c>
      <c r="R40" s="98" t="e">
        <f t="shared" ref="R40:R42" si="16">Q40-P40</f>
        <v>#N/A</v>
      </c>
      <c r="S40" s="105"/>
      <c r="T40" s="43"/>
    </row>
    <row r="41" spans="1:31" s="26" customFormat="1" ht="15">
      <c r="A41" s="43">
        <v>6</v>
      </c>
      <c r="B41" s="406"/>
      <c r="C41" s="38"/>
      <c r="D41" s="38"/>
      <c r="E41" s="61" t="s">
        <v>62</v>
      </c>
      <c r="F41" s="62"/>
      <c r="G41" s="62"/>
      <c r="H41" s="62"/>
      <c r="I41" s="62"/>
      <c r="J41" s="74"/>
      <c r="K41" s="72"/>
      <c r="L41" s="73"/>
      <c r="M41" s="73"/>
      <c r="N41" s="38"/>
      <c r="O41" s="38"/>
      <c r="P41" s="88">
        <f t="shared" ref="P41:P42" si="17">N41*L41*J41</f>
        <v>0</v>
      </c>
      <c r="Q41" s="104">
        <f t="shared" ref="Q41" si="18">K41*M41*O41</f>
        <v>0</v>
      </c>
      <c r="R41" s="98">
        <f t="shared" si="16"/>
        <v>0</v>
      </c>
      <c r="S41" s="102"/>
      <c r="T41" s="54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7" customFormat="1" ht="15" customHeight="1">
      <c r="A42" s="43">
        <v>7</v>
      </c>
      <c r="B42" s="406" t="s">
        <v>73</v>
      </c>
      <c r="C42" s="44"/>
      <c r="D42" s="45"/>
      <c r="E42" s="58"/>
      <c r="F42" s="59" t="e">
        <f>VLOOKUP($E42,基准价格!34:359,3,0)</f>
        <v>#N/A</v>
      </c>
      <c r="G42" s="59" t="e">
        <f>VLOOKUP($E42,基准价格!34:359,4,0)</f>
        <v>#N/A</v>
      </c>
      <c r="H42" s="59" t="e">
        <f>IF(VLOOKUP($E42,基准价格!34:342,5,0)=0,"",VLOOKUP($E42,基准价格!34:344,5,0))</f>
        <v>#N/A</v>
      </c>
      <c r="I42" s="59" t="e">
        <f>VLOOKUP($E42,基准价格!34:359,6,0)</f>
        <v>#N/A</v>
      </c>
      <c r="J42" s="71" t="e">
        <f>VLOOKUP($E42,基准价格!34:359,7,0)</f>
        <v>#N/A</v>
      </c>
      <c r="K42" s="72"/>
      <c r="L42" s="73"/>
      <c r="M42" s="73"/>
      <c r="N42" s="38"/>
      <c r="O42" s="87"/>
      <c r="P42" s="88" t="e">
        <f t="shared" si="17"/>
        <v>#N/A</v>
      </c>
      <c r="Q42" s="104">
        <f t="shared" ref="Q42" si="19">K42*M42*O42</f>
        <v>0</v>
      </c>
      <c r="R42" s="98" t="e">
        <f t="shared" si="16"/>
        <v>#N/A</v>
      </c>
      <c r="S42" s="105"/>
      <c r="T42" s="43"/>
    </row>
    <row r="43" spans="1:31" s="26" customFormat="1" ht="15">
      <c r="A43" s="43">
        <v>8</v>
      </c>
      <c r="B43" s="406"/>
      <c r="C43" s="38"/>
      <c r="D43" s="38"/>
      <c r="E43" s="61" t="s">
        <v>62</v>
      </c>
      <c r="F43" s="62"/>
      <c r="G43" s="62"/>
      <c r="H43" s="62"/>
      <c r="I43" s="62"/>
      <c r="J43" s="74"/>
      <c r="K43" s="72"/>
      <c r="L43" s="73"/>
      <c r="M43" s="73"/>
      <c r="N43" s="38"/>
      <c r="O43" s="38"/>
      <c r="P43" s="88">
        <f t="shared" ref="P43" si="20">N43*L43*J43</f>
        <v>0</v>
      </c>
      <c r="Q43" s="104">
        <f t="shared" ref="Q43" si="21">K43*M43*O43</f>
        <v>0</v>
      </c>
      <c r="R43" s="98">
        <f t="shared" ref="R43" si="22">Q43-P43</f>
        <v>0</v>
      </c>
      <c r="S43" s="102"/>
      <c r="T43" s="5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6" customFormat="1">
      <c r="A44" s="440" t="s">
        <v>74</v>
      </c>
      <c r="B44" s="441"/>
      <c r="C44" s="441"/>
      <c r="D44" s="441"/>
      <c r="E44" s="441"/>
      <c r="F44" s="441"/>
      <c r="G44" s="441"/>
      <c r="H44" s="441"/>
      <c r="I44" s="441"/>
      <c r="J44" s="442"/>
      <c r="K44" s="441"/>
      <c r="L44" s="441"/>
      <c r="M44" s="441"/>
      <c r="N44" s="443"/>
      <c r="O44" s="41"/>
      <c r="P44" s="85">
        <f>SUMIF(P36:P43,"&lt;&gt;#N/A")</f>
        <v>1000</v>
      </c>
      <c r="Q44" s="100">
        <f>SUM(Q36:Q43)</f>
        <v>0</v>
      </c>
      <c r="R44" s="98">
        <f t="shared" si="3"/>
        <v>-1000</v>
      </c>
      <c r="S44" s="101"/>
      <c r="T44" s="54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6" customFormat="1">
      <c r="A45" s="427" t="s">
        <v>81</v>
      </c>
      <c r="B45" s="427"/>
      <c r="C45" s="427"/>
      <c r="D45" s="427"/>
      <c r="E45" s="427"/>
      <c r="F45" s="427"/>
      <c r="G45" s="427"/>
      <c r="H45" s="427"/>
      <c r="I45" s="427"/>
      <c r="J45" s="428"/>
      <c r="K45" s="427"/>
      <c r="L45" s="427"/>
      <c r="M45" s="427"/>
      <c r="N45" s="427"/>
      <c r="O45" s="46"/>
      <c r="P45" s="74">
        <f>P44+P34+P18</f>
        <v>7120</v>
      </c>
      <c r="Q45" s="97">
        <f>Q18+Q34+Q44</f>
        <v>0</v>
      </c>
      <c r="R45" s="98">
        <f t="shared" si="3"/>
        <v>-7120</v>
      </c>
      <c r="S45" s="101"/>
      <c r="T45" s="54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6" customFormat="1" ht="21">
      <c r="A46" s="429" t="s">
        <v>82</v>
      </c>
      <c r="B46" s="430"/>
      <c r="C46" s="430"/>
      <c r="D46" s="430"/>
      <c r="E46" s="430"/>
      <c r="F46" s="430"/>
      <c r="G46" s="430"/>
      <c r="H46" s="430"/>
      <c r="I46" s="430"/>
      <c r="J46" s="431"/>
      <c r="K46" s="430"/>
      <c r="L46" s="430"/>
      <c r="M46" s="430"/>
      <c r="N46" s="430"/>
      <c r="O46" s="430"/>
      <c r="P46" s="431"/>
      <c r="Q46" s="430"/>
      <c r="R46" s="415"/>
      <c r="S46" s="415"/>
      <c r="T46" s="415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15">
      <c r="A47" s="35" t="s">
        <v>35</v>
      </c>
      <c r="B47" s="35" t="s">
        <v>36</v>
      </c>
      <c r="C47" s="35" t="s">
        <v>37</v>
      </c>
      <c r="D47" s="35" t="s">
        <v>38</v>
      </c>
      <c r="E47" s="63" t="s">
        <v>39</v>
      </c>
      <c r="F47" s="35" t="s">
        <v>40</v>
      </c>
      <c r="G47" s="35" t="s">
        <v>41</v>
      </c>
      <c r="H47" s="35" t="s">
        <v>42</v>
      </c>
      <c r="I47" s="35" t="s">
        <v>43</v>
      </c>
      <c r="J47" s="69" t="s">
        <v>44</v>
      </c>
      <c r="K47" s="70" t="s">
        <v>45</v>
      </c>
      <c r="L47" s="35" t="s">
        <v>46</v>
      </c>
      <c r="M47" s="70" t="s">
        <v>47</v>
      </c>
      <c r="N47" s="35" t="s">
        <v>48</v>
      </c>
      <c r="O47" s="70" t="s">
        <v>49</v>
      </c>
      <c r="P47" s="69" t="s">
        <v>50</v>
      </c>
      <c r="Q47" s="70" t="s">
        <v>51</v>
      </c>
      <c r="R47" s="96" t="s">
        <v>52</v>
      </c>
      <c r="S47" s="96" t="s">
        <v>53</v>
      </c>
      <c r="T47" s="106" t="s">
        <v>54</v>
      </c>
    </row>
    <row r="48" spans="1:31" s="28" customFormat="1">
      <c r="A48" s="416" t="s">
        <v>83</v>
      </c>
      <c r="B48" s="417"/>
      <c r="C48" s="417"/>
      <c r="D48" s="417"/>
      <c r="E48" s="417"/>
      <c r="F48" s="417"/>
      <c r="G48" s="417"/>
      <c r="H48" s="417"/>
      <c r="I48" s="417"/>
      <c r="J48" s="418"/>
      <c r="K48" s="417"/>
      <c r="L48" s="417"/>
      <c r="M48" s="417"/>
      <c r="N48" s="417"/>
      <c r="O48" s="417"/>
      <c r="P48" s="419"/>
      <c r="Q48" s="417"/>
      <c r="R48" s="432"/>
      <c r="S48" s="432"/>
      <c r="T48" s="433"/>
    </row>
    <row r="49" spans="1:31" s="26" customFormat="1" ht="29" customHeight="1">
      <c r="A49" s="36">
        <v>1</v>
      </c>
      <c r="B49" s="45" t="s">
        <v>84</v>
      </c>
      <c r="C49" s="47" t="s">
        <v>85</v>
      </c>
      <c r="D49" s="45" t="s">
        <v>86</v>
      </c>
      <c r="E49" s="64" t="s">
        <v>62</v>
      </c>
      <c r="F49" s="65" t="s">
        <v>87</v>
      </c>
      <c r="G49" s="65" t="s">
        <v>88</v>
      </c>
      <c r="H49" s="40" t="s">
        <v>89</v>
      </c>
      <c r="I49" s="59" t="s">
        <v>90</v>
      </c>
      <c r="J49" s="75">
        <v>2200</v>
      </c>
      <c r="K49" s="76"/>
      <c r="L49" s="45">
        <v>33</v>
      </c>
      <c r="M49" s="89"/>
      <c r="N49" s="45">
        <v>2</v>
      </c>
      <c r="O49" s="89"/>
      <c r="P49" s="91">
        <f t="shared" ref="P49:P81" si="23">N49*L49*J49</f>
        <v>145200</v>
      </c>
      <c r="Q49" s="107"/>
      <c r="R49" s="98">
        <f>Q49-P49</f>
        <v>-145200</v>
      </c>
      <c r="S49" s="227"/>
      <c r="T49" s="54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s="26" customFormat="1" ht="15">
      <c r="A50" s="53">
        <v>8</v>
      </c>
      <c r="B50" s="45" t="s">
        <v>84</v>
      </c>
      <c r="C50" s="47" t="s">
        <v>85</v>
      </c>
      <c r="D50" s="45" t="s">
        <v>91</v>
      </c>
      <c r="E50" s="64" t="s">
        <v>62</v>
      </c>
      <c r="F50" s="65" t="s">
        <v>92</v>
      </c>
      <c r="G50" s="36" t="s">
        <v>92</v>
      </c>
      <c r="H50" s="40" t="s">
        <v>93</v>
      </c>
      <c r="I50" s="59" t="s">
        <v>94</v>
      </c>
      <c r="J50" s="75">
        <v>900</v>
      </c>
      <c r="K50" s="78"/>
      <c r="L50" s="45">
        <v>33</v>
      </c>
      <c r="M50" s="89"/>
      <c r="N50" s="45">
        <v>3</v>
      </c>
      <c r="O50" s="89"/>
      <c r="P50" s="91">
        <f t="shared" ref="P50:P57" si="24">N50*L50*J50</f>
        <v>89100</v>
      </c>
      <c r="Q50" s="108">
        <f t="shared" ref="Q50:Q57" si="25">K50*M50*O50</f>
        <v>0</v>
      </c>
      <c r="R50" s="98">
        <f t="shared" ref="R50:R101" si="26">Q50-P50</f>
        <v>-89100</v>
      </c>
      <c r="S50" s="227"/>
      <c r="T50" s="5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26" customFormat="1" ht="15">
      <c r="A51" s="53">
        <v>9</v>
      </c>
      <c r="B51" s="52" t="s">
        <v>84</v>
      </c>
      <c r="C51" s="47" t="s">
        <v>85</v>
      </c>
      <c r="D51" s="52" t="s">
        <v>91</v>
      </c>
      <c r="E51" s="64" t="s">
        <v>62</v>
      </c>
      <c r="F51" s="53" t="s">
        <v>95</v>
      </c>
      <c r="G51" s="53" t="s">
        <v>1039</v>
      </c>
      <c r="H51" s="40" t="s">
        <v>96</v>
      </c>
      <c r="I51" s="67" t="s">
        <v>94</v>
      </c>
      <c r="J51" s="77">
        <v>2500</v>
      </c>
      <c r="K51" s="78"/>
      <c r="L51" s="52">
        <v>2</v>
      </c>
      <c r="M51" s="89"/>
      <c r="N51" s="52">
        <v>2</v>
      </c>
      <c r="O51" s="89"/>
      <c r="P51" s="91">
        <f t="shared" si="24"/>
        <v>10000</v>
      </c>
      <c r="Q51" s="108">
        <f t="shared" si="25"/>
        <v>0</v>
      </c>
      <c r="R51" s="98">
        <f t="shared" si="26"/>
        <v>-10000</v>
      </c>
      <c r="S51" s="166"/>
      <c r="T51" s="53"/>
    </row>
    <row r="52" spans="1:31" s="25" customFormat="1" ht="15">
      <c r="A52" s="53">
        <v>13</v>
      </c>
      <c r="B52" s="45" t="s">
        <v>84</v>
      </c>
      <c r="C52" s="48" t="s">
        <v>98</v>
      </c>
      <c r="D52" s="48" t="s">
        <v>99</v>
      </c>
      <c r="E52" s="64" t="s">
        <v>62</v>
      </c>
      <c r="F52" s="48" t="s">
        <v>100</v>
      </c>
      <c r="G52" s="48" t="s">
        <v>101</v>
      </c>
      <c r="H52" s="48" t="s">
        <v>102</v>
      </c>
      <c r="I52" s="48" t="s">
        <v>103</v>
      </c>
      <c r="J52" s="75">
        <v>800</v>
      </c>
      <c r="K52" s="78"/>
      <c r="L52" s="48">
        <v>10</v>
      </c>
      <c r="M52" s="83"/>
      <c r="N52" s="48">
        <v>2</v>
      </c>
      <c r="O52" s="83"/>
      <c r="P52" s="91">
        <f t="shared" si="24"/>
        <v>16000</v>
      </c>
      <c r="Q52" s="108">
        <f t="shared" si="25"/>
        <v>0</v>
      </c>
      <c r="R52" s="98">
        <f t="shared" si="26"/>
        <v>-16000</v>
      </c>
      <c r="S52" s="56" t="s">
        <v>104</v>
      </c>
      <c r="T52" s="54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 s="29" customFormat="1" ht="15">
      <c r="A53" s="53">
        <v>14</v>
      </c>
      <c r="B53" s="50" t="s">
        <v>84</v>
      </c>
      <c r="C53" s="51" t="s">
        <v>98</v>
      </c>
      <c r="D53" s="51" t="s">
        <v>99</v>
      </c>
      <c r="E53" s="64" t="s">
        <v>62</v>
      </c>
      <c r="F53" s="51" t="s">
        <v>100</v>
      </c>
      <c r="G53" s="51" t="s">
        <v>101</v>
      </c>
      <c r="H53" s="51" t="s">
        <v>105</v>
      </c>
      <c r="I53" s="51" t="s">
        <v>103</v>
      </c>
      <c r="J53" s="77">
        <v>500</v>
      </c>
      <c r="K53" s="78"/>
      <c r="L53" s="51">
        <v>15</v>
      </c>
      <c r="M53" s="90"/>
      <c r="N53" s="51">
        <v>2</v>
      </c>
      <c r="O53" s="90"/>
      <c r="P53" s="91">
        <f t="shared" si="24"/>
        <v>15000</v>
      </c>
      <c r="Q53" s="108">
        <f t="shared" si="25"/>
        <v>0</v>
      </c>
      <c r="R53" s="98">
        <f t="shared" si="26"/>
        <v>-15000</v>
      </c>
      <c r="S53" s="109" t="s">
        <v>104</v>
      </c>
      <c r="T53" s="53"/>
    </row>
    <row r="54" spans="1:31" s="29" customFormat="1" ht="30">
      <c r="A54" s="53">
        <v>20</v>
      </c>
      <c r="B54" s="52" t="s">
        <v>84</v>
      </c>
      <c r="C54" s="53" t="s">
        <v>98</v>
      </c>
      <c r="D54" s="53" t="s">
        <v>99</v>
      </c>
      <c r="E54" s="66" t="s">
        <v>107</v>
      </c>
      <c r="F54" s="67" t="str">
        <f>VLOOKUP($E54,[1]基准价格!A:H,3,0)</f>
        <v>车辆物流</v>
      </c>
      <c r="G54" s="67" t="str">
        <f>VLOOKUP($E54,[1]基准价格!A:H,4,0)</f>
        <v>运营车辆</v>
      </c>
      <c r="H54" s="67" t="str">
        <f>IF(VLOOKUP($E54,[1]基准价格!A:E,5,0)=0,"",VLOOKUP($E54,[1]基准价格!A:E,5,0))</f>
        <v>中型车-考斯特，可使用同等类型车辆，1天8小时 or 100km计算，超出公里数及时间另计费</v>
      </c>
      <c r="I54" s="67" t="str">
        <f>VLOOKUP($E54,[1]基准价格!A:F,6,0)</f>
        <v>每辆每天</v>
      </c>
      <c r="J54" s="79">
        <f>VLOOKUP($E54,基准价格!4:313,7,0)</f>
        <v>1500</v>
      </c>
      <c r="K54" s="78"/>
      <c r="L54" s="51">
        <v>3</v>
      </c>
      <c r="M54" s="90"/>
      <c r="N54" s="51">
        <v>2</v>
      </c>
      <c r="O54" s="90"/>
      <c r="P54" s="91">
        <f t="shared" si="24"/>
        <v>9000</v>
      </c>
      <c r="Q54" s="108">
        <f t="shared" si="25"/>
        <v>0</v>
      </c>
      <c r="R54" s="98">
        <f t="shared" si="26"/>
        <v>-9000</v>
      </c>
      <c r="S54" s="149" t="s">
        <v>1029</v>
      </c>
      <c r="T54" s="53"/>
    </row>
    <row r="55" spans="1:31" s="29" customFormat="1" ht="30">
      <c r="A55" s="53">
        <v>11</v>
      </c>
      <c r="B55" s="49" t="s">
        <v>109</v>
      </c>
      <c r="C55" s="49" t="s">
        <v>98</v>
      </c>
      <c r="D55" s="49" t="s">
        <v>110</v>
      </c>
      <c r="E55" s="66" t="s">
        <v>106</v>
      </c>
      <c r="F55" s="67" t="str">
        <f>VLOOKUP($E55,[1]基准价格!A:H,3,0)</f>
        <v>车辆物流</v>
      </c>
      <c r="G55" s="67" t="str">
        <f>VLOOKUP($E55,[1]基准价格!A:H,4,0)</f>
        <v>运营车辆</v>
      </c>
      <c r="H55" s="67" t="str">
        <f>IF(VLOOKUP($E55,[1]基准价格!A:E,5,0)=0,"",VLOOKUP($E55,[1]基准价格!A:E,5,0))</f>
        <v>商务乘用车-GL8，可使用同等类型车辆，1天8小时 or 100km计算，超出公里数及时间另计费</v>
      </c>
      <c r="I55" s="67" t="str">
        <f>VLOOKUP($E55,[1]基准价格!A:F,6,0)</f>
        <v>每辆每天</v>
      </c>
      <c r="J55" s="79">
        <f>VLOOKUP($E55,基准价格!6:315,7,0)</f>
        <v>1000</v>
      </c>
      <c r="K55" s="78"/>
      <c r="L55" s="51">
        <v>1</v>
      </c>
      <c r="M55" s="90"/>
      <c r="N55" s="51">
        <v>2</v>
      </c>
      <c r="O55" s="90"/>
      <c r="P55" s="91">
        <f t="shared" si="24"/>
        <v>2000</v>
      </c>
      <c r="Q55" s="108">
        <f t="shared" si="25"/>
        <v>0</v>
      </c>
      <c r="R55" s="98">
        <f t="shared" si="26"/>
        <v>-2000</v>
      </c>
      <c r="S55" s="149" t="s">
        <v>1028</v>
      </c>
      <c r="T55" s="53"/>
    </row>
    <row r="56" spans="1:31" s="25" customFormat="1" ht="15">
      <c r="A56" s="53">
        <v>13</v>
      </c>
      <c r="B56" s="45" t="s">
        <v>84</v>
      </c>
      <c r="C56" s="54" t="s">
        <v>111</v>
      </c>
      <c r="D56" s="54" t="s">
        <v>112</v>
      </c>
      <c r="E56" s="68" t="s">
        <v>62</v>
      </c>
      <c r="F56" s="54" t="s">
        <v>112</v>
      </c>
      <c r="G56" s="54" t="s">
        <v>112</v>
      </c>
      <c r="H56" s="48" t="s">
        <v>115</v>
      </c>
      <c r="I56" s="48" t="s">
        <v>116</v>
      </c>
      <c r="J56" s="75">
        <v>1500</v>
      </c>
      <c r="K56" s="168"/>
      <c r="L56" s="81">
        <v>2</v>
      </c>
      <c r="M56" s="169"/>
      <c r="N56" s="81">
        <v>3</v>
      </c>
      <c r="O56" s="168"/>
      <c r="P56" s="91">
        <f t="shared" si="24"/>
        <v>9000</v>
      </c>
      <c r="Q56" s="108">
        <f t="shared" si="25"/>
        <v>0</v>
      </c>
      <c r="R56" s="98">
        <f t="shared" si="26"/>
        <v>-9000</v>
      </c>
      <c r="S56" s="56"/>
      <c r="T56" s="54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5" customFormat="1" ht="15">
      <c r="A57" s="53">
        <v>14</v>
      </c>
      <c r="B57" s="45" t="s">
        <v>84</v>
      </c>
      <c r="C57" s="54" t="s">
        <v>111</v>
      </c>
      <c r="D57" s="54" t="s">
        <v>112</v>
      </c>
      <c r="E57" s="68" t="s">
        <v>62</v>
      </c>
      <c r="F57" s="54" t="s">
        <v>112</v>
      </c>
      <c r="G57" s="54" t="s">
        <v>112</v>
      </c>
      <c r="H57" s="48" t="s">
        <v>117</v>
      </c>
      <c r="I57" s="48" t="s">
        <v>116</v>
      </c>
      <c r="J57" s="75">
        <v>500</v>
      </c>
      <c r="K57" s="168"/>
      <c r="L57" s="81">
        <v>8</v>
      </c>
      <c r="M57" s="169"/>
      <c r="N57" s="81">
        <v>3</v>
      </c>
      <c r="O57" s="168"/>
      <c r="P57" s="91">
        <f t="shared" si="24"/>
        <v>12000</v>
      </c>
      <c r="Q57" s="108">
        <f t="shared" si="25"/>
        <v>0</v>
      </c>
      <c r="R57" s="98">
        <f t="shared" si="26"/>
        <v>-12000</v>
      </c>
      <c r="S57" s="56"/>
      <c r="T57" s="54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s="25" customFormat="1" ht="30">
      <c r="A58" s="53">
        <v>18</v>
      </c>
      <c r="B58" s="48" t="s">
        <v>108</v>
      </c>
      <c r="C58" s="48" t="s">
        <v>112</v>
      </c>
      <c r="D58" s="48" t="s">
        <v>112</v>
      </c>
      <c r="E58" s="68" t="s">
        <v>62</v>
      </c>
      <c r="F58" s="48" t="s">
        <v>112</v>
      </c>
      <c r="G58" s="48" t="s">
        <v>127</v>
      </c>
      <c r="H58" s="48" t="s">
        <v>128</v>
      </c>
      <c r="I58" s="48" t="s">
        <v>116</v>
      </c>
      <c r="J58" s="75">
        <v>1100</v>
      </c>
      <c r="K58" s="168"/>
      <c r="L58" s="81">
        <v>1</v>
      </c>
      <c r="M58" s="169"/>
      <c r="N58" s="81">
        <v>2</v>
      </c>
      <c r="O58" s="168"/>
      <c r="P58" s="91">
        <f t="shared" ref="P58:P62" si="27">N58*L58*J58</f>
        <v>2200</v>
      </c>
      <c r="Q58" s="108">
        <f t="shared" ref="Q58:Q62" si="28">K58*M58*O58</f>
        <v>0</v>
      </c>
      <c r="R58" s="98">
        <f t="shared" si="26"/>
        <v>-2200</v>
      </c>
      <c r="S58" s="56"/>
      <c r="T58" s="54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5" customFormat="1" ht="30">
      <c r="A59" s="53">
        <v>23</v>
      </c>
      <c r="B59" s="48" t="s">
        <v>133</v>
      </c>
      <c r="C59" s="48" t="s">
        <v>133</v>
      </c>
      <c r="D59" s="48" t="s">
        <v>133</v>
      </c>
      <c r="E59" s="68" t="s">
        <v>1069</v>
      </c>
      <c r="F59" s="48" t="s">
        <v>133</v>
      </c>
      <c r="G59" s="48" t="s">
        <v>133</v>
      </c>
      <c r="H59" s="48" t="s">
        <v>136</v>
      </c>
      <c r="I59" s="48" t="s">
        <v>134</v>
      </c>
      <c r="J59" s="75">
        <v>1600</v>
      </c>
      <c r="K59" s="80"/>
      <c r="L59" s="81">
        <v>2</v>
      </c>
      <c r="M59" s="81"/>
      <c r="N59" s="81">
        <v>1</v>
      </c>
      <c r="O59" s="80"/>
      <c r="P59" s="91">
        <f>N59*L59*J59</f>
        <v>3200</v>
      </c>
      <c r="Q59" s="108">
        <f>K59*M59*O59</f>
        <v>0</v>
      </c>
      <c r="R59" s="98">
        <f>Q59-P59</f>
        <v>-3200</v>
      </c>
      <c r="S59" s="56"/>
      <c r="T59" s="54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5" customFormat="1" ht="15">
      <c r="A60" s="53">
        <v>24</v>
      </c>
      <c r="B60" s="48" t="s">
        <v>137</v>
      </c>
      <c r="C60" s="48" t="s">
        <v>137</v>
      </c>
      <c r="D60" s="48" t="s">
        <v>137</v>
      </c>
      <c r="E60" s="68" t="s">
        <v>62</v>
      </c>
      <c r="F60" s="48" t="s">
        <v>137</v>
      </c>
      <c r="G60" s="48" t="s">
        <v>137</v>
      </c>
      <c r="H60" s="48" t="s">
        <v>138</v>
      </c>
      <c r="I60" s="48" t="s">
        <v>103</v>
      </c>
      <c r="J60" s="75">
        <v>5000</v>
      </c>
      <c r="K60" s="80"/>
      <c r="L60" s="81">
        <v>1</v>
      </c>
      <c r="M60" s="81"/>
      <c r="N60" s="81">
        <v>1</v>
      </c>
      <c r="O60" s="80"/>
      <c r="P60" s="91">
        <f>N60*L60*J60</f>
        <v>5000</v>
      </c>
      <c r="Q60" s="108">
        <f>K60*M60*O60</f>
        <v>0</v>
      </c>
      <c r="R60" s="98">
        <f>Q60-P60</f>
        <v>-5000</v>
      </c>
      <c r="S60" s="56" t="s">
        <v>139</v>
      </c>
      <c r="T60" s="54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5" customFormat="1" ht="29" customHeight="1">
      <c r="A61" s="53">
        <v>25</v>
      </c>
      <c r="B61" s="48" t="s">
        <v>140</v>
      </c>
      <c r="C61" s="48" t="s">
        <v>140</v>
      </c>
      <c r="D61" s="48"/>
      <c r="E61" s="68" t="s">
        <v>62</v>
      </c>
      <c r="F61" s="434" t="s">
        <v>141</v>
      </c>
      <c r="G61" s="435"/>
      <c r="H61" s="436"/>
      <c r="I61" s="48" t="s">
        <v>103</v>
      </c>
      <c r="J61" s="75">
        <v>40000</v>
      </c>
      <c r="K61" s="76"/>
      <c r="L61" s="48">
        <v>1</v>
      </c>
      <c r="M61" s="83"/>
      <c r="N61" s="48">
        <v>1</v>
      </c>
      <c r="O61" s="83"/>
      <c r="P61" s="91">
        <f>N61*L61*J61</f>
        <v>40000</v>
      </c>
      <c r="Q61" s="108">
        <f>K61*M61*O61</f>
        <v>0</v>
      </c>
      <c r="R61" s="98">
        <f>Q61-P61</f>
        <v>-40000</v>
      </c>
      <c r="S61" s="56"/>
      <c r="T61" s="54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54" customFormat="1" ht="30">
      <c r="A62" s="153">
        <v>22</v>
      </c>
      <c r="B62" s="252" t="s">
        <v>133</v>
      </c>
      <c r="C62" s="252" t="s">
        <v>133</v>
      </c>
      <c r="D62" s="252" t="s">
        <v>133</v>
      </c>
      <c r="E62" s="395" t="s">
        <v>62</v>
      </c>
      <c r="F62" s="252" t="s">
        <v>133</v>
      </c>
      <c r="G62" s="252" t="s">
        <v>133</v>
      </c>
      <c r="H62" s="252" t="s">
        <v>133</v>
      </c>
      <c r="I62" s="252" t="s">
        <v>134</v>
      </c>
      <c r="J62" s="158">
        <v>20</v>
      </c>
      <c r="K62" s="172">
        <v>20</v>
      </c>
      <c r="L62" s="173">
        <v>41</v>
      </c>
      <c r="M62" s="174">
        <v>14</v>
      </c>
      <c r="N62" s="173">
        <v>1</v>
      </c>
      <c r="O62" s="174">
        <v>1</v>
      </c>
      <c r="P62" s="161">
        <f t="shared" si="27"/>
        <v>820</v>
      </c>
      <c r="Q62" s="162">
        <f t="shared" si="28"/>
        <v>280</v>
      </c>
      <c r="R62" s="396">
        <f t="shared" si="26"/>
        <v>-540</v>
      </c>
      <c r="S62" s="253" t="s">
        <v>135</v>
      </c>
      <c r="T62" s="153" t="s">
        <v>1315</v>
      </c>
    </row>
    <row r="63" spans="1:31" s="165" customFormat="1" ht="15">
      <c r="A63" s="151">
        <v>1</v>
      </c>
      <c r="B63" s="152" t="s">
        <v>84</v>
      </c>
      <c r="C63" s="153" t="s">
        <v>85</v>
      </c>
      <c r="D63" s="152" t="s">
        <v>86</v>
      </c>
      <c r="E63" s="154" t="s">
        <v>62</v>
      </c>
      <c r="F63" s="155" t="s">
        <v>87</v>
      </c>
      <c r="G63" s="155" t="s">
        <v>88</v>
      </c>
      <c r="H63" s="156" t="s">
        <v>1050</v>
      </c>
      <c r="I63" s="157" t="s">
        <v>90</v>
      </c>
      <c r="J63" s="158">
        <v>5000</v>
      </c>
      <c r="K63" s="159">
        <v>3504</v>
      </c>
      <c r="L63" s="152">
        <v>2</v>
      </c>
      <c r="M63" s="160">
        <v>1</v>
      </c>
      <c r="N63" s="152">
        <v>2</v>
      </c>
      <c r="O63" s="160">
        <v>1</v>
      </c>
      <c r="P63" s="161">
        <f t="shared" si="23"/>
        <v>20000</v>
      </c>
      <c r="Q63" s="162">
        <f t="shared" ref="Q63:Q68" si="29">K63*M63*O63</f>
        <v>3504</v>
      </c>
      <c r="R63" s="163">
        <f t="shared" si="26"/>
        <v>-16496</v>
      </c>
      <c r="S63" s="261"/>
      <c r="T63" s="151" t="s">
        <v>1316</v>
      </c>
    </row>
    <row r="64" spans="1:31" s="165" customFormat="1" ht="15">
      <c r="A64" s="151">
        <v>2</v>
      </c>
      <c r="B64" s="152" t="s">
        <v>84</v>
      </c>
      <c r="C64" s="153" t="s">
        <v>85</v>
      </c>
      <c r="D64" s="152" t="s">
        <v>1049</v>
      </c>
      <c r="E64" s="154" t="s">
        <v>62</v>
      </c>
      <c r="F64" s="155" t="s">
        <v>1037</v>
      </c>
      <c r="G64" s="155" t="s">
        <v>1038</v>
      </c>
      <c r="H64" s="156" t="s">
        <v>1040</v>
      </c>
      <c r="I64" s="157" t="s">
        <v>1041</v>
      </c>
      <c r="J64" s="158"/>
      <c r="K64" s="159">
        <v>331</v>
      </c>
      <c r="L64" s="152"/>
      <c r="M64" s="160">
        <v>4</v>
      </c>
      <c r="N64" s="152"/>
      <c r="O64" s="160">
        <v>1</v>
      </c>
      <c r="P64" s="161">
        <f t="shared" si="23"/>
        <v>0</v>
      </c>
      <c r="Q64" s="162">
        <f t="shared" si="29"/>
        <v>1324</v>
      </c>
      <c r="R64" s="163">
        <f t="shared" si="26"/>
        <v>1324</v>
      </c>
      <c r="S64" s="261"/>
      <c r="T64" s="151" t="s">
        <v>1316</v>
      </c>
    </row>
    <row r="65" spans="1:20" s="165" customFormat="1" ht="15">
      <c r="A65" s="151">
        <v>3</v>
      </c>
      <c r="B65" s="152" t="s">
        <v>84</v>
      </c>
      <c r="C65" s="153" t="s">
        <v>85</v>
      </c>
      <c r="D65" s="152" t="s">
        <v>86</v>
      </c>
      <c r="E65" s="154" t="s">
        <v>62</v>
      </c>
      <c r="F65" s="155" t="s">
        <v>87</v>
      </c>
      <c r="G65" s="155" t="s">
        <v>1166</v>
      </c>
      <c r="H65" s="156" t="s">
        <v>1167</v>
      </c>
      <c r="I65" s="157" t="s">
        <v>1033</v>
      </c>
      <c r="J65" s="158"/>
      <c r="K65" s="159">
        <v>4619</v>
      </c>
      <c r="L65" s="152"/>
      <c r="M65" s="160">
        <v>1</v>
      </c>
      <c r="N65" s="152"/>
      <c r="O65" s="160">
        <v>1</v>
      </c>
      <c r="P65" s="161"/>
      <c r="Q65" s="162">
        <f>K65*M65*O65</f>
        <v>4619</v>
      </c>
      <c r="R65" s="163">
        <f t="shared" si="26"/>
        <v>4619</v>
      </c>
      <c r="S65" s="164" t="s">
        <v>1193</v>
      </c>
      <c r="T65" s="151" t="s">
        <v>1317</v>
      </c>
    </row>
    <row r="66" spans="1:20" s="165" customFormat="1" ht="15">
      <c r="A66" s="151">
        <v>4</v>
      </c>
      <c r="B66" s="152" t="s">
        <v>1030</v>
      </c>
      <c r="C66" s="153" t="s">
        <v>85</v>
      </c>
      <c r="D66" s="152" t="s">
        <v>86</v>
      </c>
      <c r="E66" s="154" t="s">
        <v>62</v>
      </c>
      <c r="F66" s="155" t="s">
        <v>87</v>
      </c>
      <c r="G66" s="155" t="s">
        <v>1031</v>
      </c>
      <c r="H66" s="156" t="s">
        <v>1032</v>
      </c>
      <c r="I66" s="157" t="s">
        <v>1033</v>
      </c>
      <c r="J66" s="158"/>
      <c r="K66" s="159">
        <v>2560</v>
      </c>
      <c r="L66" s="152"/>
      <c r="M66" s="160">
        <v>1</v>
      </c>
      <c r="N66" s="152"/>
      <c r="O66" s="160">
        <v>1</v>
      </c>
      <c r="P66" s="161"/>
      <c r="Q66" s="162">
        <f t="shared" si="29"/>
        <v>2560</v>
      </c>
      <c r="R66" s="163">
        <f t="shared" si="26"/>
        <v>2560</v>
      </c>
      <c r="S66" s="261"/>
      <c r="T66" s="151" t="s">
        <v>1318</v>
      </c>
    </row>
    <row r="67" spans="1:20" s="165" customFormat="1" ht="15">
      <c r="A67" s="151">
        <v>5</v>
      </c>
      <c r="B67" s="152" t="s">
        <v>84</v>
      </c>
      <c r="C67" s="153" t="s">
        <v>85</v>
      </c>
      <c r="D67" s="152" t="s">
        <v>86</v>
      </c>
      <c r="E67" s="154" t="s">
        <v>62</v>
      </c>
      <c r="F67" s="155" t="s">
        <v>87</v>
      </c>
      <c r="G67" s="155" t="s">
        <v>1166</v>
      </c>
      <c r="H67" s="156" t="s">
        <v>1167</v>
      </c>
      <c r="I67" s="157" t="s">
        <v>1041</v>
      </c>
      <c r="J67" s="158"/>
      <c r="K67" s="159">
        <v>2127</v>
      </c>
      <c r="L67" s="152"/>
      <c r="M67" s="160">
        <v>1</v>
      </c>
      <c r="N67" s="152"/>
      <c r="O67" s="160">
        <v>1</v>
      </c>
      <c r="P67" s="161"/>
      <c r="Q67" s="162">
        <f t="shared" si="29"/>
        <v>2127</v>
      </c>
      <c r="R67" s="163">
        <f t="shared" si="26"/>
        <v>2127</v>
      </c>
      <c r="S67" s="261" t="s">
        <v>1168</v>
      </c>
      <c r="T67" s="151" t="s">
        <v>1318</v>
      </c>
    </row>
    <row r="68" spans="1:20" s="165" customFormat="1" ht="15">
      <c r="A68" s="151">
        <v>6</v>
      </c>
      <c r="B68" s="152" t="s">
        <v>1034</v>
      </c>
      <c r="C68" s="153" t="s">
        <v>85</v>
      </c>
      <c r="D68" s="152" t="s">
        <v>86</v>
      </c>
      <c r="E68" s="154" t="s">
        <v>62</v>
      </c>
      <c r="F68" s="155" t="s">
        <v>87</v>
      </c>
      <c r="G68" s="155" t="s">
        <v>1035</v>
      </c>
      <c r="H68" s="156" t="s">
        <v>1036</v>
      </c>
      <c r="I68" s="157" t="s">
        <v>1033</v>
      </c>
      <c r="J68" s="158"/>
      <c r="K68" s="159">
        <v>6080</v>
      </c>
      <c r="L68" s="152"/>
      <c r="M68" s="160">
        <v>1</v>
      </c>
      <c r="N68" s="152"/>
      <c r="O68" s="160">
        <v>1</v>
      </c>
      <c r="P68" s="161"/>
      <c r="Q68" s="162">
        <f t="shared" si="29"/>
        <v>6080</v>
      </c>
      <c r="R68" s="163">
        <f t="shared" si="26"/>
        <v>6080</v>
      </c>
      <c r="S68" s="261"/>
      <c r="T68" s="151" t="s">
        <v>1318</v>
      </c>
    </row>
    <row r="69" spans="1:20" s="165" customFormat="1" ht="15">
      <c r="A69" s="151">
        <v>7</v>
      </c>
      <c r="B69" s="152" t="s">
        <v>84</v>
      </c>
      <c r="C69" s="153" t="s">
        <v>1310</v>
      </c>
      <c r="D69" s="152" t="s">
        <v>91</v>
      </c>
      <c r="E69" s="154" t="s">
        <v>62</v>
      </c>
      <c r="F69" s="151" t="s">
        <v>1043</v>
      </c>
      <c r="G69" s="151" t="s">
        <v>1043</v>
      </c>
      <c r="H69" s="156" t="s">
        <v>97</v>
      </c>
      <c r="I69" s="157" t="s">
        <v>94</v>
      </c>
      <c r="J69" s="158">
        <v>1000</v>
      </c>
      <c r="K69" s="159">
        <v>700</v>
      </c>
      <c r="L69" s="152">
        <v>8</v>
      </c>
      <c r="M69" s="160">
        <v>10</v>
      </c>
      <c r="N69" s="152">
        <v>2</v>
      </c>
      <c r="O69" s="160">
        <v>1</v>
      </c>
      <c r="P69" s="161">
        <f t="shared" si="23"/>
        <v>16000</v>
      </c>
      <c r="Q69" s="162">
        <f t="shared" ref="Q69:Q90" si="30">K69*M69*O69</f>
        <v>7000</v>
      </c>
      <c r="R69" s="163">
        <f t="shared" si="26"/>
        <v>-9000</v>
      </c>
      <c r="S69" s="164"/>
      <c r="T69" s="151" t="s">
        <v>1319</v>
      </c>
    </row>
    <row r="70" spans="1:20" s="165" customFormat="1" ht="15">
      <c r="A70" s="151">
        <v>8</v>
      </c>
      <c r="B70" s="152" t="s">
        <v>1034</v>
      </c>
      <c r="C70" s="153" t="s">
        <v>1310</v>
      </c>
      <c r="D70" s="152" t="s">
        <v>91</v>
      </c>
      <c r="E70" s="154" t="s">
        <v>62</v>
      </c>
      <c r="F70" s="151" t="s">
        <v>1042</v>
      </c>
      <c r="G70" s="151" t="s">
        <v>1042</v>
      </c>
      <c r="H70" s="156" t="s">
        <v>1046</v>
      </c>
      <c r="I70" s="151" t="s">
        <v>1044</v>
      </c>
      <c r="J70" s="152"/>
      <c r="K70" s="159">
        <v>700</v>
      </c>
      <c r="L70" s="152"/>
      <c r="M70" s="249" t="s">
        <v>1045</v>
      </c>
      <c r="N70" s="151"/>
      <c r="O70" s="248">
        <v>2</v>
      </c>
      <c r="P70" s="156"/>
      <c r="Q70" s="162">
        <f>K70*M70*O70</f>
        <v>2800</v>
      </c>
      <c r="R70" s="163">
        <f>Q70-P70</f>
        <v>2800</v>
      </c>
      <c r="S70" s="153"/>
      <c r="T70" s="151" t="s">
        <v>1319</v>
      </c>
    </row>
    <row r="71" spans="1:20" s="165" customFormat="1" ht="15">
      <c r="A71" s="151">
        <v>9</v>
      </c>
      <c r="B71" s="152" t="s">
        <v>1034</v>
      </c>
      <c r="C71" s="153" t="s">
        <v>1310</v>
      </c>
      <c r="D71" s="152" t="s">
        <v>91</v>
      </c>
      <c r="E71" s="154" t="s">
        <v>62</v>
      </c>
      <c r="F71" s="151" t="s">
        <v>1042</v>
      </c>
      <c r="G71" s="151" t="s">
        <v>1042</v>
      </c>
      <c r="H71" s="156" t="s">
        <v>1047</v>
      </c>
      <c r="I71" s="151" t="s">
        <v>1044</v>
      </c>
      <c r="J71" s="152"/>
      <c r="K71" s="159">
        <v>750</v>
      </c>
      <c r="L71" s="152"/>
      <c r="M71" s="249" t="s">
        <v>1048</v>
      </c>
      <c r="N71" s="151"/>
      <c r="O71" s="248">
        <v>2</v>
      </c>
      <c r="P71" s="156"/>
      <c r="Q71" s="162">
        <f>K71*M71*O71</f>
        <v>1500</v>
      </c>
      <c r="R71" s="163">
        <f>Q71-P71</f>
        <v>1500</v>
      </c>
      <c r="S71" s="153"/>
      <c r="T71" s="151" t="s">
        <v>1319</v>
      </c>
    </row>
    <row r="72" spans="1:20" s="254" customFormat="1" ht="30">
      <c r="A72" s="151">
        <v>10</v>
      </c>
      <c r="B72" s="152" t="s">
        <v>84</v>
      </c>
      <c r="C72" s="153" t="s">
        <v>98</v>
      </c>
      <c r="D72" s="153" t="s">
        <v>99</v>
      </c>
      <c r="E72" s="250" t="s">
        <v>106</v>
      </c>
      <c r="F72" s="251" t="str">
        <f>VLOOKUP($E72,[1]基准价格!A:H,3,0)</f>
        <v>车辆物流</v>
      </c>
      <c r="G72" s="251" t="str">
        <f>VLOOKUP($E72,[1]基准价格!A:H,4,0)</f>
        <v>运营车辆</v>
      </c>
      <c r="H72" s="251" t="str">
        <f>IF(VLOOKUP($E72,[1]基准价格!A:E,5,0)=0,"",VLOOKUP($E72,[1]基准价格!A:E,5,0))</f>
        <v>商务乘用车-GL8，可使用同等类型车辆，1天8小时 or 100km计算，超出公里数及时间另计费</v>
      </c>
      <c r="I72" s="251" t="str">
        <f>VLOOKUP($E72,[1]基准价格!A:F,6,0)</f>
        <v>每辆每天</v>
      </c>
      <c r="J72" s="161">
        <f>VLOOKUP($E72,基准价格!3:312,7,0)</f>
        <v>1000</v>
      </c>
      <c r="K72" s="159">
        <v>1000</v>
      </c>
      <c r="L72" s="252">
        <v>15</v>
      </c>
      <c r="M72" s="255">
        <v>6</v>
      </c>
      <c r="N72" s="252">
        <v>2</v>
      </c>
      <c r="O72" s="255">
        <v>1</v>
      </c>
      <c r="P72" s="161">
        <f t="shared" si="23"/>
        <v>30000</v>
      </c>
      <c r="Q72" s="162">
        <f t="shared" si="30"/>
        <v>6000</v>
      </c>
      <c r="R72" s="163">
        <f t="shared" si="26"/>
        <v>-24000</v>
      </c>
      <c r="S72" s="253" t="s">
        <v>1028</v>
      </c>
      <c r="T72" s="153" t="s">
        <v>1320</v>
      </c>
    </row>
    <row r="73" spans="1:20" s="167" customFormat="1" ht="15">
      <c r="A73" s="151">
        <v>11</v>
      </c>
      <c r="B73" s="152" t="s">
        <v>84</v>
      </c>
      <c r="C73" s="151" t="s">
        <v>98</v>
      </c>
      <c r="D73" s="151" t="s">
        <v>99</v>
      </c>
      <c r="E73" s="250" t="s">
        <v>910</v>
      </c>
      <c r="F73" s="251" t="str">
        <f>VLOOKUP($E73,[1]基准价格!A:H,3,0)</f>
        <v>车辆物流</v>
      </c>
      <c r="G73" s="251" t="str">
        <f>VLOOKUP($E73,[1]基准价格!A:H,4,0)</f>
        <v>运营车辆</v>
      </c>
      <c r="H73" s="251" t="str">
        <f>IF(VLOOKUP($E73,[1]基准价格!A:E,5,0)=0,"",VLOOKUP($E73,[1]基准价格!A:E,5,0))</f>
        <v>商务乘用车-GL8，超时间收费</v>
      </c>
      <c r="I73" s="251" t="str">
        <f>VLOOKUP($E73,[1]基准价格!A:F,6,0)</f>
        <v>每辆每小时</v>
      </c>
      <c r="J73" s="161">
        <f>VLOOKUP($E73,基准价格!4:313,7,0)</f>
        <v>70</v>
      </c>
      <c r="K73" s="159">
        <v>70</v>
      </c>
      <c r="L73" s="171"/>
      <c r="M73" s="255">
        <v>21.5</v>
      </c>
      <c r="N73" s="171"/>
      <c r="O73" s="255">
        <v>1</v>
      </c>
      <c r="P73" s="161"/>
      <c r="Q73" s="162">
        <f t="shared" si="30"/>
        <v>1505</v>
      </c>
      <c r="R73" s="163">
        <f t="shared" si="26"/>
        <v>1505</v>
      </c>
      <c r="S73" s="256"/>
      <c r="T73" s="153" t="s">
        <v>1320</v>
      </c>
    </row>
    <row r="74" spans="1:20" s="167" customFormat="1" ht="15">
      <c r="A74" s="151">
        <v>12</v>
      </c>
      <c r="B74" s="152" t="s">
        <v>84</v>
      </c>
      <c r="C74" s="151" t="s">
        <v>98</v>
      </c>
      <c r="D74" s="151" t="s">
        <v>99</v>
      </c>
      <c r="E74" s="250" t="s">
        <v>912</v>
      </c>
      <c r="F74" s="251" t="str">
        <f>VLOOKUP($E74,[1]基准价格!A:H,3,0)</f>
        <v>车辆物流</v>
      </c>
      <c r="G74" s="251" t="str">
        <f>VLOOKUP($E74,[1]基准价格!A:H,4,0)</f>
        <v>运营车辆</v>
      </c>
      <c r="H74" s="251" t="str">
        <f>IF(VLOOKUP($E74,[1]基准价格!A:E,5,0)=0,"",VLOOKUP($E74,[1]基准价格!A:E,5,0))</f>
        <v>商务乘用车-GL8，超公里收费</v>
      </c>
      <c r="I74" s="251" t="str">
        <f>VLOOKUP($E74,[1]基准价格!A:F,6,0)</f>
        <v>每辆每公里</v>
      </c>
      <c r="J74" s="161">
        <f>VLOOKUP($E74,基准价格!5:314,7,0)</f>
        <v>10</v>
      </c>
      <c r="K74" s="159">
        <v>10</v>
      </c>
      <c r="L74" s="171"/>
      <c r="M74" s="255">
        <v>97</v>
      </c>
      <c r="N74" s="171"/>
      <c r="O74" s="255">
        <v>1</v>
      </c>
      <c r="P74" s="161"/>
      <c r="Q74" s="162">
        <f t="shared" si="30"/>
        <v>970</v>
      </c>
      <c r="R74" s="163">
        <f t="shared" si="26"/>
        <v>970</v>
      </c>
      <c r="S74" s="256"/>
      <c r="T74" s="153" t="s">
        <v>1320</v>
      </c>
    </row>
    <row r="75" spans="1:20" s="167" customFormat="1" ht="15">
      <c r="A75" s="151">
        <v>13</v>
      </c>
      <c r="B75" s="152" t="s">
        <v>84</v>
      </c>
      <c r="C75" s="171" t="s">
        <v>98</v>
      </c>
      <c r="D75" s="171" t="s">
        <v>99</v>
      </c>
      <c r="E75" s="154" t="s">
        <v>62</v>
      </c>
      <c r="F75" s="251" t="s">
        <v>1054</v>
      </c>
      <c r="G75" s="251" t="s">
        <v>1054</v>
      </c>
      <c r="H75" s="171" t="s">
        <v>1174</v>
      </c>
      <c r="I75" s="251" t="s">
        <v>1062</v>
      </c>
      <c r="J75" s="161"/>
      <c r="K75" s="159">
        <v>32.5</v>
      </c>
      <c r="L75" s="171"/>
      <c r="M75" s="255">
        <v>1</v>
      </c>
      <c r="N75" s="171"/>
      <c r="O75" s="255">
        <v>1</v>
      </c>
      <c r="P75" s="161"/>
      <c r="Q75" s="162">
        <f t="shared" si="30"/>
        <v>32.5</v>
      </c>
      <c r="R75" s="163">
        <f t="shared" si="26"/>
        <v>32.5</v>
      </c>
      <c r="S75" s="256"/>
      <c r="T75" s="153" t="s">
        <v>1320</v>
      </c>
    </row>
    <row r="76" spans="1:20" s="167" customFormat="1" ht="15">
      <c r="A76" s="151">
        <v>14</v>
      </c>
      <c r="B76" s="152" t="s">
        <v>84</v>
      </c>
      <c r="C76" s="171" t="s">
        <v>98</v>
      </c>
      <c r="D76" s="171" t="s">
        <v>99</v>
      </c>
      <c r="E76" s="154" t="s">
        <v>62</v>
      </c>
      <c r="F76" s="251" t="s">
        <v>1054</v>
      </c>
      <c r="G76" s="251" t="s">
        <v>1054</v>
      </c>
      <c r="H76" s="171" t="s">
        <v>1175</v>
      </c>
      <c r="I76" s="251" t="s">
        <v>1074</v>
      </c>
      <c r="J76" s="161"/>
      <c r="K76" s="159">
        <v>500</v>
      </c>
      <c r="L76" s="171"/>
      <c r="M76" s="255">
        <v>1</v>
      </c>
      <c r="N76" s="171"/>
      <c r="O76" s="255">
        <v>1</v>
      </c>
      <c r="P76" s="161"/>
      <c r="Q76" s="162">
        <f t="shared" si="30"/>
        <v>500</v>
      </c>
      <c r="R76" s="163">
        <f t="shared" si="26"/>
        <v>500</v>
      </c>
      <c r="S76" s="256"/>
      <c r="T76" s="153" t="s">
        <v>1320</v>
      </c>
    </row>
    <row r="77" spans="1:20" s="167" customFormat="1" ht="30">
      <c r="A77" s="151">
        <v>15</v>
      </c>
      <c r="B77" s="152" t="s">
        <v>1034</v>
      </c>
      <c r="C77" s="171" t="s">
        <v>98</v>
      </c>
      <c r="D77" s="171" t="s">
        <v>99</v>
      </c>
      <c r="E77" s="250" t="s">
        <v>1052</v>
      </c>
      <c r="F77" s="157" t="str">
        <f>VLOOKUP($E77,[1]基准价格!A:H,3,0)</f>
        <v>车辆物流</v>
      </c>
      <c r="G77" s="157" t="str">
        <f>VLOOKUP($E77,[1]基准价格!A:H,4,0)</f>
        <v>运营车辆</v>
      </c>
      <c r="H77" s="157" t="str">
        <f>IF(VLOOKUP($E77,[1]基准价格!A:E,5,0)=0,"",VLOOKUP($E77,[1]基准价格!A:E,5,0))</f>
        <v>商务乘用车-GL8，可使用同等类型车辆，1天8小时 or 100km计算，超出公里数及时间另计费</v>
      </c>
      <c r="I77" s="157" t="str">
        <f>VLOOKUP($E77,[1]基准价格!A:F,6,0)</f>
        <v>每辆每天</v>
      </c>
      <c r="J77" s="257">
        <f>VLOOKUP($E77,基准价格!5:314,7,0)</f>
        <v>1000</v>
      </c>
      <c r="K77" s="159">
        <v>1000</v>
      </c>
      <c r="L77" s="171"/>
      <c r="M77" s="255">
        <v>1</v>
      </c>
      <c r="N77" s="171"/>
      <c r="O77" s="255">
        <v>2</v>
      </c>
      <c r="P77" s="161"/>
      <c r="Q77" s="162">
        <f t="shared" si="30"/>
        <v>2000</v>
      </c>
      <c r="R77" s="163">
        <f t="shared" si="26"/>
        <v>2000</v>
      </c>
      <c r="S77" s="256"/>
      <c r="T77" s="151" t="s">
        <v>1321</v>
      </c>
    </row>
    <row r="78" spans="1:20" s="167" customFormat="1" ht="15">
      <c r="A78" s="151">
        <v>16</v>
      </c>
      <c r="B78" s="152" t="s">
        <v>1034</v>
      </c>
      <c r="C78" s="171" t="s">
        <v>98</v>
      </c>
      <c r="D78" s="171" t="s">
        <v>99</v>
      </c>
      <c r="E78" s="250" t="s">
        <v>910</v>
      </c>
      <c r="F78" s="157" t="str">
        <f>VLOOKUP($E78,[1]基准价格!A:H,3,0)</f>
        <v>车辆物流</v>
      </c>
      <c r="G78" s="157" t="str">
        <f>VLOOKUP($E78,[1]基准价格!A:H,4,0)</f>
        <v>运营车辆</v>
      </c>
      <c r="H78" s="157" t="str">
        <f>IF(VLOOKUP($E78,[1]基准价格!A:E,5,0)=0,"",VLOOKUP($E78,[1]基准价格!A:E,5,0))</f>
        <v>商务乘用车-GL8，超时间收费</v>
      </c>
      <c r="I78" s="157" t="str">
        <f>VLOOKUP($E78,[1]基准价格!A:F,6,0)</f>
        <v>每辆每小时</v>
      </c>
      <c r="J78" s="257">
        <f>VLOOKUP($E78,基准价格!6:315,7,0)</f>
        <v>70</v>
      </c>
      <c r="K78" s="159">
        <v>70</v>
      </c>
      <c r="L78" s="171"/>
      <c r="M78" s="255">
        <v>2</v>
      </c>
      <c r="N78" s="171"/>
      <c r="O78" s="255">
        <v>1</v>
      </c>
      <c r="P78" s="161"/>
      <c r="Q78" s="162">
        <f t="shared" si="30"/>
        <v>140</v>
      </c>
      <c r="R78" s="163">
        <f t="shared" si="26"/>
        <v>140</v>
      </c>
      <c r="S78" s="256"/>
      <c r="T78" s="151" t="s">
        <v>1321</v>
      </c>
    </row>
    <row r="79" spans="1:20" s="167" customFormat="1" ht="30">
      <c r="A79" s="151">
        <v>17</v>
      </c>
      <c r="B79" s="152" t="s">
        <v>1034</v>
      </c>
      <c r="C79" s="171" t="s">
        <v>98</v>
      </c>
      <c r="D79" s="171" t="s">
        <v>99</v>
      </c>
      <c r="E79" s="154" t="s">
        <v>62</v>
      </c>
      <c r="F79" s="157" t="s">
        <v>1181</v>
      </c>
      <c r="G79" s="157" t="s">
        <v>1053</v>
      </c>
      <c r="H79" s="171" t="s">
        <v>1051</v>
      </c>
      <c r="I79" s="171" t="s">
        <v>103</v>
      </c>
      <c r="J79" s="158"/>
      <c r="K79" s="159">
        <v>500</v>
      </c>
      <c r="L79" s="171"/>
      <c r="M79" s="255">
        <v>2</v>
      </c>
      <c r="N79" s="171"/>
      <c r="O79" s="255">
        <v>1</v>
      </c>
      <c r="P79" s="161"/>
      <c r="Q79" s="162">
        <f t="shared" si="30"/>
        <v>1000</v>
      </c>
      <c r="R79" s="163">
        <f t="shared" si="26"/>
        <v>1000</v>
      </c>
      <c r="S79" s="256"/>
      <c r="T79" s="151" t="s">
        <v>1321</v>
      </c>
    </row>
    <row r="80" spans="1:20" s="167" customFormat="1" ht="15">
      <c r="A80" s="151">
        <v>18</v>
      </c>
      <c r="B80" s="151" t="s">
        <v>108</v>
      </c>
      <c r="C80" s="151" t="s">
        <v>98</v>
      </c>
      <c r="D80" s="151" t="s">
        <v>99</v>
      </c>
      <c r="E80" s="250" t="s">
        <v>62</v>
      </c>
      <c r="F80" s="157" t="s">
        <v>126</v>
      </c>
      <c r="G80" s="157" t="s">
        <v>1250</v>
      </c>
      <c r="H80" s="157" t="s">
        <v>1251</v>
      </c>
      <c r="I80" s="157" t="s">
        <v>1066</v>
      </c>
      <c r="J80" s="257">
        <v>1200</v>
      </c>
      <c r="K80" s="159">
        <v>1200</v>
      </c>
      <c r="L80" s="171">
        <v>1</v>
      </c>
      <c r="M80" s="255">
        <v>1</v>
      </c>
      <c r="N80" s="171">
        <v>2</v>
      </c>
      <c r="O80" s="255">
        <v>1</v>
      </c>
      <c r="P80" s="161">
        <f t="shared" si="23"/>
        <v>2400</v>
      </c>
      <c r="Q80" s="162">
        <f t="shared" si="30"/>
        <v>1200</v>
      </c>
      <c r="R80" s="163">
        <f t="shared" si="26"/>
        <v>-1200</v>
      </c>
      <c r="S80" s="175" t="s">
        <v>1182</v>
      </c>
      <c r="T80" s="151" t="s">
        <v>1323</v>
      </c>
    </row>
    <row r="81" spans="1:20" s="167" customFormat="1" ht="30">
      <c r="A81" s="151">
        <v>19</v>
      </c>
      <c r="B81" s="151" t="s">
        <v>108</v>
      </c>
      <c r="C81" s="151" t="s">
        <v>98</v>
      </c>
      <c r="D81" s="151" t="s">
        <v>99</v>
      </c>
      <c r="E81" s="250" t="s">
        <v>1052</v>
      </c>
      <c r="F81" s="157" t="str">
        <f>VLOOKUP($E81,[1]基准价格!A:H,3,0)</f>
        <v>车辆物流</v>
      </c>
      <c r="G81" s="332" t="s">
        <v>900</v>
      </c>
      <c r="H81" s="157" t="str">
        <f>IF(VLOOKUP($E81,[1]基准价格!A:E,5,0)=0,"",VLOOKUP($E81,[1]基准价格!A:E,5,0))</f>
        <v>商务乘用车-GL8，可使用同等类型车辆，1天8小时 or 100km计算，超出公里数及时间另计费</v>
      </c>
      <c r="I81" s="157" t="str">
        <f>VLOOKUP($E81,[1]基准价格!A:F,6,0)</f>
        <v>每辆每天</v>
      </c>
      <c r="J81" s="257">
        <f>VLOOKUP($E81,基准价格!10:319,7,0)</f>
        <v>1000</v>
      </c>
      <c r="K81" s="159">
        <v>1000</v>
      </c>
      <c r="L81" s="171">
        <v>1</v>
      </c>
      <c r="M81" s="255">
        <v>1</v>
      </c>
      <c r="N81" s="171">
        <v>2</v>
      </c>
      <c r="O81" s="255">
        <v>1</v>
      </c>
      <c r="P81" s="161">
        <f t="shared" si="23"/>
        <v>2000</v>
      </c>
      <c r="Q81" s="162">
        <f t="shared" si="30"/>
        <v>1000</v>
      </c>
      <c r="R81" s="163">
        <f t="shared" si="26"/>
        <v>-1000</v>
      </c>
      <c r="S81" s="175"/>
      <c r="T81" s="151" t="s">
        <v>1323</v>
      </c>
    </row>
    <row r="82" spans="1:20" s="167" customFormat="1" ht="15">
      <c r="A82" s="151">
        <v>20</v>
      </c>
      <c r="B82" s="151" t="s">
        <v>108</v>
      </c>
      <c r="C82" s="151" t="s">
        <v>98</v>
      </c>
      <c r="D82" s="151" t="s">
        <v>99</v>
      </c>
      <c r="E82" s="250" t="s">
        <v>910</v>
      </c>
      <c r="F82" s="157" t="str">
        <f>VLOOKUP($E82,[1]基准价格!A:H,3,0)</f>
        <v>车辆物流</v>
      </c>
      <c r="G82" s="157" t="str">
        <f>VLOOKUP($E82,[1]基准价格!A:H,4,0)</f>
        <v>运营车辆</v>
      </c>
      <c r="H82" s="157" t="str">
        <f>IF(VLOOKUP($E82,[1]基准价格!A:E,5,0)=0,"",VLOOKUP($E82,[1]基准价格!A:E,5,0))</f>
        <v>商务乘用车-GL8，超时间收费</v>
      </c>
      <c r="I82" s="157" t="str">
        <f>VLOOKUP($E82,[1]基准价格!A:F,6,0)</f>
        <v>每辆每小时</v>
      </c>
      <c r="J82" s="257">
        <f>VLOOKUP($E82,基准价格!6:315,7,0)</f>
        <v>70</v>
      </c>
      <c r="K82" s="159">
        <v>80</v>
      </c>
      <c r="L82" s="171"/>
      <c r="M82" s="255">
        <v>4.5</v>
      </c>
      <c r="N82" s="171"/>
      <c r="O82" s="255">
        <v>1</v>
      </c>
      <c r="P82" s="161"/>
      <c r="Q82" s="162">
        <f t="shared" si="30"/>
        <v>360</v>
      </c>
      <c r="R82" s="163">
        <f t="shared" si="26"/>
        <v>360</v>
      </c>
      <c r="S82" s="256"/>
      <c r="T82" s="151" t="s">
        <v>1323</v>
      </c>
    </row>
    <row r="83" spans="1:20" s="167" customFormat="1" ht="32" customHeight="1">
      <c r="A83" s="151">
        <v>21</v>
      </c>
      <c r="B83" s="151" t="s">
        <v>108</v>
      </c>
      <c r="C83" s="151" t="s">
        <v>98</v>
      </c>
      <c r="D83" s="151" t="s">
        <v>125</v>
      </c>
      <c r="E83" s="170" t="s">
        <v>1069</v>
      </c>
      <c r="F83" s="171" t="s">
        <v>126</v>
      </c>
      <c r="G83" s="171" t="s">
        <v>1058</v>
      </c>
      <c r="H83" s="171" t="s">
        <v>1059</v>
      </c>
      <c r="I83" s="171" t="s">
        <v>1060</v>
      </c>
      <c r="J83" s="158"/>
      <c r="K83" s="172">
        <v>500</v>
      </c>
      <c r="L83" s="173"/>
      <c r="M83" s="174">
        <v>1</v>
      </c>
      <c r="N83" s="173"/>
      <c r="O83" s="174">
        <v>1</v>
      </c>
      <c r="P83" s="161"/>
      <c r="Q83" s="162">
        <f>K83*M83*O83</f>
        <v>500</v>
      </c>
      <c r="R83" s="163">
        <f t="shared" si="26"/>
        <v>500</v>
      </c>
      <c r="S83" s="175"/>
      <c r="T83" s="151" t="s">
        <v>1323</v>
      </c>
    </row>
    <row r="84" spans="1:20" s="167" customFormat="1" ht="32" customHeight="1">
      <c r="A84" s="151">
        <v>22</v>
      </c>
      <c r="B84" s="151" t="s">
        <v>108</v>
      </c>
      <c r="C84" s="151" t="s">
        <v>98</v>
      </c>
      <c r="D84" s="151" t="s">
        <v>125</v>
      </c>
      <c r="E84" s="170" t="s">
        <v>1069</v>
      </c>
      <c r="F84" s="171" t="s">
        <v>126</v>
      </c>
      <c r="G84" s="171" t="s">
        <v>1183</v>
      </c>
      <c r="H84" s="171" t="s">
        <v>1183</v>
      </c>
      <c r="I84" s="171" t="s">
        <v>1184</v>
      </c>
      <c r="J84" s="158"/>
      <c r="K84" s="172">
        <v>60</v>
      </c>
      <c r="L84" s="173"/>
      <c r="M84" s="174">
        <v>2</v>
      </c>
      <c r="N84" s="173"/>
      <c r="O84" s="174">
        <v>1</v>
      </c>
      <c r="P84" s="161"/>
      <c r="Q84" s="162">
        <f>K84*M84*O84</f>
        <v>120</v>
      </c>
      <c r="R84" s="163">
        <f t="shared" si="26"/>
        <v>120</v>
      </c>
      <c r="S84" s="175"/>
      <c r="T84" s="151" t="s">
        <v>1323</v>
      </c>
    </row>
    <row r="85" spans="1:20" s="167" customFormat="1" ht="15">
      <c r="A85" s="151">
        <v>23</v>
      </c>
      <c r="B85" s="152" t="s">
        <v>84</v>
      </c>
      <c r="C85" s="151" t="s">
        <v>111</v>
      </c>
      <c r="D85" s="151" t="s">
        <v>112</v>
      </c>
      <c r="E85" s="170" t="s">
        <v>62</v>
      </c>
      <c r="F85" s="151" t="s">
        <v>112</v>
      </c>
      <c r="G85" s="151" t="s">
        <v>112</v>
      </c>
      <c r="H85" s="171" t="s">
        <v>113</v>
      </c>
      <c r="I85" s="171" t="s">
        <v>114</v>
      </c>
      <c r="J85" s="158">
        <v>150</v>
      </c>
      <c r="K85" s="172">
        <v>1506</v>
      </c>
      <c r="L85" s="173">
        <v>75</v>
      </c>
      <c r="M85" s="174">
        <v>1</v>
      </c>
      <c r="N85" s="173">
        <v>3</v>
      </c>
      <c r="O85" s="172">
        <v>1</v>
      </c>
      <c r="P85" s="161">
        <f t="shared" ref="P85:P89" si="31">N85*L85*J85</f>
        <v>33750</v>
      </c>
      <c r="Q85" s="162">
        <f t="shared" si="30"/>
        <v>1506</v>
      </c>
      <c r="R85" s="163">
        <f t="shared" si="26"/>
        <v>-32244</v>
      </c>
      <c r="S85" s="175" t="s">
        <v>1067</v>
      </c>
      <c r="T85" s="151" t="s">
        <v>1322</v>
      </c>
    </row>
    <row r="86" spans="1:20" s="167" customFormat="1" ht="15">
      <c r="A86" s="151">
        <v>24</v>
      </c>
      <c r="B86" s="151" t="s">
        <v>108</v>
      </c>
      <c r="C86" s="151" t="s">
        <v>118</v>
      </c>
      <c r="D86" s="151" t="s">
        <v>119</v>
      </c>
      <c r="E86" s="170" t="s">
        <v>62</v>
      </c>
      <c r="F86" s="151" t="s">
        <v>120</v>
      </c>
      <c r="G86" s="151" t="s">
        <v>121</v>
      </c>
      <c r="H86" s="171" t="s">
        <v>122</v>
      </c>
      <c r="I86" s="171" t="s">
        <v>123</v>
      </c>
      <c r="J86" s="158">
        <v>890</v>
      </c>
      <c r="K86" s="172">
        <v>890</v>
      </c>
      <c r="L86" s="173">
        <v>1</v>
      </c>
      <c r="M86" s="174">
        <v>1</v>
      </c>
      <c r="N86" s="173">
        <v>2</v>
      </c>
      <c r="O86" s="172">
        <v>2</v>
      </c>
      <c r="P86" s="161">
        <f>N86*L86*J86</f>
        <v>1780</v>
      </c>
      <c r="Q86" s="162">
        <f>K86*M86*O86</f>
        <v>1780</v>
      </c>
      <c r="R86" s="163">
        <f t="shared" si="26"/>
        <v>0</v>
      </c>
      <c r="S86" s="175"/>
      <c r="T86" s="151" t="s">
        <v>1323</v>
      </c>
    </row>
    <row r="87" spans="1:20" s="167" customFormat="1" ht="15">
      <c r="A87" s="151">
        <v>25</v>
      </c>
      <c r="B87" s="151" t="s">
        <v>108</v>
      </c>
      <c r="C87" s="151" t="s">
        <v>118</v>
      </c>
      <c r="D87" s="151" t="s">
        <v>119</v>
      </c>
      <c r="E87" s="170" t="s">
        <v>62</v>
      </c>
      <c r="F87" s="151" t="s">
        <v>120</v>
      </c>
      <c r="G87" s="151" t="s">
        <v>121</v>
      </c>
      <c r="H87" s="171" t="s">
        <v>124</v>
      </c>
      <c r="I87" s="171" t="s">
        <v>123</v>
      </c>
      <c r="J87" s="158">
        <v>1080</v>
      </c>
      <c r="K87" s="172">
        <v>980</v>
      </c>
      <c r="L87" s="173">
        <v>1</v>
      </c>
      <c r="M87" s="174">
        <v>1</v>
      </c>
      <c r="N87" s="173">
        <v>2</v>
      </c>
      <c r="O87" s="172">
        <v>2</v>
      </c>
      <c r="P87" s="161">
        <f>N87*L87*J87</f>
        <v>2160</v>
      </c>
      <c r="Q87" s="162">
        <f>K87*M87*O87</f>
        <v>1960</v>
      </c>
      <c r="R87" s="163">
        <f t="shared" si="26"/>
        <v>-200</v>
      </c>
      <c r="S87" s="175"/>
      <c r="T87" s="167" t="s">
        <v>1323</v>
      </c>
    </row>
    <row r="88" spans="1:20" s="167" customFormat="1" ht="32" customHeight="1">
      <c r="A88" s="151">
        <v>26</v>
      </c>
      <c r="B88" s="151" t="s">
        <v>108</v>
      </c>
      <c r="C88" s="151" t="s">
        <v>98</v>
      </c>
      <c r="D88" s="151" t="s">
        <v>1073</v>
      </c>
      <c r="E88" s="170" t="s">
        <v>62</v>
      </c>
      <c r="F88" s="171" t="s">
        <v>1309</v>
      </c>
      <c r="G88" s="171" t="s">
        <v>1309</v>
      </c>
      <c r="H88" s="171" t="s">
        <v>1309</v>
      </c>
      <c r="I88" s="171" t="s">
        <v>1074</v>
      </c>
      <c r="J88" s="158"/>
      <c r="K88" s="172">
        <v>316.32</v>
      </c>
      <c r="L88" s="173"/>
      <c r="M88" s="174">
        <v>1</v>
      </c>
      <c r="N88" s="173"/>
      <c r="O88" s="172">
        <v>1</v>
      </c>
      <c r="P88" s="161"/>
      <c r="Q88" s="162">
        <f t="shared" si="30"/>
        <v>316.32</v>
      </c>
      <c r="R88" s="163">
        <f t="shared" si="26"/>
        <v>316.32</v>
      </c>
      <c r="S88" s="175"/>
      <c r="T88" s="151" t="s">
        <v>1324</v>
      </c>
    </row>
    <row r="89" spans="1:20" s="167" customFormat="1" ht="17" customHeight="1">
      <c r="A89" s="151">
        <v>27</v>
      </c>
      <c r="B89" s="151" t="s">
        <v>109</v>
      </c>
      <c r="C89" s="151" t="s">
        <v>118</v>
      </c>
      <c r="D89" s="151" t="s">
        <v>110</v>
      </c>
      <c r="E89" s="170" t="s">
        <v>62</v>
      </c>
      <c r="F89" s="151" t="s">
        <v>129</v>
      </c>
      <c r="G89" s="151" t="s">
        <v>130</v>
      </c>
      <c r="H89" s="171" t="s">
        <v>124</v>
      </c>
      <c r="I89" s="171" t="s">
        <v>123</v>
      </c>
      <c r="J89" s="158">
        <v>550</v>
      </c>
      <c r="K89" s="172">
        <v>480</v>
      </c>
      <c r="L89" s="173">
        <v>1</v>
      </c>
      <c r="M89" s="173">
        <v>1</v>
      </c>
      <c r="N89" s="173">
        <v>4</v>
      </c>
      <c r="O89" s="172">
        <v>4</v>
      </c>
      <c r="P89" s="161">
        <f t="shared" si="31"/>
        <v>2200</v>
      </c>
      <c r="Q89" s="162">
        <f t="shared" si="30"/>
        <v>1920</v>
      </c>
      <c r="R89" s="163">
        <f t="shared" si="26"/>
        <v>-280</v>
      </c>
      <c r="S89" s="175"/>
      <c r="T89" s="151" t="s">
        <v>1325</v>
      </c>
    </row>
    <row r="90" spans="1:20" s="167" customFormat="1" ht="15">
      <c r="A90" s="151">
        <v>28</v>
      </c>
      <c r="B90" s="151" t="s">
        <v>109</v>
      </c>
      <c r="C90" s="151" t="s">
        <v>98</v>
      </c>
      <c r="D90" s="151" t="s">
        <v>110</v>
      </c>
      <c r="E90" s="170" t="s">
        <v>62</v>
      </c>
      <c r="F90" s="171" t="s">
        <v>110</v>
      </c>
      <c r="G90" s="171" t="s">
        <v>131</v>
      </c>
      <c r="H90" s="171" t="s">
        <v>1185</v>
      </c>
      <c r="I90" s="171" t="s">
        <v>103</v>
      </c>
      <c r="J90" s="158">
        <v>500</v>
      </c>
      <c r="K90" s="172">
        <v>380</v>
      </c>
      <c r="L90" s="173">
        <v>1</v>
      </c>
      <c r="M90" s="173">
        <v>1</v>
      </c>
      <c r="N90" s="173">
        <v>2</v>
      </c>
      <c r="O90" s="172">
        <v>2</v>
      </c>
      <c r="P90" s="161">
        <f t="shared" ref="P90:P91" si="32">N90*L90*J90</f>
        <v>1000</v>
      </c>
      <c r="Q90" s="162">
        <f t="shared" si="30"/>
        <v>760</v>
      </c>
      <c r="R90" s="163">
        <f t="shared" si="26"/>
        <v>-240</v>
      </c>
      <c r="S90" s="175" t="s">
        <v>132</v>
      </c>
      <c r="T90" s="151" t="s">
        <v>1325</v>
      </c>
    </row>
    <row r="91" spans="1:20" s="167" customFormat="1" ht="15">
      <c r="A91" s="151">
        <v>29</v>
      </c>
      <c r="B91" s="152" t="s">
        <v>1030</v>
      </c>
      <c r="C91" s="151" t="s">
        <v>111</v>
      </c>
      <c r="D91" s="151" t="s">
        <v>112</v>
      </c>
      <c r="E91" s="170" t="s">
        <v>62</v>
      </c>
      <c r="F91" s="151" t="s">
        <v>112</v>
      </c>
      <c r="G91" s="151" t="s">
        <v>112</v>
      </c>
      <c r="H91" s="171" t="s">
        <v>1061</v>
      </c>
      <c r="I91" s="171" t="s">
        <v>1062</v>
      </c>
      <c r="J91" s="158">
        <v>1200</v>
      </c>
      <c r="K91" s="172">
        <v>1221</v>
      </c>
      <c r="L91" s="173">
        <v>1</v>
      </c>
      <c r="M91" s="174">
        <v>1</v>
      </c>
      <c r="N91" s="173">
        <v>1</v>
      </c>
      <c r="O91" s="172">
        <v>1</v>
      </c>
      <c r="P91" s="161">
        <f t="shared" si="32"/>
        <v>1200</v>
      </c>
      <c r="Q91" s="162">
        <f>K91*M91*O91</f>
        <v>1221</v>
      </c>
      <c r="R91" s="163">
        <f t="shared" si="26"/>
        <v>21</v>
      </c>
      <c r="S91" s="175"/>
      <c r="T91" s="151" t="s">
        <v>1326</v>
      </c>
    </row>
    <row r="92" spans="1:20" s="167" customFormat="1" ht="30">
      <c r="A92" s="151">
        <v>30</v>
      </c>
      <c r="B92" s="152" t="s">
        <v>1063</v>
      </c>
      <c r="C92" s="171" t="s">
        <v>98</v>
      </c>
      <c r="D92" s="171" t="s">
        <v>99</v>
      </c>
      <c r="E92" s="170" t="s">
        <v>62</v>
      </c>
      <c r="F92" s="157" t="s">
        <v>1054</v>
      </c>
      <c r="G92" s="157" t="s">
        <v>1055</v>
      </c>
      <c r="H92" s="258" t="s">
        <v>909</v>
      </c>
      <c r="I92" s="258" t="s">
        <v>1056</v>
      </c>
      <c r="J92" s="257"/>
      <c r="K92" s="159">
        <v>1200</v>
      </c>
      <c r="L92" s="171"/>
      <c r="M92" s="255">
        <v>2</v>
      </c>
      <c r="N92" s="171"/>
      <c r="O92" s="255">
        <v>1</v>
      </c>
      <c r="P92" s="161"/>
      <c r="Q92" s="162">
        <f t="shared" ref="Q92:Q93" si="33">K92*M92*O92</f>
        <v>2400</v>
      </c>
      <c r="R92" s="163">
        <f t="shared" si="26"/>
        <v>2400</v>
      </c>
      <c r="S92" s="175" t="s">
        <v>1057</v>
      </c>
      <c r="T92" s="167" t="s">
        <v>1327</v>
      </c>
    </row>
    <row r="93" spans="1:20" s="167" customFormat="1" ht="15">
      <c r="A93" s="151">
        <v>31</v>
      </c>
      <c r="B93" s="171" t="s">
        <v>1063</v>
      </c>
      <c r="C93" s="171" t="s">
        <v>112</v>
      </c>
      <c r="D93" s="171" t="s">
        <v>112</v>
      </c>
      <c r="E93" s="170" t="s">
        <v>62</v>
      </c>
      <c r="F93" s="171" t="s">
        <v>112</v>
      </c>
      <c r="G93" s="171" t="s">
        <v>1064</v>
      </c>
      <c r="H93" s="171" t="s">
        <v>1065</v>
      </c>
      <c r="I93" s="258" t="s">
        <v>1066</v>
      </c>
      <c r="J93" s="257"/>
      <c r="K93" s="159">
        <v>2164</v>
      </c>
      <c r="L93" s="255"/>
      <c r="M93" s="255">
        <v>1</v>
      </c>
      <c r="N93" s="255"/>
      <c r="O93" s="255">
        <v>1</v>
      </c>
      <c r="P93" s="259"/>
      <c r="Q93" s="162">
        <f t="shared" si="33"/>
        <v>2164</v>
      </c>
      <c r="R93" s="163">
        <f t="shared" si="26"/>
        <v>2164</v>
      </c>
      <c r="S93" s="175"/>
      <c r="T93" s="167" t="s">
        <v>1327</v>
      </c>
    </row>
    <row r="94" spans="1:20" s="165" customFormat="1" ht="15">
      <c r="A94" s="151">
        <v>32</v>
      </c>
      <c r="B94" s="171" t="s">
        <v>1063</v>
      </c>
      <c r="C94" s="171" t="s">
        <v>1068</v>
      </c>
      <c r="D94" s="171" t="s">
        <v>1068</v>
      </c>
      <c r="E94" s="171" t="s">
        <v>1069</v>
      </c>
      <c r="F94" s="171" t="s">
        <v>1068</v>
      </c>
      <c r="G94" s="171" t="s">
        <v>1068</v>
      </c>
      <c r="H94" s="171" t="s">
        <v>1070</v>
      </c>
      <c r="I94" s="258" t="s">
        <v>1066</v>
      </c>
      <c r="J94" s="260"/>
      <c r="K94" s="159">
        <v>6000</v>
      </c>
      <c r="L94" s="160"/>
      <c r="M94" s="160">
        <v>1</v>
      </c>
      <c r="N94" s="160"/>
      <c r="O94" s="160">
        <v>1</v>
      </c>
      <c r="P94" s="259"/>
      <c r="Q94" s="162">
        <f t="shared" ref="Q94:Q98" si="34">K94*M94*O94</f>
        <v>6000</v>
      </c>
      <c r="R94" s="163">
        <f t="shared" si="26"/>
        <v>6000</v>
      </c>
      <c r="S94" s="151" t="s">
        <v>1071</v>
      </c>
      <c r="T94" s="151" t="s">
        <v>1328</v>
      </c>
    </row>
    <row r="95" spans="1:20" s="165" customFormat="1" ht="30">
      <c r="A95" s="151">
        <v>33</v>
      </c>
      <c r="B95" s="171" t="s">
        <v>1063</v>
      </c>
      <c r="C95" s="171" t="s">
        <v>1072</v>
      </c>
      <c r="D95" s="171" t="s">
        <v>1072</v>
      </c>
      <c r="E95" s="171" t="s">
        <v>1069</v>
      </c>
      <c r="F95" s="171" t="s">
        <v>1072</v>
      </c>
      <c r="G95" s="171" t="s">
        <v>1072</v>
      </c>
      <c r="H95" s="171" t="s">
        <v>1072</v>
      </c>
      <c r="I95" s="258" t="s">
        <v>1074</v>
      </c>
      <c r="J95" s="260"/>
      <c r="K95" s="159">
        <v>174.12</v>
      </c>
      <c r="L95" s="160"/>
      <c r="M95" s="160">
        <v>1</v>
      </c>
      <c r="N95" s="160"/>
      <c r="O95" s="160">
        <v>1</v>
      </c>
      <c r="P95" s="259"/>
      <c r="Q95" s="162">
        <f t="shared" si="34"/>
        <v>174.12</v>
      </c>
      <c r="R95" s="163">
        <f t="shared" si="26"/>
        <v>174.12</v>
      </c>
      <c r="S95" s="151"/>
      <c r="T95" s="151" t="s">
        <v>1328</v>
      </c>
    </row>
    <row r="96" spans="1:20" s="165" customFormat="1" ht="30">
      <c r="A96" s="151">
        <v>34</v>
      </c>
      <c r="B96" s="171" t="s">
        <v>1169</v>
      </c>
      <c r="C96" s="171" t="s">
        <v>1170</v>
      </c>
      <c r="D96" s="171" t="s">
        <v>1170</v>
      </c>
      <c r="E96" s="171" t="s">
        <v>1069</v>
      </c>
      <c r="F96" s="171" t="s">
        <v>1170</v>
      </c>
      <c r="G96" s="171" t="s">
        <v>1170</v>
      </c>
      <c r="H96" s="171" t="s">
        <v>1075</v>
      </c>
      <c r="I96" s="258" t="s">
        <v>1074</v>
      </c>
      <c r="J96" s="260"/>
      <c r="K96" s="159">
        <v>311.77</v>
      </c>
      <c r="L96" s="160"/>
      <c r="M96" s="160">
        <v>1</v>
      </c>
      <c r="N96" s="160"/>
      <c r="O96" s="160">
        <v>1</v>
      </c>
      <c r="P96" s="259"/>
      <c r="Q96" s="162">
        <f t="shared" si="34"/>
        <v>311.77</v>
      </c>
      <c r="R96" s="163">
        <f t="shared" si="26"/>
        <v>311.77</v>
      </c>
      <c r="S96" s="151"/>
      <c r="T96" s="151" t="s">
        <v>1329</v>
      </c>
    </row>
    <row r="97" spans="1:31" s="165" customFormat="1" ht="15">
      <c r="A97" s="151">
        <v>35</v>
      </c>
      <c r="B97" s="171" t="s">
        <v>1171</v>
      </c>
      <c r="C97" s="171" t="s">
        <v>1172</v>
      </c>
      <c r="D97" s="171" t="s">
        <v>1172</v>
      </c>
      <c r="E97" s="171" t="s">
        <v>1069</v>
      </c>
      <c r="F97" s="171" t="s">
        <v>1172</v>
      </c>
      <c r="G97" s="171" t="s">
        <v>1172</v>
      </c>
      <c r="H97" s="171" t="s">
        <v>1076</v>
      </c>
      <c r="I97" s="258" t="s">
        <v>1074</v>
      </c>
      <c r="J97" s="260"/>
      <c r="K97" s="159">
        <v>360</v>
      </c>
      <c r="L97" s="160"/>
      <c r="M97" s="160">
        <v>1</v>
      </c>
      <c r="N97" s="160"/>
      <c r="O97" s="160">
        <v>1</v>
      </c>
      <c r="P97" s="259"/>
      <c r="Q97" s="162">
        <f t="shared" si="34"/>
        <v>360</v>
      </c>
      <c r="R97" s="163">
        <f t="shared" si="26"/>
        <v>360</v>
      </c>
      <c r="S97" s="151"/>
      <c r="T97" s="151" t="s">
        <v>1330</v>
      </c>
    </row>
    <row r="98" spans="1:31" s="165" customFormat="1" ht="15">
      <c r="A98" s="151">
        <v>36</v>
      </c>
      <c r="B98" s="171" t="s">
        <v>1311</v>
      </c>
      <c r="C98" s="171" t="s">
        <v>1311</v>
      </c>
      <c r="D98" s="171" t="s">
        <v>1311</v>
      </c>
      <c r="E98" s="171" t="s">
        <v>1069</v>
      </c>
      <c r="F98" s="171" t="s">
        <v>1131</v>
      </c>
      <c r="G98" s="171" t="s">
        <v>1131</v>
      </c>
      <c r="H98" s="171" t="s">
        <v>1131</v>
      </c>
      <c r="I98" s="258" t="s">
        <v>1074</v>
      </c>
      <c r="J98" s="260"/>
      <c r="K98" s="159">
        <v>80</v>
      </c>
      <c r="L98" s="160"/>
      <c r="M98" s="160">
        <v>1</v>
      </c>
      <c r="N98" s="160"/>
      <c r="O98" s="160">
        <v>1</v>
      </c>
      <c r="P98" s="259"/>
      <c r="Q98" s="162">
        <f t="shared" si="34"/>
        <v>80</v>
      </c>
      <c r="R98" s="163">
        <f t="shared" si="26"/>
        <v>80</v>
      </c>
      <c r="S98" s="151" t="s">
        <v>1131</v>
      </c>
      <c r="T98" s="151" t="s">
        <v>1331</v>
      </c>
    </row>
    <row r="99" spans="1:31" s="165" customFormat="1" ht="15">
      <c r="A99" s="151">
        <v>37</v>
      </c>
      <c r="B99" s="171" t="s">
        <v>1312</v>
      </c>
      <c r="C99" s="171" t="s">
        <v>1312</v>
      </c>
      <c r="D99" s="171" t="s">
        <v>1312</v>
      </c>
      <c r="E99" s="171" t="s">
        <v>1069</v>
      </c>
      <c r="F99" s="171" t="s">
        <v>1186</v>
      </c>
      <c r="G99" s="171" t="s">
        <v>1186</v>
      </c>
      <c r="H99" s="171" t="s">
        <v>1187</v>
      </c>
      <c r="I99" s="258" t="s">
        <v>1074</v>
      </c>
      <c r="J99" s="260"/>
      <c r="K99" s="159">
        <v>891</v>
      </c>
      <c r="L99" s="160"/>
      <c r="M99" s="160">
        <v>1</v>
      </c>
      <c r="N99" s="160"/>
      <c r="O99" s="160">
        <v>1</v>
      </c>
      <c r="P99" s="259"/>
      <c r="Q99" s="162">
        <f>K99*M99*O99</f>
        <v>891</v>
      </c>
      <c r="R99" s="163">
        <f t="shared" si="26"/>
        <v>891</v>
      </c>
      <c r="S99" s="151" t="s">
        <v>1192</v>
      </c>
      <c r="T99" s="151" t="s">
        <v>1332</v>
      </c>
    </row>
    <row r="100" spans="1:31" s="165" customFormat="1" ht="15">
      <c r="A100" s="151">
        <v>38</v>
      </c>
      <c r="B100" s="171" t="s">
        <v>1313</v>
      </c>
      <c r="C100" s="171" t="s">
        <v>1189</v>
      </c>
      <c r="D100" s="171" t="s">
        <v>1189</v>
      </c>
      <c r="E100" s="171" t="s">
        <v>1069</v>
      </c>
      <c r="F100" s="171" t="s">
        <v>1189</v>
      </c>
      <c r="G100" s="171" t="s">
        <v>1189</v>
      </c>
      <c r="H100" s="171" t="s">
        <v>1189</v>
      </c>
      <c r="I100" s="258" t="s">
        <v>1190</v>
      </c>
      <c r="J100" s="260"/>
      <c r="K100" s="159">
        <v>500</v>
      </c>
      <c r="L100" s="160"/>
      <c r="M100" s="160">
        <v>10</v>
      </c>
      <c r="N100" s="160"/>
      <c r="O100" s="160">
        <v>1</v>
      </c>
      <c r="P100" s="259"/>
      <c r="Q100" s="162">
        <f>K100*M100*O100</f>
        <v>5000</v>
      </c>
      <c r="R100" s="163">
        <f t="shared" si="26"/>
        <v>5000</v>
      </c>
      <c r="S100" s="151" t="s">
        <v>1191</v>
      </c>
      <c r="T100" s="151"/>
    </row>
    <row r="101" spans="1:31" s="165" customFormat="1" ht="15">
      <c r="A101" s="151">
        <v>39</v>
      </c>
      <c r="B101" s="171" t="s">
        <v>1314</v>
      </c>
      <c r="C101" s="171" t="s">
        <v>1188</v>
      </c>
      <c r="D101" s="171" t="s">
        <v>1188</v>
      </c>
      <c r="E101" s="171" t="s">
        <v>1069</v>
      </c>
      <c r="F101" s="171" t="s">
        <v>1188</v>
      </c>
      <c r="G101" s="171" t="s">
        <v>1188</v>
      </c>
      <c r="H101" s="171" t="s">
        <v>1248</v>
      </c>
      <c r="I101" s="258" t="s">
        <v>1074</v>
      </c>
      <c r="J101" s="260"/>
      <c r="K101" s="159">
        <v>607.66</v>
      </c>
      <c r="L101" s="160"/>
      <c r="M101" s="160">
        <v>1</v>
      </c>
      <c r="N101" s="160"/>
      <c r="O101" s="160">
        <v>1</v>
      </c>
      <c r="P101" s="259"/>
      <c r="Q101" s="162">
        <v>607.66</v>
      </c>
      <c r="R101" s="163">
        <f t="shared" si="26"/>
        <v>607.66</v>
      </c>
      <c r="S101" s="151" t="s">
        <v>1249</v>
      </c>
      <c r="T101" s="151" t="s">
        <v>1333</v>
      </c>
    </row>
    <row r="102" spans="1:31" s="26" customFormat="1">
      <c r="A102" s="420" t="s">
        <v>81</v>
      </c>
      <c r="B102" s="420"/>
      <c r="C102" s="420"/>
      <c r="D102" s="420"/>
      <c r="E102" s="420"/>
      <c r="F102" s="420"/>
      <c r="G102" s="420"/>
      <c r="H102" s="420"/>
      <c r="I102" s="420"/>
      <c r="J102" s="421"/>
      <c r="K102" s="420"/>
      <c r="L102" s="420"/>
      <c r="M102" s="420"/>
      <c r="N102" s="420"/>
      <c r="O102" s="115"/>
      <c r="P102" s="128">
        <f>SUM(P49:P101)</f>
        <v>471010</v>
      </c>
      <c r="Q102" s="136">
        <f>SUM(Q49:Q101)</f>
        <v>74573.37000000001</v>
      </c>
      <c r="R102" s="98">
        <f>Q102-P102</f>
        <v>-396436.63</v>
      </c>
      <c r="S102" s="54"/>
      <c r="T102" s="54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6" customFormat="1" ht="21">
      <c r="A103" s="429" t="s">
        <v>142</v>
      </c>
      <c r="B103" s="430"/>
      <c r="C103" s="430"/>
      <c r="D103" s="430"/>
      <c r="E103" s="430"/>
      <c r="F103" s="430"/>
      <c r="G103" s="430"/>
      <c r="H103" s="430"/>
      <c r="I103" s="430"/>
      <c r="J103" s="431"/>
      <c r="K103" s="430"/>
      <c r="L103" s="430"/>
      <c r="M103" s="430"/>
      <c r="N103" s="430"/>
      <c r="O103" s="430"/>
      <c r="P103" s="431"/>
      <c r="Q103" s="430"/>
      <c r="R103" s="415"/>
      <c r="S103" s="415"/>
      <c r="T103" s="415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15">
      <c r="A104" s="35" t="s">
        <v>35</v>
      </c>
      <c r="B104" s="35" t="s">
        <v>36</v>
      </c>
      <c r="C104" s="35" t="s">
        <v>37</v>
      </c>
      <c r="D104" s="35" t="s">
        <v>38</v>
      </c>
      <c r="E104" s="63" t="s">
        <v>39</v>
      </c>
      <c r="F104" s="35" t="s">
        <v>40</v>
      </c>
      <c r="G104" s="35" t="s">
        <v>41</v>
      </c>
      <c r="H104" s="35" t="s">
        <v>42</v>
      </c>
      <c r="I104" s="35" t="s">
        <v>43</v>
      </c>
      <c r="J104" s="69" t="s">
        <v>44</v>
      </c>
      <c r="K104" s="70" t="s">
        <v>45</v>
      </c>
      <c r="L104" s="35" t="s">
        <v>46</v>
      </c>
      <c r="M104" s="70" t="s">
        <v>47</v>
      </c>
      <c r="N104" s="35" t="s">
        <v>48</v>
      </c>
      <c r="O104" s="70" t="s">
        <v>49</v>
      </c>
      <c r="P104" s="69" t="s">
        <v>50</v>
      </c>
      <c r="Q104" s="70" t="s">
        <v>51</v>
      </c>
      <c r="R104" s="96" t="s">
        <v>52</v>
      </c>
      <c r="S104" s="96" t="s">
        <v>53</v>
      </c>
      <c r="T104" s="106" t="s">
        <v>54</v>
      </c>
    </row>
    <row r="105" spans="1:31" s="28" customFormat="1">
      <c r="A105" s="416" t="s">
        <v>83</v>
      </c>
      <c r="B105" s="417"/>
      <c r="C105" s="417"/>
      <c r="D105" s="417"/>
      <c r="E105" s="417"/>
      <c r="F105" s="417"/>
      <c r="G105" s="417"/>
      <c r="H105" s="417"/>
      <c r="I105" s="417"/>
      <c r="J105" s="418"/>
      <c r="K105" s="417"/>
      <c r="L105" s="417"/>
      <c r="M105" s="417"/>
      <c r="N105" s="417"/>
      <c r="O105" s="417"/>
      <c r="P105" s="419"/>
      <c r="Q105" s="417"/>
      <c r="R105" s="432"/>
      <c r="S105" s="432"/>
      <c r="T105" s="433"/>
    </row>
    <row r="106" spans="1:31" s="25" customFormat="1" ht="30">
      <c r="A106" s="36">
        <v>1</v>
      </c>
      <c r="B106" s="54" t="s">
        <v>143</v>
      </c>
      <c r="C106" s="116" t="s">
        <v>144</v>
      </c>
      <c r="D106" s="117" t="s">
        <v>145</v>
      </c>
      <c r="E106" s="68" t="s">
        <v>62</v>
      </c>
      <c r="F106" s="116" t="s">
        <v>144</v>
      </c>
      <c r="G106" s="117" t="s">
        <v>145</v>
      </c>
      <c r="H106" s="117" t="s">
        <v>145</v>
      </c>
      <c r="I106" s="126" t="s">
        <v>146</v>
      </c>
      <c r="J106" s="75">
        <v>25</v>
      </c>
      <c r="K106" s="80"/>
      <c r="L106" s="81">
        <v>1</v>
      </c>
      <c r="M106" s="81"/>
      <c r="N106" s="81">
        <v>1</v>
      </c>
      <c r="O106" s="80"/>
      <c r="P106" s="82">
        <f>N106*L106*J106</f>
        <v>25</v>
      </c>
      <c r="Q106" s="107"/>
      <c r="R106" s="98"/>
      <c r="S106" s="56"/>
      <c r="T106" s="54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5" customFormat="1" ht="15">
      <c r="A107" s="36">
        <v>2</v>
      </c>
      <c r="B107" s="54" t="s">
        <v>143</v>
      </c>
      <c r="C107" s="116" t="s">
        <v>144</v>
      </c>
      <c r="D107" s="118" t="s">
        <v>147</v>
      </c>
      <c r="E107" s="68" t="s">
        <v>62</v>
      </c>
      <c r="F107" s="116" t="s">
        <v>144</v>
      </c>
      <c r="G107" s="118" t="s">
        <v>147</v>
      </c>
      <c r="H107" s="118" t="s">
        <v>147</v>
      </c>
      <c r="I107" s="127" t="s">
        <v>148</v>
      </c>
      <c r="J107" s="75">
        <v>150</v>
      </c>
      <c r="K107" s="80"/>
      <c r="L107" s="81">
        <v>1</v>
      </c>
      <c r="M107" s="81"/>
      <c r="N107" s="81">
        <v>1</v>
      </c>
      <c r="O107" s="80"/>
      <c r="P107" s="82">
        <f>N107*L107*J107</f>
        <v>150</v>
      </c>
      <c r="Q107" s="107"/>
      <c r="R107" s="98"/>
      <c r="S107" s="56"/>
      <c r="T107" s="54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5" customFormat="1" ht="15">
      <c r="A108" s="36">
        <v>3</v>
      </c>
      <c r="B108" s="54" t="s">
        <v>143</v>
      </c>
      <c r="C108" s="116" t="s">
        <v>144</v>
      </c>
      <c r="D108" s="118" t="s">
        <v>149</v>
      </c>
      <c r="E108" s="68" t="s">
        <v>62</v>
      </c>
      <c r="F108" s="116" t="s">
        <v>144</v>
      </c>
      <c r="G108" s="118" t="s">
        <v>149</v>
      </c>
      <c r="H108" s="118" t="s">
        <v>149</v>
      </c>
      <c r="I108" s="127" t="s">
        <v>146</v>
      </c>
      <c r="J108" s="75">
        <v>50</v>
      </c>
      <c r="K108" s="80"/>
      <c r="L108" s="81">
        <v>1</v>
      </c>
      <c r="M108" s="81"/>
      <c r="N108" s="81">
        <v>1</v>
      </c>
      <c r="O108" s="80"/>
      <c r="P108" s="82">
        <f>N108*L108*J108</f>
        <v>50</v>
      </c>
      <c r="Q108" s="107"/>
      <c r="R108" s="98"/>
      <c r="S108" s="56"/>
      <c r="T108" s="54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5" customFormat="1" ht="45">
      <c r="A109" s="36">
        <v>4</v>
      </c>
      <c r="B109" s="48" t="s">
        <v>150</v>
      </c>
      <c r="C109" s="48" t="s">
        <v>150</v>
      </c>
      <c r="D109" s="48" t="s">
        <v>150</v>
      </c>
      <c r="E109" s="68" t="s">
        <v>62</v>
      </c>
      <c r="F109" s="48" t="s">
        <v>150</v>
      </c>
      <c r="G109" s="48" t="s">
        <v>151</v>
      </c>
      <c r="H109" s="48" t="s">
        <v>151</v>
      </c>
      <c r="I109" s="48" t="s">
        <v>103</v>
      </c>
      <c r="J109" s="75">
        <v>2000</v>
      </c>
      <c r="K109" s="80"/>
      <c r="L109" s="81">
        <v>1</v>
      </c>
      <c r="M109" s="81"/>
      <c r="N109" s="81">
        <v>1</v>
      </c>
      <c r="O109" s="80"/>
      <c r="P109" s="82">
        <f>N109*L109*J109</f>
        <v>2000</v>
      </c>
      <c r="Q109" s="107"/>
      <c r="R109" s="98"/>
      <c r="S109" s="56" t="s">
        <v>152</v>
      </c>
      <c r="T109" s="54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393" customFormat="1" ht="15">
      <c r="A110" s="386">
        <v>1</v>
      </c>
      <c r="B110" s="89" t="s">
        <v>1077</v>
      </c>
      <c r="C110" s="89" t="s">
        <v>1077</v>
      </c>
      <c r="D110" s="89" t="s">
        <v>1077</v>
      </c>
      <c r="E110" s="389"/>
      <c r="F110" s="89" t="s">
        <v>1077</v>
      </c>
      <c r="G110" s="89" t="s">
        <v>1077</v>
      </c>
      <c r="H110" s="89" t="s">
        <v>1077</v>
      </c>
      <c r="I110" s="390" t="s">
        <v>1074</v>
      </c>
      <c r="J110" s="387"/>
      <c r="K110" s="391">
        <v>1317.87</v>
      </c>
      <c r="L110" s="89"/>
      <c r="M110" s="89">
        <v>1</v>
      </c>
      <c r="N110" s="89"/>
      <c r="O110" s="89">
        <v>1</v>
      </c>
      <c r="P110" s="388">
        <f t="shared" ref="P110:P111" si="35">N110*L110*J110</f>
        <v>0</v>
      </c>
      <c r="Q110" s="108">
        <f t="shared" ref="Q110:Q111" si="36">K110*M110*O110</f>
        <v>1317.87</v>
      </c>
      <c r="R110" s="392">
        <f t="shared" ref="R110:R112" si="37">Q110-P110</f>
        <v>1317.87</v>
      </c>
      <c r="S110" s="391"/>
      <c r="T110" s="386" t="s">
        <v>1334</v>
      </c>
    </row>
    <row r="111" spans="1:31" s="26" customFormat="1">
      <c r="A111" s="36">
        <v>2</v>
      </c>
      <c r="B111" s="112"/>
      <c r="C111" s="113"/>
      <c r="D111" s="114"/>
      <c r="E111" s="121"/>
      <c r="F111" s="40"/>
      <c r="G111" s="40"/>
      <c r="H111" s="120"/>
      <c r="I111" s="59"/>
      <c r="J111" s="125"/>
      <c r="K111" s="113"/>
      <c r="L111" s="38"/>
      <c r="M111" s="38"/>
      <c r="N111" s="38"/>
      <c r="O111" s="38"/>
      <c r="P111" s="88">
        <f t="shared" si="35"/>
        <v>0</v>
      </c>
      <c r="Q111" s="104">
        <f t="shared" si="36"/>
        <v>0</v>
      </c>
      <c r="R111" s="98">
        <f t="shared" si="37"/>
        <v>0</v>
      </c>
      <c r="S111" s="101"/>
      <c r="T111" s="54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6" customFormat="1">
      <c r="A112" s="420" t="s">
        <v>81</v>
      </c>
      <c r="B112" s="420"/>
      <c r="C112" s="420"/>
      <c r="D112" s="420"/>
      <c r="E112" s="420"/>
      <c r="F112" s="420"/>
      <c r="G112" s="420"/>
      <c r="H112" s="420"/>
      <c r="I112" s="420"/>
      <c r="J112" s="421"/>
      <c r="K112" s="420"/>
      <c r="L112" s="420"/>
      <c r="M112" s="420"/>
      <c r="N112" s="420"/>
      <c r="O112" s="115"/>
      <c r="P112" s="128">
        <f>SUM(P106:P111)</f>
        <v>2225</v>
      </c>
      <c r="Q112" s="136">
        <f>SUM(Q110:Q111)</f>
        <v>1317.87</v>
      </c>
      <c r="R112" s="98">
        <f t="shared" si="37"/>
        <v>-907.13000000000011</v>
      </c>
      <c r="S112" s="101"/>
      <c r="T112" s="54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6" customFormat="1" ht="21">
      <c r="A113" s="429" t="s">
        <v>153</v>
      </c>
      <c r="B113" s="430"/>
      <c r="C113" s="430"/>
      <c r="D113" s="430"/>
      <c r="E113" s="430"/>
      <c r="F113" s="430"/>
      <c r="G113" s="430"/>
      <c r="H113" s="430"/>
      <c r="I113" s="430"/>
      <c r="J113" s="431"/>
      <c r="K113" s="430"/>
      <c r="L113" s="430"/>
      <c r="M113" s="430"/>
      <c r="N113" s="430"/>
      <c r="O113" s="430"/>
      <c r="P113" s="431"/>
      <c r="Q113" s="430"/>
      <c r="R113" s="415"/>
      <c r="S113" s="415"/>
      <c r="T113" s="415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5">
      <c r="A114" s="35" t="s">
        <v>35</v>
      </c>
      <c r="B114" s="35" t="s">
        <v>36</v>
      </c>
      <c r="C114" s="35" t="s">
        <v>37</v>
      </c>
      <c r="D114" s="35" t="s">
        <v>38</v>
      </c>
      <c r="E114" s="63" t="s">
        <v>39</v>
      </c>
      <c r="F114" s="35" t="s">
        <v>40</v>
      </c>
      <c r="G114" s="35" t="s">
        <v>41</v>
      </c>
      <c r="H114" s="35" t="s">
        <v>42</v>
      </c>
      <c r="I114" s="35" t="s">
        <v>43</v>
      </c>
      <c r="J114" s="69" t="s">
        <v>44</v>
      </c>
      <c r="K114" s="70" t="s">
        <v>45</v>
      </c>
      <c r="L114" s="35" t="s">
        <v>46</v>
      </c>
      <c r="M114" s="70" t="s">
        <v>47</v>
      </c>
      <c r="N114" s="35" t="s">
        <v>48</v>
      </c>
      <c r="O114" s="70" t="s">
        <v>49</v>
      </c>
      <c r="P114" s="69" t="s">
        <v>50</v>
      </c>
      <c r="Q114" s="70" t="s">
        <v>51</v>
      </c>
      <c r="R114" s="96" t="s">
        <v>52</v>
      </c>
      <c r="S114" s="96" t="s">
        <v>53</v>
      </c>
      <c r="T114" s="106" t="s">
        <v>54</v>
      </c>
    </row>
    <row r="115" spans="1:31" s="26" customFormat="1">
      <c r="A115" s="36">
        <v>1</v>
      </c>
      <c r="B115" s="113"/>
      <c r="C115" s="113"/>
      <c r="D115" s="38"/>
      <c r="E115" s="121"/>
      <c r="F115" s="40"/>
      <c r="G115" s="40"/>
      <c r="H115" s="40"/>
      <c r="I115" s="40"/>
      <c r="J115" s="74"/>
      <c r="K115" s="40"/>
      <c r="L115" s="38"/>
      <c r="M115" s="38"/>
      <c r="N115" s="38"/>
      <c r="O115" s="38"/>
      <c r="P115" s="88">
        <f t="shared" ref="P115:P116" si="38">N115*L115*J115</f>
        <v>0</v>
      </c>
      <c r="Q115" s="104">
        <f t="shared" ref="Q115:Q116" si="39">K115*M115*O115</f>
        <v>0</v>
      </c>
      <c r="R115" s="98">
        <f t="shared" ref="R115:R117" si="40">Q115-P115</f>
        <v>0</v>
      </c>
      <c r="S115" s="101"/>
      <c r="T115" s="54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6" customFormat="1">
      <c r="A116" s="36">
        <v>2</v>
      </c>
      <c r="B116" s="113"/>
      <c r="C116" s="113"/>
      <c r="D116" s="38"/>
      <c r="E116" s="121"/>
      <c r="F116" s="40"/>
      <c r="G116" s="122"/>
      <c r="H116" s="40"/>
      <c r="I116" s="40"/>
      <c r="J116" s="74"/>
      <c r="K116" s="40"/>
      <c r="L116" s="38"/>
      <c r="M116" s="38"/>
      <c r="N116" s="38"/>
      <c r="O116" s="38"/>
      <c r="P116" s="88">
        <f t="shared" si="38"/>
        <v>0</v>
      </c>
      <c r="Q116" s="104">
        <f t="shared" si="39"/>
        <v>0</v>
      </c>
      <c r="R116" s="98">
        <f t="shared" si="40"/>
        <v>0</v>
      </c>
      <c r="S116" s="137"/>
      <c r="T116" s="54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6" customFormat="1">
      <c r="A117" s="420" t="s">
        <v>81</v>
      </c>
      <c r="B117" s="420"/>
      <c r="C117" s="420"/>
      <c r="D117" s="420"/>
      <c r="E117" s="420"/>
      <c r="F117" s="420"/>
      <c r="G117" s="420"/>
      <c r="H117" s="420"/>
      <c r="I117" s="420"/>
      <c r="J117" s="421"/>
      <c r="K117" s="420"/>
      <c r="L117" s="420"/>
      <c r="M117" s="420"/>
      <c r="N117" s="420"/>
      <c r="O117" s="115"/>
      <c r="P117" s="128">
        <f>SUM(P115:P116)</f>
        <v>0</v>
      </c>
      <c r="Q117" s="136">
        <f>SUM(Q115:Q116)</f>
        <v>0</v>
      </c>
      <c r="R117" s="98">
        <f t="shared" si="40"/>
        <v>0</v>
      </c>
      <c r="S117" s="101"/>
      <c r="T117" s="54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6" customFormat="1" ht="21">
      <c r="A118" s="429" t="s">
        <v>154</v>
      </c>
      <c r="B118" s="430"/>
      <c r="C118" s="430"/>
      <c r="D118" s="430"/>
      <c r="E118" s="430"/>
      <c r="F118" s="430"/>
      <c r="G118" s="430"/>
      <c r="H118" s="430"/>
      <c r="I118" s="430"/>
      <c r="J118" s="431"/>
      <c r="K118" s="430"/>
      <c r="L118" s="430"/>
      <c r="M118" s="430"/>
      <c r="N118" s="430"/>
      <c r="O118" s="430"/>
      <c r="P118" s="431"/>
      <c r="Q118" s="430"/>
      <c r="R118" s="415"/>
      <c r="S118" s="415"/>
      <c r="T118" s="415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30" customFormat="1" ht="15">
      <c r="A119" s="119" t="s">
        <v>35</v>
      </c>
      <c r="B119" s="119" t="s">
        <v>36</v>
      </c>
      <c r="C119" s="119" t="s">
        <v>37</v>
      </c>
      <c r="D119" s="119" t="s">
        <v>155</v>
      </c>
      <c r="E119" s="63" t="s">
        <v>39</v>
      </c>
      <c r="F119" s="119" t="s">
        <v>156</v>
      </c>
      <c r="G119" s="119" t="s">
        <v>157</v>
      </c>
      <c r="H119" s="119" t="s">
        <v>42</v>
      </c>
      <c r="I119" s="35" t="s">
        <v>43</v>
      </c>
      <c r="J119" s="69" t="s">
        <v>44</v>
      </c>
      <c r="K119" s="70" t="s">
        <v>45</v>
      </c>
      <c r="L119" s="35" t="s">
        <v>46</v>
      </c>
      <c r="M119" s="70" t="s">
        <v>47</v>
      </c>
      <c r="N119" s="35" t="s">
        <v>48</v>
      </c>
      <c r="O119" s="70" t="s">
        <v>49</v>
      </c>
      <c r="P119" s="69" t="s">
        <v>50</v>
      </c>
      <c r="Q119" s="70" t="s">
        <v>51</v>
      </c>
      <c r="R119" s="96" t="s">
        <v>52</v>
      </c>
      <c r="S119" s="96" t="s">
        <v>53</v>
      </c>
      <c r="T119" s="106" t="s">
        <v>54</v>
      </c>
    </row>
    <row r="120" spans="1:31" s="28" customFormat="1">
      <c r="A120" s="416" t="s">
        <v>158</v>
      </c>
      <c r="B120" s="417"/>
      <c r="C120" s="417"/>
      <c r="D120" s="417"/>
      <c r="E120" s="417"/>
      <c r="F120" s="417"/>
      <c r="G120" s="417"/>
      <c r="H120" s="417"/>
      <c r="I120" s="417"/>
      <c r="J120" s="418"/>
      <c r="K120" s="417"/>
      <c r="L120" s="417"/>
      <c r="M120" s="417"/>
      <c r="N120" s="417"/>
      <c r="O120" s="417"/>
      <c r="P120" s="419"/>
      <c r="Q120" s="417"/>
      <c r="R120" s="138"/>
      <c r="S120" s="138"/>
      <c r="T120" s="394"/>
    </row>
    <row r="121" spans="1:31" s="26" customFormat="1" ht="15">
      <c r="A121" s="36">
        <v>1</v>
      </c>
      <c r="B121" s="38"/>
      <c r="C121" s="113"/>
      <c r="D121" s="36" t="s">
        <v>159</v>
      </c>
      <c r="E121" s="121"/>
      <c r="F121" s="40"/>
      <c r="G121" s="40"/>
      <c r="H121" s="38" t="s">
        <v>160</v>
      </c>
      <c r="I121" s="40"/>
      <c r="J121" s="74"/>
      <c r="K121" s="40"/>
      <c r="L121" s="38"/>
      <c r="M121" s="38"/>
      <c r="N121" s="38"/>
      <c r="O121" s="38"/>
      <c r="P121" s="88">
        <f t="shared" ref="P121:P122" si="41">N121*L121*J121</f>
        <v>0</v>
      </c>
      <c r="Q121" s="104">
        <f t="shared" ref="Q121:Q122" si="42">K121*M121*O121</f>
        <v>0</v>
      </c>
      <c r="R121" s="98">
        <f t="shared" ref="R121:R123" si="43">Q121-P121</f>
        <v>0</v>
      </c>
      <c r="S121" s="101"/>
      <c r="T121" s="54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6" customFormat="1">
      <c r="A122" s="36">
        <v>2</v>
      </c>
      <c r="B122" s="38"/>
      <c r="C122" s="113"/>
      <c r="D122" s="36"/>
      <c r="E122" s="121"/>
      <c r="F122" s="40"/>
      <c r="G122" s="40"/>
      <c r="H122" s="38"/>
      <c r="I122" s="40"/>
      <c r="J122" s="74"/>
      <c r="K122" s="40"/>
      <c r="L122" s="38"/>
      <c r="M122" s="38"/>
      <c r="N122" s="38"/>
      <c r="O122" s="38"/>
      <c r="P122" s="88">
        <f t="shared" si="41"/>
        <v>0</v>
      </c>
      <c r="Q122" s="104">
        <f t="shared" si="42"/>
        <v>0</v>
      </c>
      <c r="R122" s="98">
        <f t="shared" si="43"/>
        <v>0</v>
      </c>
      <c r="S122" s="101"/>
      <c r="T122" s="54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6" customFormat="1">
      <c r="A123" s="420" t="s">
        <v>81</v>
      </c>
      <c r="B123" s="420"/>
      <c r="C123" s="420"/>
      <c r="D123" s="420"/>
      <c r="E123" s="420"/>
      <c r="F123" s="420"/>
      <c r="G123" s="420"/>
      <c r="H123" s="420"/>
      <c r="I123" s="420"/>
      <c r="J123" s="421"/>
      <c r="K123" s="420"/>
      <c r="L123" s="420"/>
      <c r="M123" s="420"/>
      <c r="N123" s="420"/>
      <c r="O123" s="115"/>
      <c r="P123" s="128">
        <f>SUM(P121:P122)</f>
        <v>0</v>
      </c>
      <c r="Q123" s="136">
        <f>SUM(Q121:Q122)</f>
        <v>0</v>
      </c>
      <c r="R123" s="98">
        <f t="shared" si="43"/>
        <v>0</v>
      </c>
      <c r="S123" s="101"/>
      <c r="T123" s="54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6" customFormat="1" ht="21">
      <c r="A124" s="429" t="s">
        <v>161</v>
      </c>
      <c r="B124" s="430"/>
      <c r="C124" s="430"/>
      <c r="D124" s="430"/>
      <c r="E124" s="430"/>
      <c r="F124" s="430"/>
      <c r="G124" s="430"/>
      <c r="H124" s="430"/>
      <c r="I124" s="430"/>
      <c r="J124" s="431"/>
      <c r="K124" s="430"/>
      <c r="L124" s="430"/>
      <c r="M124" s="430"/>
      <c r="N124" s="430"/>
      <c r="O124" s="430"/>
      <c r="P124" s="431"/>
      <c r="Q124" s="430"/>
      <c r="R124" s="415"/>
      <c r="S124" s="415"/>
      <c r="T124" s="415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ht="15">
      <c r="A125" s="35" t="s">
        <v>35</v>
      </c>
      <c r="B125" s="35" t="s">
        <v>36</v>
      </c>
      <c r="C125" s="35" t="s">
        <v>37</v>
      </c>
      <c r="D125" s="35" t="s">
        <v>38</v>
      </c>
      <c r="E125" s="63" t="s">
        <v>39</v>
      </c>
      <c r="F125" s="35" t="s">
        <v>40</v>
      </c>
      <c r="G125" s="35" t="s">
        <v>41</v>
      </c>
      <c r="H125" s="35" t="s">
        <v>42</v>
      </c>
      <c r="I125" s="35" t="s">
        <v>43</v>
      </c>
      <c r="J125" s="69" t="s">
        <v>44</v>
      </c>
      <c r="K125" s="70" t="s">
        <v>45</v>
      </c>
      <c r="L125" s="35" t="s">
        <v>46</v>
      </c>
      <c r="M125" s="70" t="s">
        <v>47</v>
      </c>
      <c r="N125" s="35" t="s">
        <v>48</v>
      </c>
      <c r="O125" s="70" t="s">
        <v>49</v>
      </c>
      <c r="P125" s="69" t="s">
        <v>50</v>
      </c>
      <c r="Q125" s="70" t="s">
        <v>51</v>
      </c>
      <c r="R125" s="96" t="s">
        <v>52</v>
      </c>
      <c r="S125" s="96" t="s">
        <v>53</v>
      </c>
      <c r="T125" s="106" t="s">
        <v>54</v>
      </c>
    </row>
    <row r="126" spans="1:31">
      <c r="A126" s="416" t="s">
        <v>162</v>
      </c>
      <c r="B126" s="417"/>
      <c r="C126" s="417"/>
      <c r="D126" s="417"/>
      <c r="E126" s="417"/>
      <c r="F126" s="417"/>
      <c r="G126" s="417"/>
      <c r="H126" s="417"/>
      <c r="I126" s="417"/>
      <c r="J126" s="418"/>
      <c r="K126" s="417"/>
      <c r="L126" s="417"/>
      <c r="M126" s="417"/>
      <c r="N126" s="417"/>
      <c r="O126" s="417"/>
      <c r="P126" s="419"/>
      <c r="Q126" s="417"/>
      <c r="R126" s="138"/>
      <c r="S126" s="138"/>
      <c r="T126" s="394"/>
    </row>
    <row r="127" spans="1:31" s="184" customFormat="1" ht="30">
      <c r="A127" s="176">
        <v>1</v>
      </c>
      <c r="B127" s="177" t="s">
        <v>1078</v>
      </c>
      <c r="C127" s="177" t="s">
        <v>1078</v>
      </c>
      <c r="D127" s="177" t="s">
        <v>1078</v>
      </c>
      <c r="E127" s="178"/>
      <c r="F127" s="177" t="s">
        <v>1078</v>
      </c>
      <c r="G127" s="177" t="s">
        <v>1078</v>
      </c>
      <c r="H127" s="177" t="s">
        <v>1079</v>
      </c>
      <c r="I127" s="179" t="s">
        <v>1080</v>
      </c>
      <c r="J127" s="180"/>
      <c r="K127" s="179">
        <v>1070</v>
      </c>
      <c r="L127" s="177"/>
      <c r="M127" s="177">
        <v>1</v>
      </c>
      <c r="N127" s="177"/>
      <c r="O127" s="177">
        <v>4</v>
      </c>
      <c r="P127" s="181">
        <f t="shared" ref="P127" si="44">N127*L127*J127</f>
        <v>0</v>
      </c>
      <c r="Q127" s="182">
        <f t="shared" ref="Q127" si="45">K127*M127*O127</f>
        <v>4280</v>
      </c>
      <c r="R127" s="183">
        <f t="shared" ref="R127:R129" si="46">Q127-P127</f>
        <v>4280</v>
      </c>
      <c r="S127" s="244" t="s">
        <v>1173</v>
      </c>
      <c r="T127" s="176" t="s">
        <v>1335</v>
      </c>
    </row>
    <row r="128" spans="1:31" s="26" customFormat="1">
      <c r="A128" s="36">
        <v>2</v>
      </c>
      <c r="B128" s="38"/>
      <c r="C128" s="112"/>
      <c r="D128" s="38"/>
      <c r="E128" s="123"/>
      <c r="F128" s="40"/>
      <c r="G128" s="40"/>
      <c r="H128" s="40"/>
      <c r="I128" s="40"/>
      <c r="J128" s="74"/>
      <c r="K128" s="40"/>
      <c r="L128" s="38"/>
      <c r="M128" s="38"/>
      <c r="N128" s="38"/>
      <c r="O128" s="38"/>
      <c r="P128" s="88"/>
      <c r="Q128" s="104"/>
      <c r="R128" s="98"/>
      <c r="S128" s="137"/>
      <c r="T128" s="54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s="26" customFormat="1">
      <c r="A129" s="420" t="s">
        <v>81</v>
      </c>
      <c r="B129" s="420"/>
      <c r="C129" s="420"/>
      <c r="D129" s="420"/>
      <c r="E129" s="420"/>
      <c r="F129" s="420"/>
      <c r="G129" s="420"/>
      <c r="H129" s="420"/>
      <c r="I129" s="420"/>
      <c r="J129" s="421"/>
      <c r="K129" s="420"/>
      <c r="L129" s="420"/>
      <c r="M129" s="420"/>
      <c r="N129" s="420"/>
      <c r="O129" s="46"/>
      <c r="P129" s="128">
        <f>SUM(P127:P128)</f>
        <v>0</v>
      </c>
      <c r="Q129" s="136">
        <f>SUM(Q127:Q128)</f>
        <v>4280</v>
      </c>
      <c r="R129" s="98">
        <f t="shared" si="46"/>
        <v>4280</v>
      </c>
      <c r="S129" s="101"/>
      <c r="T129" s="5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s="26" customFormat="1">
      <c r="A130" s="422" t="s">
        <v>163</v>
      </c>
      <c r="B130" s="422"/>
      <c r="C130" s="422"/>
      <c r="D130" s="422"/>
      <c r="E130" s="422"/>
      <c r="F130" s="422"/>
      <c r="G130" s="422"/>
      <c r="H130" s="422"/>
      <c r="I130" s="422"/>
      <c r="J130" s="423"/>
      <c r="K130" s="422"/>
      <c r="L130" s="422"/>
      <c r="M130" s="422"/>
      <c r="N130" s="422"/>
      <c r="O130" s="422"/>
      <c r="P130" s="129">
        <f>P45+P112+P117+P123+P129+P102</f>
        <v>480355</v>
      </c>
      <c r="Q130" s="139">
        <f>Q45+Q112+Q117+Q123+Q129+Q102</f>
        <v>80171.240000000005</v>
      </c>
      <c r="R130" s="140"/>
      <c r="S130" s="141"/>
      <c r="T130" s="398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31" customFormat="1" ht="17">
      <c r="A131" s="424" t="s">
        <v>164</v>
      </c>
      <c r="B131" s="424"/>
      <c r="C131" s="424"/>
      <c r="D131" s="424"/>
      <c r="E131" s="424"/>
      <c r="F131" s="424"/>
      <c r="G131" s="424"/>
      <c r="H131" s="424"/>
      <c r="I131" s="424"/>
      <c r="J131" s="425"/>
      <c r="K131" s="424"/>
      <c r="L131" s="424"/>
      <c r="M131" s="424"/>
      <c r="N131" s="424"/>
      <c r="O131" s="130">
        <v>0.05</v>
      </c>
      <c r="P131" s="74">
        <f>(P130-P45)*O131</f>
        <v>23661.75</v>
      </c>
      <c r="Q131" s="142">
        <f>Q130*O131</f>
        <v>4008.5620000000004</v>
      </c>
      <c r="R131" s="143"/>
      <c r="S131" s="144"/>
      <c r="T131" s="399"/>
    </row>
    <row r="132" spans="1:31" s="31" customFormat="1" ht="17">
      <c r="A132" s="424" t="s">
        <v>165</v>
      </c>
      <c r="B132" s="424"/>
      <c r="C132" s="424"/>
      <c r="D132" s="424"/>
      <c r="E132" s="424"/>
      <c r="F132" s="424"/>
      <c r="G132" s="424"/>
      <c r="H132" s="424"/>
      <c r="I132" s="424"/>
      <c r="J132" s="425"/>
      <c r="K132" s="424"/>
      <c r="L132" s="424"/>
      <c r="M132" s="424"/>
      <c r="N132" s="424"/>
      <c r="O132" s="130">
        <v>0.1</v>
      </c>
      <c r="P132" s="74">
        <f>P45*O132</f>
        <v>712</v>
      </c>
      <c r="Q132" s="142">
        <f>Q45*O132</f>
        <v>0</v>
      </c>
      <c r="R132" s="143"/>
      <c r="S132" s="144"/>
      <c r="T132" s="399"/>
    </row>
    <row r="133" spans="1:31" s="26" customFormat="1" ht="15">
      <c r="A133" s="426" t="s">
        <v>166</v>
      </c>
      <c r="B133" s="426"/>
      <c r="C133" s="426"/>
      <c r="D133" s="426"/>
      <c r="E133" s="426"/>
      <c r="F133" s="426"/>
      <c r="G133" s="124" t="s">
        <v>167</v>
      </c>
      <c r="H133" s="427" t="s">
        <v>168</v>
      </c>
      <c r="I133" s="427"/>
      <c r="J133" s="428"/>
      <c r="K133" s="427"/>
      <c r="L133" s="427"/>
      <c r="M133" s="427"/>
      <c r="N133" s="427"/>
      <c r="O133" s="131">
        <v>0.06</v>
      </c>
      <c r="P133" s="74">
        <f>(P130+P131+P132)*O133</f>
        <v>30283.724999999999</v>
      </c>
      <c r="Q133" s="97">
        <f>SUM(Q130-Q69-Q89)*O133</f>
        <v>4275.0744000000004</v>
      </c>
      <c r="R133" s="98"/>
      <c r="S133" s="113"/>
      <c r="T133" s="53"/>
    </row>
    <row r="134" spans="1:31" s="26" customFormat="1">
      <c r="A134" s="407" t="s">
        <v>169</v>
      </c>
      <c r="B134" s="408"/>
      <c r="C134" s="408"/>
      <c r="D134" s="408"/>
      <c r="E134" s="408"/>
      <c r="F134" s="408"/>
      <c r="G134" s="408"/>
      <c r="H134" s="408"/>
      <c r="I134" s="408"/>
      <c r="J134" s="409"/>
      <c r="K134" s="408"/>
      <c r="L134" s="408"/>
      <c r="M134" s="408"/>
      <c r="N134" s="408"/>
      <c r="O134" s="410"/>
      <c r="P134" s="74">
        <f>SUM(P130:P133)</f>
        <v>535012.47499999998</v>
      </c>
      <c r="Q134" s="97">
        <f>SUM(Q130:Q133)</f>
        <v>88454.876400000008</v>
      </c>
      <c r="R134" s="98"/>
      <c r="S134" s="113"/>
      <c r="T134" s="53"/>
    </row>
    <row r="135" spans="1:31">
      <c r="A135" s="411" t="s">
        <v>170</v>
      </c>
      <c r="B135" s="412"/>
      <c r="C135" s="412"/>
      <c r="D135" s="412"/>
      <c r="E135" s="412"/>
      <c r="F135" s="412"/>
      <c r="G135" s="412"/>
      <c r="H135" s="412"/>
      <c r="I135" s="412"/>
      <c r="J135" s="413"/>
      <c r="K135" s="412"/>
      <c r="L135" s="412"/>
      <c r="M135" s="412"/>
      <c r="N135" s="412"/>
      <c r="O135" s="414"/>
      <c r="P135" s="132"/>
      <c r="Q135" s="145"/>
      <c r="R135" s="145"/>
      <c r="S135" s="145"/>
      <c r="T135" s="145"/>
    </row>
    <row r="136" spans="1:31" ht="15" customHeight="1">
      <c r="A136" s="400" t="s">
        <v>62</v>
      </c>
      <c r="B136" s="401"/>
      <c r="C136" s="401"/>
      <c r="D136" s="401"/>
      <c r="E136" s="401"/>
      <c r="F136" s="401"/>
      <c r="G136" s="401"/>
      <c r="H136" s="401"/>
      <c r="I136" s="401"/>
      <c r="J136" s="402"/>
      <c r="K136" s="401"/>
      <c r="L136" s="401"/>
      <c r="M136" s="401"/>
      <c r="N136" s="133" t="s">
        <v>171</v>
      </c>
      <c r="O136" s="134" t="s">
        <v>172</v>
      </c>
      <c r="P136" s="135">
        <f>SUMIF(报价结算清单!$E$12:$E$1040,A136,报价结算清单!$P$12:$P$1040)/P130</f>
        <v>0.89919955033256649</v>
      </c>
      <c r="Q136" s="146">
        <f>SUMIF(报价结算清单!$E$12:$E$1040,B136,报价结算清单!$Q$12:$Q$1040)/Q130</f>
        <v>0</v>
      </c>
      <c r="R136" s="98"/>
      <c r="S136" s="101"/>
      <c r="T136" s="54"/>
    </row>
    <row r="137" spans="1:31" ht="15" customHeight="1">
      <c r="A137" s="400" t="s">
        <v>173</v>
      </c>
      <c r="B137" s="401"/>
      <c r="C137" s="401"/>
      <c r="D137" s="401"/>
      <c r="E137" s="401"/>
      <c r="F137" s="401"/>
      <c r="G137" s="401"/>
      <c r="H137" s="401"/>
      <c r="I137" s="401"/>
      <c r="J137" s="402"/>
      <c r="K137" s="401"/>
      <c r="L137" s="401"/>
      <c r="M137" s="401"/>
      <c r="N137" s="133" t="s">
        <v>174</v>
      </c>
      <c r="O137" s="134" t="s">
        <v>172</v>
      </c>
      <c r="P137" s="135">
        <f>P102/P130</f>
        <v>0.98054563812180573</v>
      </c>
      <c r="Q137" s="147">
        <f>Q102/Q130</f>
        <v>0.93017608309413702</v>
      </c>
      <c r="R137" s="98"/>
      <c r="S137" s="101"/>
      <c r="T137" s="54"/>
    </row>
    <row r="138" spans="1:31" ht="15" customHeight="1">
      <c r="A138" s="400" t="s">
        <v>175</v>
      </c>
      <c r="B138" s="401"/>
      <c r="C138" s="401"/>
      <c r="D138" s="401"/>
      <c r="E138" s="401"/>
      <c r="F138" s="401"/>
      <c r="G138" s="401"/>
      <c r="H138" s="401"/>
      <c r="I138" s="401"/>
      <c r="J138" s="402"/>
      <c r="K138" s="401"/>
      <c r="L138" s="401"/>
      <c r="M138" s="401"/>
      <c r="N138" s="133" t="s">
        <v>174</v>
      </c>
      <c r="O138" s="134" t="s">
        <v>172</v>
      </c>
      <c r="P138" s="135">
        <f>P112/P130</f>
        <v>4.6319909233795836E-3</v>
      </c>
      <c r="Q138" s="147">
        <f>Q112/Q130</f>
        <v>1.6438189056324933E-2</v>
      </c>
      <c r="R138" s="98"/>
      <c r="S138" s="101"/>
      <c r="T138" s="54"/>
    </row>
    <row r="139" spans="1:31" ht="15" customHeight="1">
      <c r="A139" s="400" t="s">
        <v>176</v>
      </c>
      <c r="B139" s="401"/>
      <c r="C139" s="401"/>
      <c r="D139" s="401"/>
      <c r="E139" s="401"/>
      <c r="F139" s="401"/>
      <c r="G139" s="401"/>
      <c r="H139" s="401"/>
      <c r="I139" s="401"/>
      <c r="J139" s="402"/>
      <c r="K139" s="401"/>
      <c r="L139" s="401"/>
      <c r="M139" s="401"/>
      <c r="N139" s="133" t="s">
        <v>174</v>
      </c>
      <c r="O139" s="134" t="s">
        <v>172</v>
      </c>
      <c r="P139" s="135">
        <f>P117/P130</f>
        <v>0</v>
      </c>
      <c r="Q139" s="147">
        <f>Q117/Q130</f>
        <v>0</v>
      </c>
      <c r="R139" s="98"/>
      <c r="S139" s="101"/>
      <c r="T139" s="54"/>
    </row>
    <row r="140" spans="1:31" ht="15" customHeight="1">
      <c r="A140" s="400" t="s">
        <v>177</v>
      </c>
      <c r="B140" s="401"/>
      <c r="C140" s="401"/>
      <c r="D140" s="401"/>
      <c r="E140" s="401"/>
      <c r="F140" s="401"/>
      <c r="G140" s="401"/>
      <c r="H140" s="401"/>
      <c r="I140" s="401"/>
      <c r="J140" s="402"/>
      <c r="K140" s="401"/>
      <c r="L140" s="401"/>
      <c r="M140" s="401"/>
      <c r="N140" s="133" t="s">
        <v>174</v>
      </c>
      <c r="O140" s="134" t="s">
        <v>172</v>
      </c>
      <c r="P140" s="135">
        <f>P123/P130</f>
        <v>0</v>
      </c>
      <c r="Q140" s="147">
        <f>Q123/Q130</f>
        <v>0</v>
      </c>
      <c r="R140" s="98"/>
      <c r="S140" s="101"/>
      <c r="T140" s="54"/>
    </row>
    <row r="141" spans="1:31" ht="15" customHeight="1">
      <c r="A141" s="400" t="s">
        <v>178</v>
      </c>
      <c r="B141" s="401"/>
      <c r="C141" s="401"/>
      <c r="D141" s="401"/>
      <c r="E141" s="401"/>
      <c r="F141" s="401"/>
      <c r="G141" s="401"/>
      <c r="H141" s="401"/>
      <c r="I141" s="401"/>
      <c r="J141" s="402"/>
      <c r="K141" s="401"/>
      <c r="L141" s="401"/>
      <c r="M141" s="401"/>
      <c r="N141" s="133" t="s">
        <v>179</v>
      </c>
      <c r="O141" s="134" t="s">
        <v>172</v>
      </c>
      <c r="P141" s="135">
        <f>P129/P130</f>
        <v>0</v>
      </c>
      <c r="Q141" s="147">
        <f>Q129/Q130</f>
        <v>5.3385727849538059E-2</v>
      </c>
      <c r="R141" s="98"/>
      <c r="S141" s="101"/>
      <c r="T141" s="54"/>
    </row>
  </sheetData>
  <sheetProtection formatCells="0" formatColumns="0" formatRows="0" insertColumns="0" insertRows="0" insertHyperlinks="0" deleteColumns="0" deleteRows="0" sort="0" autoFilter="0" pivotTables="0"/>
  <mergeCells count="86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9:T19"/>
    <mergeCell ref="A34:N34"/>
    <mergeCell ref="A35:Q35"/>
    <mergeCell ref="R35:T35"/>
    <mergeCell ref="C28:C29"/>
    <mergeCell ref="C30:C31"/>
    <mergeCell ref="C32:C33"/>
    <mergeCell ref="C24:C25"/>
    <mergeCell ref="C26:C27"/>
    <mergeCell ref="A18:N18"/>
    <mergeCell ref="A19:Q19"/>
    <mergeCell ref="A44:N44"/>
    <mergeCell ref="A45:N45"/>
    <mergeCell ref="A46:Q46"/>
    <mergeCell ref="A120:Q120"/>
    <mergeCell ref="A123:N123"/>
    <mergeCell ref="F61:H61"/>
    <mergeCell ref="A102:N102"/>
    <mergeCell ref="A103:Q103"/>
    <mergeCell ref="A117:N117"/>
    <mergeCell ref="A118:Q118"/>
    <mergeCell ref="R118:T118"/>
    <mergeCell ref="R46:T46"/>
    <mergeCell ref="A48:Q48"/>
    <mergeCell ref="R48:T48"/>
    <mergeCell ref="R103:T103"/>
    <mergeCell ref="A105:Q105"/>
    <mergeCell ref="R105:T105"/>
    <mergeCell ref="A112:N112"/>
    <mergeCell ref="A113:Q113"/>
    <mergeCell ref="R113:T113"/>
    <mergeCell ref="A134:O134"/>
    <mergeCell ref="A135:O135"/>
    <mergeCell ref="A136:M136"/>
    <mergeCell ref="R124:T124"/>
    <mergeCell ref="A126:Q126"/>
    <mergeCell ref="A129:N129"/>
    <mergeCell ref="A130:O130"/>
    <mergeCell ref="A131:N131"/>
    <mergeCell ref="A132:N132"/>
    <mergeCell ref="A133:F133"/>
    <mergeCell ref="H133:N133"/>
    <mergeCell ref="A124:Q124"/>
    <mergeCell ref="A139:M139"/>
    <mergeCell ref="A140:M140"/>
    <mergeCell ref="A141:M141"/>
    <mergeCell ref="B12:B15"/>
    <mergeCell ref="B20:B25"/>
    <mergeCell ref="B26:B31"/>
    <mergeCell ref="B32:B33"/>
    <mergeCell ref="B36:B37"/>
    <mergeCell ref="B38:B39"/>
    <mergeCell ref="B40:B41"/>
    <mergeCell ref="B42:B43"/>
    <mergeCell ref="C12:C14"/>
    <mergeCell ref="C20:C21"/>
    <mergeCell ref="C22:C23"/>
    <mergeCell ref="A137:M137"/>
    <mergeCell ref="A138:M138"/>
  </mergeCells>
  <phoneticPr fontId="23" type="noConversion"/>
  <dataValidations count="3">
    <dataValidation type="list" allowBlank="1" showInputMessage="1" showErrorMessage="1" sqref="G133" xr:uid="{00000000-0002-0000-0100-000000000000}">
      <formula1>"是,否"</formula1>
    </dataValidation>
    <dataValidation type="list" allowBlank="1" showInputMessage="1" showErrorMessage="1" sqref="O133" xr:uid="{00000000-0002-0000-0100-000001000000}">
      <formula1>"0%,1%,3%,6%"</formula1>
    </dataValidation>
    <dataValidation type="list" allowBlank="1" showInputMessage="1" showErrorMessage="1" sqref="O131:O132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D44D-CE71-7A4D-B6DE-A3EBD3873E7A}">
  <dimension ref="A1:K26"/>
  <sheetViews>
    <sheetView tabSelected="1" workbookViewId="0">
      <selection activeCell="G27" sqref="G27"/>
    </sheetView>
  </sheetViews>
  <sheetFormatPr baseColWidth="10" defaultColWidth="9" defaultRowHeight="15"/>
  <cols>
    <col min="1" max="2" width="9" style="186"/>
    <col min="3" max="3" width="35.5" style="186" customWidth="1"/>
    <col min="4" max="6" width="9" style="186"/>
    <col min="7" max="7" width="13.6640625" style="186" customWidth="1"/>
    <col min="8" max="8" width="9.6640625" style="186" bestFit="1" customWidth="1"/>
    <col min="9" max="9" width="12.5" style="186" customWidth="1"/>
    <col min="10" max="10" width="41.1640625" style="186" customWidth="1"/>
    <col min="11" max="11" width="57.6640625" style="186" customWidth="1"/>
    <col min="12" max="258" width="9" style="186"/>
    <col min="259" max="259" width="35.5" style="186" customWidth="1"/>
    <col min="260" max="262" width="9" style="186"/>
    <col min="263" max="263" width="13.6640625" style="186" customWidth="1"/>
    <col min="264" max="264" width="9.6640625" style="186" bestFit="1" customWidth="1"/>
    <col min="265" max="265" width="12.5" style="186" customWidth="1"/>
    <col min="266" max="266" width="41.1640625" style="186" customWidth="1"/>
    <col min="267" max="267" width="57.6640625" style="186" customWidth="1"/>
    <col min="268" max="514" width="9" style="186"/>
    <col min="515" max="515" width="35.5" style="186" customWidth="1"/>
    <col min="516" max="518" width="9" style="186"/>
    <col min="519" max="519" width="13.6640625" style="186" customWidth="1"/>
    <col min="520" max="520" width="9.6640625" style="186" bestFit="1" customWidth="1"/>
    <col min="521" max="521" width="12.5" style="186" customWidth="1"/>
    <col min="522" max="522" width="41.1640625" style="186" customWidth="1"/>
    <col min="523" max="523" width="57.6640625" style="186" customWidth="1"/>
    <col min="524" max="770" width="9" style="186"/>
    <col min="771" max="771" width="35.5" style="186" customWidth="1"/>
    <col min="772" max="774" width="9" style="186"/>
    <col min="775" max="775" width="13.6640625" style="186" customWidth="1"/>
    <col min="776" max="776" width="9.6640625" style="186" bestFit="1" customWidth="1"/>
    <col min="777" max="777" width="12.5" style="186" customWidth="1"/>
    <col min="778" max="778" width="41.1640625" style="186" customWidth="1"/>
    <col min="779" max="779" width="57.6640625" style="186" customWidth="1"/>
    <col min="780" max="1026" width="9" style="186"/>
    <col min="1027" max="1027" width="35.5" style="186" customWidth="1"/>
    <col min="1028" max="1030" width="9" style="186"/>
    <col min="1031" max="1031" width="13.6640625" style="186" customWidth="1"/>
    <col min="1032" max="1032" width="9.6640625" style="186" bestFit="1" customWidth="1"/>
    <col min="1033" max="1033" width="12.5" style="186" customWidth="1"/>
    <col min="1034" max="1034" width="41.1640625" style="186" customWidth="1"/>
    <col min="1035" max="1035" width="57.6640625" style="186" customWidth="1"/>
    <col min="1036" max="1282" width="9" style="186"/>
    <col min="1283" max="1283" width="35.5" style="186" customWidth="1"/>
    <col min="1284" max="1286" width="9" style="186"/>
    <col min="1287" max="1287" width="13.6640625" style="186" customWidth="1"/>
    <col min="1288" max="1288" width="9.6640625" style="186" bestFit="1" customWidth="1"/>
    <col min="1289" max="1289" width="12.5" style="186" customWidth="1"/>
    <col min="1290" max="1290" width="41.1640625" style="186" customWidth="1"/>
    <col min="1291" max="1291" width="57.6640625" style="186" customWidth="1"/>
    <col min="1292" max="1538" width="9" style="186"/>
    <col min="1539" max="1539" width="35.5" style="186" customWidth="1"/>
    <col min="1540" max="1542" width="9" style="186"/>
    <col min="1543" max="1543" width="13.6640625" style="186" customWidth="1"/>
    <col min="1544" max="1544" width="9.6640625" style="186" bestFit="1" customWidth="1"/>
    <col min="1545" max="1545" width="12.5" style="186" customWidth="1"/>
    <col min="1546" max="1546" width="41.1640625" style="186" customWidth="1"/>
    <col min="1547" max="1547" width="57.6640625" style="186" customWidth="1"/>
    <col min="1548" max="1794" width="9" style="186"/>
    <col min="1795" max="1795" width="35.5" style="186" customWidth="1"/>
    <col min="1796" max="1798" width="9" style="186"/>
    <col min="1799" max="1799" width="13.6640625" style="186" customWidth="1"/>
    <col min="1800" max="1800" width="9.6640625" style="186" bestFit="1" customWidth="1"/>
    <col min="1801" max="1801" width="12.5" style="186" customWidth="1"/>
    <col min="1802" max="1802" width="41.1640625" style="186" customWidth="1"/>
    <col min="1803" max="1803" width="57.6640625" style="186" customWidth="1"/>
    <col min="1804" max="2050" width="9" style="186"/>
    <col min="2051" max="2051" width="35.5" style="186" customWidth="1"/>
    <col min="2052" max="2054" width="9" style="186"/>
    <col min="2055" max="2055" width="13.6640625" style="186" customWidth="1"/>
    <col min="2056" max="2056" width="9.6640625" style="186" bestFit="1" customWidth="1"/>
    <col min="2057" max="2057" width="12.5" style="186" customWidth="1"/>
    <col min="2058" max="2058" width="41.1640625" style="186" customWidth="1"/>
    <col min="2059" max="2059" width="57.6640625" style="186" customWidth="1"/>
    <col min="2060" max="2306" width="9" style="186"/>
    <col min="2307" max="2307" width="35.5" style="186" customWidth="1"/>
    <col min="2308" max="2310" width="9" style="186"/>
    <col min="2311" max="2311" width="13.6640625" style="186" customWidth="1"/>
    <col min="2312" max="2312" width="9.6640625" style="186" bestFit="1" customWidth="1"/>
    <col min="2313" max="2313" width="12.5" style="186" customWidth="1"/>
    <col min="2314" max="2314" width="41.1640625" style="186" customWidth="1"/>
    <col min="2315" max="2315" width="57.6640625" style="186" customWidth="1"/>
    <col min="2316" max="2562" width="9" style="186"/>
    <col min="2563" max="2563" width="35.5" style="186" customWidth="1"/>
    <col min="2564" max="2566" width="9" style="186"/>
    <col min="2567" max="2567" width="13.6640625" style="186" customWidth="1"/>
    <col min="2568" max="2568" width="9.6640625" style="186" bestFit="1" customWidth="1"/>
    <col min="2569" max="2569" width="12.5" style="186" customWidth="1"/>
    <col min="2570" max="2570" width="41.1640625" style="186" customWidth="1"/>
    <col min="2571" max="2571" width="57.6640625" style="186" customWidth="1"/>
    <col min="2572" max="2818" width="9" style="186"/>
    <col min="2819" max="2819" width="35.5" style="186" customWidth="1"/>
    <col min="2820" max="2822" width="9" style="186"/>
    <col min="2823" max="2823" width="13.6640625" style="186" customWidth="1"/>
    <col min="2824" max="2824" width="9.6640625" style="186" bestFit="1" customWidth="1"/>
    <col min="2825" max="2825" width="12.5" style="186" customWidth="1"/>
    <col min="2826" max="2826" width="41.1640625" style="186" customWidth="1"/>
    <col min="2827" max="2827" width="57.6640625" style="186" customWidth="1"/>
    <col min="2828" max="3074" width="9" style="186"/>
    <col min="3075" max="3075" width="35.5" style="186" customWidth="1"/>
    <col min="3076" max="3078" width="9" style="186"/>
    <col min="3079" max="3079" width="13.6640625" style="186" customWidth="1"/>
    <col min="3080" max="3080" width="9.6640625" style="186" bestFit="1" customWidth="1"/>
    <col min="3081" max="3081" width="12.5" style="186" customWidth="1"/>
    <col min="3082" max="3082" width="41.1640625" style="186" customWidth="1"/>
    <col min="3083" max="3083" width="57.6640625" style="186" customWidth="1"/>
    <col min="3084" max="3330" width="9" style="186"/>
    <col min="3331" max="3331" width="35.5" style="186" customWidth="1"/>
    <col min="3332" max="3334" width="9" style="186"/>
    <col min="3335" max="3335" width="13.6640625" style="186" customWidth="1"/>
    <col min="3336" max="3336" width="9.6640625" style="186" bestFit="1" customWidth="1"/>
    <col min="3337" max="3337" width="12.5" style="186" customWidth="1"/>
    <col min="3338" max="3338" width="41.1640625" style="186" customWidth="1"/>
    <col min="3339" max="3339" width="57.6640625" style="186" customWidth="1"/>
    <col min="3340" max="3586" width="9" style="186"/>
    <col min="3587" max="3587" width="35.5" style="186" customWidth="1"/>
    <col min="3588" max="3590" width="9" style="186"/>
    <col min="3591" max="3591" width="13.6640625" style="186" customWidth="1"/>
    <col min="3592" max="3592" width="9.6640625" style="186" bestFit="1" customWidth="1"/>
    <col min="3593" max="3593" width="12.5" style="186" customWidth="1"/>
    <col min="3594" max="3594" width="41.1640625" style="186" customWidth="1"/>
    <col min="3595" max="3595" width="57.6640625" style="186" customWidth="1"/>
    <col min="3596" max="3842" width="9" style="186"/>
    <col min="3843" max="3843" width="35.5" style="186" customWidth="1"/>
    <col min="3844" max="3846" width="9" style="186"/>
    <col min="3847" max="3847" width="13.6640625" style="186" customWidth="1"/>
    <col min="3848" max="3848" width="9.6640625" style="186" bestFit="1" customWidth="1"/>
    <col min="3849" max="3849" width="12.5" style="186" customWidth="1"/>
    <col min="3850" max="3850" width="41.1640625" style="186" customWidth="1"/>
    <col min="3851" max="3851" width="57.6640625" style="186" customWidth="1"/>
    <col min="3852" max="4098" width="9" style="186"/>
    <col min="4099" max="4099" width="35.5" style="186" customWidth="1"/>
    <col min="4100" max="4102" width="9" style="186"/>
    <col min="4103" max="4103" width="13.6640625" style="186" customWidth="1"/>
    <col min="4104" max="4104" width="9.6640625" style="186" bestFit="1" customWidth="1"/>
    <col min="4105" max="4105" width="12.5" style="186" customWidth="1"/>
    <col min="4106" max="4106" width="41.1640625" style="186" customWidth="1"/>
    <col min="4107" max="4107" width="57.6640625" style="186" customWidth="1"/>
    <col min="4108" max="4354" width="9" style="186"/>
    <col min="4355" max="4355" width="35.5" style="186" customWidth="1"/>
    <col min="4356" max="4358" width="9" style="186"/>
    <col min="4359" max="4359" width="13.6640625" style="186" customWidth="1"/>
    <col min="4360" max="4360" width="9.6640625" style="186" bestFit="1" customWidth="1"/>
    <col min="4361" max="4361" width="12.5" style="186" customWidth="1"/>
    <col min="4362" max="4362" width="41.1640625" style="186" customWidth="1"/>
    <col min="4363" max="4363" width="57.6640625" style="186" customWidth="1"/>
    <col min="4364" max="4610" width="9" style="186"/>
    <col min="4611" max="4611" width="35.5" style="186" customWidth="1"/>
    <col min="4612" max="4614" width="9" style="186"/>
    <col min="4615" max="4615" width="13.6640625" style="186" customWidth="1"/>
    <col min="4616" max="4616" width="9.6640625" style="186" bestFit="1" customWidth="1"/>
    <col min="4617" max="4617" width="12.5" style="186" customWidth="1"/>
    <col min="4618" max="4618" width="41.1640625" style="186" customWidth="1"/>
    <col min="4619" max="4619" width="57.6640625" style="186" customWidth="1"/>
    <col min="4620" max="4866" width="9" style="186"/>
    <col min="4867" max="4867" width="35.5" style="186" customWidth="1"/>
    <col min="4868" max="4870" width="9" style="186"/>
    <col min="4871" max="4871" width="13.6640625" style="186" customWidth="1"/>
    <col min="4872" max="4872" width="9.6640625" style="186" bestFit="1" customWidth="1"/>
    <col min="4873" max="4873" width="12.5" style="186" customWidth="1"/>
    <col min="4874" max="4874" width="41.1640625" style="186" customWidth="1"/>
    <col min="4875" max="4875" width="57.6640625" style="186" customWidth="1"/>
    <col min="4876" max="5122" width="9" style="186"/>
    <col min="5123" max="5123" width="35.5" style="186" customWidth="1"/>
    <col min="5124" max="5126" width="9" style="186"/>
    <col min="5127" max="5127" width="13.6640625" style="186" customWidth="1"/>
    <col min="5128" max="5128" width="9.6640625" style="186" bestFit="1" customWidth="1"/>
    <col min="5129" max="5129" width="12.5" style="186" customWidth="1"/>
    <col min="5130" max="5130" width="41.1640625" style="186" customWidth="1"/>
    <col min="5131" max="5131" width="57.6640625" style="186" customWidth="1"/>
    <col min="5132" max="5378" width="9" style="186"/>
    <col min="5379" max="5379" width="35.5" style="186" customWidth="1"/>
    <col min="5380" max="5382" width="9" style="186"/>
    <col min="5383" max="5383" width="13.6640625" style="186" customWidth="1"/>
    <col min="5384" max="5384" width="9.6640625" style="186" bestFit="1" customWidth="1"/>
    <col min="5385" max="5385" width="12.5" style="186" customWidth="1"/>
    <col min="5386" max="5386" width="41.1640625" style="186" customWidth="1"/>
    <col min="5387" max="5387" width="57.6640625" style="186" customWidth="1"/>
    <col min="5388" max="5634" width="9" style="186"/>
    <col min="5635" max="5635" width="35.5" style="186" customWidth="1"/>
    <col min="5636" max="5638" width="9" style="186"/>
    <col min="5639" max="5639" width="13.6640625" style="186" customWidth="1"/>
    <col min="5640" max="5640" width="9.6640625" style="186" bestFit="1" customWidth="1"/>
    <col min="5641" max="5641" width="12.5" style="186" customWidth="1"/>
    <col min="5642" max="5642" width="41.1640625" style="186" customWidth="1"/>
    <col min="5643" max="5643" width="57.6640625" style="186" customWidth="1"/>
    <col min="5644" max="5890" width="9" style="186"/>
    <col min="5891" max="5891" width="35.5" style="186" customWidth="1"/>
    <col min="5892" max="5894" width="9" style="186"/>
    <col min="5895" max="5895" width="13.6640625" style="186" customWidth="1"/>
    <col min="5896" max="5896" width="9.6640625" style="186" bestFit="1" customWidth="1"/>
    <col min="5897" max="5897" width="12.5" style="186" customWidth="1"/>
    <col min="5898" max="5898" width="41.1640625" style="186" customWidth="1"/>
    <col min="5899" max="5899" width="57.6640625" style="186" customWidth="1"/>
    <col min="5900" max="6146" width="9" style="186"/>
    <col min="6147" max="6147" width="35.5" style="186" customWidth="1"/>
    <col min="6148" max="6150" width="9" style="186"/>
    <col min="6151" max="6151" width="13.6640625" style="186" customWidth="1"/>
    <col min="6152" max="6152" width="9.6640625" style="186" bestFit="1" customWidth="1"/>
    <col min="6153" max="6153" width="12.5" style="186" customWidth="1"/>
    <col min="6154" max="6154" width="41.1640625" style="186" customWidth="1"/>
    <col min="6155" max="6155" width="57.6640625" style="186" customWidth="1"/>
    <col min="6156" max="6402" width="9" style="186"/>
    <col min="6403" max="6403" width="35.5" style="186" customWidth="1"/>
    <col min="6404" max="6406" width="9" style="186"/>
    <col min="6407" max="6407" width="13.6640625" style="186" customWidth="1"/>
    <col min="6408" max="6408" width="9.6640625" style="186" bestFit="1" customWidth="1"/>
    <col min="6409" max="6409" width="12.5" style="186" customWidth="1"/>
    <col min="6410" max="6410" width="41.1640625" style="186" customWidth="1"/>
    <col min="6411" max="6411" width="57.6640625" style="186" customWidth="1"/>
    <col min="6412" max="6658" width="9" style="186"/>
    <col min="6659" max="6659" width="35.5" style="186" customWidth="1"/>
    <col min="6660" max="6662" width="9" style="186"/>
    <col min="6663" max="6663" width="13.6640625" style="186" customWidth="1"/>
    <col min="6664" max="6664" width="9.6640625" style="186" bestFit="1" customWidth="1"/>
    <col min="6665" max="6665" width="12.5" style="186" customWidth="1"/>
    <col min="6666" max="6666" width="41.1640625" style="186" customWidth="1"/>
    <col min="6667" max="6667" width="57.6640625" style="186" customWidth="1"/>
    <col min="6668" max="6914" width="9" style="186"/>
    <col min="6915" max="6915" width="35.5" style="186" customWidth="1"/>
    <col min="6916" max="6918" width="9" style="186"/>
    <col min="6919" max="6919" width="13.6640625" style="186" customWidth="1"/>
    <col min="6920" max="6920" width="9.6640625" style="186" bestFit="1" customWidth="1"/>
    <col min="6921" max="6921" width="12.5" style="186" customWidth="1"/>
    <col min="6922" max="6922" width="41.1640625" style="186" customWidth="1"/>
    <col min="6923" max="6923" width="57.6640625" style="186" customWidth="1"/>
    <col min="6924" max="7170" width="9" style="186"/>
    <col min="7171" max="7171" width="35.5" style="186" customWidth="1"/>
    <col min="7172" max="7174" width="9" style="186"/>
    <col min="7175" max="7175" width="13.6640625" style="186" customWidth="1"/>
    <col min="7176" max="7176" width="9.6640625" style="186" bestFit="1" customWidth="1"/>
    <col min="7177" max="7177" width="12.5" style="186" customWidth="1"/>
    <col min="7178" max="7178" width="41.1640625" style="186" customWidth="1"/>
    <col min="7179" max="7179" width="57.6640625" style="186" customWidth="1"/>
    <col min="7180" max="7426" width="9" style="186"/>
    <col min="7427" max="7427" width="35.5" style="186" customWidth="1"/>
    <col min="7428" max="7430" width="9" style="186"/>
    <col min="7431" max="7431" width="13.6640625" style="186" customWidth="1"/>
    <col min="7432" max="7432" width="9.6640625" style="186" bestFit="1" customWidth="1"/>
    <col min="7433" max="7433" width="12.5" style="186" customWidth="1"/>
    <col min="7434" max="7434" width="41.1640625" style="186" customWidth="1"/>
    <col min="7435" max="7435" width="57.6640625" style="186" customWidth="1"/>
    <col min="7436" max="7682" width="9" style="186"/>
    <col min="7683" max="7683" width="35.5" style="186" customWidth="1"/>
    <col min="7684" max="7686" width="9" style="186"/>
    <col min="7687" max="7687" width="13.6640625" style="186" customWidth="1"/>
    <col min="7688" max="7688" width="9.6640625" style="186" bestFit="1" customWidth="1"/>
    <col min="7689" max="7689" width="12.5" style="186" customWidth="1"/>
    <col min="7690" max="7690" width="41.1640625" style="186" customWidth="1"/>
    <col min="7691" max="7691" width="57.6640625" style="186" customWidth="1"/>
    <col min="7692" max="7938" width="9" style="186"/>
    <col min="7939" max="7939" width="35.5" style="186" customWidth="1"/>
    <col min="7940" max="7942" width="9" style="186"/>
    <col min="7943" max="7943" width="13.6640625" style="186" customWidth="1"/>
    <col min="7944" max="7944" width="9.6640625" style="186" bestFit="1" customWidth="1"/>
    <col min="7945" max="7945" width="12.5" style="186" customWidth="1"/>
    <col min="7946" max="7946" width="41.1640625" style="186" customWidth="1"/>
    <col min="7947" max="7947" width="57.6640625" style="186" customWidth="1"/>
    <col min="7948" max="8194" width="9" style="186"/>
    <col min="8195" max="8195" width="35.5" style="186" customWidth="1"/>
    <col min="8196" max="8198" width="9" style="186"/>
    <col min="8199" max="8199" width="13.6640625" style="186" customWidth="1"/>
    <col min="8200" max="8200" width="9.6640625" style="186" bestFit="1" customWidth="1"/>
    <col min="8201" max="8201" width="12.5" style="186" customWidth="1"/>
    <col min="8202" max="8202" width="41.1640625" style="186" customWidth="1"/>
    <col min="8203" max="8203" width="57.6640625" style="186" customWidth="1"/>
    <col min="8204" max="8450" width="9" style="186"/>
    <col min="8451" max="8451" width="35.5" style="186" customWidth="1"/>
    <col min="8452" max="8454" width="9" style="186"/>
    <col min="8455" max="8455" width="13.6640625" style="186" customWidth="1"/>
    <col min="8456" max="8456" width="9.6640625" style="186" bestFit="1" customWidth="1"/>
    <col min="8457" max="8457" width="12.5" style="186" customWidth="1"/>
    <col min="8458" max="8458" width="41.1640625" style="186" customWidth="1"/>
    <col min="8459" max="8459" width="57.6640625" style="186" customWidth="1"/>
    <col min="8460" max="8706" width="9" style="186"/>
    <col min="8707" max="8707" width="35.5" style="186" customWidth="1"/>
    <col min="8708" max="8710" width="9" style="186"/>
    <col min="8711" max="8711" width="13.6640625" style="186" customWidth="1"/>
    <col min="8712" max="8712" width="9.6640625" style="186" bestFit="1" customWidth="1"/>
    <col min="8713" max="8713" width="12.5" style="186" customWidth="1"/>
    <col min="8714" max="8714" width="41.1640625" style="186" customWidth="1"/>
    <col min="8715" max="8715" width="57.6640625" style="186" customWidth="1"/>
    <col min="8716" max="8962" width="9" style="186"/>
    <col min="8963" max="8963" width="35.5" style="186" customWidth="1"/>
    <col min="8964" max="8966" width="9" style="186"/>
    <col min="8967" max="8967" width="13.6640625" style="186" customWidth="1"/>
    <col min="8968" max="8968" width="9.6640625" style="186" bestFit="1" customWidth="1"/>
    <col min="8969" max="8969" width="12.5" style="186" customWidth="1"/>
    <col min="8970" max="8970" width="41.1640625" style="186" customWidth="1"/>
    <col min="8971" max="8971" width="57.6640625" style="186" customWidth="1"/>
    <col min="8972" max="9218" width="9" style="186"/>
    <col min="9219" max="9219" width="35.5" style="186" customWidth="1"/>
    <col min="9220" max="9222" width="9" style="186"/>
    <col min="9223" max="9223" width="13.6640625" style="186" customWidth="1"/>
    <col min="9224" max="9224" width="9.6640625" style="186" bestFit="1" customWidth="1"/>
    <col min="9225" max="9225" width="12.5" style="186" customWidth="1"/>
    <col min="9226" max="9226" width="41.1640625" style="186" customWidth="1"/>
    <col min="9227" max="9227" width="57.6640625" style="186" customWidth="1"/>
    <col min="9228" max="9474" width="9" style="186"/>
    <col min="9475" max="9475" width="35.5" style="186" customWidth="1"/>
    <col min="9476" max="9478" width="9" style="186"/>
    <col min="9479" max="9479" width="13.6640625" style="186" customWidth="1"/>
    <col min="9480" max="9480" width="9.6640625" style="186" bestFit="1" customWidth="1"/>
    <col min="9481" max="9481" width="12.5" style="186" customWidth="1"/>
    <col min="9482" max="9482" width="41.1640625" style="186" customWidth="1"/>
    <col min="9483" max="9483" width="57.6640625" style="186" customWidth="1"/>
    <col min="9484" max="9730" width="9" style="186"/>
    <col min="9731" max="9731" width="35.5" style="186" customWidth="1"/>
    <col min="9732" max="9734" width="9" style="186"/>
    <col min="9735" max="9735" width="13.6640625" style="186" customWidth="1"/>
    <col min="9736" max="9736" width="9.6640625" style="186" bestFit="1" customWidth="1"/>
    <col min="9737" max="9737" width="12.5" style="186" customWidth="1"/>
    <col min="9738" max="9738" width="41.1640625" style="186" customWidth="1"/>
    <col min="9739" max="9739" width="57.6640625" style="186" customWidth="1"/>
    <col min="9740" max="9986" width="9" style="186"/>
    <col min="9987" max="9987" width="35.5" style="186" customWidth="1"/>
    <col min="9988" max="9990" width="9" style="186"/>
    <col min="9991" max="9991" width="13.6640625" style="186" customWidth="1"/>
    <col min="9992" max="9992" width="9.6640625" style="186" bestFit="1" customWidth="1"/>
    <col min="9993" max="9993" width="12.5" style="186" customWidth="1"/>
    <col min="9994" max="9994" width="41.1640625" style="186" customWidth="1"/>
    <col min="9995" max="9995" width="57.6640625" style="186" customWidth="1"/>
    <col min="9996" max="10242" width="9" style="186"/>
    <col min="10243" max="10243" width="35.5" style="186" customWidth="1"/>
    <col min="10244" max="10246" width="9" style="186"/>
    <col min="10247" max="10247" width="13.6640625" style="186" customWidth="1"/>
    <col min="10248" max="10248" width="9.6640625" style="186" bestFit="1" customWidth="1"/>
    <col min="10249" max="10249" width="12.5" style="186" customWidth="1"/>
    <col min="10250" max="10250" width="41.1640625" style="186" customWidth="1"/>
    <col min="10251" max="10251" width="57.6640625" style="186" customWidth="1"/>
    <col min="10252" max="10498" width="9" style="186"/>
    <col min="10499" max="10499" width="35.5" style="186" customWidth="1"/>
    <col min="10500" max="10502" width="9" style="186"/>
    <col min="10503" max="10503" width="13.6640625" style="186" customWidth="1"/>
    <col min="10504" max="10504" width="9.6640625" style="186" bestFit="1" customWidth="1"/>
    <col min="10505" max="10505" width="12.5" style="186" customWidth="1"/>
    <col min="10506" max="10506" width="41.1640625" style="186" customWidth="1"/>
    <col min="10507" max="10507" width="57.6640625" style="186" customWidth="1"/>
    <col min="10508" max="10754" width="9" style="186"/>
    <col min="10755" max="10755" width="35.5" style="186" customWidth="1"/>
    <col min="10756" max="10758" width="9" style="186"/>
    <col min="10759" max="10759" width="13.6640625" style="186" customWidth="1"/>
    <col min="10760" max="10760" width="9.6640625" style="186" bestFit="1" customWidth="1"/>
    <col min="10761" max="10761" width="12.5" style="186" customWidth="1"/>
    <col min="10762" max="10762" width="41.1640625" style="186" customWidth="1"/>
    <col min="10763" max="10763" width="57.6640625" style="186" customWidth="1"/>
    <col min="10764" max="11010" width="9" style="186"/>
    <col min="11011" max="11011" width="35.5" style="186" customWidth="1"/>
    <col min="11012" max="11014" width="9" style="186"/>
    <col min="11015" max="11015" width="13.6640625" style="186" customWidth="1"/>
    <col min="11016" max="11016" width="9.6640625" style="186" bestFit="1" customWidth="1"/>
    <col min="11017" max="11017" width="12.5" style="186" customWidth="1"/>
    <col min="11018" max="11018" width="41.1640625" style="186" customWidth="1"/>
    <col min="11019" max="11019" width="57.6640625" style="186" customWidth="1"/>
    <col min="11020" max="11266" width="9" style="186"/>
    <col min="11267" max="11267" width="35.5" style="186" customWidth="1"/>
    <col min="11268" max="11270" width="9" style="186"/>
    <col min="11271" max="11271" width="13.6640625" style="186" customWidth="1"/>
    <col min="11272" max="11272" width="9.6640625" style="186" bestFit="1" customWidth="1"/>
    <col min="11273" max="11273" width="12.5" style="186" customWidth="1"/>
    <col min="11274" max="11274" width="41.1640625" style="186" customWidth="1"/>
    <col min="11275" max="11275" width="57.6640625" style="186" customWidth="1"/>
    <col min="11276" max="11522" width="9" style="186"/>
    <col min="11523" max="11523" width="35.5" style="186" customWidth="1"/>
    <col min="11524" max="11526" width="9" style="186"/>
    <col min="11527" max="11527" width="13.6640625" style="186" customWidth="1"/>
    <col min="11528" max="11528" width="9.6640625" style="186" bestFit="1" customWidth="1"/>
    <col min="11529" max="11529" width="12.5" style="186" customWidth="1"/>
    <col min="11530" max="11530" width="41.1640625" style="186" customWidth="1"/>
    <col min="11531" max="11531" width="57.6640625" style="186" customWidth="1"/>
    <col min="11532" max="11778" width="9" style="186"/>
    <col min="11779" max="11779" width="35.5" style="186" customWidth="1"/>
    <col min="11780" max="11782" width="9" style="186"/>
    <col min="11783" max="11783" width="13.6640625" style="186" customWidth="1"/>
    <col min="11784" max="11784" width="9.6640625" style="186" bestFit="1" customWidth="1"/>
    <col min="11785" max="11785" width="12.5" style="186" customWidth="1"/>
    <col min="11786" max="11786" width="41.1640625" style="186" customWidth="1"/>
    <col min="11787" max="11787" width="57.6640625" style="186" customWidth="1"/>
    <col min="11788" max="12034" width="9" style="186"/>
    <col min="12035" max="12035" width="35.5" style="186" customWidth="1"/>
    <col min="12036" max="12038" width="9" style="186"/>
    <col min="12039" max="12039" width="13.6640625" style="186" customWidth="1"/>
    <col min="12040" max="12040" width="9.6640625" style="186" bestFit="1" customWidth="1"/>
    <col min="12041" max="12041" width="12.5" style="186" customWidth="1"/>
    <col min="12042" max="12042" width="41.1640625" style="186" customWidth="1"/>
    <col min="12043" max="12043" width="57.6640625" style="186" customWidth="1"/>
    <col min="12044" max="12290" width="9" style="186"/>
    <col min="12291" max="12291" width="35.5" style="186" customWidth="1"/>
    <col min="12292" max="12294" width="9" style="186"/>
    <col min="12295" max="12295" width="13.6640625" style="186" customWidth="1"/>
    <col min="12296" max="12296" width="9.6640625" style="186" bestFit="1" customWidth="1"/>
    <col min="12297" max="12297" width="12.5" style="186" customWidth="1"/>
    <col min="12298" max="12298" width="41.1640625" style="186" customWidth="1"/>
    <col min="12299" max="12299" width="57.6640625" style="186" customWidth="1"/>
    <col min="12300" max="12546" width="9" style="186"/>
    <col min="12547" max="12547" width="35.5" style="186" customWidth="1"/>
    <col min="12548" max="12550" width="9" style="186"/>
    <col min="12551" max="12551" width="13.6640625" style="186" customWidth="1"/>
    <col min="12552" max="12552" width="9.6640625" style="186" bestFit="1" customWidth="1"/>
    <col min="12553" max="12553" width="12.5" style="186" customWidth="1"/>
    <col min="12554" max="12554" width="41.1640625" style="186" customWidth="1"/>
    <col min="12555" max="12555" width="57.6640625" style="186" customWidth="1"/>
    <col min="12556" max="12802" width="9" style="186"/>
    <col min="12803" max="12803" width="35.5" style="186" customWidth="1"/>
    <col min="12804" max="12806" width="9" style="186"/>
    <col min="12807" max="12807" width="13.6640625" style="186" customWidth="1"/>
    <col min="12808" max="12808" width="9.6640625" style="186" bestFit="1" customWidth="1"/>
    <col min="12809" max="12809" width="12.5" style="186" customWidth="1"/>
    <col min="12810" max="12810" width="41.1640625" style="186" customWidth="1"/>
    <col min="12811" max="12811" width="57.6640625" style="186" customWidth="1"/>
    <col min="12812" max="13058" width="9" style="186"/>
    <col min="13059" max="13059" width="35.5" style="186" customWidth="1"/>
    <col min="13060" max="13062" width="9" style="186"/>
    <col min="13063" max="13063" width="13.6640625" style="186" customWidth="1"/>
    <col min="13064" max="13064" width="9.6640625" style="186" bestFit="1" customWidth="1"/>
    <col min="13065" max="13065" width="12.5" style="186" customWidth="1"/>
    <col min="13066" max="13066" width="41.1640625" style="186" customWidth="1"/>
    <col min="13067" max="13067" width="57.6640625" style="186" customWidth="1"/>
    <col min="13068" max="13314" width="9" style="186"/>
    <col min="13315" max="13315" width="35.5" style="186" customWidth="1"/>
    <col min="13316" max="13318" width="9" style="186"/>
    <col min="13319" max="13319" width="13.6640625" style="186" customWidth="1"/>
    <col min="13320" max="13320" width="9.6640625" style="186" bestFit="1" customWidth="1"/>
    <col min="13321" max="13321" width="12.5" style="186" customWidth="1"/>
    <col min="13322" max="13322" width="41.1640625" style="186" customWidth="1"/>
    <col min="13323" max="13323" width="57.6640625" style="186" customWidth="1"/>
    <col min="13324" max="13570" width="9" style="186"/>
    <col min="13571" max="13571" width="35.5" style="186" customWidth="1"/>
    <col min="13572" max="13574" width="9" style="186"/>
    <col min="13575" max="13575" width="13.6640625" style="186" customWidth="1"/>
    <col min="13576" max="13576" width="9.6640625" style="186" bestFit="1" customWidth="1"/>
    <col min="13577" max="13577" width="12.5" style="186" customWidth="1"/>
    <col min="13578" max="13578" width="41.1640625" style="186" customWidth="1"/>
    <col min="13579" max="13579" width="57.6640625" style="186" customWidth="1"/>
    <col min="13580" max="13826" width="9" style="186"/>
    <col min="13827" max="13827" width="35.5" style="186" customWidth="1"/>
    <col min="13828" max="13830" width="9" style="186"/>
    <col min="13831" max="13831" width="13.6640625" style="186" customWidth="1"/>
    <col min="13832" max="13832" width="9.6640625" style="186" bestFit="1" customWidth="1"/>
    <col min="13833" max="13833" width="12.5" style="186" customWidth="1"/>
    <col min="13834" max="13834" width="41.1640625" style="186" customWidth="1"/>
    <col min="13835" max="13835" width="57.6640625" style="186" customWidth="1"/>
    <col min="13836" max="14082" width="9" style="186"/>
    <col min="14083" max="14083" width="35.5" style="186" customWidth="1"/>
    <col min="14084" max="14086" width="9" style="186"/>
    <col min="14087" max="14087" width="13.6640625" style="186" customWidth="1"/>
    <col min="14088" max="14088" width="9.6640625" style="186" bestFit="1" customWidth="1"/>
    <col min="14089" max="14089" width="12.5" style="186" customWidth="1"/>
    <col min="14090" max="14090" width="41.1640625" style="186" customWidth="1"/>
    <col min="14091" max="14091" width="57.6640625" style="186" customWidth="1"/>
    <col min="14092" max="14338" width="9" style="186"/>
    <col min="14339" max="14339" width="35.5" style="186" customWidth="1"/>
    <col min="14340" max="14342" width="9" style="186"/>
    <col min="14343" max="14343" width="13.6640625" style="186" customWidth="1"/>
    <col min="14344" max="14344" width="9.6640625" style="186" bestFit="1" customWidth="1"/>
    <col min="14345" max="14345" width="12.5" style="186" customWidth="1"/>
    <col min="14346" max="14346" width="41.1640625" style="186" customWidth="1"/>
    <col min="14347" max="14347" width="57.6640625" style="186" customWidth="1"/>
    <col min="14348" max="14594" width="9" style="186"/>
    <col min="14595" max="14595" width="35.5" style="186" customWidth="1"/>
    <col min="14596" max="14598" width="9" style="186"/>
    <col min="14599" max="14599" width="13.6640625" style="186" customWidth="1"/>
    <col min="14600" max="14600" width="9.6640625" style="186" bestFit="1" customWidth="1"/>
    <col min="14601" max="14601" width="12.5" style="186" customWidth="1"/>
    <col min="14602" max="14602" width="41.1640625" style="186" customWidth="1"/>
    <col min="14603" max="14603" width="57.6640625" style="186" customWidth="1"/>
    <col min="14604" max="14850" width="9" style="186"/>
    <col min="14851" max="14851" width="35.5" style="186" customWidth="1"/>
    <col min="14852" max="14854" width="9" style="186"/>
    <col min="14855" max="14855" width="13.6640625" style="186" customWidth="1"/>
    <col min="14856" max="14856" width="9.6640625" style="186" bestFit="1" customWidth="1"/>
    <col min="14857" max="14857" width="12.5" style="186" customWidth="1"/>
    <col min="14858" max="14858" width="41.1640625" style="186" customWidth="1"/>
    <col min="14859" max="14859" width="57.6640625" style="186" customWidth="1"/>
    <col min="14860" max="15106" width="9" style="186"/>
    <col min="15107" max="15107" width="35.5" style="186" customWidth="1"/>
    <col min="15108" max="15110" width="9" style="186"/>
    <col min="15111" max="15111" width="13.6640625" style="186" customWidth="1"/>
    <col min="15112" max="15112" width="9.6640625" style="186" bestFit="1" customWidth="1"/>
    <col min="15113" max="15113" width="12.5" style="186" customWidth="1"/>
    <col min="15114" max="15114" width="41.1640625" style="186" customWidth="1"/>
    <col min="15115" max="15115" width="57.6640625" style="186" customWidth="1"/>
    <col min="15116" max="15362" width="9" style="186"/>
    <col min="15363" max="15363" width="35.5" style="186" customWidth="1"/>
    <col min="15364" max="15366" width="9" style="186"/>
    <col min="15367" max="15367" width="13.6640625" style="186" customWidth="1"/>
    <col min="15368" max="15368" width="9.6640625" style="186" bestFit="1" customWidth="1"/>
    <col min="15369" max="15369" width="12.5" style="186" customWidth="1"/>
    <col min="15370" max="15370" width="41.1640625" style="186" customWidth="1"/>
    <col min="15371" max="15371" width="57.6640625" style="186" customWidth="1"/>
    <col min="15372" max="15618" width="9" style="186"/>
    <col min="15619" max="15619" width="35.5" style="186" customWidth="1"/>
    <col min="15620" max="15622" width="9" style="186"/>
    <col min="15623" max="15623" width="13.6640625" style="186" customWidth="1"/>
    <col min="15624" max="15624" width="9.6640625" style="186" bestFit="1" customWidth="1"/>
    <col min="15625" max="15625" width="12.5" style="186" customWidth="1"/>
    <col min="15626" max="15626" width="41.1640625" style="186" customWidth="1"/>
    <col min="15627" max="15627" width="57.6640625" style="186" customWidth="1"/>
    <col min="15628" max="15874" width="9" style="186"/>
    <col min="15875" max="15875" width="35.5" style="186" customWidth="1"/>
    <col min="15876" max="15878" width="9" style="186"/>
    <col min="15879" max="15879" width="13.6640625" style="186" customWidth="1"/>
    <col min="15880" max="15880" width="9.6640625" style="186" bestFit="1" customWidth="1"/>
    <col min="15881" max="15881" width="12.5" style="186" customWidth="1"/>
    <col min="15882" max="15882" width="41.1640625" style="186" customWidth="1"/>
    <col min="15883" max="15883" width="57.6640625" style="186" customWidth="1"/>
    <col min="15884" max="16130" width="9" style="186"/>
    <col min="16131" max="16131" width="35.5" style="186" customWidth="1"/>
    <col min="16132" max="16134" width="9" style="186"/>
    <col min="16135" max="16135" width="13.6640625" style="186" customWidth="1"/>
    <col min="16136" max="16136" width="9.6640625" style="186" bestFit="1" customWidth="1"/>
    <col min="16137" max="16137" width="12.5" style="186" customWidth="1"/>
    <col min="16138" max="16138" width="41.1640625" style="186" customWidth="1"/>
    <col min="16139" max="16139" width="57.6640625" style="186" customWidth="1"/>
    <col min="16140" max="16384" width="9" style="186"/>
  </cols>
  <sheetData>
    <row r="1" spans="1:11" ht="17">
      <c r="A1" s="342" t="s">
        <v>1275</v>
      </c>
      <c r="B1" s="343"/>
      <c r="C1" s="343"/>
      <c r="D1" s="475"/>
      <c r="E1" s="475"/>
      <c r="F1" s="475"/>
      <c r="G1" s="475"/>
      <c r="H1" s="476" t="s">
        <v>1276</v>
      </c>
      <c r="I1" s="477"/>
      <c r="J1" s="477"/>
      <c r="K1" s="478"/>
    </row>
    <row r="2" spans="1:11" ht="17">
      <c r="A2" s="479" t="s">
        <v>1277</v>
      </c>
      <c r="B2" s="480"/>
      <c r="C2" s="481"/>
      <c r="D2" s="475"/>
      <c r="E2" s="475"/>
      <c r="F2" s="475"/>
      <c r="G2" s="475"/>
      <c r="H2" s="476" t="s">
        <v>1278</v>
      </c>
      <c r="I2" s="477"/>
      <c r="J2" s="477"/>
      <c r="K2" s="478"/>
    </row>
    <row r="3" spans="1:11" ht="17">
      <c r="A3" s="482" t="s">
        <v>1279</v>
      </c>
      <c r="B3" s="483"/>
      <c r="C3" s="484"/>
      <c r="D3" s="475"/>
      <c r="E3" s="475"/>
      <c r="F3" s="475"/>
      <c r="G3" s="475"/>
      <c r="H3" s="476" t="s">
        <v>1280</v>
      </c>
      <c r="I3" s="477"/>
      <c r="J3" s="477"/>
      <c r="K3" s="478"/>
    </row>
    <row r="4" spans="1:11" ht="17">
      <c r="A4" s="482" t="s">
        <v>1281</v>
      </c>
      <c r="B4" s="483"/>
      <c r="C4" s="484"/>
      <c r="D4" s="475"/>
      <c r="E4" s="475"/>
      <c r="F4" s="475"/>
      <c r="G4" s="475"/>
      <c r="H4" s="485" t="s">
        <v>1282</v>
      </c>
      <c r="I4" s="486"/>
      <c r="J4" s="486"/>
      <c r="K4" s="487"/>
    </row>
    <row r="5" spans="1:11" ht="17">
      <c r="A5" s="488" t="s">
        <v>1283</v>
      </c>
      <c r="B5" s="489"/>
      <c r="C5" s="490"/>
      <c r="D5" s="475"/>
      <c r="E5" s="475"/>
      <c r="F5" s="475"/>
      <c r="G5" s="475"/>
      <c r="H5" s="476" t="s">
        <v>1284</v>
      </c>
      <c r="I5" s="477"/>
      <c r="J5" s="477"/>
      <c r="K5" s="478"/>
    </row>
    <row r="6" spans="1:11" ht="16">
      <c r="A6" s="497" t="s">
        <v>1285</v>
      </c>
      <c r="B6" s="497"/>
      <c r="C6" s="498"/>
      <c r="D6" s="499" t="s">
        <v>1286</v>
      </c>
      <c r="E6" s="497"/>
      <c r="F6" s="497"/>
      <c r="G6" s="497"/>
      <c r="H6" s="500"/>
      <c r="I6" s="497"/>
      <c r="J6" s="497"/>
      <c r="K6" s="344" t="s">
        <v>1230</v>
      </c>
    </row>
    <row r="7" spans="1:11" ht="16">
      <c r="A7" s="345" t="s">
        <v>1287</v>
      </c>
      <c r="B7" s="501" t="s">
        <v>1288</v>
      </c>
      <c r="C7" s="502"/>
      <c r="D7" s="346" t="s">
        <v>1289</v>
      </c>
      <c r="E7" s="347" t="s">
        <v>1290</v>
      </c>
      <c r="F7" s="347" t="s">
        <v>1291</v>
      </c>
      <c r="G7" s="347" t="s">
        <v>1292</v>
      </c>
      <c r="H7" s="348" t="s">
        <v>1229</v>
      </c>
      <c r="I7" s="349" t="s">
        <v>1293</v>
      </c>
      <c r="J7" s="350" t="s">
        <v>1294</v>
      </c>
      <c r="K7" s="351"/>
    </row>
    <row r="8" spans="1:11" ht="16">
      <c r="A8" s="385" t="s">
        <v>1295</v>
      </c>
      <c r="B8" s="503" t="s">
        <v>1239</v>
      </c>
      <c r="C8" s="504"/>
      <c r="D8" s="352">
        <v>2</v>
      </c>
      <c r="E8" s="353" t="s">
        <v>1296</v>
      </c>
      <c r="F8" s="353">
        <v>1</v>
      </c>
      <c r="G8" s="353" t="s">
        <v>1240</v>
      </c>
      <c r="H8" s="354">
        <v>1200</v>
      </c>
      <c r="I8" s="355">
        <f>D8*F8*H8</f>
        <v>2400</v>
      </c>
      <c r="J8" s="350" t="s">
        <v>1297</v>
      </c>
      <c r="K8" s="356" t="s">
        <v>1298</v>
      </c>
    </row>
    <row r="9" spans="1:11" ht="16">
      <c r="A9" s="357"/>
      <c r="B9" s="491" t="s">
        <v>1299</v>
      </c>
      <c r="C9" s="492"/>
      <c r="D9" s="493"/>
      <c r="E9" s="491"/>
      <c r="F9" s="491"/>
      <c r="G9" s="491"/>
      <c r="H9" s="494"/>
      <c r="I9" s="358">
        <f>SUM(I8:I8)</f>
        <v>2400</v>
      </c>
      <c r="J9" s="359"/>
      <c r="K9" s="351"/>
    </row>
    <row r="10" spans="1:11" ht="16">
      <c r="A10" s="360"/>
      <c r="B10" s="495" t="s">
        <v>1300</v>
      </c>
      <c r="C10" s="496"/>
      <c r="D10" s="361">
        <v>1</v>
      </c>
      <c r="E10" s="362" t="s">
        <v>134</v>
      </c>
      <c r="F10" s="362">
        <v>1</v>
      </c>
      <c r="G10" s="362" t="s">
        <v>103</v>
      </c>
      <c r="H10" s="354">
        <v>340</v>
      </c>
      <c r="I10" s="363">
        <f>D10*F10*H10</f>
        <v>340</v>
      </c>
      <c r="J10" s="364"/>
      <c r="K10" s="351"/>
    </row>
    <row r="11" spans="1:11" ht="17">
      <c r="A11" s="365" t="s">
        <v>1301</v>
      </c>
      <c r="B11" s="495" t="s">
        <v>1302</v>
      </c>
      <c r="C11" s="496"/>
      <c r="D11" s="361">
        <v>1</v>
      </c>
      <c r="E11" s="362" t="s">
        <v>134</v>
      </c>
      <c r="F11" s="362">
        <v>1</v>
      </c>
      <c r="G11" s="362" t="s">
        <v>103</v>
      </c>
      <c r="H11" s="354">
        <v>1824</v>
      </c>
      <c r="I11" s="363">
        <f>D11*F11*H11</f>
        <v>1824</v>
      </c>
      <c r="J11" s="364"/>
      <c r="K11" s="351"/>
    </row>
    <row r="12" spans="1:11" ht="16">
      <c r="A12" s="366"/>
      <c r="B12" s="367"/>
      <c r="C12" s="368"/>
      <c r="D12" s="369"/>
      <c r="E12" s="370"/>
      <c r="F12" s="370"/>
      <c r="G12" s="370"/>
      <c r="H12" s="371"/>
      <c r="I12" s="358">
        <f>SUM(I10:I11)</f>
        <v>2164</v>
      </c>
      <c r="J12" s="359"/>
      <c r="K12" s="351"/>
    </row>
    <row r="13" spans="1:11" ht="16">
      <c r="A13" s="372"/>
      <c r="B13" s="491" t="s">
        <v>1299</v>
      </c>
      <c r="C13" s="492"/>
      <c r="D13" s="493"/>
      <c r="E13" s="491"/>
      <c r="F13" s="491"/>
      <c r="G13" s="491"/>
      <c r="H13" s="494"/>
      <c r="I13" s="373">
        <f>I9+I12</f>
        <v>4564</v>
      </c>
      <c r="J13" s="374"/>
      <c r="K13" s="351"/>
    </row>
    <row r="14" spans="1:11" ht="16">
      <c r="A14" s="505"/>
      <c r="B14" s="506" t="s">
        <v>1303</v>
      </c>
      <c r="C14" s="506"/>
      <c r="D14" s="375">
        <v>1</v>
      </c>
      <c r="E14" s="375" t="s">
        <v>134</v>
      </c>
      <c r="F14" s="375">
        <v>2</v>
      </c>
      <c r="G14" s="375" t="s">
        <v>116</v>
      </c>
      <c r="H14" s="376">
        <v>600</v>
      </c>
      <c r="I14" s="377">
        <f>D14*F14*H14</f>
        <v>1200</v>
      </c>
      <c r="J14" s="378"/>
      <c r="K14" s="351"/>
    </row>
    <row r="15" spans="1:11" ht="17">
      <c r="A15" s="505"/>
      <c r="B15" s="507"/>
      <c r="C15" s="508"/>
      <c r="D15" s="375">
        <v>1</v>
      </c>
      <c r="E15" s="375" t="s">
        <v>134</v>
      </c>
      <c r="F15" s="375">
        <v>1</v>
      </c>
      <c r="G15" s="375" t="s">
        <v>116</v>
      </c>
      <c r="H15" s="376">
        <v>47.45</v>
      </c>
      <c r="I15" s="377">
        <f>D15*F15*H15</f>
        <v>47.45</v>
      </c>
      <c r="J15" s="378" t="s">
        <v>1304</v>
      </c>
      <c r="K15" s="351"/>
    </row>
    <row r="16" spans="1:11" ht="16">
      <c r="A16" s="505"/>
      <c r="B16" s="491" t="s">
        <v>1299</v>
      </c>
      <c r="C16" s="492"/>
      <c r="D16" s="493"/>
      <c r="E16" s="491"/>
      <c r="F16" s="491"/>
      <c r="G16" s="491"/>
      <c r="H16" s="494"/>
      <c r="I16" s="373">
        <f>SUM(I14:I15)</f>
        <v>1247.45</v>
      </c>
      <c r="J16" s="379"/>
      <c r="K16" s="351"/>
    </row>
    <row r="17" spans="1:11" ht="16">
      <c r="A17" s="513" t="s">
        <v>169</v>
      </c>
      <c r="B17" s="513"/>
      <c r="C17" s="514"/>
      <c r="D17" s="515"/>
      <c r="E17" s="513"/>
      <c r="F17" s="513"/>
      <c r="G17" s="513"/>
      <c r="H17" s="516"/>
      <c r="I17" s="380">
        <f>I13+I16</f>
        <v>5811.45</v>
      </c>
      <c r="J17" s="381"/>
      <c r="K17" s="351"/>
    </row>
    <row r="18" spans="1:11" ht="16">
      <c r="A18" s="513" t="s">
        <v>1305</v>
      </c>
      <c r="B18" s="513"/>
      <c r="C18" s="514"/>
      <c r="D18" s="515"/>
      <c r="E18" s="513"/>
      <c r="F18" s="513"/>
      <c r="G18" s="513"/>
      <c r="H18" s="516"/>
      <c r="I18" s="380">
        <f>I13*6%</f>
        <v>273.83999999999997</v>
      </c>
      <c r="J18" s="381"/>
      <c r="K18" s="351"/>
    </row>
    <row r="19" spans="1:11" ht="16">
      <c r="A19" s="513" t="s">
        <v>1306</v>
      </c>
      <c r="B19" s="513"/>
      <c r="C19" s="514"/>
      <c r="D19" s="515"/>
      <c r="E19" s="513"/>
      <c r="F19" s="513"/>
      <c r="G19" s="513"/>
      <c r="H19" s="516"/>
      <c r="I19" s="380">
        <v>0</v>
      </c>
      <c r="J19" s="381"/>
      <c r="K19" s="351"/>
    </row>
    <row r="20" spans="1:11" ht="16">
      <c r="A20" s="517" t="s">
        <v>1307</v>
      </c>
      <c r="B20" s="517"/>
      <c r="C20" s="518"/>
      <c r="D20" s="519"/>
      <c r="E20" s="517"/>
      <c r="F20" s="517"/>
      <c r="G20" s="517"/>
      <c r="H20" s="520"/>
      <c r="I20" s="382">
        <f>I17+I18</f>
        <v>6085.29</v>
      </c>
      <c r="J20" s="383"/>
      <c r="K20" s="384"/>
    </row>
    <row r="21" spans="1:11">
      <c r="A21" s="521"/>
      <c r="B21" s="521"/>
      <c r="C21" s="521"/>
      <c r="D21" s="521"/>
      <c r="E21" s="521"/>
      <c r="F21" s="521"/>
      <c r="G21" s="521"/>
      <c r="H21" s="521"/>
      <c r="I21" s="521"/>
      <c r="J21" s="521"/>
      <c r="K21" s="510"/>
    </row>
    <row r="22" spans="1:11">
      <c r="A22" s="521"/>
      <c r="B22" s="521"/>
      <c r="C22" s="521"/>
      <c r="D22" s="521"/>
      <c r="E22" s="521"/>
      <c r="F22" s="521"/>
      <c r="G22" s="521"/>
      <c r="H22" s="521"/>
      <c r="I22" s="521"/>
      <c r="J22" s="521"/>
      <c r="K22" s="512"/>
    </row>
    <row r="23" spans="1:11">
      <c r="A23" s="509" t="s">
        <v>1308</v>
      </c>
      <c r="B23" s="509"/>
      <c r="C23" s="509"/>
      <c r="D23" s="509"/>
      <c r="E23" s="509"/>
      <c r="F23" s="509"/>
      <c r="G23" s="509"/>
      <c r="H23" s="509"/>
      <c r="I23" s="509"/>
      <c r="J23" s="509"/>
      <c r="K23" s="510"/>
    </row>
    <row r="24" spans="1:11">
      <c r="A24" s="509"/>
      <c r="B24" s="509"/>
      <c r="C24" s="509"/>
      <c r="D24" s="509"/>
      <c r="E24" s="509"/>
      <c r="F24" s="509"/>
      <c r="G24" s="509"/>
      <c r="H24" s="509"/>
      <c r="I24" s="509"/>
      <c r="J24" s="509"/>
      <c r="K24" s="511"/>
    </row>
    <row r="25" spans="1:11">
      <c r="A25" s="509"/>
      <c r="B25" s="509"/>
      <c r="C25" s="509"/>
      <c r="D25" s="509"/>
      <c r="E25" s="509"/>
      <c r="F25" s="509"/>
      <c r="G25" s="509"/>
      <c r="H25" s="509"/>
      <c r="I25" s="509"/>
      <c r="J25" s="509"/>
      <c r="K25" s="511"/>
    </row>
    <row r="26" spans="1:11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12"/>
    </row>
  </sheetData>
  <mergeCells count="30">
    <mergeCell ref="A23:J26"/>
    <mergeCell ref="K23:K26"/>
    <mergeCell ref="A17:H17"/>
    <mergeCell ref="A18:H18"/>
    <mergeCell ref="A19:H19"/>
    <mergeCell ref="A20:H20"/>
    <mergeCell ref="A21:J22"/>
    <mergeCell ref="K21:K22"/>
    <mergeCell ref="B13:H13"/>
    <mergeCell ref="A14:A16"/>
    <mergeCell ref="B14:C14"/>
    <mergeCell ref="B15:C15"/>
    <mergeCell ref="B16:H16"/>
    <mergeCell ref="B9:H9"/>
    <mergeCell ref="B10:C10"/>
    <mergeCell ref="B11:C11"/>
    <mergeCell ref="A6:C6"/>
    <mergeCell ref="D6:J6"/>
    <mergeCell ref="B7:C7"/>
    <mergeCell ref="B8:C8"/>
    <mergeCell ref="D1:G5"/>
    <mergeCell ref="H1:K1"/>
    <mergeCell ref="A2:C2"/>
    <mergeCell ref="H2:K2"/>
    <mergeCell ref="A3:C3"/>
    <mergeCell ref="H3:K3"/>
    <mergeCell ref="A4:C4"/>
    <mergeCell ref="H4:K4"/>
    <mergeCell ref="A5:C5"/>
    <mergeCell ref="H5:K5"/>
  </mergeCells>
  <phoneticPr fontId="2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FC46-F5E5-4D44-9096-CCBFD6C54D2C}">
  <dimension ref="A1:L9"/>
  <sheetViews>
    <sheetView workbookViewId="0">
      <selection activeCell="F14" sqref="F14"/>
    </sheetView>
  </sheetViews>
  <sheetFormatPr baseColWidth="10" defaultRowHeight="15"/>
  <sheetData>
    <row r="1" spans="1:12" ht="18">
      <c r="A1" s="522" t="s">
        <v>1252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</row>
    <row r="2" spans="1:12" ht="19">
      <c r="A2" s="333" t="s">
        <v>1217</v>
      </c>
      <c r="B2" s="334" t="s">
        <v>1218</v>
      </c>
      <c r="C2" s="334" t="s">
        <v>1253</v>
      </c>
      <c r="D2" s="334" t="s">
        <v>1235</v>
      </c>
      <c r="E2" s="334" t="s">
        <v>1254</v>
      </c>
      <c r="F2" s="334" t="s">
        <v>1255</v>
      </c>
      <c r="G2" s="334" t="s">
        <v>1229</v>
      </c>
      <c r="H2" s="335" t="s">
        <v>1256</v>
      </c>
      <c r="I2" s="335" t="s">
        <v>1257</v>
      </c>
      <c r="J2" s="335" t="s">
        <v>1258</v>
      </c>
      <c r="K2" s="335" t="s">
        <v>169</v>
      </c>
      <c r="L2" s="335" t="s">
        <v>1230</v>
      </c>
    </row>
    <row r="3" spans="1:12" ht="60">
      <c r="A3" s="336" t="s">
        <v>1259</v>
      </c>
      <c r="B3" s="337" t="s">
        <v>1260</v>
      </c>
      <c r="C3" s="337" t="s">
        <v>1261</v>
      </c>
      <c r="D3" s="337" t="s">
        <v>1262</v>
      </c>
      <c r="E3" s="337" t="s">
        <v>1263</v>
      </c>
      <c r="F3" s="337" t="s">
        <v>1240</v>
      </c>
      <c r="G3" s="338">
        <v>1200</v>
      </c>
      <c r="H3" s="339"/>
      <c r="I3" s="339"/>
      <c r="J3" s="339">
        <v>60</v>
      </c>
      <c r="K3" s="339">
        <f>J3+I3+H3+G3</f>
        <v>1260</v>
      </c>
      <c r="L3" s="340" t="s">
        <v>1264</v>
      </c>
    </row>
    <row r="4" spans="1:12" ht="195">
      <c r="A4" s="336" t="s">
        <v>1265</v>
      </c>
      <c r="B4" s="337" t="s">
        <v>1266</v>
      </c>
      <c r="C4" s="337" t="s">
        <v>1261</v>
      </c>
      <c r="D4" s="337" t="s">
        <v>1262</v>
      </c>
      <c r="E4" s="337" t="s">
        <v>1263</v>
      </c>
      <c r="F4" s="337" t="s">
        <v>116</v>
      </c>
      <c r="G4" s="338">
        <v>1000</v>
      </c>
      <c r="H4" s="339"/>
      <c r="I4" s="339">
        <v>385</v>
      </c>
      <c r="J4" s="339">
        <v>60</v>
      </c>
      <c r="K4" s="339">
        <f>J4+I4+H4+G4</f>
        <v>1445</v>
      </c>
      <c r="L4" s="340" t="s">
        <v>1267</v>
      </c>
    </row>
    <row r="5" spans="1:12" ht="60">
      <c r="A5" s="336" t="s">
        <v>1268</v>
      </c>
      <c r="B5" s="337" t="s">
        <v>1269</v>
      </c>
      <c r="C5" s="337" t="s">
        <v>1261</v>
      </c>
      <c r="D5" s="337" t="s">
        <v>1262</v>
      </c>
      <c r="E5" s="337" t="s">
        <v>1263</v>
      </c>
      <c r="F5" s="337" t="s">
        <v>1240</v>
      </c>
      <c r="G5" s="338">
        <v>500</v>
      </c>
      <c r="H5" s="339"/>
      <c r="I5" s="339"/>
      <c r="J5" s="339"/>
      <c r="K5" s="339">
        <f>J5+I5+H5+G5</f>
        <v>500</v>
      </c>
      <c r="L5" s="340"/>
    </row>
    <row r="6" spans="1:12" ht="45">
      <c r="A6" s="336" t="s">
        <v>1270</v>
      </c>
      <c r="B6" s="337" t="s">
        <v>1271</v>
      </c>
      <c r="C6" s="337"/>
      <c r="D6" s="337"/>
      <c r="E6" s="337"/>
      <c r="F6" s="337"/>
      <c r="G6" s="338">
        <v>3740</v>
      </c>
      <c r="H6" s="339"/>
      <c r="I6" s="339"/>
      <c r="J6" s="339"/>
      <c r="K6" s="339">
        <f>J6+I6+H6+G6</f>
        <v>3740</v>
      </c>
      <c r="L6" s="340"/>
    </row>
    <row r="7" spans="1:12">
      <c r="A7" s="523" t="s">
        <v>1272</v>
      </c>
      <c r="B7" s="524"/>
      <c r="C7" s="524"/>
      <c r="D7" s="524"/>
      <c r="E7" s="524"/>
      <c r="F7" s="524"/>
      <c r="G7" s="524"/>
      <c r="H7" s="524"/>
      <c r="I7" s="524"/>
      <c r="J7" s="525"/>
      <c r="K7" s="339">
        <f>SUM(K3:K6)</f>
        <v>6945</v>
      </c>
      <c r="L7" s="340"/>
    </row>
    <row r="8" spans="1:12">
      <c r="A8" s="523" t="s">
        <v>1273</v>
      </c>
      <c r="B8" s="524"/>
      <c r="C8" s="524"/>
      <c r="D8" s="524"/>
      <c r="E8" s="524"/>
      <c r="F8" s="524"/>
      <c r="G8" s="524"/>
      <c r="H8" s="524"/>
      <c r="I8" s="524"/>
      <c r="J8" s="525"/>
      <c r="K8" s="340">
        <f>L8*K7</f>
        <v>208.35</v>
      </c>
      <c r="L8" s="341">
        <v>0.03</v>
      </c>
    </row>
    <row r="9" spans="1:12">
      <c r="A9" s="523" t="s">
        <v>1274</v>
      </c>
      <c r="B9" s="524"/>
      <c r="C9" s="524"/>
      <c r="D9" s="524"/>
      <c r="E9" s="524"/>
      <c r="F9" s="524"/>
      <c r="G9" s="524"/>
      <c r="H9" s="524"/>
      <c r="I9" s="524"/>
      <c r="J9" s="525"/>
      <c r="K9" s="339">
        <f>SUM(K7:K8)</f>
        <v>7153.35</v>
      </c>
      <c r="L9" s="340"/>
    </row>
  </sheetData>
  <mergeCells count="4">
    <mergeCell ref="A1:L1"/>
    <mergeCell ref="A7:J7"/>
    <mergeCell ref="A8:J8"/>
    <mergeCell ref="A9:J9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52E0-841A-1D44-9549-2CC69334CC27}">
  <dimension ref="A1:M17"/>
  <sheetViews>
    <sheetView workbookViewId="0">
      <selection activeCell="F19" sqref="F19"/>
    </sheetView>
  </sheetViews>
  <sheetFormatPr baseColWidth="10" defaultColWidth="8.83203125" defaultRowHeight="17"/>
  <cols>
    <col min="1" max="1" width="9.6640625" style="243" customWidth="1"/>
    <col min="2" max="2" width="5.83203125" style="243" bestFit="1" customWidth="1"/>
    <col min="3" max="3" width="45.1640625" style="243" customWidth="1"/>
    <col min="4" max="4" width="8.83203125" style="243"/>
    <col min="5" max="5" width="11.6640625" style="243" bestFit="1" customWidth="1"/>
    <col min="6" max="7" width="10.1640625" style="243" bestFit="1" customWidth="1"/>
    <col min="8" max="8" width="6.83203125" style="243" bestFit="1" customWidth="1"/>
    <col min="9" max="10" width="8" style="243" bestFit="1" customWidth="1"/>
    <col min="11" max="11" width="13.1640625" style="243" bestFit="1" customWidth="1"/>
    <col min="12" max="12" width="32.6640625" style="228" customWidth="1"/>
    <col min="13" max="13" width="32.5" style="228" customWidth="1"/>
    <col min="14" max="16384" width="8.83203125" style="228"/>
  </cols>
  <sheetData>
    <row r="1" spans="1:12" ht="22">
      <c r="A1" s="527" t="s">
        <v>1180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</row>
    <row r="2" spans="1:12">
      <c r="A2" s="229" t="s">
        <v>1132</v>
      </c>
      <c r="B2" s="229" t="s">
        <v>1133</v>
      </c>
      <c r="C2" s="229" t="s">
        <v>1134</v>
      </c>
      <c r="D2" s="229" t="s">
        <v>1135</v>
      </c>
      <c r="E2" s="229" t="s">
        <v>1136</v>
      </c>
      <c r="F2" s="229" t="s">
        <v>1137</v>
      </c>
      <c r="G2" s="229" t="s">
        <v>1138</v>
      </c>
      <c r="H2" s="229" t="s">
        <v>1139</v>
      </c>
      <c r="I2" s="229" t="s">
        <v>1140</v>
      </c>
      <c r="J2" s="229" t="s">
        <v>1141</v>
      </c>
      <c r="K2" s="229" t="s">
        <v>1142</v>
      </c>
      <c r="L2" s="229" t="s">
        <v>1143</v>
      </c>
    </row>
    <row r="3" spans="1:12" s="234" customFormat="1" ht="36">
      <c r="A3" s="230">
        <v>44748</v>
      </c>
      <c r="B3" s="231" t="s">
        <v>1144</v>
      </c>
      <c r="C3" s="232" t="s">
        <v>1176</v>
      </c>
      <c r="D3" s="231" t="s">
        <v>1145</v>
      </c>
      <c r="E3" s="231" t="s">
        <v>1146</v>
      </c>
      <c r="F3" s="233" t="s">
        <v>1147</v>
      </c>
      <c r="G3" s="231">
        <v>1000</v>
      </c>
      <c r="H3" s="231">
        <v>0</v>
      </c>
      <c r="I3" s="231">
        <v>0</v>
      </c>
      <c r="J3" s="231">
        <v>10</v>
      </c>
      <c r="K3" s="231">
        <f>SUM(G3:J3)</f>
        <v>1010</v>
      </c>
      <c r="L3" s="233" t="s">
        <v>1194</v>
      </c>
    </row>
    <row r="4" spans="1:12" s="234" customFormat="1" ht="36">
      <c r="A4" s="230">
        <v>44748</v>
      </c>
      <c r="B4" s="231" t="s">
        <v>1148</v>
      </c>
      <c r="C4" s="232" t="s">
        <v>1149</v>
      </c>
      <c r="D4" s="231" t="s">
        <v>1145</v>
      </c>
      <c r="E4" s="231" t="s">
        <v>1146</v>
      </c>
      <c r="F4" s="233" t="s">
        <v>1147</v>
      </c>
      <c r="G4" s="231">
        <v>500</v>
      </c>
      <c r="H4" s="231">
        <v>0</v>
      </c>
      <c r="I4" s="231">
        <v>0</v>
      </c>
      <c r="J4" s="231">
        <v>0</v>
      </c>
      <c r="K4" s="231">
        <f t="shared" ref="K4:K9" si="0">SUM(G4:J4)</f>
        <v>500</v>
      </c>
      <c r="L4" s="233" t="s">
        <v>1194</v>
      </c>
    </row>
    <row r="5" spans="1:12" s="234" customFormat="1" ht="36">
      <c r="A5" s="235">
        <v>44749</v>
      </c>
      <c r="B5" s="231" t="s">
        <v>1144</v>
      </c>
      <c r="C5" s="232" t="s">
        <v>1177</v>
      </c>
      <c r="D5" s="231" t="s">
        <v>1145</v>
      </c>
      <c r="E5" s="231" t="s">
        <v>1146</v>
      </c>
      <c r="F5" s="233" t="s">
        <v>1147</v>
      </c>
      <c r="G5" s="231">
        <v>1000</v>
      </c>
      <c r="H5" s="231">
        <v>280</v>
      </c>
      <c r="I5" s="231">
        <v>0</v>
      </c>
      <c r="J5" s="231">
        <v>5</v>
      </c>
      <c r="K5" s="231">
        <f t="shared" si="0"/>
        <v>1285</v>
      </c>
      <c r="L5" s="233" t="s">
        <v>1194</v>
      </c>
    </row>
    <row r="6" spans="1:12" s="234" customFormat="1" ht="36">
      <c r="A6" s="235">
        <v>44749</v>
      </c>
      <c r="B6" s="231" t="s">
        <v>1144</v>
      </c>
      <c r="C6" s="232" t="s">
        <v>1178</v>
      </c>
      <c r="D6" s="231" t="s">
        <v>1150</v>
      </c>
      <c r="E6" s="231" t="s">
        <v>1151</v>
      </c>
      <c r="F6" s="233" t="s">
        <v>1147</v>
      </c>
      <c r="G6" s="231">
        <v>1000</v>
      </c>
      <c r="H6" s="231">
        <v>525</v>
      </c>
      <c r="I6" s="231">
        <v>0</v>
      </c>
      <c r="J6" s="231">
        <v>0</v>
      </c>
      <c r="K6" s="231">
        <f t="shared" si="0"/>
        <v>1525</v>
      </c>
      <c r="L6" s="233" t="s">
        <v>1194</v>
      </c>
    </row>
    <row r="7" spans="1:12" s="234" customFormat="1" ht="72">
      <c r="A7" s="235">
        <v>44750</v>
      </c>
      <c r="B7" s="231" t="s">
        <v>1144</v>
      </c>
      <c r="C7" s="232" t="s">
        <v>1179</v>
      </c>
      <c r="D7" s="231" t="s">
        <v>1145</v>
      </c>
      <c r="E7" s="231" t="s">
        <v>1146</v>
      </c>
      <c r="F7" s="233" t="s">
        <v>1147</v>
      </c>
      <c r="G7" s="231">
        <v>1000</v>
      </c>
      <c r="H7" s="231">
        <v>560</v>
      </c>
      <c r="I7" s="231">
        <v>970</v>
      </c>
      <c r="J7" s="231">
        <v>17.5</v>
      </c>
      <c r="K7" s="231">
        <f t="shared" si="0"/>
        <v>2547.5</v>
      </c>
      <c r="L7" s="233" t="s">
        <v>1194</v>
      </c>
    </row>
    <row r="8" spans="1:12" s="234" customFormat="1" ht="36">
      <c r="A8" s="235">
        <v>44750</v>
      </c>
      <c r="B8" s="231" t="s">
        <v>1144</v>
      </c>
      <c r="C8" s="232" t="s">
        <v>1152</v>
      </c>
      <c r="D8" s="231" t="s">
        <v>1150</v>
      </c>
      <c r="E8" s="231" t="s">
        <v>1151</v>
      </c>
      <c r="F8" s="233" t="s">
        <v>1147</v>
      </c>
      <c r="G8" s="231">
        <v>1000</v>
      </c>
      <c r="H8" s="231">
        <v>0</v>
      </c>
      <c r="I8" s="231">
        <v>0</v>
      </c>
      <c r="J8" s="231">
        <v>0</v>
      </c>
      <c r="K8" s="231">
        <f t="shared" si="0"/>
        <v>1000</v>
      </c>
      <c r="L8" s="233" t="s">
        <v>1194</v>
      </c>
    </row>
    <row r="9" spans="1:12" s="234" customFormat="1" ht="36">
      <c r="A9" s="235">
        <v>44751</v>
      </c>
      <c r="B9" s="231" t="s">
        <v>1144</v>
      </c>
      <c r="C9" s="232" t="s">
        <v>1153</v>
      </c>
      <c r="D9" s="236" t="s">
        <v>1145</v>
      </c>
      <c r="E9" s="231" t="s">
        <v>1154</v>
      </c>
      <c r="F9" s="233" t="s">
        <v>1147</v>
      </c>
      <c r="G9" s="231">
        <v>1000</v>
      </c>
      <c r="H9" s="231">
        <v>140</v>
      </c>
      <c r="I9" s="231">
        <v>0</v>
      </c>
      <c r="J9" s="231">
        <v>0</v>
      </c>
      <c r="K9" s="231">
        <f t="shared" si="0"/>
        <v>1140</v>
      </c>
      <c r="L9" s="233" t="s">
        <v>1194</v>
      </c>
    </row>
    <row r="10" spans="1:12" s="234" customFormat="1">
      <c r="A10" s="235"/>
      <c r="B10" s="231"/>
      <c r="C10" s="237"/>
      <c r="D10" s="236"/>
      <c r="E10" s="231"/>
      <c r="F10" s="233"/>
      <c r="G10" s="231"/>
      <c r="H10" s="231"/>
      <c r="I10" s="231"/>
      <c r="J10" s="231"/>
      <c r="K10" s="231">
        <f t="shared" ref="K10" si="1">SUM(G10:J10)</f>
        <v>0</v>
      </c>
      <c r="L10" s="238"/>
    </row>
    <row r="11" spans="1:12">
      <c r="A11" s="529" t="s">
        <v>1155</v>
      </c>
      <c r="B11" s="530"/>
      <c r="C11" s="530"/>
      <c r="D11" s="530"/>
      <c r="E11" s="530"/>
      <c r="F11" s="530"/>
      <c r="G11" s="530"/>
      <c r="H11" s="530"/>
      <c r="I11" s="530"/>
      <c r="J11" s="531"/>
      <c r="K11" s="231"/>
      <c r="L11" s="239"/>
    </row>
    <row r="12" spans="1:12">
      <c r="A12" s="245"/>
      <c r="B12" s="245"/>
      <c r="C12" s="245"/>
      <c r="D12" s="245"/>
      <c r="E12" s="245"/>
      <c r="F12" s="240" t="s">
        <v>1156</v>
      </c>
      <c r="G12" s="241">
        <f>SUM(G3:G11)</f>
        <v>6500</v>
      </c>
      <c r="H12" s="241">
        <f>SUM(H3:H11)</f>
        <v>1505</v>
      </c>
      <c r="I12" s="241">
        <f>SUM(I3:I11)</f>
        <v>970</v>
      </c>
      <c r="J12" s="241">
        <f>SUM(J3:J11)</f>
        <v>32.5</v>
      </c>
      <c r="K12" s="242">
        <f>SUM(K3:K11)</f>
        <v>9007.5</v>
      </c>
      <c r="L12" s="239"/>
    </row>
    <row r="13" spans="1:12">
      <c r="A13" s="526" t="s">
        <v>1157</v>
      </c>
      <c r="B13" s="526"/>
      <c r="C13" s="526"/>
      <c r="D13" s="526"/>
      <c r="E13" s="526"/>
      <c r="F13" s="526"/>
      <c r="G13" s="526"/>
      <c r="H13" s="526"/>
      <c r="I13" s="526"/>
      <c r="J13" s="526"/>
      <c r="K13" s="526"/>
      <c r="L13" s="239"/>
    </row>
    <row r="14" spans="1:12">
      <c r="A14" s="526" t="s">
        <v>1158</v>
      </c>
      <c r="B14" s="526"/>
      <c r="C14" s="526"/>
      <c r="D14" s="526"/>
      <c r="E14" s="526"/>
      <c r="F14" s="526"/>
      <c r="G14" s="526"/>
      <c r="H14" s="526"/>
      <c r="I14" s="526"/>
      <c r="J14" s="526"/>
      <c r="K14" s="526"/>
      <c r="L14" s="239"/>
    </row>
    <row r="15" spans="1:12">
      <c r="A15" s="526" t="s">
        <v>1159</v>
      </c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239"/>
    </row>
    <row r="16" spans="1:12">
      <c r="A16" s="526" t="s">
        <v>1160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239"/>
    </row>
    <row r="17" spans="12:13">
      <c r="L17" s="243"/>
      <c r="M17" s="243"/>
    </row>
  </sheetData>
  <mergeCells count="6">
    <mergeCell ref="A16:K16"/>
    <mergeCell ref="A1:L1"/>
    <mergeCell ref="A11:J11"/>
    <mergeCell ref="A13:K13"/>
    <mergeCell ref="A14:K14"/>
    <mergeCell ref="A15:K15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5393-91B0-0646-A676-B6EF71753263}">
  <dimension ref="A1:K25"/>
  <sheetViews>
    <sheetView topLeftCell="A5" workbookViewId="0">
      <selection activeCell="B24" sqref="B24:K24"/>
    </sheetView>
  </sheetViews>
  <sheetFormatPr baseColWidth="10" defaultColWidth="4.33203125" defaultRowHeight="14"/>
  <cols>
    <col min="1" max="1" width="18" style="327" customWidth="1"/>
    <col min="2" max="2" width="11.5" style="327" customWidth="1"/>
    <col min="3" max="3" width="12" style="306" customWidth="1"/>
    <col min="4" max="4" width="16.1640625" style="328" customWidth="1"/>
    <col min="5" max="5" width="5.83203125" style="306" customWidth="1"/>
    <col min="6" max="6" width="5.6640625" style="306" customWidth="1"/>
    <col min="7" max="7" width="5.1640625" style="328" customWidth="1"/>
    <col min="8" max="8" width="5.1640625" style="306" customWidth="1"/>
    <col min="9" max="9" width="14.1640625" style="329" customWidth="1"/>
    <col min="10" max="10" width="21.6640625" style="330" customWidth="1"/>
    <col min="11" max="11" width="42.83203125" style="331" customWidth="1"/>
    <col min="12" max="256" width="4.33203125" style="326"/>
    <col min="257" max="257" width="18" style="326" customWidth="1"/>
    <col min="258" max="258" width="11.5" style="326" customWidth="1"/>
    <col min="259" max="259" width="12" style="326" customWidth="1"/>
    <col min="260" max="260" width="16.1640625" style="326" customWidth="1"/>
    <col min="261" max="261" width="5.83203125" style="326" customWidth="1"/>
    <col min="262" max="262" width="5.6640625" style="326" customWidth="1"/>
    <col min="263" max="264" width="5.1640625" style="326" customWidth="1"/>
    <col min="265" max="265" width="14.1640625" style="326" customWidth="1"/>
    <col min="266" max="266" width="21.6640625" style="326" customWidth="1"/>
    <col min="267" max="267" width="42.83203125" style="326" customWidth="1"/>
    <col min="268" max="512" width="4.33203125" style="326"/>
    <col min="513" max="513" width="18" style="326" customWidth="1"/>
    <col min="514" max="514" width="11.5" style="326" customWidth="1"/>
    <col min="515" max="515" width="12" style="326" customWidth="1"/>
    <col min="516" max="516" width="16.1640625" style="326" customWidth="1"/>
    <col min="517" max="517" width="5.83203125" style="326" customWidth="1"/>
    <col min="518" max="518" width="5.6640625" style="326" customWidth="1"/>
    <col min="519" max="520" width="5.1640625" style="326" customWidth="1"/>
    <col min="521" max="521" width="14.1640625" style="326" customWidth="1"/>
    <col min="522" max="522" width="21.6640625" style="326" customWidth="1"/>
    <col min="523" max="523" width="42.83203125" style="326" customWidth="1"/>
    <col min="524" max="768" width="4.33203125" style="326"/>
    <col min="769" max="769" width="18" style="326" customWidth="1"/>
    <col min="770" max="770" width="11.5" style="326" customWidth="1"/>
    <col min="771" max="771" width="12" style="326" customWidth="1"/>
    <col min="772" max="772" width="16.1640625" style="326" customWidth="1"/>
    <col min="773" max="773" width="5.83203125" style="326" customWidth="1"/>
    <col min="774" max="774" width="5.6640625" style="326" customWidth="1"/>
    <col min="775" max="776" width="5.1640625" style="326" customWidth="1"/>
    <col min="777" max="777" width="14.1640625" style="326" customWidth="1"/>
    <col min="778" max="778" width="21.6640625" style="326" customWidth="1"/>
    <col min="779" max="779" width="42.83203125" style="326" customWidth="1"/>
    <col min="780" max="1024" width="4.33203125" style="326"/>
    <col min="1025" max="1025" width="18" style="326" customWidth="1"/>
    <col min="1026" max="1026" width="11.5" style="326" customWidth="1"/>
    <col min="1027" max="1027" width="12" style="326" customWidth="1"/>
    <col min="1028" max="1028" width="16.1640625" style="326" customWidth="1"/>
    <col min="1029" max="1029" width="5.83203125" style="326" customWidth="1"/>
    <col min="1030" max="1030" width="5.6640625" style="326" customWidth="1"/>
    <col min="1031" max="1032" width="5.1640625" style="326" customWidth="1"/>
    <col min="1033" max="1033" width="14.1640625" style="326" customWidth="1"/>
    <col min="1034" max="1034" width="21.6640625" style="326" customWidth="1"/>
    <col min="1035" max="1035" width="42.83203125" style="326" customWidth="1"/>
    <col min="1036" max="1280" width="4.33203125" style="326"/>
    <col min="1281" max="1281" width="18" style="326" customWidth="1"/>
    <col min="1282" max="1282" width="11.5" style="326" customWidth="1"/>
    <col min="1283" max="1283" width="12" style="326" customWidth="1"/>
    <col min="1284" max="1284" width="16.1640625" style="326" customWidth="1"/>
    <col min="1285" max="1285" width="5.83203125" style="326" customWidth="1"/>
    <col min="1286" max="1286" width="5.6640625" style="326" customWidth="1"/>
    <col min="1287" max="1288" width="5.1640625" style="326" customWidth="1"/>
    <col min="1289" max="1289" width="14.1640625" style="326" customWidth="1"/>
    <col min="1290" max="1290" width="21.6640625" style="326" customWidth="1"/>
    <col min="1291" max="1291" width="42.83203125" style="326" customWidth="1"/>
    <col min="1292" max="1536" width="4.33203125" style="326"/>
    <col min="1537" max="1537" width="18" style="326" customWidth="1"/>
    <col min="1538" max="1538" width="11.5" style="326" customWidth="1"/>
    <col min="1539" max="1539" width="12" style="326" customWidth="1"/>
    <col min="1540" max="1540" width="16.1640625" style="326" customWidth="1"/>
    <col min="1541" max="1541" width="5.83203125" style="326" customWidth="1"/>
    <col min="1542" max="1542" width="5.6640625" style="326" customWidth="1"/>
    <col min="1543" max="1544" width="5.1640625" style="326" customWidth="1"/>
    <col min="1545" max="1545" width="14.1640625" style="326" customWidth="1"/>
    <col min="1546" max="1546" width="21.6640625" style="326" customWidth="1"/>
    <col min="1547" max="1547" width="42.83203125" style="326" customWidth="1"/>
    <col min="1548" max="1792" width="4.33203125" style="326"/>
    <col min="1793" max="1793" width="18" style="326" customWidth="1"/>
    <col min="1794" max="1794" width="11.5" style="326" customWidth="1"/>
    <col min="1795" max="1795" width="12" style="326" customWidth="1"/>
    <col min="1796" max="1796" width="16.1640625" style="326" customWidth="1"/>
    <col min="1797" max="1797" width="5.83203125" style="326" customWidth="1"/>
    <col min="1798" max="1798" width="5.6640625" style="326" customWidth="1"/>
    <col min="1799" max="1800" width="5.1640625" style="326" customWidth="1"/>
    <col min="1801" max="1801" width="14.1640625" style="326" customWidth="1"/>
    <col min="1802" max="1802" width="21.6640625" style="326" customWidth="1"/>
    <col min="1803" max="1803" width="42.83203125" style="326" customWidth="1"/>
    <col min="1804" max="2048" width="4.33203125" style="326"/>
    <col min="2049" max="2049" width="18" style="326" customWidth="1"/>
    <col min="2050" max="2050" width="11.5" style="326" customWidth="1"/>
    <col min="2051" max="2051" width="12" style="326" customWidth="1"/>
    <col min="2052" max="2052" width="16.1640625" style="326" customWidth="1"/>
    <col min="2053" max="2053" width="5.83203125" style="326" customWidth="1"/>
    <col min="2054" max="2054" width="5.6640625" style="326" customWidth="1"/>
    <col min="2055" max="2056" width="5.1640625" style="326" customWidth="1"/>
    <col min="2057" max="2057" width="14.1640625" style="326" customWidth="1"/>
    <col min="2058" max="2058" width="21.6640625" style="326" customWidth="1"/>
    <col min="2059" max="2059" width="42.83203125" style="326" customWidth="1"/>
    <col min="2060" max="2304" width="4.33203125" style="326"/>
    <col min="2305" max="2305" width="18" style="326" customWidth="1"/>
    <col min="2306" max="2306" width="11.5" style="326" customWidth="1"/>
    <col min="2307" max="2307" width="12" style="326" customWidth="1"/>
    <col min="2308" max="2308" width="16.1640625" style="326" customWidth="1"/>
    <col min="2309" max="2309" width="5.83203125" style="326" customWidth="1"/>
    <col min="2310" max="2310" width="5.6640625" style="326" customWidth="1"/>
    <col min="2311" max="2312" width="5.1640625" style="326" customWidth="1"/>
    <col min="2313" max="2313" width="14.1640625" style="326" customWidth="1"/>
    <col min="2314" max="2314" width="21.6640625" style="326" customWidth="1"/>
    <col min="2315" max="2315" width="42.83203125" style="326" customWidth="1"/>
    <col min="2316" max="2560" width="4.33203125" style="326"/>
    <col min="2561" max="2561" width="18" style="326" customWidth="1"/>
    <col min="2562" max="2562" width="11.5" style="326" customWidth="1"/>
    <col min="2563" max="2563" width="12" style="326" customWidth="1"/>
    <col min="2564" max="2564" width="16.1640625" style="326" customWidth="1"/>
    <col min="2565" max="2565" width="5.83203125" style="326" customWidth="1"/>
    <col min="2566" max="2566" width="5.6640625" style="326" customWidth="1"/>
    <col min="2567" max="2568" width="5.1640625" style="326" customWidth="1"/>
    <col min="2569" max="2569" width="14.1640625" style="326" customWidth="1"/>
    <col min="2570" max="2570" width="21.6640625" style="326" customWidth="1"/>
    <col min="2571" max="2571" width="42.83203125" style="326" customWidth="1"/>
    <col min="2572" max="2816" width="4.33203125" style="326"/>
    <col min="2817" max="2817" width="18" style="326" customWidth="1"/>
    <col min="2818" max="2818" width="11.5" style="326" customWidth="1"/>
    <col min="2819" max="2819" width="12" style="326" customWidth="1"/>
    <col min="2820" max="2820" width="16.1640625" style="326" customWidth="1"/>
    <col min="2821" max="2821" width="5.83203125" style="326" customWidth="1"/>
    <col min="2822" max="2822" width="5.6640625" style="326" customWidth="1"/>
    <col min="2823" max="2824" width="5.1640625" style="326" customWidth="1"/>
    <col min="2825" max="2825" width="14.1640625" style="326" customWidth="1"/>
    <col min="2826" max="2826" width="21.6640625" style="326" customWidth="1"/>
    <col min="2827" max="2827" width="42.83203125" style="326" customWidth="1"/>
    <col min="2828" max="3072" width="4.33203125" style="326"/>
    <col min="3073" max="3073" width="18" style="326" customWidth="1"/>
    <col min="3074" max="3074" width="11.5" style="326" customWidth="1"/>
    <col min="3075" max="3075" width="12" style="326" customWidth="1"/>
    <col min="3076" max="3076" width="16.1640625" style="326" customWidth="1"/>
    <col min="3077" max="3077" width="5.83203125" style="326" customWidth="1"/>
    <col min="3078" max="3078" width="5.6640625" style="326" customWidth="1"/>
    <col min="3079" max="3080" width="5.1640625" style="326" customWidth="1"/>
    <col min="3081" max="3081" width="14.1640625" style="326" customWidth="1"/>
    <col min="3082" max="3082" width="21.6640625" style="326" customWidth="1"/>
    <col min="3083" max="3083" width="42.83203125" style="326" customWidth="1"/>
    <col min="3084" max="3328" width="4.33203125" style="326"/>
    <col min="3329" max="3329" width="18" style="326" customWidth="1"/>
    <col min="3330" max="3330" width="11.5" style="326" customWidth="1"/>
    <col min="3331" max="3331" width="12" style="326" customWidth="1"/>
    <col min="3332" max="3332" width="16.1640625" style="326" customWidth="1"/>
    <col min="3333" max="3333" width="5.83203125" style="326" customWidth="1"/>
    <col min="3334" max="3334" width="5.6640625" style="326" customWidth="1"/>
    <col min="3335" max="3336" width="5.1640625" style="326" customWidth="1"/>
    <col min="3337" max="3337" width="14.1640625" style="326" customWidth="1"/>
    <col min="3338" max="3338" width="21.6640625" style="326" customWidth="1"/>
    <col min="3339" max="3339" width="42.83203125" style="326" customWidth="1"/>
    <col min="3340" max="3584" width="4.33203125" style="326"/>
    <col min="3585" max="3585" width="18" style="326" customWidth="1"/>
    <col min="3586" max="3586" width="11.5" style="326" customWidth="1"/>
    <col min="3587" max="3587" width="12" style="326" customWidth="1"/>
    <col min="3588" max="3588" width="16.1640625" style="326" customWidth="1"/>
    <col min="3589" max="3589" width="5.83203125" style="326" customWidth="1"/>
    <col min="3590" max="3590" width="5.6640625" style="326" customWidth="1"/>
    <col min="3591" max="3592" width="5.1640625" style="326" customWidth="1"/>
    <col min="3593" max="3593" width="14.1640625" style="326" customWidth="1"/>
    <col min="3594" max="3594" width="21.6640625" style="326" customWidth="1"/>
    <col min="3595" max="3595" width="42.83203125" style="326" customWidth="1"/>
    <col min="3596" max="3840" width="4.33203125" style="326"/>
    <col min="3841" max="3841" width="18" style="326" customWidth="1"/>
    <col min="3842" max="3842" width="11.5" style="326" customWidth="1"/>
    <col min="3843" max="3843" width="12" style="326" customWidth="1"/>
    <col min="3844" max="3844" width="16.1640625" style="326" customWidth="1"/>
    <col min="3845" max="3845" width="5.83203125" style="326" customWidth="1"/>
    <col min="3846" max="3846" width="5.6640625" style="326" customWidth="1"/>
    <col min="3847" max="3848" width="5.1640625" style="326" customWidth="1"/>
    <col min="3849" max="3849" width="14.1640625" style="326" customWidth="1"/>
    <col min="3850" max="3850" width="21.6640625" style="326" customWidth="1"/>
    <col min="3851" max="3851" width="42.83203125" style="326" customWidth="1"/>
    <col min="3852" max="4096" width="4.33203125" style="326"/>
    <col min="4097" max="4097" width="18" style="326" customWidth="1"/>
    <col min="4098" max="4098" width="11.5" style="326" customWidth="1"/>
    <col min="4099" max="4099" width="12" style="326" customWidth="1"/>
    <col min="4100" max="4100" width="16.1640625" style="326" customWidth="1"/>
    <col min="4101" max="4101" width="5.83203125" style="326" customWidth="1"/>
    <col min="4102" max="4102" width="5.6640625" style="326" customWidth="1"/>
    <col min="4103" max="4104" width="5.1640625" style="326" customWidth="1"/>
    <col min="4105" max="4105" width="14.1640625" style="326" customWidth="1"/>
    <col min="4106" max="4106" width="21.6640625" style="326" customWidth="1"/>
    <col min="4107" max="4107" width="42.83203125" style="326" customWidth="1"/>
    <col min="4108" max="4352" width="4.33203125" style="326"/>
    <col min="4353" max="4353" width="18" style="326" customWidth="1"/>
    <col min="4354" max="4354" width="11.5" style="326" customWidth="1"/>
    <col min="4355" max="4355" width="12" style="326" customWidth="1"/>
    <col min="4356" max="4356" width="16.1640625" style="326" customWidth="1"/>
    <col min="4357" max="4357" width="5.83203125" style="326" customWidth="1"/>
    <col min="4358" max="4358" width="5.6640625" style="326" customWidth="1"/>
    <col min="4359" max="4360" width="5.1640625" style="326" customWidth="1"/>
    <col min="4361" max="4361" width="14.1640625" style="326" customWidth="1"/>
    <col min="4362" max="4362" width="21.6640625" style="326" customWidth="1"/>
    <col min="4363" max="4363" width="42.83203125" style="326" customWidth="1"/>
    <col min="4364" max="4608" width="4.33203125" style="326"/>
    <col min="4609" max="4609" width="18" style="326" customWidth="1"/>
    <col min="4610" max="4610" width="11.5" style="326" customWidth="1"/>
    <col min="4611" max="4611" width="12" style="326" customWidth="1"/>
    <col min="4612" max="4612" width="16.1640625" style="326" customWidth="1"/>
    <col min="4613" max="4613" width="5.83203125" style="326" customWidth="1"/>
    <col min="4614" max="4614" width="5.6640625" style="326" customWidth="1"/>
    <col min="4615" max="4616" width="5.1640625" style="326" customWidth="1"/>
    <col min="4617" max="4617" width="14.1640625" style="326" customWidth="1"/>
    <col min="4618" max="4618" width="21.6640625" style="326" customWidth="1"/>
    <col min="4619" max="4619" width="42.83203125" style="326" customWidth="1"/>
    <col min="4620" max="4864" width="4.33203125" style="326"/>
    <col min="4865" max="4865" width="18" style="326" customWidth="1"/>
    <col min="4866" max="4866" width="11.5" style="326" customWidth="1"/>
    <col min="4867" max="4867" width="12" style="326" customWidth="1"/>
    <col min="4868" max="4868" width="16.1640625" style="326" customWidth="1"/>
    <col min="4869" max="4869" width="5.83203125" style="326" customWidth="1"/>
    <col min="4870" max="4870" width="5.6640625" style="326" customWidth="1"/>
    <col min="4871" max="4872" width="5.1640625" style="326" customWidth="1"/>
    <col min="4873" max="4873" width="14.1640625" style="326" customWidth="1"/>
    <col min="4874" max="4874" width="21.6640625" style="326" customWidth="1"/>
    <col min="4875" max="4875" width="42.83203125" style="326" customWidth="1"/>
    <col min="4876" max="5120" width="4.33203125" style="326"/>
    <col min="5121" max="5121" width="18" style="326" customWidth="1"/>
    <col min="5122" max="5122" width="11.5" style="326" customWidth="1"/>
    <col min="5123" max="5123" width="12" style="326" customWidth="1"/>
    <col min="5124" max="5124" width="16.1640625" style="326" customWidth="1"/>
    <col min="5125" max="5125" width="5.83203125" style="326" customWidth="1"/>
    <col min="5126" max="5126" width="5.6640625" style="326" customWidth="1"/>
    <col min="5127" max="5128" width="5.1640625" style="326" customWidth="1"/>
    <col min="5129" max="5129" width="14.1640625" style="326" customWidth="1"/>
    <col min="5130" max="5130" width="21.6640625" style="326" customWidth="1"/>
    <col min="5131" max="5131" width="42.83203125" style="326" customWidth="1"/>
    <col min="5132" max="5376" width="4.33203125" style="326"/>
    <col min="5377" max="5377" width="18" style="326" customWidth="1"/>
    <col min="5378" max="5378" width="11.5" style="326" customWidth="1"/>
    <col min="5379" max="5379" width="12" style="326" customWidth="1"/>
    <col min="5380" max="5380" width="16.1640625" style="326" customWidth="1"/>
    <col min="5381" max="5381" width="5.83203125" style="326" customWidth="1"/>
    <col min="5382" max="5382" width="5.6640625" style="326" customWidth="1"/>
    <col min="5383" max="5384" width="5.1640625" style="326" customWidth="1"/>
    <col min="5385" max="5385" width="14.1640625" style="326" customWidth="1"/>
    <col min="5386" max="5386" width="21.6640625" style="326" customWidth="1"/>
    <col min="5387" max="5387" width="42.83203125" style="326" customWidth="1"/>
    <col min="5388" max="5632" width="4.33203125" style="326"/>
    <col min="5633" max="5633" width="18" style="326" customWidth="1"/>
    <col min="5634" max="5634" width="11.5" style="326" customWidth="1"/>
    <col min="5635" max="5635" width="12" style="326" customWidth="1"/>
    <col min="5636" max="5636" width="16.1640625" style="326" customWidth="1"/>
    <col min="5637" max="5637" width="5.83203125" style="326" customWidth="1"/>
    <col min="5638" max="5638" width="5.6640625" style="326" customWidth="1"/>
    <col min="5639" max="5640" width="5.1640625" style="326" customWidth="1"/>
    <col min="5641" max="5641" width="14.1640625" style="326" customWidth="1"/>
    <col min="5642" max="5642" width="21.6640625" style="326" customWidth="1"/>
    <col min="5643" max="5643" width="42.83203125" style="326" customWidth="1"/>
    <col min="5644" max="5888" width="4.33203125" style="326"/>
    <col min="5889" max="5889" width="18" style="326" customWidth="1"/>
    <col min="5890" max="5890" width="11.5" style="326" customWidth="1"/>
    <col min="5891" max="5891" width="12" style="326" customWidth="1"/>
    <col min="5892" max="5892" width="16.1640625" style="326" customWidth="1"/>
    <col min="5893" max="5893" width="5.83203125" style="326" customWidth="1"/>
    <col min="5894" max="5894" width="5.6640625" style="326" customWidth="1"/>
    <col min="5895" max="5896" width="5.1640625" style="326" customWidth="1"/>
    <col min="5897" max="5897" width="14.1640625" style="326" customWidth="1"/>
    <col min="5898" max="5898" width="21.6640625" style="326" customWidth="1"/>
    <col min="5899" max="5899" width="42.83203125" style="326" customWidth="1"/>
    <col min="5900" max="6144" width="4.33203125" style="326"/>
    <col min="6145" max="6145" width="18" style="326" customWidth="1"/>
    <col min="6146" max="6146" width="11.5" style="326" customWidth="1"/>
    <col min="6147" max="6147" width="12" style="326" customWidth="1"/>
    <col min="6148" max="6148" width="16.1640625" style="326" customWidth="1"/>
    <col min="6149" max="6149" width="5.83203125" style="326" customWidth="1"/>
    <col min="6150" max="6150" width="5.6640625" style="326" customWidth="1"/>
    <col min="6151" max="6152" width="5.1640625" style="326" customWidth="1"/>
    <col min="6153" max="6153" width="14.1640625" style="326" customWidth="1"/>
    <col min="6154" max="6154" width="21.6640625" style="326" customWidth="1"/>
    <col min="6155" max="6155" width="42.83203125" style="326" customWidth="1"/>
    <col min="6156" max="6400" width="4.33203125" style="326"/>
    <col min="6401" max="6401" width="18" style="326" customWidth="1"/>
    <col min="6402" max="6402" width="11.5" style="326" customWidth="1"/>
    <col min="6403" max="6403" width="12" style="326" customWidth="1"/>
    <col min="6404" max="6404" width="16.1640625" style="326" customWidth="1"/>
    <col min="6405" max="6405" width="5.83203125" style="326" customWidth="1"/>
    <col min="6406" max="6406" width="5.6640625" style="326" customWidth="1"/>
    <col min="6407" max="6408" width="5.1640625" style="326" customWidth="1"/>
    <col min="6409" max="6409" width="14.1640625" style="326" customWidth="1"/>
    <col min="6410" max="6410" width="21.6640625" style="326" customWidth="1"/>
    <col min="6411" max="6411" width="42.83203125" style="326" customWidth="1"/>
    <col min="6412" max="6656" width="4.33203125" style="326"/>
    <col min="6657" max="6657" width="18" style="326" customWidth="1"/>
    <col min="6658" max="6658" width="11.5" style="326" customWidth="1"/>
    <col min="6659" max="6659" width="12" style="326" customWidth="1"/>
    <col min="6660" max="6660" width="16.1640625" style="326" customWidth="1"/>
    <col min="6661" max="6661" width="5.83203125" style="326" customWidth="1"/>
    <col min="6662" max="6662" width="5.6640625" style="326" customWidth="1"/>
    <col min="6663" max="6664" width="5.1640625" style="326" customWidth="1"/>
    <col min="6665" max="6665" width="14.1640625" style="326" customWidth="1"/>
    <col min="6666" max="6666" width="21.6640625" style="326" customWidth="1"/>
    <col min="6667" max="6667" width="42.83203125" style="326" customWidth="1"/>
    <col min="6668" max="6912" width="4.33203125" style="326"/>
    <col min="6913" max="6913" width="18" style="326" customWidth="1"/>
    <col min="6914" max="6914" width="11.5" style="326" customWidth="1"/>
    <col min="6915" max="6915" width="12" style="326" customWidth="1"/>
    <col min="6916" max="6916" width="16.1640625" style="326" customWidth="1"/>
    <col min="6917" max="6917" width="5.83203125" style="326" customWidth="1"/>
    <col min="6918" max="6918" width="5.6640625" style="326" customWidth="1"/>
    <col min="6919" max="6920" width="5.1640625" style="326" customWidth="1"/>
    <col min="6921" max="6921" width="14.1640625" style="326" customWidth="1"/>
    <col min="6922" max="6922" width="21.6640625" style="326" customWidth="1"/>
    <col min="6923" max="6923" width="42.83203125" style="326" customWidth="1"/>
    <col min="6924" max="7168" width="4.33203125" style="326"/>
    <col min="7169" max="7169" width="18" style="326" customWidth="1"/>
    <col min="7170" max="7170" width="11.5" style="326" customWidth="1"/>
    <col min="7171" max="7171" width="12" style="326" customWidth="1"/>
    <col min="7172" max="7172" width="16.1640625" style="326" customWidth="1"/>
    <col min="7173" max="7173" width="5.83203125" style="326" customWidth="1"/>
    <col min="7174" max="7174" width="5.6640625" style="326" customWidth="1"/>
    <col min="7175" max="7176" width="5.1640625" style="326" customWidth="1"/>
    <col min="7177" max="7177" width="14.1640625" style="326" customWidth="1"/>
    <col min="7178" max="7178" width="21.6640625" style="326" customWidth="1"/>
    <col min="7179" max="7179" width="42.83203125" style="326" customWidth="1"/>
    <col min="7180" max="7424" width="4.33203125" style="326"/>
    <col min="7425" max="7425" width="18" style="326" customWidth="1"/>
    <col min="7426" max="7426" width="11.5" style="326" customWidth="1"/>
    <col min="7427" max="7427" width="12" style="326" customWidth="1"/>
    <col min="7428" max="7428" width="16.1640625" style="326" customWidth="1"/>
    <col min="7429" max="7429" width="5.83203125" style="326" customWidth="1"/>
    <col min="7430" max="7430" width="5.6640625" style="326" customWidth="1"/>
    <col min="7431" max="7432" width="5.1640625" style="326" customWidth="1"/>
    <col min="7433" max="7433" width="14.1640625" style="326" customWidth="1"/>
    <col min="7434" max="7434" width="21.6640625" style="326" customWidth="1"/>
    <col min="7435" max="7435" width="42.83203125" style="326" customWidth="1"/>
    <col min="7436" max="7680" width="4.33203125" style="326"/>
    <col min="7681" max="7681" width="18" style="326" customWidth="1"/>
    <col min="7682" max="7682" width="11.5" style="326" customWidth="1"/>
    <col min="7683" max="7683" width="12" style="326" customWidth="1"/>
    <col min="7684" max="7684" width="16.1640625" style="326" customWidth="1"/>
    <col min="7685" max="7685" width="5.83203125" style="326" customWidth="1"/>
    <col min="7686" max="7686" width="5.6640625" style="326" customWidth="1"/>
    <col min="7687" max="7688" width="5.1640625" style="326" customWidth="1"/>
    <col min="7689" max="7689" width="14.1640625" style="326" customWidth="1"/>
    <col min="7690" max="7690" width="21.6640625" style="326" customWidth="1"/>
    <col min="7691" max="7691" width="42.83203125" style="326" customWidth="1"/>
    <col min="7692" max="7936" width="4.33203125" style="326"/>
    <col min="7937" max="7937" width="18" style="326" customWidth="1"/>
    <col min="7938" max="7938" width="11.5" style="326" customWidth="1"/>
    <col min="7939" max="7939" width="12" style="326" customWidth="1"/>
    <col min="7940" max="7940" width="16.1640625" style="326" customWidth="1"/>
    <col min="7941" max="7941" width="5.83203125" style="326" customWidth="1"/>
    <col min="7942" max="7942" width="5.6640625" style="326" customWidth="1"/>
    <col min="7943" max="7944" width="5.1640625" style="326" customWidth="1"/>
    <col min="7945" max="7945" width="14.1640625" style="326" customWidth="1"/>
    <col min="7946" max="7946" width="21.6640625" style="326" customWidth="1"/>
    <col min="7947" max="7947" width="42.83203125" style="326" customWidth="1"/>
    <col min="7948" max="8192" width="4.33203125" style="326"/>
    <col min="8193" max="8193" width="18" style="326" customWidth="1"/>
    <col min="8194" max="8194" width="11.5" style="326" customWidth="1"/>
    <col min="8195" max="8195" width="12" style="326" customWidth="1"/>
    <col min="8196" max="8196" width="16.1640625" style="326" customWidth="1"/>
    <col min="8197" max="8197" width="5.83203125" style="326" customWidth="1"/>
    <col min="8198" max="8198" width="5.6640625" style="326" customWidth="1"/>
    <col min="8199" max="8200" width="5.1640625" style="326" customWidth="1"/>
    <col min="8201" max="8201" width="14.1640625" style="326" customWidth="1"/>
    <col min="8202" max="8202" width="21.6640625" style="326" customWidth="1"/>
    <col min="8203" max="8203" width="42.83203125" style="326" customWidth="1"/>
    <col min="8204" max="8448" width="4.33203125" style="326"/>
    <col min="8449" max="8449" width="18" style="326" customWidth="1"/>
    <col min="8450" max="8450" width="11.5" style="326" customWidth="1"/>
    <col min="8451" max="8451" width="12" style="326" customWidth="1"/>
    <col min="8452" max="8452" width="16.1640625" style="326" customWidth="1"/>
    <col min="8453" max="8453" width="5.83203125" style="326" customWidth="1"/>
    <col min="8454" max="8454" width="5.6640625" style="326" customWidth="1"/>
    <col min="8455" max="8456" width="5.1640625" style="326" customWidth="1"/>
    <col min="8457" max="8457" width="14.1640625" style="326" customWidth="1"/>
    <col min="8458" max="8458" width="21.6640625" style="326" customWidth="1"/>
    <col min="8459" max="8459" width="42.83203125" style="326" customWidth="1"/>
    <col min="8460" max="8704" width="4.33203125" style="326"/>
    <col min="8705" max="8705" width="18" style="326" customWidth="1"/>
    <col min="8706" max="8706" width="11.5" style="326" customWidth="1"/>
    <col min="8707" max="8707" width="12" style="326" customWidth="1"/>
    <col min="8708" max="8708" width="16.1640625" style="326" customWidth="1"/>
    <col min="8709" max="8709" width="5.83203125" style="326" customWidth="1"/>
    <col min="8710" max="8710" width="5.6640625" style="326" customWidth="1"/>
    <col min="8711" max="8712" width="5.1640625" style="326" customWidth="1"/>
    <col min="8713" max="8713" width="14.1640625" style="326" customWidth="1"/>
    <col min="8714" max="8714" width="21.6640625" style="326" customWidth="1"/>
    <col min="8715" max="8715" width="42.83203125" style="326" customWidth="1"/>
    <col min="8716" max="8960" width="4.33203125" style="326"/>
    <col min="8961" max="8961" width="18" style="326" customWidth="1"/>
    <col min="8962" max="8962" width="11.5" style="326" customWidth="1"/>
    <col min="8963" max="8963" width="12" style="326" customWidth="1"/>
    <col min="8964" max="8964" width="16.1640625" style="326" customWidth="1"/>
    <col min="8965" max="8965" width="5.83203125" style="326" customWidth="1"/>
    <col min="8966" max="8966" width="5.6640625" style="326" customWidth="1"/>
    <col min="8967" max="8968" width="5.1640625" style="326" customWidth="1"/>
    <col min="8969" max="8969" width="14.1640625" style="326" customWidth="1"/>
    <col min="8970" max="8970" width="21.6640625" style="326" customWidth="1"/>
    <col min="8971" max="8971" width="42.83203125" style="326" customWidth="1"/>
    <col min="8972" max="9216" width="4.33203125" style="326"/>
    <col min="9217" max="9217" width="18" style="326" customWidth="1"/>
    <col min="9218" max="9218" width="11.5" style="326" customWidth="1"/>
    <col min="9219" max="9219" width="12" style="326" customWidth="1"/>
    <col min="9220" max="9220" width="16.1640625" style="326" customWidth="1"/>
    <col min="9221" max="9221" width="5.83203125" style="326" customWidth="1"/>
    <col min="9222" max="9222" width="5.6640625" style="326" customWidth="1"/>
    <col min="9223" max="9224" width="5.1640625" style="326" customWidth="1"/>
    <col min="9225" max="9225" width="14.1640625" style="326" customWidth="1"/>
    <col min="9226" max="9226" width="21.6640625" style="326" customWidth="1"/>
    <col min="9227" max="9227" width="42.83203125" style="326" customWidth="1"/>
    <col min="9228" max="9472" width="4.33203125" style="326"/>
    <col min="9473" max="9473" width="18" style="326" customWidth="1"/>
    <col min="9474" max="9474" width="11.5" style="326" customWidth="1"/>
    <col min="9475" max="9475" width="12" style="326" customWidth="1"/>
    <col min="9476" max="9476" width="16.1640625" style="326" customWidth="1"/>
    <col min="9477" max="9477" width="5.83203125" style="326" customWidth="1"/>
    <col min="9478" max="9478" width="5.6640625" style="326" customWidth="1"/>
    <col min="9479" max="9480" width="5.1640625" style="326" customWidth="1"/>
    <col min="9481" max="9481" width="14.1640625" style="326" customWidth="1"/>
    <col min="9482" max="9482" width="21.6640625" style="326" customWidth="1"/>
    <col min="9483" max="9483" width="42.83203125" style="326" customWidth="1"/>
    <col min="9484" max="9728" width="4.33203125" style="326"/>
    <col min="9729" max="9729" width="18" style="326" customWidth="1"/>
    <col min="9730" max="9730" width="11.5" style="326" customWidth="1"/>
    <col min="9731" max="9731" width="12" style="326" customWidth="1"/>
    <col min="9732" max="9732" width="16.1640625" style="326" customWidth="1"/>
    <col min="9733" max="9733" width="5.83203125" style="326" customWidth="1"/>
    <col min="9734" max="9734" width="5.6640625" style="326" customWidth="1"/>
    <col min="9735" max="9736" width="5.1640625" style="326" customWidth="1"/>
    <col min="9737" max="9737" width="14.1640625" style="326" customWidth="1"/>
    <col min="9738" max="9738" width="21.6640625" style="326" customWidth="1"/>
    <col min="9739" max="9739" width="42.83203125" style="326" customWidth="1"/>
    <col min="9740" max="9984" width="4.33203125" style="326"/>
    <col min="9985" max="9985" width="18" style="326" customWidth="1"/>
    <col min="9986" max="9986" width="11.5" style="326" customWidth="1"/>
    <col min="9987" max="9987" width="12" style="326" customWidth="1"/>
    <col min="9988" max="9988" width="16.1640625" style="326" customWidth="1"/>
    <col min="9989" max="9989" width="5.83203125" style="326" customWidth="1"/>
    <col min="9990" max="9990" width="5.6640625" style="326" customWidth="1"/>
    <col min="9991" max="9992" width="5.1640625" style="326" customWidth="1"/>
    <col min="9993" max="9993" width="14.1640625" style="326" customWidth="1"/>
    <col min="9994" max="9994" width="21.6640625" style="326" customWidth="1"/>
    <col min="9995" max="9995" width="42.83203125" style="326" customWidth="1"/>
    <col min="9996" max="10240" width="4.33203125" style="326"/>
    <col min="10241" max="10241" width="18" style="326" customWidth="1"/>
    <col min="10242" max="10242" width="11.5" style="326" customWidth="1"/>
    <col min="10243" max="10243" width="12" style="326" customWidth="1"/>
    <col min="10244" max="10244" width="16.1640625" style="326" customWidth="1"/>
    <col min="10245" max="10245" width="5.83203125" style="326" customWidth="1"/>
    <col min="10246" max="10246" width="5.6640625" style="326" customWidth="1"/>
    <col min="10247" max="10248" width="5.1640625" style="326" customWidth="1"/>
    <col min="10249" max="10249" width="14.1640625" style="326" customWidth="1"/>
    <col min="10250" max="10250" width="21.6640625" style="326" customWidth="1"/>
    <col min="10251" max="10251" width="42.83203125" style="326" customWidth="1"/>
    <col min="10252" max="10496" width="4.33203125" style="326"/>
    <col min="10497" max="10497" width="18" style="326" customWidth="1"/>
    <col min="10498" max="10498" width="11.5" style="326" customWidth="1"/>
    <col min="10499" max="10499" width="12" style="326" customWidth="1"/>
    <col min="10500" max="10500" width="16.1640625" style="326" customWidth="1"/>
    <col min="10501" max="10501" width="5.83203125" style="326" customWidth="1"/>
    <col min="10502" max="10502" width="5.6640625" style="326" customWidth="1"/>
    <col min="10503" max="10504" width="5.1640625" style="326" customWidth="1"/>
    <col min="10505" max="10505" width="14.1640625" style="326" customWidth="1"/>
    <col min="10506" max="10506" width="21.6640625" style="326" customWidth="1"/>
    <col min="10507" max="10507" width="42.83203125" style="326" customWidth="1"/>
    <col min="10508" max="10752" width="4.33203125" style="326"/>
    <col min="10753" max="10753" width="18" style="326" customWidth="1"/>
    <col min="10754" max="10754" width="11.5" style="326" customWidth="1"/>
    <col min="10755" max="10755" width="12" style="326" customWidth="1"/>
    <col min="10756" max="10756" width="16.1640625" style="326" customWidth="1"/>
    <col min="10757" max="10757" width="5.83203125" style="326" customWidth="1"/>
    <col min="10758" max="10758" width="5.6640625" style="326" customWidth="1"/>
    <col min="10759" max="10760" width="5.1640625" style="326" customWidth="1"/>
    <col min="10761" max="10761" width="14.1640625" style="326" customWidth="1"/>
    <col min="10762" max="10762" width="21.6640625" style="326" customWidth="1"/>
    <col min="10763" max="10763" width="42.83203125" style="326" customWidth="1"/>
    <col min="10764" max="11008" width="4.33203125" style="326"/>
    <col min="11009" max="11009" width="18" style="326" customWidth="1"/>
    <col min="11010" max="11010" width="11.5" style="326" customWidth="1"/>
    <col min="11011" max="11011" width="12" style="326" customWidth="1"/>
    <col min="11012" max="11012" width="16.1640625" style="326" customWidth="1"/>
    <col min="11013" max="11013" width="5.83203125" style="326" customWidth="1"/>
    <col min="11014" max="11014" width="5.6640625" style="326" customWidth="1"/>
    <col min="11015" max="11016" width="5.1640625" style="326" customWidth="1"/>
    <col min="11017" max="11017" width="14.1640625" style="326" customWidth="1"/>
    <col min="11018" max="11018" width="21.6640625" style="326" customWidth="1"/>
    <col min="11019" max="11019" width="42.83203125" style="326" customWidth="1"/>
    <col min="11020" max="11264" width="4.33203125" style="326"/>
    <col min="11265" max="11265" width="18" style="326" customWidth="1"/>
    <col min="11266" max="11266" width="11.5" style="326" customWidth="1"/>
    <col min="11267" max="11267" width="12" style="326" customWidth="1"/>
    <col min="11268" max="11268" width="16.1640625" style="326" customWidth="1"/>
    <col min="11269" max="11269" width="5.83203125" style="326" customWidth="1"/>
    <col min="11270" max="11270" width="5.6640625" style="326" customWidth="1"/>
    <col min="11271" max="11272" width="5.1640625" style="326" customWidth="1"/>
    <col min="11273" max="11273" width="14.1640625" style="326" customWidth="1"/>
    <col min="11274" max="11274" width="21.6640625" style="326" customWidth="1"/>
    <col min="11275" max="11275" width="42.83203125" style="326" customWidth="1"/>
    <col min="11276" max="11520" width="4.33203125" style="326"/>
    <col min="11521" max="11521" width="18" style="326" customWidth="1"/>
    <col min="11522" max="11522" width="11.5" style="326" customWidth="1"/>
    <col min="11523" max="11523" width="12" style="326" customWidth="1"/>
    <col min="11524" max="11524" width="16.1640625" style="326" customWidth="1"/>
    <col min="11525" max="11525" width="5.83203125" style="326" customWidth="1"/>
    <col min="11526" max="11526" width="5.6640625" style="326" customWidth="1"/>
    <col min="11527" max="11528" width="5.1640625" style="326" customWidth="1"/>
    <col min="11529" max="11529" width="14.1640625" style="326" customWidth="1"/>
    <col min="11530" max="11530" width="21.6640625" style="326" customWidth="1"/>
    <col min="11531" max="11531" width="42.83203125" style="326" customWidth="1"/>
    <col min="11532" max="11776" width="4.33203125" style="326"/>
    <col min="11777" max="11777" width="18" style="326" customWidth="1"/>
    <col min="11778" max="11778" width="11.5" style="326" customWidth="1"/>
    <col min="11779" max="11779" width="12" style="326" customWidth="1"/>
    <col min="11780" max="11780" width="16.1640625" style="326" customWidth="1"/>
    <col min="11781" max="11781" width="5.83203125" style="326" customWidth="1"/>
    <col min="11782" max="11782" width="5.6640625" style="326" customWidth="1"/>
    <col min="11783" max="11784" width="5.1640625" style="326" customWidth="1"/>
    <col min="11785" max="11785" width="14.1640625" style="326" customWidth="1"/>
    <col min="11786" max="11786" width="21.6640625" style="326" customWidth="1"/>
    <col min="11787" max="11787" width="42.83203125" style="326" customWidth="1"/>
    <col min="11788" max="12032" width="4.33203125" style="326"/>
    <col min="12033" max="12033" width="18" style="326" customWidth="1"/>
    <col min="12034" max="12034" width="11.5" style="326" customWidth="1"/>
    <col min="12035" max="12035" width="12" style="326" customWidth="1"/>
    <col min="12036" max="12036" width="16.1640625" style="326" customWidth="1"/>
    <col min="12037" max="12037" width="5.83203125" style="326" customWidth="1"/>
    <col min="12038" max="12038" width="5.6640625" style="326" customWidth="1"/>
    <col min="12039" max="12040" width="5.1640625" style="326" customWidth="1"/>
    <col min="12041" max="12041" width="14.1640625" style="326" customWidth="1"/>
    <col min="12042" max="12042" width="21.6640625" style="326" customWidth="1"/>
    <col min="12043" max="12043" width="42.83203125" style="326" customWidth="1"/>
    <col min="12044" max="12288" width="4.33203125" style="326"/>
    <col min="12289" max="12289" width="18" style="326" customWidth="1"/>
    <col min="12290" max="12290" width="11.5" style="326" customWidth="1"/>
    <col min="12291" max="12291" width="12" style="326" customWidth="1"/>
    <col min="12292" max="12292" width="16.1640625" style="326" customWidth="1"/>
    <col min="12293" max="12293" width="5.83203125" style="326" customWidth="1"/>
    <col min="12294" max="12294" width="5.6640625" style="326" customWidth="1"/>
    <col min="12295" max="12296" width="5.1640625" style="326" customWidth="1"/>
    <col min="12297" max="12297" width="14.1640625" style="326" customWidth="1"/>
    <col min="12298" max="12298" width="21.6640625" style="326" customWidth="1"/>
    <col min="12299" max="12299" width="42.83203125" style="326" customWidth="1"/>
    <col min="12300" max="12544" width="4.33203125" style="326"/>
    <col min="12545" max="12545" width="18" style="326" customWidth="1"/>
    <col min="12546" max="12546" width="11.5" style="326" customWidth="1"/>
    <col min="12547" max="12547" width="12" style="326" customWidth="1"/>
    <col min="12548" max="12548" width="16.1640625" style="326" customWidth="1"/>
    <col min="12549" max="12549" width="5.83203125" style="326" customWidth="1"/>
    <col min="12550" max="12550" width="5.6640625" style="326" customWidth="1"/>
    <col min="12551" max="12552" width="5.1640625" style="326" customWidth="1"/>
    <col min="12553" max="12553" width="14.1640625" style="326" customWidth="1"/>
    <col min="12554" max="12554" width="21.6640625" style="326" customWidth="1"/>
    <col min="12555" max="12555" width="42.83203125" style="326" customWidth="1"/>
    <col min="12556" max="12800" width="4.33203125" style="326"/>
    <col min="12801" max="12801" width="18" style="326" customWidth="1"/>
    <col min="12802" max="12802" width="11.5" style="326" customWidth="1"/>
    <col min="12803" max="12803" width="12" style="326" customWidth="1"/>
    <col min="12804" max="12804" width="16.1640625" style="326" customWidth="1"/>
    <col min="12805" max="12805" width="5.83203125" style="326" customWidth="1"/>
    <col min="12806" max="12806" width="5.6640625" style="326" customWidth="1"/>
    <col min="12807" max="12808" width="5.1640625" style="326" customWidth="1"/>
    <col min="12809" max="12809" width="14.1640625" style="326" customWidth="1"/>
    <col min="12810" max="12810" width="21.6640625" style="326" customWidth="1"/>
    <col min="12811" max="12811" width="42.83203125" style="326" customWidth="1"/>
    <col min="12812" max="13056" width="4.33203125" style="326"/>
    <col min="13057" max="13057" width="18" style="326" customWidth="1"/>
    <col min="13058" max="13058" width="11.5" style="326" customWidth="1"/>
    <col min="13059" max="13059" width="12" style="326" customWidth="1"/>
    <col min="13060" max="13060" width="16.1640625" style="326" customWidth="1"/>
    <col min="13061" max="13061" width="5.83203125" style="326" customWidth="1"/>
    <col min="13062" max="13062" width="5.6640625" style="326" customWidth="1"/>
    <col min="13063" max="13064" width="5.1640625" style="326" customWidth="1"/>
    <col min="13065" max="13065" width="14.1640625" style="326" customWidth="1"/>
    <col min="13066" max="13066" width="21.6640625" style="326" customWidth="1"/>
    <col min="13067" max="13067" width="42.83203125" style="326" customWidth="1"/>
    <col min="13068" max="13312" width="4.33203125" style="326"/>
    <col min="13313" max="13313" width="18" style="326" customWidth="1"/>
    <col min="13314" max="13314" width="11.5" style="326" customWidth="1"/>
    <col min="13315" max="13315" width="12" style="326" customWidth="1"/>
    <col min="13316" max="13316" width="16.1640625" style="326" customWidth="1"/>
    <col min="13317" max="13317" width="5.83203125" style="326" customWidth="1"/>
    <col min="13318" max="13318" width="5.6640625" style="326" customWidth="1"/>
    <col min="13319" max="13320" width="5.1640625" style="326" customWidth="1"/>
    <col min="13321" max="13321" width="14.1640625" style="326" customWidth="1"/>
    <col min="13322" max="13322" width="21.6640625" style="326" customWidth="1"/>
    <col min="13323" max="13323" width="42.83203125" style="326" customWidth="1"/>
    <col min="13324" max="13568" width="4.33203125" style="326"/>
    <col min="13569" max="13569" width="18" style="326" customWidth="1"/>
    <col min="13570" max="13570" width="11.5" style="326" customWidth="1"/>
    <col min="13571" max="13571" width="12" style="326" customWidth="1"/>
    <col min="13572" max="13572" width="16.1640625" style="326" customWidth="1"/>
    <col min="13573" max="13573" width="5.83203125" style="326" customWidth="1"/>
    <col min="13574" max="13574" width="5.6640625" style="326" customWidth="1"/>
    <col min="13575" max="13576" width="5.1640625" style="326" customWidth="1"/>
    <col min="13577" max="13577" width="14.1640625" style="326" customWidth="1"/>
    <col min="13578" max="13578" width="21.6640625" style="326" customWidth="1"/>
    <col min="13579" max="13579" width="42.83203125" style="326" customWidth="1"/>
    <col min="13580" max="13824" width="4.33203125" style="326"/>
    <col min="13825" max="13825" width="18" style="326" customWidth="1"/>
    <col min="13826" max="13826" width="11.5" style="326" customWidth="1"/>
    <col min="13827" max="13827" width="12" style="326" customWidth="1"/>
    <col min="13828" max="13828" width="16.1640625" style="326" customWidth="1"/>
    <col min="13829" max="13829" width="5.83203125" style="326" customWidth="1"/>
    <col min="13830" max="13830" width="5.6640625" style="326" customWidth="1"/>
    <col min="13831" max="13832" width="5.1640625" style="326" customWidth="1"/>
    <col min="13833" max="13833" width="14.1640625" style="326" customWidth="1"/>
    <col min="13834" max="13834" width="21.6640625" style="326" customWidth="1"/>
    <col min="13835" max="13835" width="42.83203125" style="326" customWidth="1"/>
    <col min="13836" max="14080" width="4.33203125" style="326"/>
    <col min="14081" max="14081" width="18" style="326" customWidth="1"/>
    <col min="14082" max="14082" width="11.5" style="326" customWidth="1"/>
    <col min="14083" max="14083" width="12" style="326" customWidth="1"/>
    <col min="14084" max="14084" width="16.1640625" style="326" customWidth="1"/>
    <col min="14085" max="14085" width="5.83203125" style="326" customWidth="1"/>
    <col min="14086" max="14086" width="5.6640625" style="326" customWidth="1"/>
    <col min="14087" max="14088" width="5.1640625" style="326" customWidth="1"/>
    <col min="14089" max="14089" width="14.1640625" style="326" customWidth="1"/>
    <col min="14090" max="14090" width="21.6640625" style="326" customWidth="1"/>
    <col min="14091" max="14091" width="42.83203125" style="326" customWidth="1"/>
    <col min="14092" max="14336" width="4.33203125" style="326"/>
    <col min="14337" max="14337" width="18" style="326" customWidth="1"/>
    <col min="14338" max="14338" width="11.5" style="326" customWidth="1"/>
    <col min="14339" max="14339" width="12" style="326" customWidth="1"/>
    <col min="14340" max="14340" width="16.1640625" style="326" customWidth="1"/>
    <col min="14341" max="14341" width="5.83203125" style="326" customWidth="1"/>
    <col min="14342" max="14342" width="5.6640625" style="326" customWidth="1"/>
    <col min="14343" max="14344" width="5.1640625" style="326" customWidth="1"/>
    <col min="14345" max="14345" width="14.1640625" style="326" customWidth="1"/>
    <col min="14346" max="14346" width="21.6640625" style="326" customWidth="1"/>
    <col min="14347" max="14347" width="42.83203125" style="326" customWidth="1"/>
    <col min="14348" max="14592" width="4.33203125" style="326"/>
    <col min="14593" max="14593" width="18" style="326" customWidth="1"/>
    <col min="14594" max="14594" width="11.5" style="326" customWidth="1"/>
    <col min="14595" max="14595" width="12" style="326" customWidth="1"/>
    <col min="14596" max="14596" width="16.1640625" style="326" customWidth="1"/>
    <col min="14597" max="14597" width="5.83203125" style="326" customWidth="1"/>
    <col min="14598" max="14598" width="5.6640625" style="326" customWidth="1"/>
    <col min="14599" max="14600" width="5.1640625" style="326" customWidth="1"/>
    <col min="14601" max="14601" width="14.1640625" style="326" customWidth="1"/>
    <col min="14602" max="14602" width="21.6640625" style="326" customWidth="1"/>
    <col min="14603" max="14603" width="42.83203125" style="326" customWidth="1"/>
    <col min="14604" max="14848" width="4.33203125" style="326"/>
    <col min="14849" max="14849" width="18" style="326" customWidth="1"/>
    <col min="14850" max="14850" width="11.5" style="326" customWidth="1"/>
    <col min="14851" max="14851" width="12" style="326" customWidth="1"/>
    <col min="14852" max="14852" width="16.1640625" style="326" customWidth="1"/>
    <col min="14853" max="14853" width="5.83203125" style="326" customWidth="1"/>
    <col min="14854" max="14854" width="5.6640625" style="326" customWidth="1"/>
    <col min="14855" max="14856" width="5.1640625" style="326" customWidth="1"/>
    <col min="14857" max="14857" width="14.1640625" style="326" customWidth="1"/>
    <col min="14858" max="14858" width="21.6640625" style="326" customWidth="1"/>
    <col min="14859" max="14859" width="42.83203125" style="326" customWidth="1"/>
    <col min="14860" max="15104" width="4.33203125" style="326"/>
    <col min="15105" max="15105" width="18" style="326" customWidth="1"/>
    <col min="15106" max="15106" width="11.5" style="326" customWidth="1"/>
    <col min="15107" max="15107" width="12" style="326" customWidth="1"/>
    <col min="15108" max="15108" width="16.1640625" style="326" customWidth="1"/>
    <col min="15109" max="15109" width="5.83203125" style="326" customWidth="1"/>
    <col min="15110" max="15110" width="5.6640625" style="326" customWidth="1"/>
    <col min="15111" max="15112" width="5.1640625" style="326" customWidth="1"/>
    <col min="15113" max="15113" width="14.1640625" style="326" customWidth="1"/>
    <col min="15114" max="15114" width="21.6640625" style="326" customWidth="1"/>
    <col min="15115" max="15115" width="42.83203125" style="326" customWidth="1"/>
    <col min="15116" max="15360" width="4.33203125" style="326"/>
    <col min="15361" max="15361" width="18" style="326" customWidth="1"/>
    <col min="15362" max="15362" width="11.5" style="326" customWidth="1"/>
    <col min="15363" max="15363" width="12" style="326" customWidth="1"/>
    <col min="15364" max="15364" width="16.1640625" style="326" customWidth="1"/>
    <col min="15365" max="15365" width="5.83203125" style="326" customWidth="1"/>
    <col min="15366" max="15366" width="5.6640625" style="326" customWidth="1"/>
    <col min="15367" max="15368" width="5.1640625" style="326" customWidth="1"/>
    <col min="15369" max="15369" width="14.1640625" style="326" customWidth="1"/>
    <col min="15370" max="15370" width="21.6640625" style="326" customWidth="1"/>
    <col min="15371" max="15371" width="42.83203125" style="326" customWidth="1"/>
    <col min="15372" max="15616" width="4.33203125" style="326"/>
    <col min="15617" max="15617" width="18" style="326" customWidth="1"/>
    <col min="15618" max="15618" width="11.5" style="326" customWidth="1"/>
    <col min="15619" max="15619" width="12" style="326" customWidth="1"/>
    <col min="15620" max="15620" width="16.1640625" style="326" customWidth="1"/>
    <col min="15621" max="15621" width="5.83203125" style="326" customWidth="1"/>
    <col min="15622" max="15622" width="5.6640625" style="326" customWidth="1"/>
    <col min="15623" max="15624" width="5.1640625" style="326" customWidth="1"/>
    <col min="15625" max="15625" width="14.1640625" style="326" customWidth="1"/>
    <col min="15626" max="15626" width="21.6640625" style="326" customWidth="1"/>
    <col min="15627" max="15627" width="42.83203125" style="326" customWidth="1"/>
    <col min="15628" max="15872" width="4.33203125" style="326"/>
    <col min="15873" max="15873" width="18" style="326" customWidth="1"/>
    <col min="15874" max="15874" width="11.5" style="326" customWidth="1"/>
    <col min="15875" max="15875" width="12" style="326" customWidth="1"/>
    <col min="15876" max="15876" width="16.1640625" style="326" customWidth="1"/>
    <col min="15877" max="15877" width="5.83203125" style="326" customWidth="1"/>
    <col min="15878" max="15878" width="5.6640625" style="326" customWidth="1"/>
    <col min="15879" max="15880" width="5.1640625" style="326" customWidth="1"/>
    <col min="15881" max="15881" width="14.1640625" style="326" customWidth="1"/>
    <col min="15882" max="15882" width="21.6640625" style="326" customWidth="1"/>
    <col min="15883" max="15883" width="42.83203125" style="326" customWidth="1"/>
    <col min="15884" max="16128" width="4.33203125" style="326"/>
    <col min="16129" max="16129" width="18" style="326" customWidth="1"/>
    <col min="16130" max="16130" width="11.5" style="326" customWidth="1"/>
    <col min="16131" max="16131" width="12" style="326" customWidth="1"/>
    <col min="16132" max="16132" width="16.1640625" style="326" customWidth="1"/>
    <col min="16133" max="16133" width="5.83203125" style="326" customWidth="1"/>
    <col min="16134" max="16134" width="5.6640625" style="326" customWidth="1"/>
    <col min="16135" max="16136" width="5.1640625" style="326" customWidth="1"/>
    <col min="16137" max="16137" width="14.1640625" style="326" customWidth="1"/>
    <col min="16138" max="16138" width="21.6640625" style="326" customWidth="1"/>
    <col min="16139" max="16139" width="42.83203125" style="326" customWidth="1"/>
    <col min="16140" max="16384" width="4.33203125" style="326"/>
  </cols>
  <sheetData>
    <row r="1" spans="1:11" s="262" customFormat="1" ht="21">
      <c r="A1" s="534" t="s">
        <v>1195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</row>
    <row r="2" spans="1:11" s="265" customFormat="1" ht="16">
      <c r="A2" s="263" t="s">
        <v>1196</v>
      </c>
      <c r="B2" s="264" t="s">
        <v>1197</v>
      </c>
      <c r="I2" s="266" t="s">
        <v>1198</v>
      </c>
      <c r="J2" s="265" t="s">
        <v>1199</v>
      </c>
    </row>
    <row r="3" spans="1:11" s="265" customFormat="1" ht="16">
      <c r="A3" s="263" t="s">
        <v>1200</v>
      </c>
      <c r="B3" s="264" t="s">
        <v>1201</v>
      </c>
      <c r="I3" s="266" t="s">
        <v>1202</v>
      </c>
      <c r="J3" s="265" t="s">
        <v>1203</v>
      </c>
    </row>
    <row r="4" spans="1:11" s="265" customFormat="1" ht="16">
      <c r="A4" s="263" t="s">
        <v>1204</v>
      </c>
      <c r="B4" s="264" t="s">
        <v>1205</v>
      </c>
      <c r="I4" s="266" t="s">
        <v>1206</v>
      </c>
      <c r="J4" s="267">
        <v>13980097874</v>
      </c>
      <c r="K4" s="267"/>
    </row>
    <row r="5" spans="1:11" s="265" customFormat="1" ht="16">
      <c r="A5" s="263" t="s">
        <v>1207</v>
      </c>
      <c r="B5" s="264" t="s">
        <v>1208</v>
      </c>
      <c r="I5" s="266" t="s">
        <v>1209</v>
      </c>
      <c r="J5" s="268" t="s">
        <v>1210</v>
      </c>
      <c r="K5" s="267"/>
    </row>
    <row r="6" spans="1:11" s="265" customFormat="1" ht="16">
      <c r="A6" s="263" t="s">
        <v>1211</v>
      </c>
      <c r="B6" s="264" t="s">
        <v>110</v>
      </c>
      <c r="I6" s="266" t="s">
        <v>1212</v>
      </c>
      <c r="J6" s="265" t="s">
        <v>1213</v>
      </c>
      <c r="K6" s="267"/>
    </row>
    <row r="7" spans="1:11" s="265" customFormat="1" ht="16">
      <c r="A7" s="263" t="s">
        <v>1214</v>
      </c>
      <c r="B7" s="269"/>
      <c r="C7" s="269"/>
      <c r="D7" s="269"/>
      <c r="E7" s="269"/>
      <c r="F7" s="269"/>
      <c r="G7" s="269"/>
      <c r="H7" s="269"/>
      <c r="I7" s="266" t="s">
        <v>1215</v>
      </c>
      <c r="J7" s="270">
        <v>44729</v>
      </c>
      <c r="K7" s="271"/>
    </row>
    <row r="8" spans="1:11" s="273" customFormat="1">
      <c r="A8" s="272"/>
      <c r="C8" s="274"/>
      <c r="I8" s="274"/>
      <c r="J8" s="275"/>
      <c r="K8" s="276"/>
    </row>
    <row r="9" spans="1:11" s="262" customFormat="1" ht="21">
      <c r="A9" s="277" t="s">
        <v>1216</v>
      </c>
      <c r="B9" s="278"/>
      <c r="C9" s="279"/>
      <c r="D9" s="279"/>
      <c r="E9" s="279"/>
      <c r="F9" s="279"/>
      <c r="G9" s="279"/>
      <c r="H9" s="279"/>
      <c r="I9" s="279"/>
      <c r="J9" s="279"/>
      <c r="K9" s="279"/>
    </row>
    <row r="10" spans="1:11" s="282" customFormat="1" ht="18">
      <c r="A10" s="280" t="s">
        <v>1217</v>
      </c>
      <c r="B10" s="535" t="s">
        <v>1218</v>
      </c>
      <c r="C10" s="536"/>
      <c r="D10" s="536"/>
      <c r="E10" s="536"/>
      <c r="F10" s="536"/>
      <c r="G10" s="536"/>
      <c r="H10" s="536"/>
      <c r="I10" s="536"/>
      <c r="J10" s="537"/>
      <c r="K10" s="281" t="s">
        <v>57</v>
      </c>
    </row>
    <row r="11" spans="1:11" s="282" customFormat="1" ht="18">
      <c r="A11" s="283">
        <v>44724</v>
      </c>
      <c r="B11" s="538" t="s">
        <v>1219</v>
      </c>
      <c r="C11" s="539"/>
      <c r="D11" s="539"/>
      <c r="E11" s="539"/>
      <c r="F11" s="539"/>
      <c r="G11" s="539"/>
      <c r="H11" s="539"/>
      <c r="I11" s="539"/>
      <c r="J11" s="284"/>
      <c r="K11" s="285" t="s">
        <v>1220</v>
      </c>
    </row>
    <row r="12" spans="1:11" s="282" customFormat="1" ht="18">
      <c r="A12" s="283">
        <v>44729</v>
      </c>
      <c r="B12" s="538" t="s">
        <v>1221</v>
      </c>
      <c r="C12" s="539"/>
      <c r="D12" s="539"/>
      <c r="E12" s="539"/>
      <c r="F12" s="539"/>
      <c r="G12" s="539"/>
      <c r="H12" s="539"/>
      <c r="I12" s="539"/>
      <c r="J12" s="284"/>
      <c r="K12" s="285"/>
    </row>
    <row r="13" spans="1:11" s="262" customFormat="1" ht="21">
      <c r="A13" s="277" t="s">
        <v>1222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s="286" customFormat="1" ht="18">
      <c r="A14" s="540" t="s">
        <v>1223</v>
      </c>
      <c r="B14" s="541"/>
      <c r="C14" s="541"/>
      <c r="D14" s="541"/>
      <c r="E14" s="540"/>
      <c r="F14" s="540"/>
      <c r="G14" s="540"/>
      <c r="H14" s="540"/>
      <c r="I14" s="540"/>
      <c r="J14" s="540"/>
      <c r="K14" s="540"/>
    </row>
    <row r="15" spans="1:11" s="297" customFormat="1" ht="34">
      <c r="A15" s="287" t="s">
        <v>1224</v>
      </c>
      <c r="B15" s="288" t="s">
        <v>57</v>
      </c>
      <c r="C15" s="289"/>
      <c r="D15" s="290" t="s">
        <v>1225</v>
      </c>
      <c r="E15" s="291" t="s">
        <v>1226</v>
      </c>
      <c r="F15" s="292" t="s">
        <v>1227</v>
      </c>
      <c r="G15" s="291" t="s">
        <v>1228</v>
      </c>
      <c r="H15" s="293" t="s">
        <v>1227</v>
      </c>
      <c r="I15" s="294" t="s">
        <v>1229</v>
      </c>
      <c r="J15" s="295" t="s">
        <v>81</v>
      </c>
      <c r="K15" s="296" t="s">
        <v>1230</v>
      </c>
    </row>
    <row r="16" spans="1:11" s="306" customFormat="1" ht="34">
      <c r="A16" s="298" t="s">
        <v>110</v>
      </c>
      <c r="B16" s="532" t="s">
        <v>1220</v>
      </c>
      <c r="C16" s="533"/>
      <c r="D16" s="299" t="s">
        <v>1231</v>
      </c>
      <c r="E16" s="300">
        <v>1</v>
      </c>
      <c r="F16" s="301" t="s">
        <v>123</v>
      </c>
      <c r="G16" s="302">
        <v>4</v>
      </c>
      <c r="H16" s="303" t="s">
        <v>94</v>
      </c>
      <c r="I16" s="304">
        <v>480</v>
      </c>
      <c r="J16" s="304">
        <f>SUM(E16*G16*I16)</f>
        <v>1920</v>
      </c>
      <c r="K16" s="305" t="s">
        <v>1232</v>
      </c>
    </row>
    <row r="17" spans="1:11" s="286" customFormat="1" ht="17">
      <c r="A17" s="307"/>
      <c r="B17" s="308"/>
      <c r="C17" s="309"/>
      <c r="D17" s="310"/>
      <c r="E17" s="310"/>
      <c r="F17" s="311"/>
      <c r="G17" s="310"/>
      <c r="H17" s="311"/>
      <c r="I17" s="312" t="s">
        <v>1233</v>
      </c>
      <c r="J17" s="313">
        <f>SUM(J16:J16)</f>
        <v>1920</v>
      </c>
      <c r="K17" s="314"/>
    </row>
    <row r="18" spans="1:11" s="286" customFormat="1" ht="18">
      <c r="A18" s="540" t="s">
        <v>1234</v>
      </c>
      <c r="B18" s="541"/>
      <c r="C18" s="541"/>
      <c r="D18" s="541"/>
      <c r="E18" s="540"/>
      <c r="F18" s="540"/>
      <c r="G18" s="540"/>
      <c r="H18" s="540"/>
      <c r="I18" s="540"/>
      <c r="J18" s="540"/>
      <c r="K18" s="540"/>
    </row>
    <row r="19" spans="1:11" s="297" customFormat="1" ht="17">
      <c r="A19" s="290" t="s">
        <v>1218</v>
      </c>
      <c r="B19" s="535" t="s">
        <v>1235</v>
      </c>
      <c r="C19" s="536"/>
      <c r="D19" s="545"/>
      <c r="E19" s="315" t="s">
        <v>1236</v>
      </c>
      <c r="F19" s="316" t="s">
        <v>1227</v>
      </c>
      <c r="G19" s="291" t="s">
        <v>1237</v>
      </c>
      <c r="H19" s="317" t="s">
        <v>1227</v>
      </c>
      <c r="I19" s="318" t="s">
        <v>1229</v>
      </c>
      <c r="J19" s="319" t="s">
        <v>81</v>
      </c>
      <c r="K19" s="296" t="s">
        <v>1230</v>
      </c>
    </row>
    <row r="20" spans="1:11" s="323" customFormat="1" ht="17">
      <c r="A20" s="320" t="s">
        <v>1238</v>
      </c>
      <c r="B20" s="546" t="s">
        <v>1239</v>
      </c>
      <c r="C20" s="547"/>
      <c r="D20" s="548"/>
      <c r="E20" s="300">
        <v>1</v>
      </c>
      <c r="F20" s="301" t="s">
        <v>490</v>
      </c>
      <c r="G20" s="302">
        <v>2</v>
      </c>
      <c r="H20" s="303" t="s">
        <v>1240</v>
      </c>
      <c r="I20" s="321">
        <v>380</v>
      </c>
      <c r="J20" s="321">
        <f>I20*G20</f>
        <v>760</v>
      </c>
      <c r="K20" s="322" t="s">
        <v>1241</v>
      </c>
    </row>
    <row r="21" spans="1:11" s="286" customFormat="1" ht="17">
      <c r="A21" s="307"/>
      <c r="B21" s="308"/>
      <c r="C21" s="309"/>
      <c r="D21" s="310"/>
      <c r="E21" s="310"/>
      <c r="F21" s="311"/>
      <c r="G21" s="310"/>
      <c r="H21" s="311"/>
      <c r="I21" s="312" t="s">
        <v>1242</v>
      </c>
      <c r="J21" s="313">
        <f>SUM(J20:J20)</f>
        <v>760</v>
      </c>
      <c r="K21" s="324"/>
    </row>
    <row r="22" spans="1:11" s="286" customFormat="1" ht="18">
      <c r="A22" s="540" t="s">
        <v>1243</v>
      </c>
      <c r="B22" s="541"/>
      <c r="C22" s="541"/>
      <c r="D22" s="541"/>
      <c r="E22" s="540"/>
      <c r="F22" s="540"/>
      <c r="G22" s="540"/>
      <c r="H22" s="540"/>
      <c r="I22" s="540"/>
      <c r="J22" s="540"/>
      <c r="K22" s="540"/>
    </row>
    <row r="23" spans="1:11" ht="17">
      <c r="A23" s="283" t="s">
        <v>1244</v>
      </c>
      <c r="B23" s="325">
        <f>J17+J21</f>
        <v>2680</v>
      </c>
      <c r="C23" s="549" t="s">
        <v>1245</v>
      </c>
      <c r="D23" s="549"/>
      <c r="E23" s="549"/>
      <c r="F23" s="549"/>
      <c r="G23" s="549"/>
      <c r="H23" s="549"/>
      <c r="I23" s="549"/>
      <c r="J23" s="549"/>
      <c r="K23" s="550"/>
    </row>
    <row r="24" spans="1:11" ht="17">
      <c r="A24" s="283" t="s">
        <v>1246</v>
      </c>
      <c r="B24" s="551">
        <v>0</v>
      </c>
      <c r="C24" s="552"/>
      <c r="D24" s="552"/>
      <c r="E24" s="552"/>
      <c r="F24" s="552"/>
      <c r="G24" s="552"/>
      <c r="H24" s="552"/>
      <c r="I24" s="552"/>
      <c r="J24" s="552"/>
      <c r="K24" s="553"/>
    </row>
    <row r="25" spans="1:11" ht="17">
      <c r="A25" s="283" t="s">
        <v>1247</v>
      </c>
      <c r="B25" s="542">
        <f>SUM(B23-B24)</f>
        <v>2680</v>
      </c>
      <c r="C25" s="543"/>
      <c r="D25" s="543"/>
      <c r="E25" s="543"/>
      <c r="F25" s="543"/>
      <c r="G25" s="543"/>
      <c r="H25" s="543"/>
      <c r="I25" s="543"/>
      <c r="J25" s="543"/>
      <c r="K25" s="544"/>
    </row>
  </sheetData>
  <mergeCells count="13">
    <mergeCell ref="B25:K25"/>
    <mergeCell ref="A18:K18"/>
    <mergeCell ref="B19:D19"/>
    <mergeCell ref="B20:D20"/>
    <mergeCell ref="A22:K22"/>
    <mergeCell ref="C23:K23"/>
    <mergeCell ref="B24:K24"/>
    <mergeCell ref="B16:C16"/>
    <mergeCell ref="A1:K1"/>
    <mergeCell ref="B10:J10"/>
    <mergeCell ref="B11:I11"/>
    <mergeCell ref="B12:I12"/>
    <mergeCell ref="A14:K14"/>
  </mergeCells>
  <phoneticPr fontId="23" type="noConversion"/>
  <hyperlinks>
    <hyperlink ref="J5" r:id="rId1" tooltip="mailto:1494158866@qq.com" xr:uid="{3949E104-B757-0F49-83F2-9622D78141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5285-8C0B-3E42-BB2F-44DC1122A70B}">
  <dimension ref="A1:M40"/>
  <sheetViews>
    <sheetView topLeftCell="A15" zoomScale="140" workbookViewId="0">
      <selection activeCell="I7" sqref="I7"/>
    </sheetView>
  </sheetViews>
  <sheetFormatPr baseColWidth="10" defaultColWidth="9" defaultRowHeight="15"/>
  <cols>
    <col min="1" max="1" width="7.1640625" style="186" customWidth="1"/>
    <col min="2" max="2" width="4.1640625" style="186" customWidth="1"/>
    <col min="3" max="3" width="6.83203125" style="186" customWidth="1"/>
    <col min="4" max="5" width="7.1640625" style="186" customWidth="1"/>
    <col min="6" max="6" width="9.6640625" style="186" customWidth="1"/>
    <col min="7" max="7" width="7.33203125" style="186" customWidth="1"/>
    <col min="8" max="8" width="12.6640625" style="186" customWidth="1"/>
    <col min="9" max="9" width="9.6640625" style="186" customWidth="1"/>
    <col min="10" max="10" width="8.1640625" style="186" customWidth="1"/>
    <col min="11" max="12" width="13.6640625" style="186" customWidth="1"/>
    <col min="13" max="13" width="8.1640625" style="186" customWidth="1"/>
    <col min="14" max="16384" width="9" style="186"/>
  </cols>
  <sheetData>
    <row r="1" spans="1:13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18">
      <c r="A3" s="185"/>
      <c r="B3" s="557" t="s">
        <v>1081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</row>
    <row r="4" spans="1:13">
      <c r="A4" s="185"/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3">
      <c r="A5" s="190"/>
      <c r="B5" s="191"/>
      <c r="C5" s="190"/>
      <c r="D5" s="192" t="s">
        <v>1082</v>
      </c>
      <c r="E5" s="190"/>
      <c r="F5" s="190"/>
      <c r="G5" s="192" t="s">
        <v>1083</v>
      </c>
      <c r="H5" s="558"/>
      <c r="I5" s="558"/>
      <c r="J5" s="558"/>
      <c r="K5" s="190"/>
      <c r="L5" s="192" t="s">
        <v>1084</v>
      </c>
      <c r="M5" s="193"/>
    </row>
    <row r="6" spans="1:13">
      <c r="A6" s="190"/>
      <c r="B6" s="194"/>
      <c r="C6" s="195"/>
      <c r="D6" s="196"/>
      <c r="E6" s="196"/>
      <c r="F6" s="196"/>
      <c r="G6" s="196"/>
      <c r="H6" s="197"/>
      <c r="I6" s="197"/>
      <c r="J6" s="197"/>
      <c r="K6" s="197"/>
      <c r="L6" s="197"/>
      <c r="M6" s="198"/>
    </row>
    <row r="7" spans="1:13">
      <c r="A7" s="190"/>
      <c r="B7" s="199"/>
      <c r="C7" s="200"/>
      <c r="D7" s="199"/>
      <c r="E7" s="199"/>
      <c r="F7" s="199"/>
      <c r="G7" s="199"/>
      <c r="H7" s="200"/>
      <c r="I7" s="192"/>
      <c r="J7" s="192"/>
      <c r="K7" s="190"/>
      <c r="L7" s="192"/>
      <c r="M7" s="192"/>
    </row>
    <row r="8" spans="1:13" s="203" customFormat="1">
      <c r="A8" s="201"/>
      <c r="B8" s="202" t="s">
        <v>35</v>
      </c>
      <c r="C8" s="202" t="s">
        <v>1085</v>
      </c>
      <c r="D8" s="202" t="s">
        <v>1086</v>
      </c>
      <c r="E8" s="559" t="s">
        <v>1087</v>
      </c>
      <c r="F8" s="560"/>
      <c r="G8" s="560"/>
      <c r="H8" s="561"/>
      <c r="I8" s="202" t="s">
        <v>1088</v>
      </c>
      <c r="J8" s="202" t="s">
        <v>1089</v>
      </c>
      <c r="K8" s="202" t="s">
        <v>1090</v>
      </c>
      <c r="L8" s="202" t="s">
        <v>1091</v>
      </c>
      <c r="M8" s="202" t="s">
        <v>1092</v>
      </c>
    </row>
    <row r="9" spans="1:13">
      <c r="A9" s="185"/>
      <c r="B9" s="204">
        <v>1</v>
      </c>
      <c r="C9" s="205" t="s">
        <v>1093</v>
      </c>
      <c r="D9" s="205" t="s">
        <v>1094</v>
      </c>
      <c r="E9" s="554" t="s">
        <v>1095</v>
      </c>
      <c r="F9" s="555"/>
      <c r="G9" s="555"/>
      <c r="H9" s="556"/>
      <c r="I9" s="209">
        <v>690</v>
      </c>
      <c r="J9" s="209"/>
      <c r="K9" s="210" t="s">
        <v>1096</v>
      </c>
      <c r="L9" s="204">
        <v>310</v>
      </c>
      <c r="M9" s="204" t="s">
        <v>1097</v>
      </c>
    </row>
    <row r="10" spans="1:13">
      <c r="A10" s="185"/>
      <c r="B10" s="204">
        <v>2</v>
      </c>
      <c r="C10" s="205" t="s">
        <v>1098</v>
      </c>
      <c r="D10" s="205" t="s">
        <v>1094</v>
      </c>
      <c r="E10" s="554" t="s">
        <v>1095</v>
      </c>
      <c r="F10" s="555"/>
      <c r="G10" s="555"/>
      <c r="H10" s="556"/>
      <c r="I10" s="211">
        <v>690</v>
      </c>
      <c r="J10" s="209"/>
      <c r="K10" s="210" t="s">
        <v>1096</v>
      </c>
      <c r="L10" s="204">
        <v>310</v>
      </c>
      <c r="M10" s="204" t="s">
        <v>1097</v>
      </c>
    </row>
    <row r="11" spans="1:13">
      <c r="A11" s="185"/>
      <c r="B11" s="204">
        <v>3</v>
      </c>
      <c r="C11" s="205" t="s">
        <v>1093</v>
      </c>
      <c r="D11" s="205" t="s">
        <v>1161</v>
      </c>
      <c r="E11" s="206" t="s">
        <v>1162</v>
      </c>
      <c r="F11" s="207"/>
      <c r="G11" s="207"/>
      <c r="H11" s="208"/>
      <c r="I11" s="211">
        <v>590</v>
      </c>
      <c r="J11" s="209"/>
      <c r="K11" s="210" t="s">
        <v>1163</v>
      </c>
      <c r="L11" s="204">
        <v>310</v>
      </c>
      <c r="M11" s="204" t="s">
        <v>1097</v>
      </c>
    </row>
    <row r="12" spans="1:13">
      <c r="A12" s="185"/>
      <c r="B12" s="204">
        <v>4</v>
      </c>
      <c r="C12" s="205" t="s">
        <v>1098</v>
      </c>
      <c r="D12" s="205" t="s">
        <v>1161</v>
      </c>
      <c r="E12" s="206" t="s">
        <v>1162</v>
      </c>
      <c r="F12" s="207"/>
      <c r="G12" s="207"/>
      <c r="H12" s="208"/>
      <c r="I12" s="211">
        <v>590</v>
      </c>
      <c r="J12" s="209"/>
      <c r="K12" s="210" t="s">
        <v>1164</v>
      </c>
      <c r="L12" s="204">
        <v>310</v>
      </c>
      <c r="M12" s="204" t="s">
        <v>1097</v>
      </c>
    </row>
    <row r="13" spans="1:13">
      <c r="A13" s="185"/>
      <c r="B13" s="204">
        <v>5</v>
      </c>
      <c r="C13" s="205" t="s">
        <v>1099</v>
      </c>
      <c r="D13" s="205" t="s">
        <v>1100</v>
      </c>
      <c r="E13" s="554" t="s">
        <v>1101</v>
      </c>
      <c r="F13" s="555"/>
      <c r="G13" s="555"/>
      <c r="H13" s="556"/>
      <c r="I13" s="209">
        <v>790</v>
      </c>
      <c r="J13" s="209"/>
      <c r="K13" s="210" t="s">
        <v>1102</v>
      </c>
      <c r="L13" s="204">
        <v>177</v>
      </c>
      <c r="M13" s="204" t="s">
        <v>1097</v>
      </c>
    </row>
    <row r="14" spans="1:13">
      <c r="A14" s="185"/>
      <c r="B14" s="204">
        <v>6</v>
      </c>
      <c r="C14" s="205" t="s">
        <v>1103</v>
      </c>
      <c r="D14" s="205" t="s">
        <v>1100</v>
      </c>
      <c r="E14" s="554" t="s">
        <v>1101</v>
      </c>
      <c r="F14" s="555"/>
      <c r="G14" s="555"/>
      <c r="H14" s="556"/>
      <c r="I14" s="209">
        <v>790</v>
      </c>
      <c r="J14" s="209"/>
      <c r="K14" s="210" t="s">
        <v>1104</v>
      </c>
      <c r="L14" s="204">
        <v>177</v>
      </c>
      <c r="M14" s="204" t="s">
        <v>1097</v>
      </c>
    </row>
    <row r="15" spans="1:13">
      <c r="A15" s="185"/>
      <c r="B15" s="204">
        <v>7</v>
      </c>
      <c r="C15" s="205" t="s">
        <v>1105</v>
      </c>
      <c r="D15" s="205" t="s">
        <v>1100</v>
      </c>
      <c r="E15" s="554" t="s">
        <v>1101</v>
      </c>
      <c r="F15" s="555"/>
      <c r="G15" s="555"/>
      <c r="H15" s="556"/>
      <c r="I15" s="209">
        <v>790</v>
      </c>
      <c r="J15" s="209"/>
      <c r="K15" s="210" t="s">
        <v>1106</v>
      </c>
      <c r="L15" s="204">
        <v>177</v>
      </c>
      <c r="M15" s="204" t="s">
        <v>1097</v>
      </c>
    </row>
    <row r="16" spans="1:13">
      <c r="A16" s="185"/>
      <c r="B16" s="204">
        <v>8</v>
      </c>
      <c r="C16" s="205" t="s">
        <v>1107</v>
      </c>
      <c r="D16" s="205" t="s">
        <v>1100</v>
      </c>
      <c r="E16" s="554" t="s">
        <v>1101</v>
      </c>
      <c r="F16" s="555"/>
      <c r="G16" s="555"/>
      <c r="H16" s="556"/>
      <c r="I16" s="209">
        <v>790</v>
      </c>
      <c r="J16" s="209"/>
      <c r="K16" s="210" t="s">
        <v>1108</v>
      </c>
      <c r="L16" s="204">
        <v>177</v>
      </c>
      <c r="M16" s="204" t="s">
        <v>1097</v>
      </c>
    </row>
    <row r="17" spans="1:13">
      <c r="A17" s="185"/>
      <c r="B17" s="204">
        <v>9</v>
      </c>
      <c r="C17" s="205" t="s">
        <v>1099</v>
      </c>
      <c r="D17" s="205" t="s">
        <v>1109</v>
      </c>
      <c r="E17" s="554" t="s">
        <v>1110</v>
      </c>
      <c r="F17" s="555"/>
      <c r="G17" s="555"/>
      <c r="H17" s="556"/>
      <c r="I17" s="209">
        <v>730</v>
      </c>
      <c r="J17" s="209"/>
      <c r="K17" s="210" t="s">
        <v>1111</v>
      </c>
      <c r="L17" s="204">
        <v>310</v>
      </c>
      <c r="M17" s="204" t="s">
        <v>1097</v>
      </c>
    </row>
    <row r="18" spans="1:13">
      <c r="A18" s="185"/>
      <c r="B18" s="204">
        <v>10</v>
      </c>
      <c r="C18" s="205" t="s">
        <v>1103</v>
      </c>
      <c r="D18" s="205" t="s">
        <v>1109</v>
      </c>
      <c r="E18" s="554" t="s">
        <v>1110</v>
      </c>
      <c r="F18" s="555"/>
      <c r="G18" s="555"/>
      <c r="H18" s="556"/>
      <c r="I18" s="209">
        <v>730</v>
      </c>
      <c r="J18" s="209"/>
      <c r="K18" s="210" t="s">
        <v>1112</v>
      </c>
      <c r="L18" s="204">
        <v>310</v>
      </c>
      <c r="M18" s="204" t="s">
        <v>1097</v>
      </c>
    </row>
    <row r="19" spans="1:13">
      <c r="A19" s="185"/>
      <c r="B19" s="204">
        <v>11</v>
      </c>
      <c r="C19" s="205" t="s">
        <v>1105</v>
      </c>
      <c r="D19" s="205" t="s">
        <v>1109</v>
      </c>
      <c r="E19" s="554" t="s">
        <v>1110</v>
      </c>
      <c r="F19" s="555"/>
      <c r="G19" s="555"/>
      <c r="H19" s="556"/>
      <c r="I19" s="209">
        <v>730</v>
      </c>
      <c r="J19" s="209"/>
      <c r="K19" s="210" t="s">
        <v>1113</v>
      </c>
      <c r="L19" s="204">
        <v>310</v>
      </c>
      <c r="M19" s="204" t="s">
        <v>1097</v>
      </c>
    </row>
    <row r="20" spans="1:13">
      <c r="A20" s="185"/>
      <c r="B20" s="204">
        <v>12</v>
      </c>
      <c r="C20" s="205" t="s">
        <v>1107</v>
      </c>
      <c r="D20" s="205" t="s">
        <v>1109</v>
      </c>
      <c r="E20" s="554" t="s">
        <v>1110</v>
      </c>
      <c r="F20" s="555"/>
      <c r="G20" s="555"/>
      <c r="H20" s="556"/>
      <c r="I20" s="209">
        <v>730</v>
      </c>
      <c r="J20" s="209"/>
      <c r="K20" s="210" t="s">
        <v>1114</v>
      </c>
      <c r="L20" s="204">
        <v>310</v>
      </c>
      <c r="M20" s="204" t="s">
        <v>1097</v>
      </c>
    </row>
    <row r="21" spans="1:13">
      <c r="A21" s="185"/>
      <c r="B21" s="212">
        <v>13</v>
      </c>
      <c r="C21" s="213" t="s">
        <v>1115</v>
      </c>
      <c r="D21" s="213" t="s">
        <v>1116</v>
      </c>
      <c r="E21" s="214" t="s">
        <v>1117</v>
      </c>
      <c r="F21" s="215"/>
      <c r="G21" s="215"/>
      <c r="H21" s="216"/>
      <c r="I21" s="217"/>
      <c r="J21" s="217">
        <v>363</v>
      </c>
      <c r="K21" s="218" t="s">
        <v>1118</v>
      </c>
      <c r="L21" s="212">
        <v>310</v>
      </c>
      <c r="M21" s="212"/>
    </row>
    <row r="22" spans="1:13">
      <c r="A22" s="185"/>
      <c r="B22" s="212">
        <v>14</v>
      </c>
      <c r="C22" s="212" t="s">
        <v>1119</v>
      </c>
      <c r="D22" s="212" t="s">
        <v>1165</v>
      </c>
      <c r="E22" s="214" t="s">
        <v>1120</v>
      </c>
      <c r="F22" s="219"/>
      <c r="G22" s="219"/>
      <c r="H22" s="220"/>
      <c r="I22" s="217"/>
      <c r="J22" s="217">
        <v>882</v>
      </c>
      <c r="K22" s="218" t="s">
        <v>1121</v>
      </c>
      <c r="L22" s="212">
        <v>473</v>
      </c>
      <c r="M22" s="204"/>
    </row>
    <row r="23" spans="1:13">
      <c r="A23" s="185"/>
      <c r="B23" s="212">
        <v>15</v>
      </c>
      <c r="C23" s="212" t="s">
        <v>1122</v>
      </c>
      <c r="D23" s="212" t="s">
        <v>1165</v>
      </c>
      <c r="E23" s="214" t="s">
        <v>1120</v>
      </c>
      <c r="F23" s="219"/>
      <c r="G23" s="219"/>
      <c r="H23" s="220"/>
      <c r="I23" s="218"/>
      <c r="J23" s="217">
        <v>882</v>
      </c>
      <c r="K23" s="218" t="s">
        <v>1123</v>
      </c>
      <c r="L23" s="212">
        <v>473</v>
      </c>
      <c r="M23" s="204"/>
    </row>
    <row r="24" spans="1:13">
      <c r="A24" s="185"/>
      <c r="B24" s="204"/>
      <c r="C24" s="204"/>
      <c r="D24" s="204"/>
      <c r="E24" s="221"/>
      <c r="F24" s="222"/>
      <c r="G24" s="222"/>
      <c r="H24" s="223"/>
      <c r="I24" s="210"/>
      <c r="J24" s="210"/>
      <c r="K24" s="210"/>
      <c r="L24" s="204"/>
      <c r="M24" s="204"/>
    </row>
    <row r="25" spans="1:13">
      <c r="A25" s="185"/>
      <c r="B25" s="204"/>
      <c r="C25" s="204"/>
      <c r="D25" s="204"/>
      <c r="E25" s="221"/>
      <c r="F25" s="222"/>
      <c r="G25" s="222"/>
      <c r="H25" s="223"/>
      <c r="I25" s="210"/>
      <c r="J25" s="210"/>
      <c r="K25" s="210"/>
      <c r="L25" s="204"/>
      <c r="M25" s="204"/>
    </row>
    <row r="26" spans="1:13">
      <c r="A26" s="185"/>
      <c r="B26" s="204"/>
      <c r="C26" s="204"/>
      <c r="D26" s="204"/>
      <c r="E26" s="221"/>
      <c r="F26" s="222"/>
      <c r="G26" s="222"/>
      <c r="H26" s="223"/>
      <c r="I26" s="210"/>
      <c r="J26" s="210"/>
      <c r="K26" s="210"/>
      <c r="L26" s="204"/>
      <c r="M26" s="204"/>
    </row>
    <row r="27" spans="1:13">
      <c r="A27" s="185"/>
      <c r="B27" s="204"/>
      <c r="C27" s="204"/>
      <c r="D27" s="204"/>
      <c r="E27" s="221"/>
      <c r="F27" s="222"/>
      <c r="G27" s="222"/>
      <c r="H27" s="223"/>
      <c r="I27" s="210"/>
      <c r="J27" s="210"/>
      <c r="K27" s="210"/>
      <c r="L27" s="204"/>
      <c r="M27" s="204"/>
    </row>
    <row r="28" spans="1:13">
      <c r="A28" s="185"/>
      <c r="B28" s="204"/>
      <c r="C28" s="204"/>
      <c r="D28" s="204"/>
      <c r="E28" s="221"/>
      <c r="F28" s="222"/>
      <c r="G28" s="222"/>
      <c r="H28" s="223"/>
      <c r="I28" s="210"/>
      <c r="J28" s="210"/>
      <c r="K28" s="210"/>
      <c r="L28" s="204"/>
      <c r="M28" s="204"/>
    </row>
    <row r="29" spans="1:13">
      <c r="A29" s="185"/>
      <c r="B29" s="204"/>
      <c r="C29" s="204"/>
      <c r="D29" s="204"/>
      <c r="E29" s="221"/>
      <c r="F29" s="222"/>
      <c r="G29" s="222"/>
      <c r="H29" s="223"/>
      <c r="I29" s="210"/>
      <c r="J29" s="210"/>
      <c r="K29" s="210"/>
      <c r="L29" s="204"/>
      <c r="M29" s="204"/>
    </row>
    <row r="30" spans="1:13">
      <c r="A30" s="185"/>
      <c r="B30" s="204"/>
      <c r="C30" s="204"/>
      <c r="D30" s="204"/>
      <c r="E30" s="221"/>
      <c r="F30" s="222"/>
      <c r="G30" s="222"/>
      <c r="H30" s="223"/>
      <c r="I30" s="210"/>
      <c r="J30" s="210"/>
      <c r="K30" s="210"/>
      <c r="L30" s="204"/>
      <c r="M30" s="204"/>
    </row>
    <row r="31" spans="1:13">
      <c r="A31" s="185"/>
      <c r="B31" s="204"/>
      <c r="C31" s="204"/>
      <c r="D31" s="204"/>
      <c r="E31" s="221"/>
      <c r="F31" s="222"/>
      <c r="G31" s="222"/>
      <c r="H31" s="223"/>
      <c r="I31" s="210"/>
      <c r="J31" s="210"/>
      <c r="K31" s="210"/>
      <c r="L31" s="204"/>
      <c r="M31" s="204"/>
    </row>
    <row r="32" spans="1:13">
      <c r="A32" s="185"/>
      <c r="B32" s="204"/>
      <c r="C32" s="204"/>
      <c r="D32" s="204"/>
      <c r="E32" s="221"/>
      <c r="F32" s="222"/>
      <c r="G32" s="222"/>
      <c r="H32" s="223"/>
      <c r="I32" s="210"/>
      <c r="J32" s="210"/>
      <c r="K32" s="210"/>
      <c r="L32" s="204"/>
      <c r="M32" s="204"/>
    </row>
    <row r="33" spans="1:13">
      <c r="A33" s="185"/>
      <c r="B33" s="204"/>
      <c r="C33" s="204"/>
      <c r="D33" s="204"/>
      <c r="E33" s="221"/>
      <c r="F33" s="222"/>
      <c r="G33" s="222"/>
      <c r="H33" s="223"/>
      <c r="I33" s="210"/>
      <c r="J33" s="210"/>
      <c r="K33" s="210"/>
      <c r="L33" s="204"/>
      <c r="M33" s="204"/>
    </row>
    <row r="34" spans="1:13">
      <c r="A34" s="185"/>
      <c r="B34" s="563" t="s">
        <v>1124</v>
      </c>
      <c r="C34" s="563"/>
      <c r="D34" s="563"/>
      <c r="E34" s="563"/>
      <c r="F34" s="563"/>
      <c r="G34" s="563"/>
      <c r="H34" s="563"/>
      <c r="I34" s="224">
        <v>10767</v>
      </c>
      <c r="J34" s="224"/>
      <c r="K34" s="224">
        <v>0</v>
      </c>
      <c r="L34" s="224">
        <v>0</v>
      </c>
      <c r="M34" s="224">
        <v>0</v>
      </c>
    </row>
    <row r="35" spans="1:13">
      <c r="A35" s="185"/>
      <c r="B35" s="563" t="s">
        <v>1125</v>
      </c>
      <c r="C35" s="563"/>
      <c r="D35" s="563"/>
      <c r="E35" s="563"/>
      <c r="F35" s="563"/>
      <c r="G35" s="563"/>
      <c r="H35" s="563"/>
      <c r="I35" s="562">
        <v>10676</v>
      </c>
      <c r="J35" s="562"/>
      <c r="K35" s="562"/>
      <c r="L35" s="562"/>
      <c r="M35" s="562"/>
    </row>
    <row r="36" spans="1:13">
      <c r="A36" s="18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</row>
    <row r="37" spans="1:13">
      <c r="A37" s="185"/>
      <c r="B37" s="185"/>
      <c r="C37" s="192" t="s">
        <v>1126</v>
      </c>
      <c r="D37" s="226" t="s">
        <v>1127</v>
      </c>
      <c r="E37" s="185"/>
      <c r="F37" s="192" t="s">
        <v>1128</v>
      </c>
      <c r="G37" s="192" t="s">
        <v>1129</v>
      </c>
      <c r="H37" s="185"/>
      <c r="I37" s="192" t="s">
        <v>1130</v>
      </c>
      <c r="J37" s="226"/>
      <c r="K37" s="185"/>
      <c r="L37" s="185"/>
      <c r="M37" s="185"/>
    </row>
    <row r="38" spans="1:1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226"/>
      <c r="M38" s="185"/>
    </row>
    <row r="39" spans="1:13">
      <c r="A39" s="185"/>
      <c r="B39" s="185"/>
      <c r="C39" s="185"/>
      <c r="D39" s="185"/>
      <c r="E39" s="185"/>
      <c r="F39" s="185"/>
      <c r="G39" s="192"/>
      <c r="H39" s="192"/>
      <c r="I39" s="192"/>
      <c r="J39" s="226"/>
      <c r="K39" s="190"/>
      <c r="L39" s="185"/>
      <c r="M39" s="185"/>
    </row>
    <row r="40" spans="1:13">
      <c r="A40" s="185"/>
      <c r="B40" s="185"/>
      <c r="C40" s="185"/>
      <c r="D40" s="185"/>
      <c r="E40" s="185"/>
      <c r="F40" s="185"/>
      <c r="G40" s="192"/>
      <c r="H40" s="192"/>
      <c r="I40" s="192"/>
      <c r="J40" s="190"/>
      <c r="K40" s="190"/>
      <c r="L40" s="185"/>
      <c r="M40" s="185"/>
    </row>
  </sheetData>
  <mergeCells count="16">
    <mergeCell ref="I35:M35"/>
    <mergeCell ref="E19:H19"/>
    <mergeCell ref="E20:H20"/>
    <mergeCell ref="B34:H34"/>
    <mergeCell ref="B35:H35"/>
    <mergeCell ref="B3:M3"/>
    <mergeCell ref="H5:J5"/>
    <mergeCell ref="E8:H8"/>
    <mergeCell ref="E9:H9"/>
    <mergeCell ref="E10:H10"/>
    <mergeCell ref="E18:H18"/>
    <mergeCell ref="E13:H13"/>
    <mergeCell ref="E14:H14"/>
    <mergeCell ref="E15:H15"/>
    <mergeCell ref="E16:H16"/>
    <mergeCell ref="E17:H17"/>
  </mergeCells>
  <phoneticPr fontId="2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345" activePane="bottomLeft" state="frozen"/>
      <selection pane="bottomLeft" activeCell="D260" sqref="D260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35</v>
      </c>
      <c r="B1" s="6" t="s">
        <v>180</v>
      </c>
      <c r="C1" s="6" t="s">
        <v>181</v>
      </c>
      <c r="D1" s="6" t="s">
        <v>41</v>
      </c>
      <c r="E1" s="6" t="s">
        <v>42</v>
      </c>
      <c r="F1" s="6" t="s">
        <v>43</v>
      </c>
      <c r="G1" s="6" t="s">
        <v>182</v>
      </c>
      <c r="H1" s="9" t="s">
        <v>183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184</v>
      </c>
      <c r="B3" s="8" t="s">
        <v>185</v>
      </c>
      <c r="C3" s="8" t="s">
        <v>186</v>
      </c>
      <c r="D3" s="8" t="s">
        <v>187</v>
      </c>
      <c r="E3" s="8" t="s">
        <v>188</v>
      </c>
      <c r="F3" s="11" t="s">
        <v>189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59</v>
      </c>
      <c r="B4" s="8" t="s">
        <v>185</v>
      </c>
      <c r="C4" s="8" t="s">
        <v>190</v>
      </c>
      <c r="D4" s="8" t="s">
        <v>191</v>
      </c>
      <c r="E4" s="8" t="s">
        <v>192</v>
      </c>
      <c r="F4" s="11" t="s">
        <v>189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193</v>
      </c>
      <c r="B5" s="8" t="s">
        <v>185</v>
      </c>
      <c r="C5" s="8" t="s">
        <v>190</v>
      </c>
      <c r="D5" s="8" t="s">
        <v>191</v>
      </c>
      <c r="E5" s="8" t="s">
        <v>194</v>
      </c>
      <c r="F5" s="11" t="s">
        <v>189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195</v>
      </c>
      <c r="B6" s="8" t="s">
        <v>185</v>
      </c>
      <c r="C6" s="8" t="s">
        <v>196</v>
      </c>
      <c r="D6" s="8" t="s">
        <v>197</v>
      </c>
      <c r="E6" s="8" t="s">
        <v>198</v>
      </c>
      <c r="F6" s="11" t="s">
        <v>189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199</v>
      </c>
      <c r="B7" s="8" t="s">
        <v>185</v>
      </c>
      <c r="C7" s="8" t="s">
        <v>196</v>
      </c>
      <c r="D7" s="8" t="s">
        <v>200</v>
      </c>
      <c r="E7" s="8" t="s">
        <v>201</v>
      </c>
      <c r="F7" s="11" t="s">
        <v>189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202</v>
      </c>
      <c r="B8" s="8" t="s">
        <v>185</v>
      </c>
      <c r="C8" s="8" t="s">
        <v>203</v>
      </c>
      <c r="D8" s="8" t="s">
        <v>204</v>
      </c>
      <c r="E8" s="8" t="s">
        <v>205</v>
      </c>
      <c r="F8" s="11" t="s">
        <v>189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206</v>
      </c>
      <c r="B9" s="8" t="s">
        <v>185</v>
      </c>
      <c r="C9" s="8" t="s">
        <v>203</v>
      </c>
      <c r="D9" s="8" t="s">
        <v>207</v>
      </c>
      <c r="E9" s="8" t="s">
        <v>208</v>
      </c>
      <c r="F9" s="11" t="s">
        <v>189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209</v>
      </c>
      <c r="B10" s="8" t="s">
        <v>185</v>
      </c>
      <c r="C10" s="8" t="s">
        <v>210</v>
      </c>
      <c r="D10" s="8" t="s">
        <v>211</v>
      </c>
      <c r="E10" s="8" t="s">
        <v>212</v>
      </c>
      <c r="F10" s="11" t="s">
        <v>189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213</v>
      </c>
      <c r="B11" s="8" t="s">
        <v>185</v>
      </c>
      <c r="C11" s="8" t="s">
        <v>210</v>
      </c>
      <c r="D11" s="8" t="s">
        <v>211</v>
      </c>
      <c r="E11" s="8" t="s">
        <v>214</v>
      </c>
      <c r="F11" s="11" t="s">
        <v>189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215</v>
      </c>
      <c r="B12" s="8" t="s">
        <v>185</v>
      </c>
      <c r="C12" s="8" t="s">
        <v>210</v>
      </c>
      <c r="D12" s="8" t="s">
        <v>211</v>
      </c>
      <c r="E12" s="8" t="s">
        <v>216</v>
      </c>
      <c r="F12" s="11" t="s">
        <v>189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217</v>
      </c>
      <c r="B13" s="8" t="s">
        <v>185</v>
      </c>
      <c r="C13" s="8" t="s">
        <v>210</v>
      </c>
      <c r="D13" s="8" t="s">
        <v>211</v>
      </c>
      <c r="E13" s="8" t="s">
        <v>218</v>
      </c>
      <c r="F13" s="11" t="s">
        <v>189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219</v>
      </c>
      <c r="B14" s="8" t="s">
        <v>185</v>
      </c>
      <c r="C14" s="8" t="s">
        <v>210</v>
      </c>
      <c r="D14" s="8" t="s">
        <v>211</v>
      </c>
      <c r="E14" s="8" t="s">
        <v>220</v>
      </c>
      <c r="F14" s="11" t="s">
        <v>189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221</v>
      </c>
      <c r="B15" s="8" t="s">
        <v>185</v>
      </c>
      <c r="C15" s="8" t="s">
        <v>210</v>
      </c>
      <c r="D15" s="8" t="s">
        <v>211</v>
      </c>
      <c r="E15" s="8" t="s">
        <v>222</v>
      </c>
      <c r="F15" s="11" t="s">
        <v>189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223</v>
      </c>
      <c r="B16" s="8" t="s">
        <v>185</v>
      </c>
      <c r="C16" s="8" t="s">
        <v>210</v>
      </c>
      <c r="D16" s="8" t="s">
        <v>211</v>
      </c>
      <c r="E16" s="8" t="s">
        <v>224</v>
      </c>
      <c r="F16" s="11" t="s">
        <v>189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225</v>
      </c>
      <c r="B17" s="8" t="s">
        <v>185</v>
      </c>
      <c r="C17" s="8" t="s">
        <v>210</v>
      </c>
      <c r="D17" s="8" t="s">
        <v>211</v>
      </c>
      <c r="E17" s="8" t="s">
        <v>226</v>
      </c>
      <c r="F17" s="11" t="s">
        <v>227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228</v>
      </c>
      <c r="B18" s="8" t="s">
        <v>185</v>
      </c>
      <c r="C18" s="8" t="s">
        <v>210</v>
      </c>
      <c r="D18" s="8" t="s">
        <v>211</v>
      </c>
      <c r="E18" s="8" t="s">
        <v>229</v>
      </c>
      <c r="F18" s="11" t="s">
        <v>227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230</v>
      </c>
      <c r="B19" s="8" t="s">
        <v>185</v>
      </c>
      <c r="C19" s="8" t="s">
        <v>210</v>
      </c>
      <c r="D19" s="8" t="s">
        <v>211</v>
      </c>
      <c r="E19" s="8" t="s">
        <v>231</v>
      </c>
      <c r="F19" s="11" t="s">
        <v>227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232</v>
      </c>
      <c r="B20" s="8" t="s">
        <v>185</v>
      </c>
      <c r="C20" s="8" t="s">
        <v>210</v>
      </c>
      <c r="D20" s="8" t="s">
        <v>211</v>
      </c>
      <c r="E20" s="8" t="s">
        <v>233</v>
      </c>
      <c r="F20" s="11" t="s">
        <v>227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234</v>
      </c>
      <c r="B21" s="8" t="s">
        <v>185</v>
      </c>
      <c r="C21" s="8" t="s">
        <v>210</v>
      </c>
      <c r="D21" s="8" t="s">
        <v>211</v>
      </c>
      <c r="E21" s="8" t="s">
        <v>235</v>
      </c>
      <c r="F21" s="11" t="s">
        <v>227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236</v>
      </c>
      <c r="B22" s="8" t="s">
        <v>185</v>
      </c>
      <c r="C22" s="8" t="s">
        <v>237</v>
      </c>
      <c r="D22" s="8" t="s">
        <v>238</v>
      </c>
      <c r="E22" s="8" t="s">
        <v>239</v>
      </c>
      <c r="F22" s="11" t="s">
        <v>240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241</v>
      </c>
      <c r="B23" s="8" t="s">
        <v>185</v>
      </c>
      <c r="C23" s="8" t="s">
        <v>237</v>
      </c>
      <c r="D23" s="8" t="s">
        <v>242</v>
      </c>
      <c r="E23" s="8" t="s">
        <v>243</v>
      </c>
      <c r="F23" s="11" t="s">
        <v>240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244</v>
      </c>
      <c r="B24" s="8" t="s">
        <v>185</v>
      </c>
      <c r="C24" s="8" t="s">
        <v>245</v>
      </c>
      <c r="D24" s="8" t="s">
        <v>245</v>
      </c>
      <c r="E24" s="8" t="s">
        <v>246</v>
      </c>
      <c r="F24" s="11" t="s">
        <v>247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248</v>
      </c>
      <c r="B25" s="8" t="s">
        <v>185</v>
      </c>
      <c r="C25" s="8" t="s">
        <v>249</v>
      </c>
      <c r="D25" s="8" t="s">
        <v>249</v>
      </c>
      <c r="E25" s="8" t="s">
        <v>250</v>
      </c>
      <c r="F25" s="11" t="s">
        <v>247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251</v>
      </c>
      <c r="B26" s="8" t="s">
        <v>185</v>
      </c>
      <c r="C26" s="8" t="s">
        <v>252</v>
      </c>
      <c r="D26" s="8" t="s">
        <v>253</v>
      </c>
      <c r="E26" s="8" t="s">
        <v>254</v>
      </c>
      <c r="F26" s="11" t="s">
        <v>189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255</v>
      </c>
      <c r="B27" s="8" t="s">
        <v>185</v>
      </c>
      <c r="C27" s="8" t="s">
        <v>256</v>
      </c>
      <c r="D27" s="8" t="s">
        <v>257</v>
      </c>
      <c r="E27" s="8" t="s">
        <v>205</v>
      </c>
      <c r="F27" s="11" t="s">
        <v>247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258</v>
      </c>
      <c r="B28" s="8" t="s">
        <v>185</v>
      </c>
      <c r="C28" s="8" t="s">
        <v>256</v>
      </c>
      <c r="D28" s="8" t="s">
        <v>259</v>
      </c>
      <c r="E28" s="8" t="s">
        <v>260</v>
      </c>
      <c r="F28" s="11" t="s">
        <v>189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261</v>
      </c>
      <c r="B29" s="8" t="s">
        <v>185</v>
      </c>
      <c r="C29" s="8" t="s">
        <v>256</v>
      </c>
      <c r="D29" s="8" t="s">
        <v>262</v>
      </c>
      <c r="E29" s="8" t="s">
        <v>260</v>
      </c>
      <c r="F29" s="11" t="s">
        <v>247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263</v>
      </c>
      <c r="B30" s="8" t="s">
        <v>185</v>
      </c>
      <c r="C30" s="8" t="s">
        <v>256</v>
      </c>
      <c r="D30" s="8" t="s">
        <v>264</v>
      </c>
      <c r="E30" s="8" t="s">
        <v>260</v>
      </c>
      <c r="F30" s="11" t="s">
        <v>247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265</v>
      </c>
      <c r="B31" s="8" t="s">
        <v>185</v>
      </c>
      <c r="C31" s="8" t="s">
        <v>266</v>
      </c>
      <c r="D31" s="8" t="s">
        <v>267</v>
      </c>
      <c r="E31" s="8" t="s">
        <v>268</v>
      </c>
      <c r="F31" s="11" t="s">
        <v>227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269</v>
      </c>
      <c r="B32" s="8" t="s">
        <v>185</v>
      </c>
      <c r="C32" s="8" t="s">
        <v>266</v>
      </c>
      <c r="D32" s="8" t="s">
        <v>270</v>
      </c>
      <c r="E32" s="8" t="s">
        <v>271</v>
      </c>
      <c r="F32" s="11" t="s">
        <v>227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272</v>
      </c>
      <c r="B33" s="8" t="s">
        <v>185</v>
      </c>
      <c r="C33" s="8" t="s">
        <v>266</v>
      </c>
      <c r="D33" s="8" t="s">
        <v>273</v>
      </c>
      <c r="E33" s="8" t="s">
        <v>274</v>
      </c>
      <c r="F33" s="11" t="s">
        <v>227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275</v>
      </c>
      <c r="B34" s="8" t="s">
        <v>185</v>
      </c>
      <c r="C34" s="8" t="s">
        <v>276</v>
      </c>
      <c r="D34" s="8" t="s">
        <v>277</v>
      </c>
      <c r="E34" s="8" t="s">
        <v>278</v>
      </c>
      <c r="F34" s="11" t="s">
        <v>189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279</v>
      </c>
      <c r="B35" s="8" t="s">
        <v>185</v>
      </c>
      <c r="C35" s="8" t="s">
        <v>276</v>
      </c>
      <c r="D35" s="8" t="s">
        <v>280</v>
      </c>
      <c r="E35" s="8" t="s">
        <v>281</v>
      </c>
      <c r="F35" s="11" t="s">
        <v>189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282</v>
      </c>
      <c r="B36" s="8" t="s">
        <v>185</v>
      </c>
      <c r="C36" s="8" t="s">
        <v>276</v>
      </c>
      <c r="D36" s="8" t="s">
        <v>283</v>
      </c>
      <c r="E36" s="8" t="s">
        <v>284</v>
      </c>
      <c r="F36" s="11" t="s">
        <v>189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285</v>
      </c>
      <c r="B37" s="8" t="s">
        <v>185</v>
      </c>
      <c r="C37" s="8" t="s">
        <v>276</v>
      </c>
      <c r="D37" s="8" t="s">
        <v>286</v>
      </c>
      <c r="E37" s="8" t="s">
        <v>287</v>
      </c>
      <c r="F37" s="11" t="s">
        <v>189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288</v>
      </c>
      <c r="B38" s="8" t="s">
        <v>185</v>
      </c>
      <c r="C38" s="8" t="s">
        <v>289</v>
      </c>
      <c r="D38" s="8" t="s">
        <v>290</v>
      </c>
      <c r="E38" s="8" t="s">
        <v>291</v>
      </c>
      <c r="F38" s="11" t="s">
        <v>247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292</v>
      </c>
      <c r="B39" s="8" t="s">
        <v>185</v>
      </c>
      <c r="C39" s="8" t="s">
        <v>289</v>
      </c>
      <c r="D39" s="8" t="s">
        <v>293</v>
      </c>
      <c r="E39" s="8" t="s">
        <v>294</v>
      </c>
      <c r="F39" s="11" t="s">
        <v>247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295</v>
      </c>
      <c r="B40" s="8" t="s">
        <v>185</v>
      </c>
      <c r="C40" s="8" t="s">
        <v>289</v>
      </c>
      <c r="D40" s="8" t="s">
        <v>296</v>
      </c>
      <c r="E40" s="8" t="s">
        <v>294</v>
      </c>
      <c r="F40" s="11" t="s">
        <v>247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297</v>
      </c>
      <c r="B41" s="8" t="s">
        <v>185</v>
      </c>
      <c r="C41" s="8" t="s">
        <v>298</v>
      </c>
      <c r="D41" s="8" t="s">
        <v>299</v>
      </c>
      <c r="E41" s="8" t="s">
        <v>300</v>
      </c>
      <c r="F41" s="11" t="s">
        <v>65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301</v>
      </c>
      <c r="B42" s="8" t="s">
        <v>185</v>
      </c>
      <c r="C42" s="8" t="s">
        <v>298</v>
      </c>
      <c r="D42" s="8" t="s">
        <v>302</v>
      </c>
      <c r="E42" s="8" t="s">
        <v>303</v>
      </c>
      <c r="F42" s="11" t="s">
        <v>65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304</v>
      </c>
      <c r="B43" s="8" t="s">
        <v>185</v>
      </c>
      <c r="C43" s="8" t="s">
        <v>298</v>
      </c>
      <c r="D43" s="8" t="s">
        <v>305</v>
      </c>
      <c r="E43" s="8" t="s">
        <v>303</v>
      </c>
      <c r="F43" s="11" t="s">
        <v>65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306</v>
      </c>
      <c r="B44" s="8" t="s">
        <v>185</v>
      </c>
      <c r="C44" s="8" t="s">
        <v>298</v>
      </c>
      <c r="D44" s="8" t="s">
        <v>307</v>
      </c>
      <c r="E44" s="8" t="s">
        <v>308</v>
      </c>
      <c r="F44" s="11" t="s">
        <v>65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309</v>
      </c>
      <c r="B45" s="8" t="s">
        <v>185</v>
      </c>
      <c r="C45" s="8" t="s">
        <v>298</v>
      </c>
      <c r="D45" s="8" t="s">
        <v>307</v>
      </c>
      <c r="E45" s="8" t="s">
        <v>310</v>
      </c>
      <c r="F45" s="11" t="s">
        <v>65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311</v>
      </c>
      <c r="B46" s="8" t="s">
        <v>185</v>
      </c>
      <c r="C46" s="8" t="s">
        <v>298</v>
      </c>
      <c r="D46" s="8" t="s">
        <v>312</v>
      </c>
      <c r="E46" s="8" t="s">
        <v>313</v>
      </c>
      <c r="F46" s="11" t="s">
        <v>314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315</v>
      </c>
      <c r="B47" s="8" t="s">
        <v>185</v>
      </c>
      <c r="C47" s="8" t="s">
        <v>298</v>
      </c>
      <c r="D47" s="8" t="s">
        <v>312</v>
      </c>
      <c r="E47" s="8" t="s">
        <v>316</v>
      </c>
      <c r="F47" s="11" t="s">
        <v>314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317</v>
      </c>
      <c r="B48" s="8" t="s">
        <v>185</v>
      </c>
      <c r="C48" s="8" t="s">
        <v>298</v>
      </c>
      <c r="D48" s="8" t="s">
        <v>318</v>
      </c>
      <c r="E48" s="8" t="s">
        <v>319</v>
      </c>
      <c r="F48" s="11" t="s">
        <v>314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320</v>
      </c>
      <c r="B49" s="8" t="s">
        <v>185</v>
      </c>
      <c r="C49" s="8" t="s">
        <v>298</v>
      </c>
      <c r="D49" s="8" t="s">
        <v>318</v>
      </c>
      <c r="E49" s="8" t="s">
        <v>321</v>
      </c>
      <c r="F49" s="11" t="s">
        <v>314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322</v>
      </c>
      <c r="B50" s="8" t="s">
        <v>185</v>
      </c>
      <c r="C50" s="8" t="s">
        <v>298</v>
      </c>
      <c r="D50" s="8" t="s">
        <v>323</v>
      </c>
      <c r="E50" s="8" t="s">
        <v>324</v>
      </c>
      <c r="F50" s="11" t="s">
        <v>65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325</v>
      </c>
      <c r="B51" s="8" t="s">
        <v>185</v>
      </c>
      <c r="C51" s="8" t="s">
        <v>326</v>
      </c>
      <c r="D51" s="8" t="s">
        <v>327</v>
      </c>
      <c r="E51" s="8" t="s">
        <v>328</v>
      </c>
      <c r="F51" s="11" t="s">
        <v>329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330</v>
      </c>
      <c r="B52" s="8" t="s">
        <v>185</v>
      </c>
      <c r="C52" s="8" t="s">
        <v>326</v>
      </c>
      <c r="D52" s="8" t="s">
        <v>331</v>
      </c>
      <c r="E52" s="8" t="s">
        <v>328</v>
      </c>
      <c r="F52" s="11" t="s">
        <v>329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332</v>
      </c>
      <c r="B53" s="8" t="s">
        <v>185</v>
      </c>
      <c r="C53" s="8" t="s">
        <v>333</v>
      </c>
      <c r="D53" s="8" t="s">
        <v>334</v>
      </c>
      <c r="E53" s="8" t="s">
        <v>260</v>
      </c>
      <c r="F53" s="11" t="s">
        <v>189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335</v>
      </c>
      <c r="B54" s="8" t="s">
        <v>185</v>
      </c>
      <c r="C54" s="8" t="s">
        <v>333</v>
      </c>
      <c r="D54" s="8" t="s">
        <v>336</v>
      </c>
      <c r="E54" s="8" t="s">
        <v>337</v>
      </c>
      <c r="F54" s="11" t="s">
        <v>189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338</v>
      </c>
      <c r="B55" s="8" t="s">
        <v>185</v>
      </c>
      <c r="C55" s="8" t="s">
        <v>333</v>
      </c>
      <c r="D55" s="8" t="s">
        <v>339</v>
      </c>
      <c r="E55" s="8" t="s">
        <v>260</v>
      </c>
      <c r="F55" s="11" t="s">
        <v>189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340</v>
      </c>
      <c r="B56" s="8" t="s">
        <v>341</v>
      </c>
      <c r="C56" s="8" t="s">
        <v>342</v>
      </c>
      <c r="D56" s="8" t="s">
        <v>343</v>
      </c>
      <c r="E56" s="8" t="s">
        <v>344</v>
      </c>
      <c r="F56" s="11" t="s">
        <v>189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345</v>
      </c>
      <c r="B57" s="8" t="s">
        <v>341</v>
      </c>
      <c r="C57" s="8" t="s">
        <v>342</v>
      </c>
      <c r="D57" s="8" t="s">
        <v>343</v>
      </c>
      <c r="E57" s="8" t="s">
        <v>346</v>
      </c>
      <c r="F57" s="11" t="s">
        <v>189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347</v>
      </c>
      <c r="B58" s="8" t="s">
        <v>341</v>
      </c>
      <c r="C58" s="8" t="s">
        <v>348</v>
      </c>
      <c r="D58" s="8" t="s">
        <v>349</v>
      </c>
      <c r="E58" s="8" t="s">
        <v>344</v>
      </c>
      <c r="F58" s="11" t="s">
        <v>189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350</v>
      </c>
      <c r="B59" s="8" t="s">
        <v>341</v>
      </c>
      <c r="C59" s="8" t="s">
        <v>348</v>
      </c>
      <c r="D59" s="8" t="s">
        <v>349</v>
      </c>
      <c r="E59" s="8" t="s">
        <v>351</v>
      </c>
      <c r="F59" s="11" t="s">
        <v>189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352</v>
      </c>
      <c r="B60" s="8" t="s">
        <v>341</v>
      </c>
      <c r="C60" s="8" t="s">
        <v>348</v>
      </c>
      <c r="D60" s="8" t="s">
        <v>349</v>
      </c>
      <c r="E60" s="8" t="s">
        <v>353</v>
      </c>
      <c r="F60" s="11" t="s">
        <v>189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354</v>
      </c>
      <c r="B61" s="8" t="s">
        <v>341</v>
      </c>
      <c r="C61" s="8" t="s">
        <v>348</v>
      </c>
      <c r="D61" s="8" t="s">
        <v>349</v>
      </c>
      <c r="E61" s="8" t="s">
        <v>355</v>
      </c>
      <c r="F61" s="11" t="s">
        <v>189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356</v>
      </c>
      <c r="B62" s="8" t="s">
        <v>341</v>
      </c>
      <c r="C62" s="8" t="s">
        <v>357</v>
      </c>
      <c r="D62" s="8" t="s">
        <v>358</v>
      </c>
      <c r="E62" s="8" t="s">
        <v>359</v>
      </c>
      <c r="F62" s="11" t="s">
        <v>189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360</v>
      </c>
      <c r="B63" s="8" t="s">
        <v>341</v>
      </c>
      <c r="C63" s="8" t="s">
        <v>357</v>
      </c>
      <c r="D63" s="8" t="s">
        <v>358</v>
      </c>
      <c r="E63" s="8" t="s">
        <v>361</v>
      </c>
      <c r="F63" s="11" t="s">
        <v>189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362</v>
      </c>
      <c r="B64" s="8" t="s">
        <v>341</v>
      </c>
      <c r="C64" s="8" t="s">
        <v>363</v>
      </c>
      <c r="D64" s="8" t="s">
        <v>364</v>
      </c>
      <c r="E64" s="8" t="s">
        <v>365</v>
      </c>
      <c r="F64" s="11" t="s">
        <v>189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366</v>
      </c>
      <c r="B65" s="8" t="s">
        <v>341</v>
      </c>
      <c r="C65" s="8" t="s">
        <v>363</v>
      </c>
      <c r="D65" s="8" t="s">
        <v>364</v>
      </c>
      <c r="E65" s="8" t="s">
        <v>367</v>
      </c>
      <c r="F65" s="11" t="s">
        <v>189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368</v>
      </c>
      <c r="B66" s="8" t="s">
        <v>341</v>
      </c>
      <c r="C66" s="8" t="s">
        <v>369</v>
      </c>
      <c r="D66" s="8" t="s">
        <v>370</v>
      </c>
      <c r="E66" s="8" t="s">
        <v>371</v>
      </c>
      <c r="F66" s="11" t="s">
        <v>189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372</v>
      </c>
      <c r="B67" s="8" t="s">
        <v>341</v>
      </c>
      <c r="C67" s="8" t="s">
        <v>373</v>
      </c>
      <c r="D67" s="8" t="s">
        <v>374</v>
      </c>
      <c r="E67" s="8" t="s">
        <v>375</v>
      </c>
      <c r="F67" s="11" t="s">
        <v>189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376</v>
      </c>
      <c r="B68" s="8" t="s">
        <v>341</v>
      </c>
      <c r="C68" s="8" t="s">
        <v>373</v>
      </c>
      <c r="D68" s="8" t="s">
        <v>377</v>
      </c>
      <c r="E68" s="8" t="s">
        <v>375</v>
      </c>
      <c r="F68" s="11" t="s">
        <v>189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378</v>
      </c>
      <c r="B69" s="8" t="s">
        <v>341</v>
      </c>
      <c r="C69" s="8" t="s">
        <v>373</v>
      </c>
      <c r="D69" s="8" t="s">
        <v>379</v>
      </c>
      <c r="E69" s="8" t="s">
        <v>375</v>
      </c>
      <c r="F69" s="11" t="s">
        <v>189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380</v>
      </c>
      <c r="B70" s="8" t="s">
        <v>341</v>
      </c>
      <c r="C70" s="8" t="s">
        <v>373</v>
      </c>
      <c r="D70" s="8" t="s">
        <v>381</v>
      </c>
      <c r="E70" s="8" t="s">
        <v>382</v>
      </c>
      <c r="F70" s="11" t="s">
        <v>189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383</v>
      </c>
      <c r="B71" s="8" t="s">
        <v>341</v>
      </c>
      <c r="C71" s="8" t="s">
        <v>373</v>
      </c>
      <c r="D71" s="8" t="s">
        <v>384</v>
      </c>
      <c r="E71" s="8" t="s">
        <v>385</v>
      </c>
      <c r="F71" s="11" t="s">
        <v>189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386</v>
      </c>
      <c r="B72" s="8" t="s">
        <v>341</v>
      </c>
      <c r="C72" s="8" t="s">
        <v>387</v>
      </c>
      <c r="D72" s="8" t="s">
        <v>388</v>
      </c>
      <c r="E72" s="8" t="s">
        <v>389</v>
      </c>
      <c r="F72" s="11" t="s">
        <v>390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391</v>
      </c>
      <c r="B73" s="8" t="s">
        <v>341</v>
      </c>
      <c r="C73" s="8" t="s">
        <v>387</v>
      </c>
      <c r="D73" s="8" t="s">
        <v>388</v>
      </c>
      <c r="E73" s="8" t="s">
        <v>392</v>
      </c>
      <c r="F73" s="11" t="s">
        <v>390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393</v>
      </c>
      <c r="B74" s="8" t="s">
        <v>341</v>
      </c>
      <c r="C74" s="8" t="s">
        <v>387</v>
      </c>
      <c r="D74" s="8" t="s">
        <v>394</v>
      </c>
      <c r="E74" s="8" t="s">
        <v>389</v>
      </c>
      <c r="F74" s="11" t="s">
        <v>390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395</v>
      </c>
      <c r="B75" s="8" t="s">
        <v>341</v>
      </c>
      <c r="C75" s="8" t="s">
        <v>387</v>
      </c>
      <c r="D75" s="8" t="s">
        <v>394</v>
      </c>
      <c r="E75" s="8" t="s">
        <v>392</v>
      </c>
      <c r="F75" s="11" t="s">
        <v>390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396</v>
      </c>
      <c r="B76" s="8" t="s">
        <v>341</v>
      </c>
      <c r="C76" s="8" t="s">
        <v>387</v>
      </c>
      <c r="D76" s="8" t="s">
        <v>397</v>
      </c>
      <c r="E76" s="8" t="s">
        <v>389</v>
      </c>
      <c r="F76" s="11" t="s">
        <v>390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398</v>
      </c>
      <c r="B77" s="8" t="s">
        <v>341</v>
      </c>
      <c r="C77" s="8" t="s">
        <v>387</v>
      </c>
      <c r="D77" s="8" t="s">
        <v>397</v>
      </c>
      <c r="E77" s="8" t="s">
        <v>392</v>
      </c>
      <c r="F77" s="11" t="s">
        <v>390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399</v>
      </c>
      <c r="B78" s="8" t="s">
        <v>341</v>
      </c>
      <c r="C78" s="8" t="s">
        <v>387</v>
      </c>
      <c r="D78" s="8" t="s">
        <v>400</v>
      </c>
      <c r="E78" s="8" t="s">
        <v>389</v>
      </c>
      <c r="F78" s="11" t="s">
        <v>390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401</v>
      </c>
      <c r="B79" s="8" t="s">
        <v>341</v>
      </c>
      <c r="C79" s="8" t="s">
        <v>387</v>
      </c>
      <c r="D79" s="8" t="s">
        <v>400</v>
      </c>
      <c r="E79" s="8" t="s">
        <v>392</v>
      </c>
      <c r="F79" s="11" t="s">
        <v>390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402</v>
      </c>
      <c r="B80" s="8" t="s">
        <v>341</v>
      </c>
      <c r="C80" s="8" t="s">
        <v>387</v>
      </c>
      <c r="D80" s="8" t="s">
        <v>403</v>
      </c>
      <c r="E80" s="8" t="s">
        <v>389</v>
      </c>
      <c r="F80" s="11" t="s">
        <v>390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404</v>
      </c>
      <c r="B81" s="8" t="s">
        <v>341</v>
      </c>
      <c r="C81" s="8" t="s">
        <v>387</v>
      </c>
      <c r="D81" s="8" t="s">
        <v>403</v>
      </c>
      <c r="E81" s="8" t="s">
        <v>392</v>
      </c>
      <c r="F81" s="11" t="s">
        <v>390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405</v>
      </c>
      <c r="B82" s="8" t="s">
        <v>341</v>
      </c>
      <c r="C82" s="8" t="s">
        <v>387</v>
      </c>
      <c r="D82" s="8" t="s">
        <v>406</v>
      </c>
      <c r="E82" s="8" t="s">
        <v>389</v>
      </c>
      <c r="F82" s="11" t="s">
        <v>390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407</v>
      </c>
      <c r="B83" s="8" t="s">
        <v>341</v>
      </c>
      <c r="C83" s="8" t="s">
        <v>387</v>
      </c>
      <c r="D83" s="8" t="s">
        <v>406</v>
      </c>
      <c r="E83" s="8" t="s">
        <v>392</v>
      </c>
      <c r="F83" s="11" t="s">
        <v>390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408</v>
      </c>
      <c r="B84" s="8" t="s">
        <v>341</v>
      </c>
      <c r="C84" s="8" t="s">
        <v>409</v>
      </c>
      <c r="D84" s="8" t="s">
        <v>410</v>
      </c>
      <c r="E84" s="8" t="s">
        <v>411</v>
      </c>
      <c r="F84" s="11" t="s">
        <v>390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412</v>
      </c>
      <c r="B85" s="8" t="s">
        <v>341</v>
      </c>
      <c r="C85" s="8" t="s">
        <v>413</v>
      </c>
      <c r="D85" s="8" t="s">
        <v>414</v>
      </c>
      <c r="E85" s="8" t="s">
        <v>415</v>
      </c>
      <c r="F85" s="11" t="s">
        <v>314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416</v>
      </c>
      <c r="B86" s="8" t="s">
        <v>341</v>
      </c>
      <c r="C86" s="8" t="s">
        <v>417</v>
      </c>
      <c r="D86" s="8" t="s">
        <v>418</v>
      </c>
      <c r="E86" s="8" t="s">
        <v>419</v>
      </c>
      <c r="F86" s="11" t="s">
        <v>314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420</v>
      </c>
      <c r="B87" s="8" t="s">
        <v>341</v>
      </c>
      <c r="C87" s="8" t="s">
        <v>417</v>
      </c>
      <c r="D87" s="8" t="s">
        <v>421</v>
      </c>
      <c r="E87" s="8" t="s">
        <v>419</v>
      </c>
      <c r="F87" s="11" t="s">
        <v>314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422</v>
      </c>
      <c r="B88" s="8" t="s">
        <v>341</v>
      </c>
      <c r="C88" s="8" t="s">
        <v>417</v>
      </c>
      <c r="D88" s="8" t="s">
        <v>423</v>
      </c>
      <c r="E88" s="8" t="s">
        <v>419</v>
      </c>
      <c r="F88" s="11" t="s">
        <v>314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424</v>
      </c>
      <c r="B89" s="8" t="s">
        <v>341</v>
      </c>
      <c r="C89" s="8" t="s">
        <v>425</v>
      </c>
      <c r="D89" s="8" t="s">
        <v>426</v>
      </c>
      <c r="E89" s="8" t="s">
        <v>427</v>
      </c>
      <c r="F89" s="11" t="s">
        <v>65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428</v>
      </c>
      <c r="B90" s="8" t="s">
        <v>341</v>
      </c>
      <c r="C90" s="8" t="s">
        <v>429</v>
      </c>
      <c r="D90" s="8" t="s">
        <v>430</v>
      </c>
      <c r="E90" s="8" t="s">
        <v>431</v>
      </c>
      <c r="F90" s="11" t="s">
        <v>390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432</v>
      </c>
      <c r="B91" s="8" t="s">
        <v>341</v>
      </c>
      <c r="C91" s="8" t="s">
        <v>433</v>
      </c>
      <c r="D91" s="8" t="s">
        <v>434</v>
      </c>
      <c r="E91" s="8" t="s">
        <v>431</v>
      </c>
      <c r="F91" s="11" t="s">
        <v>390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435</v>
      </c>
      <c r="B92" s="8" t="s">
        <v>341</v>
      </c>
      <c r="C92" s="8" t="s">
        <v>436</v>
      </c>
      <c r="D92" s="8" t="s">
        <v>430</v>
      </c>
      <c r="E92" s="8" t="s">
        <v>437</v>
      </c>
      <c r="F92" s="11" t="s">
        <v>390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438</v>
      </c>
      <c r="B93" s="8" t="s">
        <v>341</v>
      </c>
      <c r="C93" s="8" t="s">
        <v>439</v>
      </c>
      <c r="D93" s="8" t="s">
        <v>440</v>
      </c>
      <c r="E93" s="8" t="s">
        <v>441</v>
      </c>
      <c r="F93" s="11" t="s">
        <v>442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443</v>
      </c>
      <c r="B94" s="8" t="s">
        <v>341</v>
      </c>
      <c r="C94" s="8" t="s">
        <v>439</v>
      </c>
      <c r="D94" s="8" t="s">
        <v>444</v>
      </c>
      <c r="E94" s="8" t="s">
        <v>441</v>
      </c>
      <c r="F94" s="11" t="s">
        <v>442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445</v>
      </c>
      <c r="B95" s="8" t="s">
        <v>341</v>
      </c>
      <c r="C95" s="8" t="s">
        <v>439</v>
      </c>
      <c r="D95" s="8" t="s">
        <v>446</v>
      </c>
      <c r="E95" s="8" t="s">
        <v>447</v>
      </c>
      <c r="F95" s="11" t="s">
        <v>442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448</v>
      </c>
      <c r="B96" s="8" t="s">
        <v>341</v>
      </c>
      <c r="C96" s="8" t="s">
        <v>439</v>
      </c>
      <c r="D96" s="8" t="s">
        <v>449</v>
      </c>
      <c r="E96" s="8" t="s">
        <v>450</v>
      </c>
      <c r="F96" s="11" t="s">
        <v>442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451</v>
      </c>
      <c r="B97" s="8" t="s">
        <v>341</v>
      </c>
      <c r="C97" s="8" t="s">
        <v>452</v>
      </c>
      <c r="D97" s="8" t="s">
        <v>453</v>
      </c>
      <c r="E97" s="8" t="s">
        <v>454</v>
      </c>
      <c r="F97" s="11" t="s">
        <v>65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455</v>
      </c>
      <c r="B98" s="8" t="s">
        <v>341</v>
      </c>
      <c r="C98" s="8" t="s">
        <v>452</v>
      </c>
      <c r="D98" s="8" t="s">
        <v>456</v>
      </c>
      <c r="E98" s="8" t="s">
        <v>457</v>
      </c>
      <c r="F98" s="11" t="s">
        <v>65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458</v>
      </c>
      <c r="B99" s="8" t="s">
        <v>341</v>
      </c>
      <c r="C99" s="8" t="s">
        <v>452</v>
      </c>
      <c r="D99" s="8" t="s">
        <v>459</v>
      </c>
      <c r="E99" s="8" t="s">
        <v>460</v>
      </c>
      <c r="F99" s="11" t="s">
        <v>65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461</v>
      </c>
      <c r="B100" s="8" t="s">
        <v>341</v>
      </c>
      <c r="C100" s="8" t="s">
        <v>452</v>
      </c>
      <c r="D100" s="8" t="s">
        <v>462</v>
      </c>
      <c r="E100" s="8" t="s">
        <v>460</v>
      </c>
      <c r="F100" s="11" t="s">
        <v>65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463</v>
      </c>
      <c r="B101" s="8" t="s">
        <v>464</v>
      </c>
      <c r="C101" s="8" t="s">
        <v>464</v>
      </c>
      <c r="D101" s="8" t="s">
        <v>465</v>
      </c>
      <c r="E101" s="8" t="s">
        <v>466</v>
      </c>
      <c r="F101" s="11" t="s">
        <v>65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467</v>
      </c>
      <c r="B102" s="8" t="s">
        <v>464</v>
      </c>
      <c r="C102" s="8" t="s">
        <v>464</v>
      </c>
      <c r="D102" s="8" t="s">
        <v>468</v>
      </c>
      <c r="E102" s="8" t="s">
        <v>466</v>
      </c>
      <c r="F102" s="11" t="s">
        <v>65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469</v>
      </c>
      <c r="B103" s="8" t="s">
        <v>464</v>
      </c>
      <c r="C103" s="8" t="s">
        <v>464</v>
      </c>
      <c r="D103" s="8" t="s">
        <v>470</v>
      </c>
      <c r="E103" s="8" t="s">
        <v>466</v>
      </c>
      <c r="F103" s="11" t="s">
        <v>65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471</v>
      </c>
      <c r="B104" s="8" t="s">
        <v>472</v>
      </c>
      <c r="C104" s="8" t="s">
        <v>473</v>
      </c>
      <c r="D104" s="8" t="s">
        <v>474</v>
      </c>
      <c r="E104" s="8" t="s">
        <v>475</v>
      </c>
      <c r="F104" s="11" t="s">
        <v>476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477</v>
      </c>
      <c r="B105" s="8" t="s">
        <v>472</v>
      </c>
      <c r="C105" s="8" t="s">
        <v>473</v>
      </c>
      <c r="D105" s="8" t="s">
        <v>474</v>
      </c>
      <c r="E105" s="8" t="s">
        <v>478</v>
      </c>
      <c r="F105" s="11" t="s">
        <v>476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479</v>
      </c>
      <c r="B106" s="8" t="s">
        <v>472</v>
      </c>
      <c r="C106" s="8" t="s">
        <v>473</v>
      </c>
      <c r="D106" s="8" t="s">
        <v>474</v>
      </c>
      <c r="E106" s="8" t="s">
        <v>480</v>
      </c>
      <c r="F106" s="11" t="s">
        <v>476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481</v>
      </c>
      <c r="B107" s="8" t="s">
        <v>472</v>
      </c>
      <c r="C107" s="8" t="s">
        <v>473</v>
      </c>
      <c r="D107" s="8" t="s">
        <v>474</v>
      </c>
      <c r="E107" s="8" t="s">
        <v>482</v>
      </c>
      <c r="F107" s="11" t="s">
        <v>476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483</v>
      </c>
      <c r="B108" s="8" t="s">
        <v>472</v>
      </c>
      <c r="C108" s="8" t="s">
        <v>473</v>
      </c>
      <c r="D108" s="8" t="s">
        <v>474</v>
      </c>
      <c r="E108" s="8" t="s">
        <v>484</v>
      </c>
      <c r="F108" s="11" t="s">
        <v>476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485</v>
      </c>
      <c r="B109" s="8" t="s">
        <v>486</v>
      </c>
      <c r="C109" s="8" t="s">
        <v>487</v>
      </c>
      <c r="D109" s="8" t="s">
        <v>488</v>
      </c>
      <c r="E109" s="8" t="s">
        <v>489</v>
      </c>
      <c r="F109" s="11" t="s">
        <v>490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491</v>
      </c>
      <c r="B111" s="8" t="s">
        <v>76</v>
      </c>
      <c r="C111" s="8" t="s">
        <v>492</v>
      </c>
      <c r="D111" s="8" t="s">
        <v>493</v>
      </c>
      <c r="E111" s="8" t="s">
        <v>494</v>
      </c>
      <c r="F111" s="11" t="s">
        <v>189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495</v>
      </c>
      <c r="B112" s="8" t="s">
        <v>76</v>
      </c>
      <c r="C112" s="8" t="s">
        <v>492</v>
      </c>
      <c r="D112" s="8" t="s">
        <v>496</v>
      </c>
      <c r="E112" s="8" t="s">
        <v>494</v>
      </c>
      <c r="F112" s="11" t="s">
        <v>189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497</v>
      </c>
      <c r="B113" s="8" t="s">
        <v>76</v>
      </c>
      <c r="C113" s="8" t="s">
        <v>492</v>
      </c>
      <c r="D113" s="8" t="s">
        <v>498</v>
      </c>
      <c r="E113" s="8" t="s">
        <v>499</v>
      </c>
      <c r="F113" s="11" t="s">
        <v>189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500</v>
      </c>
      <c r="B114" s="8" t="s">
        <v>76</v>
      </c>
      <c r="C114" s="8" t="s">
        <v>492</v>
      </c>
      <c r="D114" s="8" t="s">
        <v>501</v>
      </c>
      <c r="E114" s="8" t="s">
        <v>499</v>
      </c>
      <c r="F114" s="11" t="s">
        <v>189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502</v>
      </c>
      <c r="B115" s="8" t="s">
        <v>76</v>
      </c>
      <c r="C115" s="8" t="s">
        <v>492</v>
      </c>
      <c r="D115" s="8" t="s">
        <v>503</v>
      </c>
      <c r="E115" s="8" t="s">
        <v>504</v>
      </c>
      <c r="F115" s="11" t="s">
        <v>189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505</v>
      </c>
      <c r="B116" s="8" t="s">
        <v>76</v>
      </c>
      <c r="C116" s="8" t="s">
        <v>506</v>
      </c>
      <c r="D116" s="8" t="s">
        <v>507</v>
      </c>
      <c r="E116" s="8" t="s">
        <v>508</v>
      </c>
      <c r="F116" s="11" t="s">
        <v>490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509</v>
      </c>
      <c r="B117" s="8" t="s">
        <v>76</v>
      </c>
      <c r="C117" s="8" t="s">
        <v>506</v>
      </c>
      <c r="D117" s="8" t="s">
        <v>510</v>
      </c>
      <c r="E117" s="8" t="s">
        <v>511</v>
      </c>
      <c r="F117" s="11" t="s">
        <v>490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512</v>
      </c>
      <c r="B118" s="8" t="s">
        <v>76</v>
      </c>
      <c r="C118" s="8" t="s">
        <v>506</v>
      </c>
      <c r="D118" s="8" t="s">
        <v>513</v>
      </c>
      <c r="E118" s="8" t="s">
        <v>514</v>
      </c>
      <c r="F118" s="11" t="s">
        <v>490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515</v>
      </c>
      <c r="B119" s="8" t="s">
        <v>76</v>
      </c>
      <c r="C119" s="8" t="s">
        <v>506</v>
      </c>
      <c r="D119" s="8" t="s">
        <v>516</v>
      </c>
      <c r="E119" s="8" t="s">
        <v>517</v>
      </c>
      <c r="F119" s="11" t="s">
        <v>490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518</v>
      </c>
      <c r="B120" s="8" t="s">
        <v>76</v>
      </c>
      <c r="C120" s="8" t="s">
        <v>506</v>
      </c>
      <c r="D120" s="8" t="s">
        <v>519</v>
      </c>
      <c r="E120" s="8" t="s">
        <v>520</v>
      </c>
      <c r="F120" s="11" t="s">
        <v>490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521</v>
      </c>
      <c r="B121" s="8" t="s">
        <v>76</v>
      </c>
      <c r="C121" s="8" t="s">
        <v>522</v>
      </c>
      <c r="D121" s="8" t="s">
        <v>523</v>
      </c>
      <c r="E121" s="8" t="s">
        <v>524</v>
      </c>
      <c r="F121" s="11" t="s">
        <v>490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525</v>
      </c>
      <c r="B122" s="8" t="s">
        <v>76</v>
      </c>
      <c r="C122" s="8" t="s">
        <v>522</v>
      </c>
      <c r="D122" s="8" t="s">
        <v>526</v>
      </c>
      <c r="E122" s="8" t="s">
        <v>527</v>
      </c>
      <c r="F122" s="11" t="s">
        <v>490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528</v>
      </c>
      <c r="B123" s="8" t="s">
        <v>76</v>
      </c>
      <c r="C123" s="8" t="s">
        <v>522</v>
      </c>
      <c r="D123" s="8" t="s">
        <v>529</v>
      </c>
      <c r="E123" s="8" t="s">
        <v>530</v>
      </c>
      <c r="F123" s="11" t="s">
        <v>490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531</v>
      </c>
      <c r="B124" s="8" t="s">
        <v>76</v>
      </c>
      <c r="C124" s="8" t="s">
        <v>522</v>
      </c>
      <c r="D124" s="8" t="s">
        <v>532</v>
      </c>
      <c r="E124" s="8" t="s">
        <v>533</v>
      </c>
      <c r="F124" s="11" t="s">
        <v>490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534</v>
      </c>
      <c r="B125" s="8" t="s">
        <v>76</v>
      </c>
      <c r="C125" s="8" t="s">
        <v>522</v>
      </c>
      <c r="D125" s="8" t="s">
        <v>535</v>
      </c>
      <c r="E125" s="8" t="s">
        <v>536</v>
      </c>
      <c r="F125" s="11" t="s">
        <v>490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537</v>
      </c>
      <c r="B126" s="8" t="s">
        <v>76</v>
      </c>
      <c r="C126" s="8" t="s">
        <v>522</v>
      </c>
      <c r="D126" s="8" t="s">
        <v>538</v>
      </c>
      <c r="E126" s="8" t="s">
        <v>260</v>
      </c>
      <c r="F126" s="11" t="s">
        <v>490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539</v>
      </c>
      <c r="B127" s="8" t="s">
        <v>76</v>
      </c>
      <c r="C127" s="8" t="s">
        <v>522</v>
      </c>
      <c r="D127" s="8" t="s">
        <v>540</v>
      </c>
      <c r="E127" s="8" t="s">
        <v>260</v>
      </c>
      <c r="F127" s="11" t="s">
        <v>490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541</v>
      </c>
      <c r="B128" s="8" t="s">
        <v>76</v>
      </c>
      <c r="C128" s="8" t="s">
        <v>542</v>
      </c>
      <c r="D128" s="8" t="s">
        <v>543</v>
      </c>
      <c r="E128" s="8" t="s">
        <v>544</v>
      </c>
      <c r="F128" s="11" t="s">
        <v>490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545</v>
      </c>
      <c r="B129" s="8" t="s">
        <v>76</v>
      </c>
      <c r="C129" s="8" t="s">
        <v>542</v>
      </c>
      <c r="D129" s="8" t="s">
        <v>546</v>
      </c>
      <c r="E129" s="8" t="s">
        <v>547</v>
      </c>
      <c r="F129" s="11" t="s">
        <v>490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548</v>
      </c>
      <c r="B130" s="8" t="s">
        <v>76</v>
      </c>
      <c r="C130" s="8" t="s">
        <v>549</v>
      </c>
      <c r="D130" s="8" t="s">
        <v>550</v>
      </c>
      <c r="E130" s="8" t="s">
        <v>551</v>
      </c>
      <c r="F130" s="11" t="s">
        <v>314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552</v>
      </c>
      <c r="B131" s="8" t="s">
        <v>76</v>
      </c>
      <c r="C131" s="8" t="s">
        <v>549</v>
      </c>
      <c r="D131" s="8" t="s">
        <v>553</v>
      </c>
      <c r="E131" s="8" t="s">
        <v>551</v>
      </c>
      <c r="F131" s="11" t="s">
        <v>314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554</v>
      </c>
      <c r="B132" s="8" t="s">
        <v>76</v>
      </c>
      <c r="C132" s="8" t="s">
        <v>549</v>
      </c>
      <c r="D132" s="8" t="s">
        <v>555</v>
      </c>
      <c r="E132" s="8" t="s">
        <v>551</v>
      </c>
      <c r="F132" s="11" t="s">
        <v>314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556</v>
      </c>
      <c r="B133" s="8" t="s">
        <v>76</v>
      </c>
      <c r="C133" s="8" t="s">
        <v>549</v>
      </c>
      <c r="D133" s="8" t="s">
        <v>557</v>
      </c>
      <c r="E133" s="8" t="s">
        <v>260</v>
      </c>
      <c r="F133" s="11" t="s">
        <v>65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558</v>
      </c>
      <c r="B134" s="8" t="s">
        <v>77</v>
      </c>
      <c r="C134" s="8" t="s">
        <v>559</v>
      </c>
      <c r="D134" s="8" t="s">
        <v>560</v>
      </c>
      <c r="E134" s="8" t="s">
        <v>561</v>
      </c>
      <c r="F134" s="11" t="s">
        <v>490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562</v>
      </c>
      <c r="B135" s="8" t="s">
        <v>77</v>
      </c>
      <c r="C135" s="8" t="s">
        <v>559</v>
      </c>
      <c r="D135" s="8" t="s">
        <v>563</v>
      </c>
      <c r="E135" s="8" t="s">
        <v>561</v>
      </c>
      <c r="F135" s="11" t="s">
        <v>490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564</v>
      </c>
      <c r="B136" s="8" t="s">
        <v>77</v>
      </c>
      <c r="C136" s="8" t="s">
        <v>559</v>
      </c>
      <c r="D136" s="8" t="s">
        <v>565</v>
      </c>
      <c r="E136" s="8" t="s">
        <v>561</v>
      </c>
      <c r="F136" s="11" t="s">
        <v>490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566</v>
      </c>
      <c r="B137" s="8" t="s">
        <v>77</v>
      </c>
      <c r="C137" s="8" t="s">
        <v>559</v>
      </c>
      <c r="D137" s="8" t="s">
        <v>567</v>
      </c>
      <c r="E137" s="8" t="s">
        <v>561</v>
      </c>
      <c r="F137" s="11" t="s">
        <v>490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568</v>
      </c>
      <c r="B138" s="8" t="s">
        <v>77</v>
      </c>
      <c r="C138" s="8" t="s">
        <v>559</v>
      </c>
      <c r="D138" s="8" t="s">
        <v>569</v>
      </c>
      <c r="E138" s="8" t="s">
        <v>570</v>
      </c>
      <c r="F138" s="11" t="s">
        <v>490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571</v>
      </c>
      <c r="B139" s="8" t="s">
        <v>77</v>
      </c>
      <c r="C139" s="8" t="s">
        <v>559</v>
      </c>
      <c r="D139" s="8" t="s">
        <v>572</v>
      </c>
      <c r="E139" s="8" t="s">
        <v>570</v>
      </c>
      <c r="F139" s="11" t="s">
        <v>490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573</v>
      </c>
      <c r="B140" s="8" t="s">
        <v>77</v>
      </c>
      <c r="C140" s="8" t="s">
        <v>559</v>
      </c>
      <c r="D140" s="8" t="s">
        <v>574</v>
      </c>
      <c r="E140" s="8" t="s">
        <v>570</v>
      </c>
      <c r="F140" s="11" t="s">
        <v>490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575</v>
      </c>
      <c r="B141" s="8" t="s">
        <v>77</v>
      </c>
      <c r="C141" s="8" t="s">
        <v>576</v>
      </c>
      <c r="D141" s="8" t="s">
        <v>560</v>
      </c>
      <c r="E141" s="8" t="s">
        <v>577</v>
      </c>
      <c r="F141" s="11" t="s">
        <v>490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578</v>
      </c>
      <c r="B142" s="8" t="s">
        <v>77</v>
      </c>
      <c r="C142" s="8" t="s">
        <v>576</v>
      </c>
      <c r="D142" s="8" t="s">
        <v>563</v>
      </c>
      <c r="E142" s="8" t="s">
        <v>577</v>
      </c>
      <c r="F142" s="11" t="s">
        <v>490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579</v>
      </c>
      <c r="B143" s="8" t="s">
        <v>77</v>
      </c>
      <c r="C143" s="8" t="s">
        <v>576</v>
      </c>
      <c r="D143" s="8" t="s">
        <v>565</v>
      </c>
      <c r="E143" s="8" t="s">
        <v>577</v>
      </c>
      <c r="F143" s="11" t="s">
        <v>490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580</v>
      </c>
      <c r="B144" s="8" t="s">
        <v>77</v>
      </c>
      <c r="C144" s="8" t="s">
        <v>576</v>
      </c>
      <c r="D144" s="8" t="s">
        <v>567</v>
      </c>
      <c r="E144" s="8" t="s">
        <v>577</v>
      </c>
      <c r="F144" s="11" t="s">
        <v>490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581</v>
      </c>
      <c r="B145" s="8" t="s">
        <v>77</v>
      </c>
      <c r="C145" s="8" t="s">
        <v>576</v>
      </c>
      <c r="D145" s="8" t="s">
        <v>569</v>
      </c>
      <c r="E145" s="8" t="s">
        <v>582</v>
      </c>
      <c r="F145" s="11" t="s">
        <v>490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583</v>
      </c>
      <c r="B146" s="8" t="s">
        <v>77</v>
      </c>
      <c r="C146" s="8" t="s">
        <v>576</v>
      </c>
      <c r="D146" s="8" t="s">
        <v>572</v>
      </c>
      <c r="E146" s="8" t="s">
        <v>582</v>
      </c>
      <c r="F146" s="11" t="s">
        <v>490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584</v>
      </c>
      <c r="B147" s="8" t="s">
        <v>77</v>
      </c>
      <c r="C147" s="8" t="s">
        <v>576</v>
      </c>
      <c r="D147" s="8" t="s">
        <v>574</v>
      </c>
      <c r="E147" s="8" t="s">
        <v>582</v>
      </c>
      <c r="F147" s="11" t="s">
        <v>490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585</v>
      </c>
      <c r="B148" s="8" t="s">
        <v>77</v>
      </c>
      <c r="C148" s="8" t="s">
        <v>586</v>
      </c>
      <c r="D148" s="8" t="s">
        <v>560</v>
      </c>
      <c r="E148" s="8" t="s">
        <v>587</v>
      </c>
      <c r="F148" s="11" t="s">
        <v>490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588</v>
      </c>
      <c r="B149" s="8" t="s">
        <v>77</v>
      </c>
      <c r="C149" s="8" t="s">
        <v>586</v>
      </c>
      <c r="D149" s="8" t="s">
        <v>563</v>
      </c>
      <c r="E149" s="8" t="s">
        <v>587</v>
      </c>
      <c r="F149" s="11" t="s">
        <v>490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589</v>
      </c>
      <c r="B150" s="8" t="s">
        <v>77</v>
      </c>
      <c r="C150" s="8" t="s">
        <v>586</v>
      </c>
      <c r="D150" s="8" t="s">
        <v>565</v>
      </c>
      <c r="E150" s="8" t="s">
        <v>587</v>
      </c>
      <c r="F150" s="11" t="s">
        <v>490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590</v>
      </c>
      <c r="B151" s="8" t="s">
        <v>77</v>
      </c>
      <c r="C151" s="8" t="s">
        <v>586</v>
      </c>
      <c r="D151" s="8" t="s">
        <v>567</v>
      </c>
      <c r="E151" s="8" t="s">
        <v>587</v>
      </c>
      <c r="F151" s="11" t="s">
        <v>490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591</v>
      </c>
      <c r="B152" s="8" t="s">
        <v>77</v>
      </c>
      <c r="C152" s="8" t="s">
        <v>586</v>
      </c>
      <c r="D152" s="8" t="s">
        <v>569</v>
      </c>
      <c r="E152" s="8" t="s">
        <v>592</v>
      </c>
      <c r="F152" s="11" t="s">
        <v>490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593</v>
      </c>
      <c r="B153" s="8" t="s">
        <v>77</v>
      </c>
      <c r="C153" s="8" t="s">
        <v>586</v>
      </c>
      <c r="D153" s="8" t="s">
        <v>572</v>
      </c>
      <c r="E153" s="8" t="s">
        <v>592</v>
      </c>
      <c r="F153" s="11" t="s">
        <v>490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594</v>
      </c>
      <c r="B154" s="8" t="s">
        <v>77</v>
      </c>
      <c r="C154" s="8" t="s">
        <v>586</v>
      </c>
      <c r="D154" s="8" t="s">
        <v>574</v>
      </c>
      <c r="E154" s="8" t="s">
        <v>592</v>
      </c>
      <c r="F154" s="11" t="s">
        <v>490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595</v>
      </c>
      <c r="B155" s="8" t="s">
        <v>77</v>
      </c>
      <c r="C155" s="8" t="s">
        <v>596</v>
      </c>
      <c r="D155" s="8" t="s">
        <v>597</v>
      </c>
      <c r="E155" s="8" t="s">
        <v>598</v>
      </c>
      <c r="F155" s="11" t="s">
        <v>599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600</v>
      </c>
      <c r="B156" s="8" t="s">
        <v>77</v>
      </c>
      <c r="C156" s="8" t="s">
        <v>601</v>
      </c>
      <c r="D156" s="8" t="s">
        <v>602</v>
      </c>
      <c r="E156" s="8" t="s">
        <v>603</v>
      </c>
      <c r="F156" s="11" t="s">
        <v>490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604</v>
      </c>
      <c r="B157" s="8" t="s">
        <v>77</v>
      </c>
      <c r="C157" s="8" t="s">
        <v>605</v>
      </c>
      <c r="D157" s="8" t="s">
        <v>606</v>
      </c>
      <c r="E157" s="8" t="s">
        <v>607</v>
      </c>
      <c r="F157" s="11" t="s">
        <v>490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608</v>
      </c>
      <c r="B158" s="8" t="s">
        <v>77</v>
      </c>
      <c r="C158" s="8" t="s">
        <v>609</v>
      </c>
      <c r="D158" s="8" t="s">
        <v>610</v>
      </c>
      <c r="E158" s="8" t="s">
        <v>611</v>
      </c>
      <c r="F158" s="11" t="s">
        <v>329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612</v>
      </c>
      <c r="B159" s="8" t="s">
        <v>77</v>
      </c>
      <c r="C159" s="8" t="s">
        <v>609</v>
      </c>
      <c r="D159" s="8" t="s">
        <v>613</v>
      </c>
      <c r="E159" s="8" t="s">
        <v>611</v>
      </c>
      <c r="F159" s="11" t="s">
        <v>329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614</v>
      </c>
      <c r="B160" s="8" t="s">
        <v>77</v>
      </c>
      <c r="C160" s="8" t="s">
        <v>609</v>
      </c>
      <c r="D160" s="8" t="s">
        <v>615</v>
      </c>
      <c r="E160" s="8" t="s">
        <v>611</v>
      </c>
      <c r="F160" s="11" t="s">
        <v>329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616</v>
      </c>
      <c r="B161" s="8" t="s">
        <v>77</v>
      </c>
      <c r="C161" s="8" t="s">
        <v>617</v>
      </c>
      <c r="D161" s="8" t="s">
        <v>618</v>
      </c>
      <c r="E161" s="8" t="s">
        <v>260</v>
      </c>
      <c r="F161" s="11" t="s">
        <v>490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619</v>
      </c>
      <c r="B162" s="8" t="s">
        <v>77</v>
      </c>
      <c r="C162" s="8" t="s">
        <v>617</v>
      </c>
      <c r="D162" s="8" t="s">
        <v>620</v>
      </c>
      <c r="E162" s="8" t="s">
        <v>621</v>
      </c>
      <c r="F162" s="11" t="s">
        <v>490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622</v>
      </c>
      <c r="B163" s="8" t="s">
        <v>78</v>
      </c>
      <c r="C163" s="8" t="s">
        <v>623</v>
      </c>
      <c r="D163" s="8" t="s">
        <v>624</v>
      </c>
      <c r="E163" s="8" t="s">
        <v>625</v>
      </c>
      <c r="F163" s="11" t="s">
        <v>626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627</v>
      </c>
      <c r="B164" s="8" t="s">
        <v>78</v>
      </c>
      <c r="C164" s="8" t="s">
        <v>623</v>
      </c>
      <c r="D164" s="8" t="s">
        <v>628</v>
      </c>
      <c r="E164" s="8" t="s">
        <v>629</v>
      </c>
      <c r="F164" s="11" t="s">
        <v>626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630</v>
      </c>
      <c r="B165" s="8" t="s">
        <v>78</v>
      </c>
      <c r="C165" s="8" t="s">
        <v>623</v>
      </c>
      <c r="D165" s="8" t="s">
        <v>631</v>
      </c>
      <c r="E165" s="8" t="s">
        <v>632</v>
      </c>
      <c r="F165" s="11" t="s">
        <v>490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633</v>
      </c>
      <c r="B166" s="8" t="s">
        <v>78</v>
      </c>
      <c r="C166" s="8" t="s">
        <v>623</v>
      </c>
      <c r="D166" s="8" t="s">
        <v>634</v>
      </c>
      <c r="E166" s="8" t="s">
        <v>635</v>
      </c>
      <c r="F166" s="11" t="s">
        <v>490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636</v>
      </c>
      <c r="B167" s="8" t="s">
        <v>78</v>
      </c>
      <c r="C167" s="8" t="s">
        <v>623</v>
      </c>
      <c r="D167" s="8" t="s">
        <v>637</v>
      </c>
      <c r="E167" s="8" t="s">
        <v>638</v>
      </c>
      <c r="F167" s="11" t="s">
        <v>490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639</v>
      </c>
      <c r="B168" s="8" t="s">
        <v>78</v>
      </c>
      <c r="C168" s="8" t="s">
        <v>623</v>
      </c>
      <c r="D168" s="8" t="s">
        <v>640</v>
      </c>
      <c r="E168" s="8" t="s">
        <v>641</v>
      </c>
      <c r="F168" s="11" t="s">
        <v>490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642</v>
      </c>
      <c r="B169" s="8" t="s">
        <v>78</v>
      </c>
      <c r="C169" s="8" t="s">
        <v>643</v>
      </c>
      <c r="D169" s="8" t="s">
        <v>644</v>
      </c>
      <c r="E169" s="8" t="s">
        <v>645</v>
      </c>
      <c r="F169" s="11" t="s">
        <v>490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646</v>
      </c>
      <c r="B170" s="8" t="s">
        <v>78</v>
      </c>
      <c r="C170" s="8" t="s">
        <v>643</v>
      </c>
      <c r="D170" s="8" t="s">
        <v>647</v>
      </c>
      <c r="E170" s="8" t="s">
        <v>648</v>
      </c>
      <c r="F170" s="11" t="s">
        <v>490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649</v>
      </c>
      <c r="B171" s="8" t="s">
        <v>78</v>
      </c>
      <c r="C171" s="8" t="s">
        <v>643</v>
      </c>
      <c r="D171" s="8" t="s">
        <v>650</v>
      </c>
      <c r="E171" s="8" t="s">
        <v>260</v>
      </c>
      <c r="F171" s="11" t="s">
        <v>490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651</v>
      </c>
      <c r="B172" s="8" t="s">
        <v>78</v>
      </c>
      <c r="C172" s="8" t="s">
        <v>643</v>
      </c>
      <c r="D172" s="8" t="s">
        <v>652</v>
      </c>
      <c r="E172" s="8" t="s">
        <v>653</v>
      </c>
      <c r="F172" s="11" t="s">
        <v>490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654</v>
      </c>
      <c r="B173" s="8" t="s">
        <v>78</v>
      </c>
      <c r="C173" s="8" t="s">
        <v>655</v>
      </c>
      <c r="D173" s="8" t="s">
        <v>656</v>
      </c>
      <c r="E173" s="8" t="s">
        <v>657</v>
      </c>
      <c r="F173" s="11" t="s">
        <v>490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658</v>
      </c>
      <c r="B174" s="8" t="s">
        <v>78</v>
      </c>
      <c r="C174" s="8" t="s">
        <v>655</v>
      </c>
      <c r="D174" s="8" t="s">
        <v>656</v>
      </c>
      <c r="E174" s="8" t="s">
        <v>659</v>
      </c>
      <c r="F174" s="11" t="s">
        <v>490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660</v>
      </c>
      <c r="B175" s="8" t="s">
        <v>78</v>
      </c>
      <c r="C175" s="8" t="s">
        <v>655</v>
      </c>
      <c r="D175" s="8" t="s">
        <v>661</v>
      </c>
      <c r="E175" s="8" t="s">
        <v>662</v>
      </c>
      <c r="F175" s="11" t="s">
        <v>490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663</v>
      </c>
      <c r="B176" s="8" t="s">
        <v>78</v>
      </c>
      <c r="C176" s="8" t="s">
        <v>655</v>
      </c>
      <c r="D176" s="8" t="s">
        <v>664</v>
      </c>
      <c r="E176" s="8" t="s">
        <v>260</v>
      </c>
      <c r="F176" s="11" t="s">
        <v>490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665</v>
      </c>
      <c r="B177" s="8" t="s">
        <v>78</v>
      </c>
      <c r="C177" s="8" t="s">
        <v>655</v>
      </c>
      <c r="D177" s="8" t="s">
        <v>666</v>
      </c>
      <c r="E177" s="8" t="s">
        <v>667</v>
      </c>
      <c r="F177" s="11" t="s">
        <v>490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668</v>
      </c>
      <c r="B178" s="8" t="s">
        <v>78</v>
      </c>
      <c r="C178" s="8" t="s">
        <v>655</v>
      </c>
      <c r="D178" s="8" t="s">
        <v>669</v>
      </c>
      <c r="E178" s="8" t="s">
        <v>670</v>
      </c>
      <c r="F178" s="11" t="s">
        <v>490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671</v>
      </c>
      <c r="B179" s="8" t="s">
        <v>672</v>
      </c>
      <c r="C179" s="8" t="s">
        <v>673</v>
      </c>
      <c r="D179" s="8" t="s">
        <v>674</v>
      </c>
      <c r="E179" s="8" t="s">
        <v>260</v>
      </c>
      <c r="F179" s="11" t="s">
        <v>227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675</v>
      </c>
      <c r="B180" s="8" t="s">
        <v>672</v>
      </c>
      <c r="C180" s="8" t="s">
        <v>673</v>
      </c>
      <c r="D180" s="8" t="s">
        <v>676</v>
      </c>
      <c r="E180" s="8" t="s">
        <v>260</v>
      </c>
      <c r="F180" s="11" t="s">
        <v>227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677</v>
      </c>
      <c r="B181" s="8" t="s">
        <v>672</v>
      </c>
      <c r="C181" s="8" t="s">
        <v>673</v>
      </c>
      <c r="D181" s="8" t="s">
        <v>678</v>
      </c>
      <c r="E181" s="8" t="s">
        <v>260</v>
      </c>
      <c r="F181" s="11" t="s">
        <v>227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679</v>
      </c>
      <c r="B182" s="8" t="s">
        <v>680</v>
      </c>
      <c r="C182" s="8" t="s">
        <v>681</v>
      </c>
      <c r="D182" s="8" t="s">
        <v>682</v>
      </c>
      <c r="E182" s="8" t="s">
        <v>260</v>
      </c>
      <c r="F182" s="11" t="s">
        <v>490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683</v>
      </c>
      <c r="B183" s="8" t="s">
        <v>680</v>
      </c>
      <c r="C183" s="8" t="s">
        <v>681</v>
      </c>
      <c r="D183" s="8" t="s">
        <v>684</v>
      </c>
      <c r="E183" s="8" t="s">
        <v>260</v>
      </c>
      <c r="F183" s="11" t="s">
        <v>490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685</v>
      </c>
      <c r="B184" s="8" t="s">
        <v>680</v>
      </c>
      <c r="C184" s="8" t="s">
        <v>681</v>
      </c>
      <c r="D184" s="8" t="s">
        <v>686</v>
      </c>
      <c r="E184" s="8" t="s">
        <v>260</v>
      </c>
      <c r="F184" s="11" t="s">
        <v>490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687</v>
      </c>
      <c r="B185" s="8" t="s">
        <v>680</v>
      </c>
      <c r="C185" s="8" t="s">
        <v>681</v>
      </c>
      <c r="D185" s="8" t="s">
        <v>688</v>
      </c>
      <c r="E185" s="8" t="s">
        <v>260</v>
      </c>
      <c r="F185" s="11" t="s">
        <v>490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689</v>
      </c>
      <c r="B186" s="8" t="s">
        <v>680</v>
      </c>
      <c r="C186" s="8" t="s">
        <v>690</v>
      </c>
      <c r="D186" s="8" t="s">
        <v>691</v>
      </c>
      <c r="E186" s="8" t="s">
        <v>260</v>
      </c>
      <c r="F186" s="11" t="s">
        <v>65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692</v>
      </c>
      <c r="B187" s="8" t="s">
        <v>680</v>
      </c>
      <c r="C187" s="8" t="s">
        <v>690</v>
      </c>
      <c r="D187" s="8" t="s">
        <v>693</v>
      </c>
      <c r="E187" s="8" t="s">
        <v>260</v>
      </c>
      <c r="F187" s="11" t="s">
        <v>189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694</v>
      </c>
      <c r="B188" s="8" t="s">
        <v>695</v>
      </c>
      <c r="C188" s="8" t="s">
        <v>696</v>
      </c>
      <c r="D188" s="8" t="s">
        <v>697</v>
      </c>
      <c r="E188" s="8" t="s">
        <v>260</v>
      </c>
      <c r="F188" s="11" t="s">
        <v>490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698</v>
      </c>
      <c r="B189" s="8" t="s">
        <v>695</v>
      </c>
      <c r="C189" s="8" t="s">
        <v>696</v>
      </c>
      <c r="D189" s="8" t="s">
        <v>699</v>
      </c>
      <c r="E189" s="8" t="s">
        <v>260</v>
      </c>
      <c r="F189" s="11" t="s">
        <v>65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700</v>
      </c>
      <c r="B190" s="8" t="s">
        <v>695</v>
      </c>
      <c r="C190" s="8" t="s">
        <v>701</v>
      </c>
      <c r="D190" s="8" t="s">
        <v>702</v>
      </c>
      <c r="E190" s="8" t="s">
        <v>703</v>
      </c>
      <c r="F190" s="11" t="s">
        <v>65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704</v>
      </c>
      <c r="B191" s="8" t="s">
        <v>705</v>
      </c>
      <c r="C191" s="8" t="s">
        <v>706</v>
      </c>
      <c r="D191" s="8" t="s">
        <v>706</v>
      </c>
      <c r="E191" s="8" t="s">
        <v>260</v>
      </c>
      <c r="F191" s="11" t="s">
        <v>189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707</v>
      </c>
      <c r="B192" s="8" t="s">
        <v>708</v>
      </c>
      <c r="C192" s="8" t="s">
        <v>709</v>
      </c>
      <c r="D192" s="8" t="s">
        <v>710</v>
      </c>
      <c r="E192" s="8" t="s">
        <v>260</v>
      </c>
      <c r="F192" s="11" t="s">
        <v>711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712</v>
      </c>
      <c r="B193" s="8" t="s">
        <v>708</v>
      </c>
      <c r="C193" s="8" t="s">
        <v>709</v>
      </c>
      <c r="D193" s="8" t="s">
        <v>713</v>
      </c>
      <c r="E193" s="8" t="s">
        <v>714</v>
      </c>
      <c r="F193" s="11" t="s">
        <v>711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715</v>
      </c>
      <c r="B194" s="8" t="s">
        <v>708</v>
      </c>
      <c r="C194" s="8" t="s">
        <v>716</v>
      </c>
      <c r="D194" s="8" t="s">
        <v>717</v>
      </c>
      <c r="E194" s="8" t="s">
        <v>718</v>
      </c>
      <c r="F194" s="11" t="s">
        <v>719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720</v>
      </c>
      <c r="B195" s="8" t="s">
        <v>708</v>
      </c>
      <c r="C195" s="8" t="s">
        <v>721</v>
      </c>
      <c r="D195" s="8" t="s">
        <v>722</v>
      </c>
      <c r="E195" s="8" t="s">
        <v>723</v>
      </c>
      <c r="F195" s="11" t="s">
        <v>711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724</v>
      </c>
      <c r="B196" s="8" t="s">
        <v>708</v>
      </c>
      <c r="C196" s="8" t="s">
        <v>721</v>
      </c>
      <c r="D196" s="8" t="s">
        <v>722</v>
      </c>
      <c r="E196" s="8" t="s">
        <v>725</v>
      </c>
      <c r="F196" s="11" t="s">
        <v>711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726</v>
      </c>
      <c r="B197" s="8" t="s">
        <v>708</v>
      </c>
      <c r="C197" s="8" t="s">
        <v>721</v>
      </c>
      <c r="D197" s="8" t="s">
        <v>722</v>
      </c>
      <c r="E197" s="8" t="s">
        <v>727</v>
      </c>
      <c r="F197" s="11" t="s">
        <v>711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728</v>
      </c>
      <c r="B199" s="8" t="s">
        <v>729</v>
      </c>
      <c r="C199" s="8" t="s">
        <v>730</v>
      </c>
      <c r="D199" s="8" t="s">
        <v>731</v>
      </c>
      <c r="E199" s="8" t="s">
        <v>732</v>
      </c>
      <c r="F199" s="11" t="s">
        <v>733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734</v>
      </c>
      <c r="B200" s="8" t="s">
        <v>735</v>
      </c>
      <c r="C200" s="8" t="s">
        <v>736</v>
      </c>
      <c r="D200" s="8" t="s">
        <v>737</v>
      </c>
      <c r="E200" s="8" t="s">
        <v>738</v>
      </c>
      <c r="F200" s="11" t="s">
        <v>739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740</v>
      </c>
      <c r="B201" s="8" t="s">
        <v>735</v>
      </c>
      <c r="C201" s="8" t="s">
        <v>736</v>
      </c>
      <c r="D201" s="8" t="s">
        <v>741</v>
      </c>
      <c r="E201" s="8" t="s">
        <v>742</v>
      </c>
      <c r="F201" s="11" t="s">
        <v>743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744</v>
      </c>
      <c r="B202" s="8" t="s">
        <v>745</v>
      </c>
      <c r="C202" s="8" t="s">
        <v>746</v>
      </c>
      <c r="D202" s="8" t="s">
        <v>747</v>
      </c>
      <c r="E202" s="8" t="s">
        <v>748</v>
      </c>
      <c r="F202" s="11" t="s">
        <v>733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749</v>
      </c>
      <c r="B203" s="8" t="s">
        <v>745</v>
      </c>
      <c r="C203" s="8" t="s">
        <v>750</v>
      </c>
      <c r="D203" s="8" t="s">
        <v>751</v>
      </c>
      <c r="E203" s="8" t="s">
        <v>752</v>
      </c>
      <c r="F203" s="11" t="s">
        <v>733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753</v>
      </c>
      <c r="B204" s="8" t="s">
        <v>745</v>
      </c>
      <c r="C204" s="8" t="s">
        <v>750</v>
      </c>
      <c r="D204" s="8" t="s">
        <v>754</v>
      </c>
      <c r="E204" s="8" t="s">
        <v>748</v>
      </c>
      <c r="F204" s="11" t="s">
        <v>733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755</v>
      </c>
      <c r="B205" s="8" t="s">
        <v>745</v>
      </c>
      <c r="C205" s="8" t="s">
        <v>745</v>
      </c>
      <c r="D205" s="8" t="s">
        <v>756</v>
      </c>
      <c r="E205" s="8" t="s">
        <v>757</v>
      </c>
      <c r="F205" s="11" t="s">
        <v>733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758</v>
      </c>
      <c r="B206" s="8" t="s">
        <v>745</v>
      </c>
      <c r="C206" s="8" t="s">
        <v>759</v>
      </c>
      <c r="D206" s="8" t="s">
        <v>760</v>
      </c>
      <c r="E206" s="8" t="s">
        <v>761</v>
      </c>
      <c r="F206" s="11" t="s">
        <v>733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762</v>
      </c>
      <c r="B207" s="8" t="s">
        <v>745</v>
      </c>
      <c r="C207" s="8" t="s">
        <v>759</v>
      </c>
      <c r="D207" s="8" t="s">
        <v>763</v>
      </c>
      <c r="E207" s="8" t="s">
        <v>764</v>
      </c>
      <c r="F207" s="11" t="s">
        <v>733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765</v>
      </c>
      <c r="B208" s="8" t="s">
        <v>745</v>
      </c>
      <c r="C208" s="8" t="s">
        <v>759</v>
      </c>
      <c r="D208" s="8" t="s">
        <v>766</v>
      </c>
      <c r="E208" s="8" t="s">
        <v>767</v>
      </c>
      <c r="F208" s="11" t="s">
        <v>768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769</v>
      </c>
      <c r="B209" s="8" t="s">
        <v>770</v>
      </c>
      <c r="C209" s="8" t="s">
        <v>771</v>
      </c>
      <c r="D209" s="8" t="s">
        <v>772</v>
      </c>
      <c r="E209" s="8" t="s">
        <v>773</v>
      </c>
      <c r="F209" s="11" t="s">
        <v>733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774</v>
      </c>
      <c r="B210" s="8" t="s">
        <v>770</v>
      </c>
      <c r="C210" s="8" t="s">
        <v>771</v>
      </c>
      <c r="D210" s="8" t="s">
        <v>775</v>
      </c>
      <c r="E210" s="8" t="s">
        <v>776</v>
      </c>
      <c r="F210" s="11" t="s">
        <v>733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777</v>
      </c>
      <c r="B211" s="8" t="s">
        <v>770</v>
      </c>
      <c r="C211" s="8" t="s">
        <v>778</v>
      </c>
      <c r="D211" s="8" t="s">
        <v>779</v>
      </c>
      <c r="E211" s="8" t="s">
        <v>780</v>
      </c>
      <c r="F211" s="11" t="s">
        <v>733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781</v>
      </c>
      <c r="B212" s="8" t="s">
        <v>782</v>
      </c>
      <c r="C212" s="8" t="s">
        <v>782</v>
      </c>
      <c r="D212" s="8" t="s">
        <v>783</v>
      </c>
      <c r="E212" s="8" t="s">
        <v>784</v>
      </c>
      <c r="F212" s="11" t="s">
        <v>785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786</v>
      </c>
      <c r="B213" s="8" t="s">
        <v>782</v>
      </c>
      <c r="C213" s="8" t="s">
        <v>782</v>
      </c>
      <c r="D213" s="8" t="s">
        <v>787</v>
      </c>
      <c r="E213" s="8" t="s">
        <v>788</v>
      </c>
      <c r="F213" s="11" t="s">
        <v>785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789</v>
      </c>
      <c r="B214" s="8" t="s">
        <v>790</v>
      </c>
      <c r="C214" s="8" t="s">
        <v>791</v>
      </c>
      <c r="D214" s="8" t="s">
        <v>792</v>
      </c>
      <c r="E214" s="8" t="s">
        <v>793</v>
      </c>
      <c r="F214" s="11" t="s">
        <v>785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794</v>
      </c>
      <c r="B215" s="8" t="s">
        <v>790</v>
      </c>
      <c r="C215" s="8" t="s">
        <v>791</v>
      </c>
      <c r="D215" s="8" t="s">
        <v>795</v>
      </c>
      <c r="E215" s="8" t="s">
        <v>796</v>
      </c>
      <c r="F215" s="11" t="s">
        <v>785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797</v>
      </c>
      <c r="B216" s="8" t="s">
        <v>790</v>
      </c>
      <c r="C216" s="8" t="s">
        <v>791</v>
      </c>
      <c r="D216" s="8" t="s">
        <v>798</v>
      </c>
      <c r="E216" s="8" t="s">
        <v>799</v>
      </c>
      <c r="F216" s="11" t="s">
        <v>785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800</v>
      </c>
      <c r="B217" s="8" t="s">
        <v>790</v>
      </c>
      <c r="C217" s="8" t="s">
        <v>791</v>
      </c>
      <c r="D217" s="8" t="s">
        <v>801</v>
      </c>
      <c r="E217" s="8" t="s">
        <v>260</v>
      </c>
      <c r="F217" s="11" t="s">
        <v>711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802</v>
      </c>
      <c r="B218" s="8" t="s">
        <v>790</v>
      </c>
      <c r="C218" s="8" t="s">
        <v>791</v>
      </c>
      <c r="D218" s="8" t="s">
        <v>803</v>
      </c>
      <c r="E218" s="8" t="s">
        <v>260</v>
      </c>
      <c r="F218" s="11" t="s">
        <v>711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804</v>
      </c>
      <c r="B219" s="8" t="s">
        <v>790</v>
      </c>
      <c r="C219" s="8" t="s">
        <v>791</v>
      </c>
      <c r="D219" s="8" t="s">
        <v>805</v>
      </c>
      <c r="E219" s="8" t="s">
        <v>260</v>
      </c>
      <c r="F219" s="11" t="s">
        <v>711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806</v>
      </c>
      <c r="B220" s="8" t="s">
        <v>790</v>
      </c>
      <c r="C220" s="8" t="s">
        <v>791</v>
      </c>
      <c r="D220" s="8" t="s">
        <v>807</v>
      </c>
      <c r="E220" s="8" t="s">
        <v>808</v>
      </c>
      <c r="F220" s="11" t="s">
        <v>785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809</v>
      </c>
      <c r="B221" s="8" t="s">
        <v>790</v>
      </c>
      <c r="C221" s="8" t="s">
        <v>791</v>
      </c>
      <c r="D221" s="8" t="s">
        <v>810</v>
      </c>
      <c r="E221" s="8" t="s">
        <v>811</v>
      </c>
      <c r="F221" s="11" t="s">
        <v>785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812</v>
      </c>
      <c r="B222" s="8" t="s">
        <v>790</v>
      </c>
      <c r="C222" s="8" t="s">
        <v>791</v>
      </c>
      <c r="D222" s="8" t="s">
        <v>813</v>
      </c>
      <c r="E222" s="8" t="s">
        <v>811</v>
      </c>
      <c r="F222" s="11" t="s">
        <v>785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814</v>
      </c>
      <c r="B223" s="8" t="s">
        <v>790</v>
      </c>
      <c r="C223" s="8" t="s">
        <v>815</v>
      </c>
      <c r="D223" s="8" t="s">
        <v>816</v>
      </c>
      <c r="E223" s="8" t="s">
        <v>817</v>
      </c>
      <c r="F223" s="11" t="s">
        <v>785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818</v>
      </c>
      <c r="B224" s="8" t="s">
        <v>790</v>
      </c>
      <c r="C224" s="8" t="s">
        <v>815</v>
      </c>
      <c r="D224" s="8" t="s">
        <v>819</v>
      </c>
      <c r="E224" s="8" t="s">
        <v>820</v>
      </c>
      <c r="F224" s="11" t="s">
        <v>785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821</v>
      </c>
      <c r="B225" s="8" t="s">
        <v>790</v>
      </c>
      <c r="C225" s="8" t="s">
        <v>815</v>
      </c>
      <c r="D225" s="8" t="s">
        <v>822</v>
      </c>
      <c r="E225" s="8" t="s">
        <v>823</v>
      </c>
      <c r="F225" s="11" t="s">
        <v>824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825</v>
      </c>
      <c r="B226" s="8" t="s">
        <v>790</v>
      </c>
      <c r="C226" s="8" t="s">
        <v>826</v>
      </c>
      <c r="D226" s="8" t="s">
        <v>827</v>
      </c>
      <c r="E226" s="8" t="s">
        <v>828</v>
      </c>
      <c r="F226" s="11" t="s">
        <v>785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829</v>
      </c>
      <c r="B227" s="8" t="s">
        <v>790</v>
      </c>
      <c r="C227" s="8" t="s">
        <v>826</v>
      </c>
      <c r="D227" s="8" t="s">
        <v>830</v>
      </c>
      <c r="E227" s="8" t="s">
        <v>831</v>
      </c>
      <c r="F227" s="11" t="s">
        <v>832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833</v>
      </c>
      <c r="B228" s="8" t="s">
        <v>790</v>
      </c>
      <c r="C228" s="8" t="s">
        <v>826</v>
      </c>
      <c r="D228" s="8" t="s">
        <v>830</v>
      </c>
      <c r="E228" s="8" t="s">
        <v>831</v>
      </c>
      <c r="F228" s="11" t="s">
        <v>733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834</v>
      </c>
      <c r="B229" s="8" t="s">
        <v>790</v>
      </c>
      <c r="C229" s="8" t="s">
        <v>826</v>
      </c>
      <c r="D229" s="8" t="s">
        <v>830</v>
      </c>
      <c r="E229" s="8" t="s">
        <v>835</v>
      </c>
      <c r="F229" s="11" t="s">
        <v>832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836</v>
      </c>
      <c r="B230" s="8" t="s">
        <v>790</v>
      </c>
      <c r="C230" s="8" t="s">
        <v>826</v>
      </c>
      <c r="D230" s="8" t="s">
        <v>830</v>
      </c>
      <c r="E230" s="8" t="s">
        <v>835</v>
      </c>
      <c r="F230" s="11" t="s">
        <v>733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837</v>
      </c>
      <c r="B231" s="8" t="s">
        <v>790</v>
      </c>
      <c r="C231" s="8" t="s">
        <v>826</v>
      </c>
      <c r="D231" s="8" t="s">
        <v>838</v>
      </c>
      <c r="E231" s="8" t="s">
        <v>831</v>
      </c>
      <c r="F231" s="11" t="s">
        <v>832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839</v>
      </c>
      <c r="B232" s="8" t="s">
        <v>790</v>
      </c>
      <c r="C232" s="8" t="s">
        <v>826</v>
      </c>
      <c r="D232" s="8" t="s">
        <v>838</v>
      </c>
      <c r="E232" s="8" t="s">
        <v>831</v>
      </c>
      <c r="F232" s="11" t="s">
        <v>733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840</v>
      </c>
      <c r="B233" s="8" t="s">
        <v>790</v>
      </c>
      <c r="C233" s="8" t="s">
        <v>826</v>
      </c>
      <c r="D233" s="8" t="s">
        <v>838</v>
      </c>
      <c r="E233" s="8" t="s">
        <v>835</v>
      </c>
      <c r="F233" s="11" t="s">
        <v>832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841</v>
      </c>
      <c r="B234" s="8" t="s">
        <v>790</v>
      </c>
      <c r="C234" s="8" t="s">
        <v>826</v>
      </c>
      <c r="D234" s="8" t="s">
        <v>838</v>
      </c>
      <c r="E234" s="8" t="s">
        <v>835</v>
      </c>
      <c r="F234" s="11" t="s">
        <v>733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842</v>
      </c>
      <c r="B235" s="8" t="s">
        <v>790</v>
      </c>
      <c r="C235" s="8" t="s">
        <v>843</v>
      </c>
      <c r="D235" s="8" t="s">
        <v>844</v>
      </c>
      <c r="E235" s="8" t="s">
        <v>845</v>
      </c>
      <c r="F235" s="11" t="s">
        <v>733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846</v>
      </c>
      <c r="B236" s="8" t="s">
        <v>790</v>
      </c>
      <c r="C236" s="8" t="s">
        <v>843</v>
      </c>
      <c r="D236" s="8" t="s">
        <v>844</v>
      </c>
      <c r="E236" s="8" t="s">
        <v>847</v>
      </c>
      <c r="F236" s="11" t="s">
        <v>733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848</v>
      </c>
      <c r="B237" s="8" t="s">
        <v>790</v>
      </c>
      <c r="C237" s="8" t="s">
        <v>843</v>
      </c>
      <c r="D237" s="8" t="s">
        <v>849</v>
      </c>
      <c r="E237" s="8" t="s">
        <v>850</v>
      </c>
      <c r="F237" s="11" t="s">
        <v>733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851</v>
      </c>
      <c r="B238" s="8" t="s">
        <v>790</v>
      </c>
      <c r="C238" s="8" t="s">
        <v>843</v>
      </c>
      <c r="D238" s="8" t="s">
        <v>849</v>
      </c>
      <c r="E238" s="8" t="s">
        <v>852</v>
      </c>
      <c r="F238" s="11" t="s">
        <v>733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853</v>
      </c>
      <c r="B239" s="8" t="s">
        <v>790</v>
      </c>
      <c r="C239" s="8" t="s">
        <v>843</v>
      </c>
      <c r="D239" s="8" t="s">
        <v>854</v>
      </c>
      <c r="E239" s="8" t="s">
        <v>855</v>
      </c>
      <c r="F239" s="11" t="s">
        <v>733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856</v>
      </c>
      <c r="B240" s="8" t="s">
        <v>790</v>
      </c>
      <c r="C240" s="8" t="s">
        <v>843</v>
      </c>
      <c r="D240" s="8" t="s">
        <v>854</v>
      </c>
      <c r="E240" s="8" t="s">
        <v>857</v>
      </c>
      <c r="F240" s="11" t="s">
        <v>733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858</v>
      </c>
      <c r="B241" s="8" t="s">
        <v>790</v>
      </c>
      <c r="C241" s="8" t="s">
        <v>843</v>
      </c>
      <c r="D241" s="8" t="s">
        <v>854</v>
      </c>
      <c r="E241" s="8" t="s">
        <v>859</v>
      </c>
      <c r="F241" s="11" t="s">
        <v>733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860</v>
      </c>
      <c r="B242" s="8" t="s">
        <v>790</v>
      </c>
      <c r="C242" s="8" t="s">
        <v>843</v>
      </c>
      <c r="D242" s="8" t="s">
        <v>854</v>
      </c>
      <c r="E242" s="8" t="s">
        <v>861</v>
      </c>
      <c r="F242" s="11" t="s">
        <v>733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862</v>
      </c>
      <c r="B243" s="8" t="s">
        <v>790</v>
      </c>
      <c r="C243" s="8" t="s">
        <v>863</v>
      </c>
      <c r="D243" s="8" t="s">
        <v>864</v>
      </c>
      <c r="E243" s="8" t="s">
        <v>865</v>
      </c>
      <c r="F243" s="11" t="s">
        <v>733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866</v>
      </c>
      <c r="B244" s="8" t="s">
        <v>790</v>
      </c>
      <c r="C244" s="8" t="s">
        <v>863</v>
      </c>
      <c r="D244" s="8" t="s">
        <v>864</v>
      </c>
      <c r="E244" s="8" t="s">
        <v>867</v>
      </c>
      <c r="F244" s="11" t="s">
        <v>733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868</v>
      </c>
      <c r="B245" s="8" t="s">
        <v>790</v>
      </c>
      <c r="C245" s="8" t="s">
        <v>863</v>
      </c>
      <c r="D245" s="8" t="s">
        <v>864</v>
      </c>
      <c r="E245" s="8" t="s">
        <v>869</v>
      </c>
      <c r="F245" s="11" t="s">
        <v>733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870</v>
      </c>
      <c r="B246" s="8" t="s">
        <v>790</v>
      </c>
      <c r="C246" s="8" t="s">
        <v>863</v>
      </c>
      <c r="D246" s="8" t="s">
        <v>871</v>
      </c>
      <c r="E246" s="8" t="s">
        <v>872</v>
      </c>
      <c r="F246" s="11" t="s">
        <v>733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873</v>
      </c>
      <c r="B247" s="8" t="s">
        <v>790</v>
      </c>
      <c r="C247" s="8" t="s">
        <v>863</v>
      </c>
      <c r="D247" s="8" t="s">
        <v>871</v>
      </c>
      <c r="E247" s="8" t="s">
        <v>874</v>
      </c>
      <c r="F247" s="11" t="s">
        <v>733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875</v>
      </c>
      <c r="B248" s="8" t="s">
        <v>790</v>
      </c>
      <c r="C248" s="8" t="s">
        <v>863</v>
      </c>
      <c r="D248" s="8" t="s">
        <v>871</v>
      </c>
      <c r="E248" s="8" t="s">
        <v>876</v>
      </c>
      <c r="F248" s="11" t="s">
        <v>733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877</v>
      </c>
      <c r="B249" s="8" t="s">
        <v>790</v>
      </c>
      <c r="C249" s="8" t="s">
        <v>863</v>
      </c>
      <c r="D249" s="8" t="s">
        <v>871</v>
      </c>
      <c r="E249" s="8" t="s">
        <v>878</v>
      </c>
      <c r="F249" s="11" t="s">
        <v>733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879</v>
      </c>
      <c r="B250" s="8" t="s">
        <v>790</v>
      </c>
      <c r="C250" s="8" t="s">
        <v>863</v>
      </c>
      <c r="D250" s="8" t="s">
        <v>880</v>
      </c>
      <c r="E250" s="8" t="s">
        <v>881</v>
      </c>
      <c r="F250" s="11" t="s">
        <v>733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882</v>
      </c>
      <c r="B251" s="8" t="s">
        <v>790</v>
      </c>
      <c r="C251" s="8" t="s">
        <v>863</v>
      </c>
      <c r="D251" s="8" t="s">
        <v>880</v>
      </c>
      <c r="E251" s="8" t="s">
        <v>883</v>
      </c>
      <c r="F251" s="11" t="s">
        <v>733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884</v>
      </c>
      <c r="B252" s="8" t="s">
        <v>790</v>
      </c>
      <c r="C252" s="8" t="s">
        <v>863</v>
      </c>
      <c r="D252" s="8" t="s">
        <v>885</v>
      </c>
      <c r="E252" s="8" t="s">
        <v>886</v>
      </c>
      <c r="F252" s="11" t="s">
        <v>733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887</v>
      </c>
      <c r="B253" s="8" t="s">
        <v>790</v>
      </c>
      <c r="C253" s="8" t="s">
        <v>863</v>
      </c>
      <c r="D253" s="8" t="s">
        <v>885</v>
      </c>
      <c r="E253" s="8" t="s">
        <v>888</v>
      </c>
      <c r="F253" s="11" t="s">
        <v>733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889</v>
      </c>
      <c r="B254" s="8" t="s">
        <v>790</v>
      </c>
      <c r="C254" s="8" t="s">
        <v>863</v>
      </c>
      <c r="D254" s="8" t="s">
        <v>890</v>
      </c>
      <c r="E254" s="8" t="s">
        <v>891</v>
      </c>
      <c r="F254" s="11" t="s">
        <v>733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892</v>
      </c>
      <c r="B255" s="8" t="s">
        <v>790</v>
      </c>
      <c r="C255" s="8" t="s">
        <v>863</v>
      </c>
      <c r="D255" s="8" t="s">
        <v>890</v>
      </c>
      <c r="E255" s="8" t="s">
        <v>893</v>
      </c>
      <c r="F255" s="11" t="s">
        <v>733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894</v>
      </c>
      <c r="B256" s="8" t="s">
        <v>790</v>
      </c>
      <c r="C256" s="8" t="s">
        <v>863</v>
      </c>
      <c r="D256" s="8" t="s">
        <v>895</v>
      </c>
      <c r="E256" s="8" t="s">
        <v>896</v>
      </c>
      <c r="F256" s="11" t="s">
        <v>733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897</v>
      </c>
      <c r="B257" s="8" t="s">
        <v>898</v>
      </c>
      <c r="C257" s="8" t="s">
        <v>899</v>
      </c>
      <c r="D257" s="8" t="s">
        <v>900</v>
      </c>
      <c r="E257" s="8" t="s">
        <v>901</v>
      </c>
      <c r="F257" s="11" t="s">
        <v>902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903</v>
      </c>
      <c r="B258" s="8" t="s">
        <v>898</v>
      </c>
      <c r="C258" s="8" t="s">
        <v>899</v>
      </c>
      <c r="D258" s="8" t="s">
        <v>900</v>
      </c>
      <c r="E258" s="8" t="s">
        <v>904</v>
      </c>
      <c r="F258" s="11" t="s">
        <v>905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906</v>
      </c>
      <c r="B259" s="8" t="s">
        <v>898</v>
      </c>
      <c r="C259" s="8" t="s">
        <v>899</v>
      </c>
      <c r="D259" s="8" t="s">
        <v>900</v>
      </c>
      <c r="E259" s="8" t="s">
        <v>907</v>
      </c>
      <c r="F259" s="11" t="s">
        <v>908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106</v>
      </c>
      <c r="B260" s="8" t="s">
        <v>898</v>
      </c>
      <c r="C260" s="8" t="s">
        <v>899</v>
      </c>
      <c r="D260" s="8" t="s">
        <v>900</v>
      </c>
      <c r="E260" s="8" t="s">
        <v>909</v>
      </c>
      <c r="F260" s="11" t="s">
        <v>902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910</v>
      </c>
      <c r="B261" s="8" t="s">
        <v>898</v>
      </c>
      <c r="C261" s="8" t="s">
        <v>899</v>
      </c>
      <c r="D261" s="8" t="s">
        <v>900</v>
      </c>
      <c r="E261" s="8" t="s">
        <v>911</v>
      </c>
      <c r="F261" s="11" t="s">
        <v>905</v>
      </c>
      <c r="G261" s="20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912</v>
      </c>
      <c r="B262" s="8" t="s">
        <v>898</v>
      </c>
      <c r="C262" s="8" t="s">
        <v>899</v>
      </c>
      <c r="D262" s="8" t="s">
        <v>900</v>
      </c>
      <c r="E262" s="8" t="s">
        <v>913</v>
      </c>
      <c r="F262" s="11" t="s">
        <v>908</v>
      </c>
      <c r="G262" s="20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107</v>
      </c>
      <c r="B263" s="8" t="s">
        <v>898</v>
      </c>
      <c r="C263" s="8" t="s">
        <v>899</v>
      </c>
      <c r="D263" s="8" t="s">
        <v>900</v>
      </c>
      <c r="E263" s="8" t="s">
        <v>914</v>
      </c>
      <c r="F263" s="11" t="s">
        <v>902</v>
      </c>
      <c r="G263" s="20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915</v>
      </c>
      <c r="B264" s="8" t="s">
        <v>898</v>
      </c>
      <c r="C264" s="8" t="s">
        <v>899</v>
      </c>
      <c r="D264" s="8" t="s">
        <v>900</v>
      </c>
      <c r="E264" s="8" t="s">
        <v>916</v>
      </c>
      <c r="F264" s="11" t="s">
        <v>905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917</v>
      </c>
      <c r="B265" s="8" t="s">
        <v>898</v>
      </c>
      <c r="C265" s="8" t="s">
        <v>899</v>
      </c>
      <c r="D265" s="8" t="s">
        <v>900</v>
      </c>
      <c r="E265" s="8" t="s">
        <v>918</v>
      </c>
      <c r="F265" s="11" t="s">
        <v>908</v>
      </c>
      <c r="G265" s="20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919</v>
      </c>
      <c r="B266" s="8" t="s">
        <v>898</v>
      </c>
      <c r="C266" s="8" t="s">
        <v>899</v>
      </c>
      <c r="D266" s="8" t="s">
        <v>900</v>
      </c>
      <c r="E266" s="8" t="s">
        <v>920</v>
      </c>
      <c r="F266" s="11" t="s">
        <v>902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921</v>
      </c>
      <c r="B267" s="8" t="s">
        <v>898</v>
      </c>
      <c r="C267" s="8" t="s">
        <v>899</v>
      </c>
      <c r="D267" s="8" t="s">
        <v>900</v>
      </c>
      <c r="E267" s="8" t="s">
        <v>922</v>
      </c>
      <c r="F267" s="11" t="s">
        <v>905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923</v>
      </c>
      <c r="B268" s="8" t="s">
        <v>898</v>
      </c>
      <c r="C268" s="8" t="s">
        <v>899</v>
      </c>
      <c r="D268" s="8" t="s">
        <v>900</v>
      </c>
      <c r="E268" s="8" t="s">
        <v>924</v>
      </c>
      <c r="F268" s="11" t="s">
        <v>908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925</v>
      </c>
      <c r="B269" s="8" t="s">
        <v>898</v>
      </c>
      <c r="C269" s="8" t="s">
        <v>899</v>
      </c>
      <c r="D269" s="8" t="s">
        <v>926</v>
      </c>
      <c r="E269" s="8" t="s">
        <v>927</v>
      </c>
      <c r="F269" s="11" t="s">
        <v>476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928</v>
      </c>
      <c r="B270" s="8" t="s">
        <v>898</v>
      </c>
      <c r="C270" s="8" t="s">
        <v>899</v>
      </c>
      <c r="D270" s="8" t="s">
        <v>926</v>
      </c>
      <c r="E270" s="8" t="s">
        <v>929</v>
      </c>
      <c r="F270" s="11" t="s">
        <v>476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61</v>
      </c>
      <c r="B271" s="8" t="s">
        <v>898</v>
      </c>
      <c r="C271" s="8" t="s">
        <v>899</v>
      </c>
      <c r="D271" s="8" t="s">
        <v>926</v>
      </c>
      <c r="E271" s="8" t="s">
        <v>930</v>
      </c>
      <c r="F271" s="11" t="s">
        <v>476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931</v>
      </c>
      <c r="B272" s="8" t="s">
        <v>898</v>
      </c>
      <c r="C272" s="8" t="s">
        <v>899</v>
      </c>
      <c r="D272" s="8" t="s">
        <v>926</v>
      </c>
      <c r="E272" s="8" t="s">
        <v>932</v>
      </c>
      <c r="F272" s="11" t="s">
        <v>476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933</v>
      </c>
      <c r="B273" s="8" t="s">
        <v>898</v>
      </c>
      <c r="C273" s="8" t="s">
        <v>899</v>
      </c>
      <c r="D273" s="8" t="s">
        <v>926</v>
      </c>
      <c r="E273" s="8" t="s">
        <v>934</v>
      </c>
      <c r="F273" s="11" t="s">
        <v>476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935</v>
      </c>
      <c r="B274" s="8" t="s">
        <v>898</v>
      </c>
      <c r="C274" s="8" t="s">
        <v>899</v>
      </c>
      <c r="D274" s="8" t="s">
        <v>926</v>
      </c>
      <c r="E274" s="8" t="s">
        <v>936</v>
      </c>
      <c r="F274" s="11" t="s">
        <v>476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937</v>
      </c>
      <c r="B275" s="8" t="s">
        <v>898</v>
      </c>
      <c r="C275" s="8" t="s">
        <v>899</v>
      </c>
      <c r="D275" s="8" t="s">
        <v>926</v>
      </c>
      <c r="E275" s="8" t="s">
        <v>938</v>
      </c>
      <c r="F275" s="11" t="s">
        <v>476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939</v>
      </c>
      <c r="B276" s="8" t="s">
        <v>898</v>
      </c>
      <c r="C276" s="8" t="s">
        <v>899</v>
      </c>
      <c r="D276" s="8" t="s">
        <v>926</v>
      </c>
      <c r="E276" s="8" t="s">
        <v>940</v>
      </c>
      <c r="F276" s="11" t="s">
        <v>476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941</v>
      </c>
      <c r="B277" s="8" t="s">
        <v>898</v>
      </c>
      <c r="C277" s="8" t="s">
        <v>899</v>
      </c>
      <c r="D277" s="8" t="s">
        <v>942</v>
      </c>
      <c r="E277" s="8" t="s">
        <v>943</v>
      </c>
      <c r="F277" s="11" t="s">
        <v>944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945</v>
      </c>
      <c r="B278" s="8" t="s">
        <v>898</v>
      </c>
      <c r="C278" s="8" t="s">
        <v>899</v>
      </c>
      <c r="D278" s="8" t="s">
        <v>942</v>
      </c>
      <c r="E278" s="8" t="s">
        <v>946</v>
      </c>
      <c r="F278" s="11" t="s">
        <v>944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947</v>
      </c>
      <c r="B279" s="8" t="s">
        <v>898</v>
      </c>
      <c r="C279" s="8" t="s">
        <v>899</v>
      </c>
      <c r="D279" s="8" t="s">
        <v>942</v>
      </c>
      <c r="E279" s="8" t="s">
        <v>948</v>
      </c>
      <c r="F279" s="11" t="s">
        <v>944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949</v>
      </c>
      <c r="B280" s="8" t="s">
        <v>898</v>
      </c>
      <c r="C280" s="8" t="s">
        <v>899</v>
      </c>
      <c r="D280" s="8" t="s">
        <v>942</v>
      </c>
      <c r="E280" s="8" t="s">
        <v>950</v>
      </c>
      <c r="F280" s="11" t="s">
        <v>944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951</v>
      </c>
      <c r="B281" s="8" t="s">
        <v>898</v>
      </c>
      <c r="C281" s="8" t="s">
        <v>899</v>
      </c>
      <c r="D281" s="8" t="s">
        <v>942</v>
      </c>
      <c r="E281" s="8" t="s">
        <v>952</v>
      </c>
      <c r="F281" s="11" t="s">
        <v>944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953</v>
      </c>
      <c r="B282" s="8" t="s">
        <v>898</v>
      </c>
      <c r="C282" s="8" t="s">
        <v>899</v>
      </c>
      <c r="D282" s="8" t="s">
        <v>942</v>
      </c>
      <c r="E282" s="8" t="s">
        <v>954</v>
      </c>
      <c r="F282" s="11" t="s">
        <v>944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955</v>
      </c>
      <c r="B284" s="8" t="s">
        <v>956</v>
      </c>
      <c r="C284" s="8" t="s">
        <v>957</v>
      </c>
      <c r="D284" s="8" t="s">
        <v>958</v>
      </c>
      <c r="E284" s="8" t="s">
        <v>959</v>
      </c>
      <c r="F284" s="8" t="s">
        <v>960</v>
      </c>
      <c r="G284" s="21"/>
      <c r="H284" s="22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961</v>
      </c>
      <c r="B286" s="8" t="s">
        <v>962</v>
      </c>
      <c r="C286" s="8" t="s">
        <v>963</v>
      </c>
      <c r="D286" s="8" t="s">
        <v>964</v>
      </c>
      <c r="E286" s="8" t="s">
        <v>260</v>
      </c>
      <c r="F286" s="8" t="s">
        <v>960</v>
      </c>
      <c r="G286" s="21"/>
      <c r="H286" s="22" t="e">
        <f>SUMIF([2]报价结算清单!$E$12:$E$573,A286,[2]报价结算清单!$P$12:$P$573)</f>
        <v>#VALUE!</v>
      </c>
    </row>
    <row r="287" spans="1:8" s="4" customFormat="1" ht="15">
      <c r="A287" s="8" t="s">
        <v>965</v>
      </c>
      <c r="B287" s="8" t="s">
        <v>962</v>
      </c>
      <c r="C287" s="8" t="s">
        <v>963</v>
      </c>
      <c r="D287" s="8" t="s">
        <v>966</v>
      </c>
      <c r="E287" s="8" t="s">
        <v>260</v>
      </c>
      <c r="F287" s="8" t="s">
        <v>960</v>
      </c>
      <c r="G287" s="21"/>
      <c r="H287" s="22" t="e">
        <f>SUMIF([2]报价结算清单!$E$12:$E$573,A287,[2]报价结算清单!$P$12:$P$573)</f>
        <v>#VALUE!</v>
      </c>
    </row>
    <row r="288" spans="1:8" s="4" customFormat="1" ht="15">
      <c r="A288" s="8" t="s">
        <v>967</v>
      </c>
      <c r="B288" s="8" t="s">
        <v>962</v>
      </c>
      <c r="C288" s="8" t="s">
        <v>963</v>
      </c>
      <c r="D288" s="8" t="s">
        <v>57</v>
      </c>
      <c r="E288" s="8" t="s">
        <v>260</v>
      </c>
      <c r="F288" s="8" t="s">
        <v>960</v>
      </c>
      <c r="G288" s="21"/>
      <c r="H288" s="22" t="e">
        <f>SUMIF([2]报价结算清单!$E$12:$E$573,A288,[2]报价结算清单!$P$12:$P$573)</f>
        <v>#VALUE!</v>
      </c>
    </row>
    <row r="289" spans="1:8" s="4" customFormat="1" ht="15">
      <c r="A289" s="8" t="s">
        <v>968</v>
      </c>
      <c r="B289" s="8" t="s">
        <v>962</v>
      </c>
      <c r="C289" s="8" t="s">
        <v>963</v>
      </c>
      <c r="D289" s="8" t="s">
        <v>969</v>
      </c>
      <c r="E289" s="8" t="s">
        <v>260</v>
      </c>
      <c r="F289" s="8" t="s">
        <v>960</v>
      </c>
      <c r="G289" s="21"/>
      <c r="H289" s="22" t="e">
        <f>SUMIF([2]报价结算清单!$E$12:$E$573,A289,[2]报价结算清单!$P$12:$P$573)</f>
        <v>#VALUE!</v>
      </c>
    </row>
    <row r="290" spans="1:8" s="4" customFormat="1" ht="15">
      <c r="A290" s="8" t="s">
        <v>970</v>
      </c>
      <c r="B290" s="8" t="s">
        <v>962</v>
      </c>
      <c r="C290" s="8" t="s">
        <v>963</v>
      </c>
      <c r="D290" s="8" t="s">
        <v>971</v>
      </c>
      <c r="E290" s="8" t="s">
        <v>260</v>
      </c>
      <c r="F290" s="8" t="s">
        <v>960</v>
      </c>
      <c r="G290" s="21"/>
      <c r="H290" s="22" t="e">
        <f>SUMIF([2]报价结算清单!$E$12:$E$573,A290,[2]报价结算清单!$P$12:$P$573)</f>
        <v>#VALUE!</v>
      </c>
    </row>
    <row r="291" spans="1:8" s="4" customFormat="1" ht="15">
      <c r="A291" s="8" t="s">
        <v>972</v>
      </c>
      <c r="B291" s="8" t="s">
        <v>962</v>
      </c>
      <c r="C291" s="8" t="s">
        <v>973</v>
      </c>
      <c r="D291" s="8" t="s">
        <v>974</v>
      </c>
      <c r="E291" s="8" t="s">
        <v>975</v>
      </c>
      <c r="F291" s="8" t="s">
        <v>960</v>
      </c>
      <c r="G291" s="21"/>
      <c r="H291" s="22" t="e">
        <f>SUMIF([2]报价结算清单!$E$12:$E$573,A291,[2]报价结算清单!$P$12:$P$573)</f>
        <v>#VALUE!</v>
      </c>
    </row>
    <row r="292" spans="1:8" s="4" customFormat="1" ht="15">
      <c r="A292" s="8" t="s">
        <v>976</v>
      </c>
      <c r="B292" s="8" t="s">
        <v>962</v>
      </c>
      <c r="C292" s="8" t="s">
        <v>973</v>
      </c>
      <c r="D292" s="8" t="s">
        <v>974</v>
      </c>
      <c r="E292" s="8" t="s">
        <v>977</v>
      </c>
      <c r="F292" s="8" t="s">
        <v>960</v>
      </c>
      <c r="G292" s="21"/>
      <c r="H292" s="22" t="e">
        <f>SUMIF([2]报价结算清单!$E$12:$E$573,A292,[2]报价结算清单!$P$12:$P$573)</f>
        <v>#VALUE!</v>
      </c>
    </row>
    <row r="293" spans="1:8" s="4" customFormat="1" ht="15">
      <c r="A293" s="8" t="s">
        <v>978</v>
      </c>
      <c r="B293" s="8" t="s">
        <v>962</v>
      </c>
      <c r="C293" s="8" t="s">
        <v>973</v>
      </c>
      <c r="D293" s="8" t="s">
        <v>974</v>
      </c>
      <c r="E293" s="8" t="s">
        <v>979</v>
      </c>
      <c r="F293" s="8" t="s">
        <v>960</v>
      </c>
      <c r="G293" s="21"/>
      <c r="H293" s="22" t="e">
        <f>SUMIF([2]报价结算清单!$E$12:$E$573,A293,[2]报价结算清单!$P$12:$P$573)</f>
        <v>#VALUE!</v>
      </c>
    </row>
    <row r="294" spans="1:8" s="4" customFormat="1" ht="15">
      <c r="A294" s="8" t="s">
        <v>980</v>
      </c>
      <c r="B294" s="8" t="s">
        <v>962</v>
      </c>
      <c r="C294" s="8" t="s">
        <v>973</v>
      </c>
      <c r="D294" s="8" t="s">
        <v>974</v>
      </c>
      <c r="E294" s="8" t="s">
        <v>981</v>
      </c>
      <c r="F294" s="8" t="s">
        <v>960</v>
      </c>
      <c r="G294" s="21"/>
      <c r="H294" s="22" t="e">
        <f>SUMIF([2]报价结算清单!$E$12:$E$573,A294,[2]报价结算清单!$P$12:$P$573)</f>
        <v>#VALUE!</v>
      </c>
    </row>
    <row r="295" spans="1:8" s="4" customFormat="1" ht="15">
      <c r="A295" s="8" t="s">
        <v>982</v>
      </c>
      <c r="B295" s="8" t="s">
        <v>983</v>
      </c>
      <c r="C295" s="8" t="s">
        <v>984</v>
      </c>
      <c r="D295" s="8" t="s">
        <v>985</v>
      </c>
      <c r="E295" s="8" t="s">
        <v>986</v>
      </c>
      <c r="F295" s="8" t="s">
        <v>960</v>
      </c>
      <c r="G295" s="21"/>
      <c r="H295" s="22" t="e">
        <f>SUMIF([2]报价结算清单!$E$12:$E$573,A295,[2]报价结算清单!$P$12:$P$573)</f>
        <v>#VALUE!</v>
      </c>
    </row>
    <row r="296" spans="1:8" ht="15">
      <c r="A296" s="8" t="s">
        <v>987</v>
      </c>
      <c r="B296" s="8" t="s">
        <v>983</v>
      </c>
      <c r="C296" s="8" t="s">
        <v>984</v>
      </c>
      <c r="D296" s="8" t="s">
        <v>985</v>
      </c>
      <c r="E296" s="8" t="s">
        <v>988</v>
      </c>
      <c r="F296" s="8" t="s">
        <v>960</v>
      </c>
      <c r="G296" s="23"/>
      <c r="H296" s="22" t="e">
        <f>SUMIF([2]报价结算清单!$E$12:$E$573,A296,[2]报价结算清单!$P$12:$P$573)</f>
        <v>#VALUE!</v>
      </c>
    </row>
    <row r="297" spans="1:8" ht="15">
      <c r="A297" s="8" t="s">
        <v>989</v>
      </c>
      <c r="B297" s="8" t="s">
        <v>983</v>
      </c>
      <c r="C297" s="8" t="s">
        <v>984</v>
      </c>
      <c r="D297" s="8" t="s">
        <v>985</v>
      </c>
      <c r="E297" s="8" t="s">
        <v>990</v>
      </c>
      <c r="F297" s="8" t="s">
        <v>960</v>
      </c>
      <c r="G297" s="23"/>
      <c r="H297" s="22" t="e">
        <f>SUMIF([2]报价结算清单!$E$12:$E$573,A297,[2]报价结算清单!$P$12:$P$573)</f>
        <v>#VALUE!</v>
      </c>
    </row>
    <row r="298" spans="1:8" ht="15">
      <c r="A298" s="8" t="s">
        <v>991</v>
      </c>
      <c r="B298" s="8" t="s">
        <v>962</v>
      </c>
      <c r="C298" s="8" t="s">
        <v>973</v>
      </c>
      <c r="D298" s="8" t="s">
        <v>992</v>
      </c>
      <c r="E298" s="8" t="s">
        <v>993</v>
      </c>
      <c r="F298" s="8" t="s">
        <v>960</v>
      </c>
      <c r="G298" s="23"/>
      <c r="H298" s="22" t="e">
        <f>SUMIF([2]报价结算清单!$E$12:$E$573,A298,[2]报价结算清单!$P$12:$P$573)</f>
        <v>#VALUE!</v>
      </c>
    </row>
    <row r="299" spans="1:8" ht="15">
      <c r="A299" s="8" t="s">
        <v>994</v>
      </c>
      <c r="B299" s="8" t="s">
        <v>962</v>
      </c>
      <c r="C299" s="8" t="s">
        <v>973</v>
      </c>
      <c r="D299" s="8" t="s">
        <v>992</v>
      </c>
      <c r="E299" s="8" t="s">
        <v>995</v>
      </c>
      <c r="F299" s="8" t="s">
        <v>960</v>
      </c>
      <c r="G299" s="23"/>
      <c r="H299" s="22" t="e">
        <f>SUMIF([2]报价结算清单!$E$12:$E$573,A299,[2]报价结算清单!$P$12:$P$573)</f>
        <v>#VALUE!</v>
      </c>
    </row>
    <row r="300" spans="1:8" ht="15">
      <c r="A300" s="8" t="s">
        <v>996</v>
      </c>
      <c r="B300" s="8" t="s">
        <v>962</v>
      </c>
      <c r="C300" s="8" t="s">
        <v>973</v>
      </c>
      <c r="D300" s="8" t="s">
        <v>992</v>
      </c>
      <c r="E300" s="8" t="s">
        <v>997</v>
      </c>
      <c r="F300" s="8" t="s">
        <v>960</v>
      </c>
      <c r="G300" s="23"/>
      <c r="H300" s="22" t="e">
        <f>SUMIF([2]报价结算清单!$E$12:$E$573,A300,[2]报价结算清单!$P$12:$P$573)</f>
        <v>#VALUE!</v>
      </c>
    </row>
    <row r="301" spans="1:8" ht="15">
      <c r="A301" s="8" t="s">
        <v>998</v>
      </c>
      <c r="B301" s="8" t="s">
        <v>962</v>
      </c>
      <c r="C301" s="8" t="s">
        <v>973</v>
      </c>
      <c r="D301" s="8" t="s">
        <v>992</v>
      </c>
      <c r="E301" s="8" t="s">
        <v>999</v>
      </c>
      <c r="F301" s="8" t="s">
        <v>960</v>
      </c>
      <c r="G301" s="23"/>
      <c r="H301" s="22" t="e">
        <f>SUMIF([2]报价结算清单!$E$12:$E$573,A301,[2]报价结算清单!$P$12:$P$573)</f>
        <v>#VALUE!</v>
      </c>
    </row>
    <row r="302" spans="1:8" ht="15">
      <c r="A302" s="8" t="s">
        <v>1000</v>
      </c>
      <c r="B302" s="8" t="s">
        <v>962</v>
      </c>
      <c r="C302" s="8" t="s">
        <v>973</v>
      </c>
      <c r="D302" s="8" t="s">
        <v>1001</v>
      </c>
      <c r="E302" s="8" t="s">
        <v>1002</v>
      </c>
      <c r="F302" s="8" t="s">
        <v>960</v>
      </c>
      <c r="G302" s="23"/>
      <c r="H302" s="22" t="e">
        <f>SUMIF([2]报价结算清单!$E$12:$E$573,A302,[2]报价结算清单!$P$12:$P$573)</f>
        <v>#VALUE!</v>
      </c>
    </row>
    <row r="303" spans="1:8" ht="15">
      <c r="A303" s="8" t="s">
        <v>1003</v>
      </c>
      <c r="B303" s="8" t="s">
        <v>962</v>
      </c>
      <c r="C303" s="8" t="s">
        <v>973</v>
      </c>
      <c r="D303" s="8" t="s">
        <v>1001</v>
      </c>
      <c r="E303" s="8" t="s">
        <v>1004</v>
      </c>
      <c r="F303" s="8" t="s">
        <v>960</v>
      </c>
      <c r="G303" s="23"/>
      <c r="H303" s="22" t="e">
        <f>SUMIF([2]报价结算清单!$E$12:$E$573,A303,[2]报价结算清单!$P$12:$P$573)</f>
        <v>#VALUE!</v>
      </c>
    </row>
    <row r="304" spans="1:8" ht="15">
      <c r="A304" s="8" t="s">
        <v>1005</v>
      </c>
      <c r="B304" s="8" t="s">
        <v>962</v>
      </c>
      <c r="C304" s="8" t="s">
        <v>1006</v>
      </c>
      <c r="D304" s="8" t="s">
        <v>1007</v>
      </c>
      <c r="E304" s="8" t="s">
        <v>1008</v>
      </c>
      <c r="F304" s="8" t="s">
        <v>960</v>
      </c>
      <c r="G304" s="23"/>
      <c r="H304" s="22" t="e">
        <f>SUMIF([2]报价结算清单!$E$12:$E$573,A304,[2]报价结算清单!$P$12:$P$573)</f>
        <v>#VALUE!</v>
      </c>
    </row>
    <row r="305" spans="1:8" ht="15">
      <c r="A305" s="8" t="s">
        <v>1009</v>
      </c>
      <c r="B305" s="8" t="s">
        <v>962</v>
      </c>
      <c r="C305" s="8" t="s">
        <v>1006</v>
      </c>
      <c r="D305" s="8" t="s">
        <v>1007</v>
      </c>
      <c r="E305" s="8" t="s">
        <v>1010</v>
      </c>
      <c r="F305" s="8" t="s">
        <v>960</v>
      </c>
      <c r="G305" s="23"/>
      <c r="H305" s="22" t="e">
        <f>SUMIF([2]报价结算清单!$E$12:$E$573,A305,[2]报价结算清单!$P$12:$P$573)</f>
        <v>#VALUE!</v>
      </c>
    </row>
    <row r="306" spans="1:8" ht="15">
      <c r="A306" s="8" t="s">
        <v>1011</v>
      </c>
      <c r="B306" s="8" t="s">
        <v>962</v>
      </c>
      <c r="C306" s="8" t="s">
        <v>1006</v>
      </c>
      <c r="D306" s="8" t="s">
        <v>1012</v>
      </c>
      <c r="E306" s="8" t="s">
        <v>1012</v>
      </c>
      <c r="F306" s="8" t="s">
        <v>960</v>
      </c>
      <c r="G306" s="23"/>
      <c r="H306" s="22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1013</v>
      </c>
      <c r="B308" s="8" t="s">
        <v>1014</v>
      </c>
      <c r="C308" s="8" t="s">
        <v>1015</v>
      </c>
      <c r="D308" s="8" t="s">
        <v>1016</v>
      </c>
      <c r="E308" s="8" t="s">
        <v>1017</v>
      </c>
      <c r="F308" s="8" t="s">
        <v>960</v>
      </c>
      <c r="G308" s="23"/>
      <c r="H308" s="22" t="e">
        <f>SUMIF([2]报价结算清单!$E$12:$E$573,A308,[2]报价结算清单!$P$12:$P$573)</f>
        <v>#VALUE!</v>
      </c>
    </row>
    <row r="309" spans="1:8" ht="15">
      <c r="A309" s="8" t="s">
        <v>1018</v>
      </c>
      <c r="B309" s="8" t="s">
        <v>1019</v>
      </c>
      <c r="C309" s="19" t="s">
        <v>1020</v>
      </c>
      <c r="D309" s="19" t="s">
        <v>1021</v>
      </c>
      <c r="E309" s="19" t="s">
        <v>1022</v>
      </c>
      <c r="F309" s="8" t="s">
        <v>960</v>
      </c>
      <c r="G309" s="23"/>
      <c r="H309" s="22" t="e">
        <f>SUMIF([2]报价结算清单!$E$12:$E$573,A309,[2]报价结算清单!$P$12:$P$573)</f>
        <v>#VALUE!</v>
      </c>
    </row>
    <row r="310" spans="1:8" ht="15">
      <c r="A310" s="8" t="s">
        <v>1023</v>
      </c>
      <c r="B310" s="8" t="s">
        <v>1019</v>
      </c>
      <c r="C310" s="19" t="s">
        <v>1020</v>
      </c>
      <c r="D310" s="19" t="s">
        <v>1024</v>
      </c>
      <c r="E310" s="19" t="s">
        <v>1022</v>
      </c>
      <c r="F310" s="8" t="s">
        <v>960</v>
      </c>
      <c r="G310" s="23"/>
      <c r="H310" s="22" t="e">
        <f>SUMIF([2]报价结算清单!$E$12:$E$573,A310,[2]报价结算清单!$P$12:$P$573)</f>
        <v>#VALUE!</v>
      </c>
    </row>
    <row r="311" spans="1:8" ht="15">
      <c r="A311" s="8" t="s">
        <v>1025</v>
      </c>
      <c r="B311" s="8" t="s">
        <v>1019</v>
      </c>
      <c r="C311" s="19" t="s">
        <v>1026</v>
      </c>
      <c r="D311" s="19" t="s">
        <v>1027</v>
      </c>
      <c r="E311" s="19" t="s">
        <v>1022</v>
      </c>
      <c r="F311" s="8" t="s">
        <v>960</v>
      </c>
      <c r="G311" s="24">
        <v>0.06</v>
      </c>
      <c r="H311" s="22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隐藏计算页</vt:lpstr>
      <vt:lpstr>报价结算清单</vt:lpstr>
      <vt:lpstr>杭州用车明细（刘畊宏）</vt:lpstr>
      <vt:lpstr>海口用车明细</vt:lpstr>
      <vt:lpstr>北京用车明细</vt:lpstr>
      <vt:lpstr>成都-安静的石头明细</vt:lpstr>
      <vt:lpstr>机票费用明细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2022-08-17T07:12:05Z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