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抖音/抖音电影奇遇夜/Quotation/"/>
    </mc:Choice>
  </mc:AlternateContent>
  <xr:revisionPtr revIDLastSave="0" documentId="13_ncr:1_{FD95B2FF-DD94-8C42-A0F4-62D6C639B7BB}" xr6:coauthVersionLast="47" xr6:coauthVersionMax="47" xr10:uidLastSave="{00000000-0000-0000-0000-000000000000}"/>
  <bookViews>
    <workbookView xWindow="2040" yWindow="520" windowWidth="35280" windowHeight="2028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报价结算清单!$A$1:$T$90</definedName>
    <definedName name="_xlnm._FilterDatabase" localSheetId="2" hidden="1">基准价格!$A$3:$H$311</definedName>
    <definedName name="_xlnm.Print_Area" localSheetId="1">报价结算清单!$A$1:$T$90</definedName>
  </definedNames>
  <calcPr calcId="191029"/>
</workbook>
</file>

<file path=xl/calcChain.xml><?xml version="1.0" encoding="utf-8"?>
<calcChain xmlns="http://schemas.openxmlformats.org/spreadsheetml/2006/main">
  <c r="P83" i="14" l="1"/>
  <c r="Q83" i="14"/>
  <c r="Q82" i="14"/>
  <c r="P82" i="14"/>
  <c r="Q80" i="14"/>
  <c r="P80" i="14"/>
  <c r="P84" i="14"/>
  <c r="Q67" i="14"/>
  <c r="R67" i="14" s="1"/>
  <c r="Q68" i="14"/>
  <c r="Q69" i="14"/>
  <c r="Q70" i="14"/>
  <c r="R70" i="14" s="1"/>
  <c r="Q71" i="14"/>
  <c r="R71" i="14" s="1"/>
  <c r="Q72" i="14"/>
  <c r="Q66" i="14"/>
  <c r="P66" i="14"/>
  <c r="P67" i="14"/>
  <c r="P68" i="14"/>
  <c r="P69" i="14"/>
  <c r="P70" i="14"/>
  <c r="P71" i="14"/>
  <c r="P72" i="14"/>
  <c r="P73" i="14"/>
  <c r="J36" i="14"/>
  <c r="P36" i="14" s="1"/>
  <c r="J37" i="14"/>
  <c r="P37" i="14"/>
  <c r="R37" i="14" s="1"/>
  <c r="J39" i="14"/>
  <c r="P39" i="14" s="1"/>
  <c r="R39" i="14" s="1"/>
  <c r="P40" i="14"/>
  <c r="J41" i="14"/>
  <c r="P41" i="14"/>
  <c r="P42" i="14"/>
  <c r="J20" i="14"/>
  <c r="P20" i="14" s="1"/>
  <c r="P21" i="14"/>
  <c r="J22" i="14"/>
  <c r="P22" i="14" s="1"/>
  <c r="R22" i="14" s="1"/>
  <c r="P23" i="14"/>
  <c r="J24" i="14"/>
  <c r="P24" i="14"/>
  <c r="P25" i="14"/>
  <c r="J26" i="14"/>
  <c r="P26" i="14" s="1"/>
  <c r="R26" i="14" s="1"/>
  <c r="P27" i="14"/>
  <c r="J28" i="14"/>
  <c r="P28" i="14"/>
  <c r="P29" i="14"/>
  <c r="J30" i="14"/>
  <c r="P30" i="14"/>
  <c r="R30" i="14" s="1"/>
  <c r="P31" i="14"/>
  <c r="J32" i="14"/>
  <c r="P32" i="14"/>
  <c r="P33" i="14"/>
  <c r="J12" i="14"/>
  <c r="P12" i="14"/>
  <c r="J13" i="14"/>
  <c r="P13" i="14" s="1"/>
  <c r="P14" i="14"/>
  <c r="P15" i="14"/>
  <c r="J16" i="14"/>
  <c r="P16" i="14"/>
  <c r="J17" i="14"/>
  <c r="P17" i="14" s="1"/>
  <c r="R17" i="14" s="1"/>
  <c r="P55" i="14"/>
  <c r="P56" i="14"/>
  <c r="P57" i="14"/>
  <c r="P60" i="14"/>
  <c r="P61" i="14"/>
  <c r="P62" i="14"/>
  <c r="P77" i="14"/>
  <c r="P78" i="14"/>
  <c r="P79" i="14"/>
  <c r="P51" i="14"/>
  <c r="H3" i="12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Q77" i="14"/>
  <c r="Q78" i="14"/>
  <c r="Q79" i="14"/>
  <c r="Q51" i="14"/>
  <c r="Q91" i="14"/>
  <c r="Q60" i="14"/>
  <c r="Q61" i="14"/>
  <c r="Q62" i="14"/>
  <c r="Q89" i="14"/>
  <c r="Q55" i="14"/>
  <c r="Q56" i="14"/>
  <c r="Q57" i="14"/>
  <c r="Q88" i="14"/>
  <c r="Q87" i="14"/>
  <c r="Q86" i="14"/>
  <c r="Q81" i="14"/>
  <c r="R79" i="14"/>
  <c r="R78" i="14"/>
  <c r="R77" i="14"/>
  <c r="R72" i="14"/>
  <c r="R69" i="14"/>
  <c r="R68" i="14"/>
  <c r="R62" i="14"/>
  <c r="R61" i="14"/>
  <c r="R60" i="14"/>
  <c r="R57" i="14"/>
  <c r="R56" i="14"/>
  <c r="R55" i="14"/>
  <c r="Q12" i="14"/>
  <c r="Q13" i="14"/>
  <c r="Q14" i="14"/>
  <c r="Q15" i="14"/>
  <c r="Q16" i="14"/>
  <c r="Q17" i="14"/>
  <c r="Q18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6" i="14"/>
  <c r="Q37" i="14"/>
  <c r="Q38" i="14"/>
  <c r="Q39" i="14"/>
  <c r="Q40" i="14"/>
  <c r="Q41" i="14"/>
  <c r="Q42" i="14"/>
  <c r="Q43" i="14"/>
  <c r="Q44" i="14"/>
  <c r="R42" i="14"/>
  <c r="R41" i="14"/>
  <c r="I41" i="14"/>
  <c r="H41" i="14"/>
  <c r="G41" i="14"/>
  <c r="F41" i="14"/>
  <c r="R40" i="14"/>
  <c r="I39" i="14"/>
  <c r="H39" i="14"/>
  <c r="G39" i="14"/>
  <c r="F39" i="14"/>
  <c r="R38" i="14"/>
  <c r="I37" i="14"/>
  <c r="H37" i="14"/>
  <c r="G37" i="14"/>
  <c r="F37" i="14"/>
  <c r="I36" i="14"/>
  <c r="H36" i="14"/>
  <c r="G36" i="14"/>
  <c r="F36" i="14"/>
  <c r="R33" i="14"/>
  <c r="R32" i="14"/>
  <c r="I32" i="14"/>
  <c r="H32" i="14"/>
  <c r="G32" i="14"/>
  <c r="F32" i="14"/>
  <c r="R31" i="14"/>
  <c r="I30" i="14"/>
  <c r="H30" i="14"/>
  <c r="G30" i="14"/>
  <c r="F30" i="14"/>
  <c r="R29" i="14"/>
  <c r="R28" i="14"/>
  <c r="I28" i="14"/>
  <c r="H28" i="14"/>
  <c r="G28" i="14"/>
  <c r="F28" i="14"/>
  <c r="R27" i="14"/>
  <c r="I26" i="14"/>
  <c r="H26" i="14"/>
  <c r="G26" i="14"/>
  <c r="F26" i="14"/>
  <c r="R25" i="14"/>
  <c r="R24" i="14"/>
  <c r="I24" i="14"/>
  <c r="H24" i="14"/>
  <c r="G24" i="14"/>
  <c r="F24" i="14"/>
  <c r="R23" i="14"/>
  <c r="I22" i="14"/>
  <c r="H22" i="14"/>
  <c r="G22" i="14"/>
  <c r="F22" i="14"/>
  <c r="R21" i="14"/>
  <c r="I20" i="14"/>
  <c r="H20" i="14"/>
  <c r="G20" i="14"/>
  <c r="F20" i="14"/>
  <c r="I17" i="14"/>
  <c r="H17" i="14"/>
  <c r="G17" i="14"/>
  <c r="F17" i="14"/>
  <c r="R16" i="14"/>
  <c r="I16" i="14"/>
  <c r="H16" i="14"/>
  <c r="G16" i="14"/>
  <c r="F16" i="14"/>
  <c r="R15" i="14"/>
  <c r="R14" i="14"/>
  <c r="I13" i="14"/>
  <c r="H13" i="14"/>
  <c r="G13" i="14"/>
  <c r="F13" i="14"/>
  <c r="R12" i="14"/>
  <c r="I12" i="14"/>
  <c r="H12" i="14"/>
  <c r="G12" i="14"/>
  <c r="F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Q84" i="14" l="1"/>
  <c r="Q73" i="14"/>
  <c r="R73" i="14"/>
  <c r="Q90" i="14"/>
  <c r="R66" i="14"/>
  <c r="R20" i="14"/>
  <c r="P34" i="14"/>
  <c r="R34" i="14" s="1"/>
  <c r="R36" i="14"/>
  <c r="P43" i="14"/>
  <c r="R13" i="14"/>
  <c r="P18" i="14"/>
  <c r="R18" i="14" s="1"/>
  <c r="R43" i="14" l="1"/>
  <c r="P44" i="14"/>
  <c r="R44" i="14" l="1"/>
  <c r="P81" i="14" l="1"/>
  <c r="P91" i="14"/>
  <c r="P88" i="14"/>
  <c r="P87" i="14"/>
  <c r="P86" i="14"/>
  <c r="P90" i="14"/>
  <c r="P89" i="14"/>
</calcChain>
</file>

<file path=xl/sharedStrings.xml><?xml version="1.0" encoding="utf-8"?>
<sst xmlns="http://schemas.openxmlformats.org/spreadsheetml/2006/main" count="2122" uniqueCount="973">
  <si>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</si>
  <si>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</si>
  <si>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</si>
  <si>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</si>
  <si>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</si>
  <si>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</si>
  <si>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</si>
  <si>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</si>
  <si>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</si>
  <si>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</si>
  <si>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</si>
  <si>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</si>
  <si>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</si>
  <si>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</si>
  <si>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</si>
  <si>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</si>
  <si>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</si>
  <si>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</si>
  <si>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</si>
  <si>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</si>
  <si>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</si>
  <si>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</si>
  <si>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</si>
  <si>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</si>
  <si>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</si>
  <si>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</si>
  <si>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</si>
  <si>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</si>
  <si>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</si>
  <si>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</si>
  <si>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</si>
  <si>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</si>
  <si>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</si>
  <si>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</si>
  <si>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</si>
  <si>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</si>
  <si>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</si>
  <si>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</si>
  <si>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</si>
  <si>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</si>
  <si>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</si>
  <si>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</si>
  <si>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</si>
  <si>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</si>
  <si>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</si>
  <si>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</si>
  <si>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</si>
  <si>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</si>
  <si>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</si>
  <si>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</si>
  <si>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</si>
  <si>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</si>
  <si>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</si>
  <si>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分会场</t>
  </si>
  <si>
    <t>舞台</t>
  </si>
  <si>
    <t>外场</t>
  </si>
  <si>
    <t>序厅</t>
  </si>
  <si>
    <t>单项合计</t>
  </si>
  <si>
    <t>2.AVL设备类</t>
  </si>
  <si>
    <t>视频</t>
  </si>
  <si>
    <t>自定义物料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</si>
  <si>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</si>
  <si>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</si>
  <si>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</si>
  <si>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</si>
  <si>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</si>
  <si>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</si>
  <si>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</si>
  <si>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</si>
  <si>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</si>
  <si>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</si>
  <si>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</si>
  <si>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</si>
  <si>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</si>
  <si>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会议中心</t>
  </si>
  <si>
    <t>场租</t>
  </si>
  <si>
    <t>天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</si>
  <si>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</si>
  <si>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</si>
  <si>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</si>
  <si>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</si>
  <si>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</si>
  <si>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</si>
  <si>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</si>
  <si>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</si>
  <si>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</si>
  <si>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</si>
  <si>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</si>
  <si>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</si>
  <si>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</si>
  <si>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</si>
  <si>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</si>
  <si>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</si>
  <si>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</si>
  <si>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</si>
  <si>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</si>
  <si>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</si>
  <si>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</si>
  <si>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</si>
  <si>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</si>
  <si>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</si>
  <si>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</si>
  <si>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</si>
  <si>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</si>
  <si>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</si>
  <si>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</si>
  <si>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</si>
  <si>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</si>
  <si>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</si>
  <si>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</si>
  <si>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</si>
  <si>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</si>
  <si>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</si>
  <si>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</si>
  <si>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</si>
  <si>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</si>
  <si>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</si>
  <si>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</si>
  <si>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</si>
  <si>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</si>
  <si>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</si>
  <si>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</si>
  <si>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</si>
  <si>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</si>
  <si>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</si>
  <si>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</si>
  <si>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</si>
  <si>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</si>
  <si>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</si>
  <si>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</si>
  <si>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</si>
  <si>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</si>
  <si>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</si>
  <si>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</si>
  <si>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</si>
  <si>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</si>
  <si>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</si>
  <si>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</si>
  <si>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</si>
  <si>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</si>
  <si>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</si>
  <si>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</si>
  <si>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</si>
  <si>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</si>
  <si>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</si>
  <si>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</si>
  <si>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</si>
  <si>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</si>
  <si>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</si>
  <si>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</si>
  <si>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</si>
  <si>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</si>
  <si>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</si>
  <si>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</si>
  <si>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</si>
  <si>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</si>
  <si>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</si>
  <si>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</si>
  <si>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</si>
  <si>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</si>
  <si>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</si>
  <si>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</si>
  <si>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</si>
  <si>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</si>
  <si>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</si>
  <si>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</si>
  <si>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</si>
  <si>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</si>
  <si>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</si>
  <si>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</si>
  <si>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</si>
  <si>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</si>
  <si>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</si>
  <si>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</si>
  <si>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</si>
  <si>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</si>
  <si>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</si>
  <si>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</si>
  <si>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</si>
  <si>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</si>
  <si>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</si>
  <si>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</si>
  <si>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</si>
  <si>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</si>
  <si>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</si>
  <si>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</si>
  <si>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</si>
  <si>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</si>
  <si>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</si>
  <si>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</si>
  <si>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</si>
  <si>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</si>
  <si>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</si>
  <si>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</si>
  <si>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</si>
  <si>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</si>
  <si>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</si>
  <si>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</si>
  <si>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</si>
  <si>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</si>
  <si>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</si>
  <si>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</si>
  <si>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</si>
  <si>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</si>
  <si>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</si>
  <si>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</si>
  <si>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</si>
  <si>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</si>
  <si>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</si>
  <si>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</si>
  <si>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</si>
  <si>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</si>
  <si>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</si>
  <si>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</si>
  <si>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</si>
  <si>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</si>
  <si>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</si>
  <si>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</si>
  <si>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</si>
  <si>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</si>
  <si>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</si>
  <si>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</si>
  <si>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</si>
  <si>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</si>
  <si>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</si>
  <si>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</si>
  <si>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</si>
  <si>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</si>
  <si>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</si>
  <si>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</si>
  <si>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</si>
  <si>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</si>
  <si>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</si>
  <si>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</si>
  <si>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</si>
  <si>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</si>
  <si>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</si>
  <si>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</si>
  <si>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</si>
  <si>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</si>
  <si>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</si>
  <si>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</si>
  <si>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</si>
  <si>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</si>
  <si>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</si>
  <si>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</si>
  <si>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</si>
  <si>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</si>
  <si>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</si>
  <si>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</si>
  <si>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</si>
  <si>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</si>
  <si>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</si>
  <si>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</si>
  <si>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</si>
  <si>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</si>
  <si>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</si>
  <si>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</si>
  <si>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</si>
  <si>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</si>
  <si>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</si>
  <si>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</si>
  <si>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</si>
  <si>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</si>
  <si>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</si>
  <si>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</si>
  <si>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</si>
  <si>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</si>
  <si>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</si>
  <si>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</si>
  <si>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</si>
  <si>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</si>
  <si>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</si>
  <si>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</si>
  <si>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</si>
  <si>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</si>
  <si>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</si>
  <si>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</si>
  <si>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</si>
  <si>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</si>
  <si>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</si>
  <si>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</si>
  <si>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</si>
  <si>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</si>
  <si>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</si>
  <si>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</si>
  <si>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</si>
  <si>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</si>
  <si>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</si>
  <si>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</si>
  <si>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</si>
  <si>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</si>
  <si>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</si>
  <si>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</si>
  <si>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</si>
  <si>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</si>
  <si>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</si>
  <si>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</si>
  <si>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</si>
  <si>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</si>
  <si>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</si>
  <si>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</si>
  <si>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</si>
  <si>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</si>
  <si>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</si>
  <si>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</si>
  <si>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</si>
  <si>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</si>
  <si>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</si>
  <si>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</si>
  <si>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</si>
  <si>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</si>
  <si>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</si>
  <si>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</si>
  <si>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</si>
  <si>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</si>
  <si>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</si>
  <si>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</si>
  <si>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</si>
  <si>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</si>
  <si>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</si>
  <si>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</si>
  <si>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</si>
  <si>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</si>
  <si>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</si>
  <si>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</si>
  <si>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</si>
  <si>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</si>
  <si>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</si>
  <si>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</si>
  <si>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</si>
  <si>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</si>
  <si>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</si>
  <si>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</si>
  <si>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</si>
  <si>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</si>
  <si>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</si>
  <si>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</si>
  <si>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</si>
  <si>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</si>
  <si>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</si>
  <si>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</si>
  <si>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</si>
  <si>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</si>
  <si>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</si>
  <si>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</si>
  <si>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</si>
  <si>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</si>
  <si>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</si>
  <si>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</si>
  <si>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</si>
  <si>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</si>
  <si>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</si>
  <si>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</si>
  <si>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</si>
  <si>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</si>
  <si>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</si>
  <si>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</si>
  <si>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</si>
  <si>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</si>
  <si>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</si>
  <si>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</si>
  <si>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</si>
  <si>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</si>
  <si>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</si>
  <si>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</si>
  <si>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</si>
  <si>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</si>
  <si>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</si>
  <si>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</si>
  <si>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</si>
  <si>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</si>
  <si>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</si>
  <si>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</si>
  <si>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</si>
  <si>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</si>
  <si>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</si>
  <si>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</si>
  <si>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</si>
  <si>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</si>
  <si>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</si>
  <si>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</si>
  <si>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</si>
  <si>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</si>
  <si>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</si>
  <si>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</si>
  <si>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</si>
  <si>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</si>
  <si>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</si>
  <si>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</si>
  <si>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</si>
  <si>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</si>
  <si>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</si>
  <si>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</si>
  <si>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</si>
  <si>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</si>
  <si>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</si>
  <si>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</si>
  <si>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</si>
  <si>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</si>
  <si>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</si>
  <si>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</si>
  <si>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</si>
  <si>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</si>
  <si>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</si>
  <si>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</si>
  <si>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</si>
  <si>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</si>
  <si>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</si>
  <si>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</si>
  <si>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</si>
  <si>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</si>
  <si>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</si>
  <si>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</si>
  <si>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</si>
  <si>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</si>
  <si>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</si>
  <si>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</si>
  <si>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</si>
  <si>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</si>
  <si>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</si>
  <si>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</si>
  <si>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</si>
  <si>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</si>
  <si>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</si>
  <si>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</si>
  <si>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</si>
  <si>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</si>
  <si>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</si>
  <si>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</si>
  <si>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</si>
  <si>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</si>
  <si>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</si>
  <si>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</si>
  <si>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</si>
  <si>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</si>
  <si>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</si>
  <si>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</si>
  <si>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</si>
  <si>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</si>
  <si>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</si>
  <si>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</si>
  <si>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</si>
  <si>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</si>
  <si>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</si>
  <si>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</si>
  <si>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</si>
  <si>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</si>
  <si>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</si>
  <si>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</si>
  <si>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</si>
  <si>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</si>
  <si>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</si>
  <si>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</si>
  <si>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</si>
  <si>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</si>
  <si>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</si>
  <si>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</si>
  <si>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</si>
  <si>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</si>
  <si>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</si>
  <si>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</si>
  <si>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</si>
  <si>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</si>
  <si>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</si>
  <si>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</si>
  <si>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</si>
  <si>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</si>
  <si>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</si>
  <si>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</si>
  <si>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</si>
  <si>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</si>
  <si>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</si>
  <si>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</si>
  <si>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</si>
  <si>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</si>
  <si>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</si>
  <si>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</si>
  <si>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</si>
  <si>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</si>
  <si>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</si>
  <si>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</si>
  <si>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</si>
  <si>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</si>
  <si>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</si>
  <si>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</si>
  <si>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</si>
  <si>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</si>
  <si>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</si>
  <si>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</si>
  <si>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</si>
  <si>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</si>
  <si>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</si>
  <si>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</si>
  <si>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</si>
  <si>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</si>
  <si>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</si>
  <si>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</si>
  <si>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</si>
  <si>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</si>
  <si>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</si>
  <si>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</si>
  <si>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</si>
  <si>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</si>
  <si>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</si>
  <si>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</si>
  <si>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</si>
  <si>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</si>
  <si>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</si>
  <si>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</si>
  <si>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</si>
  <si>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</si>
  <si>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</si>
  <si>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</si>
  <si>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</si>
  <si>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</si>
  <si>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</si>
  <si>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</si>
  <si>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</si>
  <si>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</si>
  <si>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</si>
  <si>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</si>
  <si>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</si>
  <si>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</si>
  <si>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</si>
  <si>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</si>
  <si>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</si>
  <si>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</si>
  <si>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</si>
  <si>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</si>
  <si>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</si>
  <si>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</si>
  <si>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</si>
  <si>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</si>
  <si>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</si>
  <si>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</si>
  <si>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</si>
  <si>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</si>
  <si>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</si>
  <si>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</si>
  <si>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</si>
  <si>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</si>
  <si>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</si>
  <si>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</si>
  <si>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</si>
  <si>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</si>
  <si>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</si>
  <si>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</si>
  <si>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</si>
  <si>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</si>
  <si>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</si>
  <si>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</si>
  <si>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</si>
  <si>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</si>
  <si>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</si>
  <si>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</si>
  <si>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</si>
  <si>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</si>
  <si>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</si>
  <si>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</si>
  <si>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</si>
  <si>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</si>
  <si>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</si>
  <si>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</si>
  <si>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</si>
  <si>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</si>
  <si>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</si>
  <si>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</si>
  <si>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</si>
  <si>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</si>
  <si>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</si>
  <si>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</si>
  <si>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</si>
  <si>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</si>
  <si>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</si>
  <si>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</si>
  <si>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</si>
  <si>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</si>
  <si>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</si>
  <si>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</si>
  <si>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</si>
  <si>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</si>
  <si>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</si>
  <si>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</si>
  <si>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</si>
  <si>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</si>
  <si>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</si>
  <si>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</si>
  <si>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</si>
  <si>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</si>
  <si>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</si>
  <si>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</si>
  <si>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</si>
  <si>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</si>
  <si>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</si>
  <si>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</si>
  <si>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</si>
  <si>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</si>
  <si>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</si>
  <si>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</si>
  <si>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</si>
  <si>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</si>
  <si>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</si>
  <si>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</si>
  <si>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</si>
  <si>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</si>
  <si>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</si>
  <si>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</si>
  <si>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</si>
  <si>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</si>
  <si>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</si>
  <si>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</si>
  <si>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</si>
  <si>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</si>
  <si>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</si>
  <si>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</si>
  <si>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</si>
  <si>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</si>
  <si>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</si>
  <si>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</si>
  <si>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</si>
  <si>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</si>
  <si>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</si>
  <si>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</si>
  <si>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</si>
  <si>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</si>
  <si>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</si>
  <si>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</si>
  <si>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</si>
  <si>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</si>
  <si>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</si>
  <si>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</si>
  <si>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</si>
  <si>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</si>
  <si>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</si>
  <si>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</si>
  <si>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</si>
  <si>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</si>
  <si>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</si>
  <si>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</si>
  <si>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</si>
  <si>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</si>
  <si>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</si>
  <si>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</si>
  <si>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</si>
  <si>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</si>
  <si>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</si>
  <si>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</si>
  <si>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</si>
  <si>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</si>
  <si>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</si>
  <si>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</si>
  <si>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</si>
  <si>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</si>
  <si>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</si>
  <si>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</si>
  <si>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</si>
  <si>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</si>
  <si>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</si>
  <si>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</si>
  <si>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</si>
  <si>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</si>
  <si>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</si>
  <si>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</si>
  <si>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</si>
  <si>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</si>
  <si>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</si>
  <si>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</si>
  <si>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</si>
  <si>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</si>
  <si>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</si>
  <si>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</si>
  <si>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</si>
  <si>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</si>
  <si>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</si>
  <si>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</si>
  <si>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</si>
  <si>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</si>
  <si>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</si>
  <si>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</si>
  <si>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</si>
  <si>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</si>
  <si>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</si>
  <si>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</si>
  <si>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</si>
  <si>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</si>
  <si>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</si>
  <si>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</si>
  <si>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</si>
  <si>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</si>
  <si>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</si>
  <si>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</si>
  <si>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</si>
  <si>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</si>
  <si>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</si>
  <si>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</si>
  <si>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</si>
  <si>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</si>
  <si>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</si>
  <si>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</si>
  <si>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</si>
  <si>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</si>
  <si>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</si>
  <si>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</si>
  <si>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</si>
  <si>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</si>
  <si>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</si>
  <si>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</si>
  <si>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</si>
  <si>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</si>
  <si>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</si>
  <si>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</si>
  <si>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</si>
  <si>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</si>
  <si>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</si>
  <si>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</si>
  <si>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</si>
  <si>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</si>
  <si>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</si>
  <si>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</si>
  <si>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</si>
  <si>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</si>
  <si>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</si>
  <si>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</si>
  <si>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</si>
  <si>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</si>
  <si>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</si>
  <si>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</si>
  <si>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</si>
  <si>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</si>
  <si>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</si>
  <si>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</si>
  <si>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</si>
  <si>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</si>
  <si>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</si>
  <si>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</si>
  <si>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</si>
  <si>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</si>
  <si>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</si>
  <si>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</si>
  <si>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</si>
  <si>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</si>
  <si>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</si>
  <si>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</si>
  <si>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</si>
  <si>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</si>
  <si>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</si>
  <si>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</si>
  <si>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</si>
  <si>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</si>
  <si>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</si>
  <si>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</si>
  <si>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</si>
  <si>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</si>
  <si>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</si>
  <si>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</si>
  <si>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</si>
  <si>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</si>
  <si>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</si>
  <si>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</si>
  <si>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</si>
  <si>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</si>
  <si>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</si>
  <si>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</si>
  <si>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</si>
  <si>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</si>
  <si>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</si>
  <si>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</si>
  <si>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</si>
  <si>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</si>
  <si>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</si>
  <si>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</si>
  <si>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</si>
  <si>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</si>
  <si>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</si>
  <si>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</si>
  <si>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</si>
  <si>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</si>
  <si>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</si>
  <si>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</si>
  <si>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</si>
  <si>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</si>
  <si>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</si>
  <si>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</si>
  <si>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</si>
  <si>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</si>
  <si>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</si>
  <si>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</si>
  <si>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</si>
  <si>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</si>
  <si>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</si>
  <si>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</si>
  <si>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</si>
  <si>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</si>
  <si>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</si>
  <si>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</si>
  <si>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</si>
  <si>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</si>
  <si>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</si>
  <si>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</si>
  <si>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</si>
  <si>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</si>
  <si>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</si>
  <si>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</si>
  <si>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</si>
  <si>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</si>
  <si>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</si>
  <si>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</si>
  <si>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</si>
  <si>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</si>
  <si>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</si>
  <si>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</si>
  <si>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</si>
  <si>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</si>
  <si>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</si>
  <si>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</si>
  <si>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</si>
  <si>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</si>
  <si>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</si>
  <si>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</si>
  <si>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</si>
  <si>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</si>
  <si>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</si>
  <si>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</si>
  <si>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</si>
  <si>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</si>
  <si>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</si>
  <si>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</si>
  <si>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</si>
  <si>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</si>
  <si>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</si>
  <si>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</si>
  <si>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</si>
  <si>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</si>
  <si>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</si>
  <si>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</si>
  <si>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</si>
  <si>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</si>
  <si>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</si>
  <si>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</si>
  <si>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</si>
  <si>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</si>
  <si>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</si>
  <si>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</si>
  <si>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</si>
  <si>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</si>
  <si>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</si>
  <si>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</si>
  <si>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</si>
  <si>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</si>
  <si>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</si>
  <si>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</si>
  <si>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</si>
  <si>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</si>
  <si>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</si>
  <si>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</si>
  <si>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</si>
  <si>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</si>
  <si>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</si>
  <si>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</si>
  <si>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</si>
  <si>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</si>
  <si>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</si>
  <si>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</si>
  <si>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</si>
  <si>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</si>
  <si>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</si>
  <si>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</si>
  <si>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</si>
  <si>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</si>
  <si>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</si>
  <si>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</si>
  <si>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</si>
  <si>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</si>
  <si>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</si>
  <si>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</si>
  <si>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</si>
  <si>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</si>
  <si>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</si>
  <si>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</si>
  <si>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</si>
  <si>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</si>
  <si>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</si>
  <si>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</si>
  <si>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</si>
  <si>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</si>
  <si>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</si>
  <si>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</si>
  <si>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</si>
  <si>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</si>
  <si>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</si>
  <si>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</si>
  <si>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</si>
  <si>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</si>
  <si>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</si>
  <si>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</si>
  <si>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</si>
  <si>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</si>
  <si>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</si>
  <si>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</si>
  <si>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</si>
  <si>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</si>
  <si>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</si>
  <si>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</si>
  <si>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</si>
  <si>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</si>
  <si>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</si>
  <si>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</si>
  <si>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</si>
  <si>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</si>
  <si>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</si>
  <si>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</si>
  <si>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</si>
  <si>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</si>
  <si>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</si>
  <si>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</si>
  <si>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</si>
  <si>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</si>
  <si>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</si>
  <si>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</si>
  <si>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</si>
  <si>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</si>
  <si>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</si>
  <si>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</si>
  <si>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</si>
  <si>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</si>
  <si>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</si>
  <si>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</si>
  <si>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</si>
  <si>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</si>
  <si>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</si>
  <si>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</si>
  <si>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</si>
  <si>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</si>
  <si>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</si>
  <si>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</si>
  <si>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</si>
  <si>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</si>
  <si>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</si>
  <si>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</si>
  <si>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</si>
  <si>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</si>
  <si>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</si>
  <si>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</si>
  <si>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</si>
  <si>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</si>
  <si>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</si>
  <si>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</si>
  <si>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宝山体育馆</t>
    <phoneticPr fontId="23" type="noConversion"/>
  </si>
  <si>
    <t>篮球馆</t>
    <phoneticPr fontId="23" type="noConversion"/>
  </si>
  <si>
    <t>活动搭建</t>
    <phoneticPr fontId="23" type="noConversion"/>
  </si>
  <si>
    <t>活动彩排</t>
    <phoneticPr fontId="23" type="noConversion"/>
  </si>
  <si>
    <t>活动日</t>
    <phoneticPr fontId="23" type="noConversion"/>
  </si>
  <si>
    <t>撤场</t>
    <phoneticPr fontId="23" type="noConversion"/>
  </si>
  <si>
    <t>6月6～7日</t>
    <phoneticPr fontId="23" type="noConversion"/>
  </si>
  <si>
    <t>6月1～5日</t>
    <phoneticPr fontId="23" type="noConversion"/>
  </si>
  <si>
    <t>6月9～10日</t>
    <phoneticPr fontId="23" type="noConversion"/>
  </si>
  <si>
    <t>主会场</t>
    <phoneticPr fontId="23" type="noConversion"/>
  </si>
  <si>
    <t>直播区+红毯区+Party区</t>
    <phoneticPr fontId="23" type="noConversion"/>
  </si>
  <si>
    <t>2F网球俱乐部</t>
    <phoneticPr fontId="23" type="noConversion"/>
  </si>
  <si>
    <t>网球俱乐部（全区域）</t>
    <phoneticPr fontId="23" type="noConversion"/>
  </si>
  <si>
    <t>活动搭建、活动彩排、活动日、撤场/5天</t>
    <phoneticPr fontId="23" type="noConversion"/>
  </si>
  <si>
    <t>6月5～9日（打包价）</t>
    <phoneticPr fontId="23" type="noConversion"/>
  </si>
  <si>
    <t>篮球馆+休息区</t>
    <phoneticPr fontId="23" type="noConversion"/>
  </si>
  <si>
    <t>空调费</t>
    <phoneticPr fontId="23" type="noConversion"/>
  </si>
  <si>
    <t>物业费</t>
    <phoneticPr fontId="23" type="noConversion"/>
  </si>
  <si>
    <t>人工费（保安、保洁、工程技术、统筹）；清洁费</t>
    <phoneticPr fontId="23" type="noConversion"/>
  </si>
  <si>
    <t>3500元/小时，3小时起</t>
    <phoneticPr fontId="23" type="noConversion"/>
  </si>
  <si>
    <t>6月1～10日</t>
    <phoneticPr fontId="23" type="noConversion"/>
  </si>
  <si>
    <t>6月7～8日</t>
    <phoneticPr fontId="23" type="noConversion"/>
  </si>
  <si>
    <t>1500人</t>
    <phoneticPr fontId="23" type="noConversion"/>
  </si>
  <si>
    <t>上海</t>
    <phoneticPr fontId="23" type="noConversion"/>
  </si>
  <si>
    <t>2023抖音电影奇妙夜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</si>
</sst>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¥&quot;#,##0.00_);[Red]\(&quot;¥&quot;#,##0.00\)"/>
    <numFmt numFmtId="43" formatCode="_(* #,##0.00_);_(* \(#,##0.00\);_(* &quot;-&quot;??_);_(@_)"/>
    <numFmt numFmtId="176" formatCode="&quot;￥&quot;#,##0.00;&quot;￥&quot;\-#,##0.00"/>
    <numFmt numFmtId="177" formatCode="_ * #,##0.00_ ;_ * \-#,##0.00_ ;_ * &quot;-&quot;??_ ;_ @_ "/>
    <numFmt numFmtId="178" formatCode="0.00_ "/>
    <numFmt numFmtId="179" formatCode="[$-409]d\/mmm\/yy;@"/>
    <numFmt numFmtId="180" formatCode="_ \¥* #,##0.00_ ;_ \¥* \-#,##0.00_ ;_ \¥* &quot;-&quot;??_ ;_ @_ "/>
    <numFmt numFmtId="181" formatCode="0_ "/>
    <numFmt numFmtId="182" formatCode="\¥#,##0.00"/>
    <numFmt numFmtId="183" formatCode="0_);[Red]\(0\)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2">
    <xf numFmtId="0" fontId="0" fillId="0" borderId="0"/>
    <xf numFmtId="180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77" fontId="2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9" fontId="19" fillId="0" borderId="0">
      <alignment vertical="center"/>
    </xf>
    <xf numFmtId="180" fontId="19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79" fontId="20" fillId="0" borderId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0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80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" applyFont="1" applyFill="1" applyBorder="1" applyAlignment="1" applyProtection="1">
      <alignment horizontal="center" vertical="center" wrapText="1"/>
    </xf>
    <xf numFmtId="180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0" xfId="1" applyNumberFormat="1" applyFont="1" applyBorder="1" applyAlignment="1" applyProtection="1">
      <alignment horizontal="center" vertical="center"/>
      <protection locked="0"/>
    </xf>
    <xf numFmtId="180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4" applyFont="1" applyFill="1" applyBorder="1" applyAlignment="1" applyProtection="1">
      <alignment horizontal="center" vertical="center" wrapText="1"/>
      <protection locked="0"/>
    </xf>
    <xf numFmtId="0" fontId="9" fillId="8" borderId="1" xfId="14" applyFont="1" applyFill="1" applyBorder="1" applyAlignment="1" applyProtection="1">
      <alignment horizontal="center" vertical="center" wrapText="1"/>
      <protection locked="0"/>
    </xf>
    <xf numFmtId="0" fontId="11" fillId="0" borderId="9" xfId="14" applyFont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178" fontId="2" fillId="10" borderId="1" xfId="6" applyNumberFormat="1" applyFont="1" applyFill="1" applyBorder="1" applyAlignment="1">
      <alignment horizontal="center" vertical="center" wrapText="1"/>
    </xf>
    <xf numFmtId="0" fontId="11" fillId="4" borderId="1" xfId="14" applyFont="1" applyFill="1" applyBorder="1" applyAlignment="1">
      <alignment horizontal="center" vertical="center" wrapText="1"/>
    </xf>
    <xf numFmtId="0" fontId="11" fillId="0" borderId="10" xfId="14" applyFont="1" applyBorder="1" applyAlignment="1" applyProtection="1">
      <alignment horizontal="center" vertical="center" wrapText="1"/>
      <protection locked="0"/>
    </xf>
    <xf numFmtId="178" fontId="2" fillId="4" borderId="1" xfId="6" applyNumberFormat="1" applyFont="1" applyFill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1" fillId="0" borderId="6" xfId="14" applyFont="1" applyBorder="1" applyAlignment="1" applyProtection="1">
      <alignment horizontal="center" vertical="center" wrapText="1"/>
      <protection locked="0"/>
    </xf>
    <xf numFmtId="178" fontId="2" fillId="7" borderId="1" xfId="6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4" applyFont="1" applyFill="1" applyBorder="1" applyAlignment="1" applyProtection="1">
      <alignment vertical="center" wrapText="1"/>
      <protection locked="0"/>
    </xf>
    <xf numFmtId="0" fontId="2" fillId="0" borderId="1" xfId="14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14" applyFont="1" applyFill="1" applyBorder="1" applyAlignment="1" applyProtection="1">
      <alignment horizontal="center" vertical="center" wrapText="1"/>
      <protection locked="0"/>
    </xf>
    <xf numFmtId="178" fontId="2" fillId="0" borderId="1" xfId="6" applyNumberFormat="1" applyFont="1" applyBorder="1" applyAlignment="1">
      <alignment horizontal="center" vertical="center" wrapText="1"/>
    </xf>
    <xf numFmtId="0" fontId="10" fillId="0" borderId="1" xfId="14" applyFont="1" applyBorder="1" applyAlignment="1">
      <alignment horizontal="right" vertical="center" wrapText="1"/>
    </xf>
    <xf numFmtId="0" fontId="11" fillId="0" borderId="1" xfId="14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2" xfId="14" applyFont="1" applyBorder="1" applyAlignment="1" applyProtection="1">
      <alignment horizontal="center" vertical="center" wrapText="1"/>
      <protection locked="0"/>
    </xf>
    <xf numFmtId="49" fontId="13" fillId="12" borderId="11" xfId="1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4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176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4" applyFont="1" applyFill="1" applyBorder="1" applyAlignment="1" applyProtection="1">
      <alignment horizontal="center" vertical="center" wrapText="1"/>
      <protection locked="0"/>
    </xf>
    <xf numFmtId="176" fontId="11" fillId="4" borderId="1" xfId="14" applyNumberFormat="1" applyFont="1" applyFill="1" applyBorder="1" applyAlignment="1">
      <alignment horizontal="center" vertical="center" wrapText="1"/>
    </xf>
    <xf numFmtId="0" fontId="1" fillId="0" borderId="1" xfId="14" applyFont="1" applyBorder="1" applyAlignment="1" applyProtection="1">
      <alignment horizontal="center" vertical="center" wrapText="1"/>
      <protection locked="0"/>
    </xf>
    <xf numFmtId="0" fontId="11" fillId="4" borderId="1" xfId="14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4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176" fontId="11" fillId="0" borderId="1" xfId="1" applyNumberFormat="1" applyFont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4" applyFont="1" applyBorder="1" applyAlignment="1" applyProtection="1">
      <alignment horizontal="center" vertical="center" wrapText="1"/>
      <protection locked="0"/>
    </xf>
    <xf numFmtId="0" fontId="2" fillId="4" borderId="1" xfId="14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82" fontId="11" fillId="0" borderId="1" xfId="14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 applyProtection="1">
      <alignment horizontal="distributed" vertical="center"/>
      <protection locked="0"/>
    </xf>
    <xf numFmtId="183" fontId="12" fillId="0" borderId="1" xfId="14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 applyProtection="1">
      <alignment horizontal="center" vertical="center" wrapText="1"/>
    </xf>
    <xf numFmtId="176" fontId="12" fillId="4" borderId="1" xfId="1" applyNumberFormat="1" applyFont="1" applyFill="1" applyBorder="1" applyAlignment="1" applyProtection="1">
      <alignment horizontal="center" vertical="center" wrapText="1"/>
    </xf>
    <xf numFmtId="0" fontId="2" fillId="1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180" fontId="9" fillId="7" borderId="1" xfId="1" applyFont="1" applyFill="1" applyBorder="1" applyAlignment="1" applyProtection="1">
      <alignment horizontal="center" vertical="center" wrapText="1"/>
      <protection locked="0"/>
    </xf>
    <xf numFmtId="180" fontId="11" fillId="0" borderId="1" xfId="1" applyFont="1" applyFill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8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80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5" applyFont="1" applyBorder="1" applyAlignment="1" applyProtection="1">
      <alignment vertical="center"/>
      <protection locked="0"/>
    </xf>
    <xf numFmtId="180" fontId="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" applyFont="1" applyFill="1" applyBorder="1" applyAlignment="1" applyProtection="1">
      <alignment horizontal="center" vertical="center" wrapText="1"/>
      <protection locked="0"/>
    </xf>
    <xf numFmtId="180" fontId="12" fillId="0" borderId="1" xfId="1" applyFont="1" applyFill="1" applyBorder="1" applyAlignment="1" applyProtection="1">
      <alignment horizontal="center" vertical="center" wrapText="1"/>
      <protection locked="0"/>
    </xf>
    <xf numFmtId="180" fontId="10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  <protection locked="0"/>
    </xf>
    <xf numFmtId="0" fontId="11" fillId="12" borderId="11" xfId="14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6" fontId="17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17" fillId="0" borderId="1" xfId="5" applyNumberFormat="1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80" fontId="10" fillId="6" borderId="1" xfId="1" applyFont="1" applyFill="1" applyBorder="1" applyAlignment="1" applyProtection="1">
      <alignment horizontal="center" vertical="center" wrapText="1"/>
      <protection locked="0"/>
    </xf>
    <xf numFmtId="180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80" fontId="17" fillId="16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10" fontId="17" fillId="0" borderId="1" xfId="5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1" fillId="0" borderId="1" xfId="14" applyFont="1" applyBorder="1" applyAlignment="1" applyProtection="1">
      <alignment horizontal="left" vertical="center" wrapText="1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9" xfId="14" applyFont="1" applyBorder="1" applyAlignment="1" applyProtection="1">
      <alignment horizontal="center" vertical="center" wrapText="1"/>
      <protection locked="0"/>
    </xf>
    <xf numFmtId="0" fontId="11" fillId="0" borderId="10" xfId="14" applyFont="1" applyBorder="1" applyAlignment="1" applyProtection="1">
      <alignment horizontal="center" vertical="center" wrapText="1"/>
      <protection locked="0"/>
    </xf>
    <xf numFmtId="0" fontId="11" fillId="0" borderId="6" xfId="14" applyFont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176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4" applyFont="1" applyBorder="1" applyAlignment="1">
      <alignment horizontal="right" vertical="center" wrapText="1"/>
    </xf>
    <xf numFmtId="176" fontId="10" fillId="0" borderId="1" xfId="14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6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4" applyFont="1" applyBorder="1" applyAlignment="1" applyProtection="1">
      <alignment horizontal="right" vertical="center" wrapText="1"/>
      <protection locked="0"/>
    </xf>
    <xf numFmtId="0" fontId="10" fillId="0" borderId="4" xfId="14" applyFont="1" applyBorder="1" applyAlignment="1" applyProtection="1">
      <alignment horizontal="right" vertical="center" wrapText="1"/>
      <protection locked="0"/>
    </xf>
    <xf numFmtId="176" fontId="10" fillId="0" borderId="4" xfId="14" applyNumberFormat="1" applyFont="1" applyBorder="1" applyAlignment="1" applyProtection="1">
      <alignment horizontal="center" vertical="center" wrapText="1"/>
      <protection locked="0"/>
    </xf>
    <xf numFmtId="0" fontId="10" fillId="0" borderId="5" xfId="14" applyFont="1" applyBorder="1" applyAlignment="1" applyProtection="1">
      <alignment horizontal="right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0" fillId="0" borderId="6" xfId="14" applyFont="1" applyBorder="1" applyAlignment="1" applyProtection="1">
      <alignment horizontal="right" vertical="center" wrapText="1"/>
      <protection locked="0"/>
    </xf>
    <xf numFmtId="176" fontId="10" fillId="0" borderId="1" xfId="14" applyNumberFormat="1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4" applyBorder="1" applyAlignment="1" applyProtection="1">
      <alignment horizontal="center" vertical="center" wrapText="1"/>
      <protection locked="0"/>
    </xf>
    <xf numFmtId="176" fontId="15" fillId="0" borderId="4" xfId="4" applyNumberFormat="1" applyFont="1" applyBorder="1" applyAlignment="1" applyProtection="1">
      <alignment horizontal="center" vertical="center" wrapText="1"/>
      <protection locked="0"/>
    </xf>
    <xf numFmtId="0" fontId="15" fillId="0" borderId="4" xfId="4" applyFont="1" applyBorder="1" applyAlignment="1" applyProtection="1">
      <alignment horizontal="center" vertical="center" wrapText="1"/>
      <protection locked="0"/>
    </xf>
    <xf numFmtId="0" fontId="15" fillId="0" borderId="5" xfId="4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43" fontId="11" fillId="0" borderId="1" xfId="31" applyFont="1" applyBorder="1" applyAlignment="1" applyProtection="1">
      <alignment horizontal="center" vertical="center" wrapText="1"/>
      <protection locked="0"/>
    </xf>
    <xf numFmtId="8" fontId="11" fillId="0" borderId="1" xfId="31" applyNumberFormat="1" applyFont="1" applyFill="1" applyBorder="1" applyAlignment="1" applyProtection="1">
      <alignment horizontal="right" vertical="center" wrapText="1"/>
      <protection locked="0"/>
    </xf>
  </cellXfs>
  <cellStyles count="32">
    <cellStyle name="Normal 3" xfId="12" xr:uid="{00000000-0005-0000-0000-000034000000}"/>
    <cellStyle name="百分比" xfId="5" builtinId="5"/>
    <cellStyle name="百分比 2 2 3 2" xfId="15" xr:uid="{00000000-0005-0000-0000-00003C000000}"/>
    <cellStyle name="百分比 2 3 2" xfId="16" xr:uid="{00000000-0005-0000-0000-00003D000000}"/>
    <cellStyle name="百分比 2 3 2 2" xfId="8" xr:uid="{00000000-0005-0000-0000-00001C000000}"/>
    <cellStyle name="常规" xfId="0" builtinId="0"/>
    <cellStyle name="常规 12" xfId="6" xr:uid="{00000000-0005-0000-0000-000014000000}"/>
    <cellStyle name="常规 13" xfId="18" xr:uid="{00000000-0005-0000-0000-00003F000000}"/>
    <cellStyle name="常规 13 2" xfId="2" xr:uid="{00000000-0005-0000-0000-000005000000}"/>
    <cellStyle name="常规 2" xfId="19" xr:uid="{00000000-0005-0000-0000-000040000000}"/>
    <cellStyle name="常规 2 2" xfId="13" xr:uid="{00000000-0005-0000-0000-000035000000}"/>
    <cellStyle name="常规 2 2 2" xfId="10" xr:uid="{00000000-0005-0000-0000-000029000000}"/>
    <cellStyle name="常规 2 2 2 3" xfId="11" xr:uid="{00000000-0005-0000-0000-000030000000}"/>
    <cellStyle name="常规 2 3 2" xfId="14" xr:uid="{00000000-0005-0000-0000-00003A000000}"/>
    <cellStyle name="常规 3" xfId="20" xr:uid="{00000000-0005-0000-0000-000041000000}"/>
    <cellStyle name="常规 4 2" xfId="21" xr:uid="{00000000-0005-0000-0000-000042000000}"/>
    <cellStyle name="常规 6 3 2" xfId="17" xr:uid="{00000000-0005-0000-0000-00003E000000}"/>
    <cellStyle name="常规 6 3 2 2" xfId="7" xr:uid="{00000000-0005-0000-0000-00001B000000}"/>
    <cellStyle name="常规 7" xfId="22" xr:uid="{00000000-0005-0000-0000-000043000000}"/>
    <cellStyle name="超链接" xfId="4" builtinId="8"/>
    <cellStyle name="货币" xfId="1" builtinId="4"/>
    <cellStyle name="货币 2 10 3 2" xfId="23" xr:uid="{00000000-0005-0000-0000-000044000000}"/>
    <cellStyle name="货币 2 2 2 2 2" xfId="9" xr:uid="{00000000-0005-0000-0000-000024000000}"/>
    <cellStyle name="货币 7" xfId="24" xr:uid="{00000000-0005-0000-0000-000045000000}"/>
    <cellStyle name="货币 7 2" xfId="25" xr:uid="{00000000-0005-0000-0000-000046000000}"/>
    <cellStyle name="货币 7 2 2" xfId="26" xr:uid="{00000000-0005-0000-0000-000047000000}"/>
    <cellStyle name="普通 2" xfId="27" xr:uid="{00000000-0005-0000-0000-000048000000}"/>
    <cellStyle name="普通 2 13" xfId="28" xr:uid="{00000000-0005-0000-0000-000049000000}"/>
    <cellStyle name="千位分隔" xfId="31" builtinId="3"/>
    <cellStyle name="千位分隔 2" xfId="29" xr:uid="{00000000-0005-0000-0000-00004A000000}"/>
    <cellStyle name="千位分隔 3 3 2" xfId="3" xr:uid="{00000000-0005-0000-0000-000008000000}"/>
    <cellStyle name="千位分隔 3 3 2 2" xfId="30" xr:uid="{00000000-0005-0000-0000-00004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4" customWidth="1"/>
    <col min="2" max="2" width="10.33203125" style="114" customWidth="1"/>
    <col min="3" max="3" width="11.33203125" style="114" customWidth="1"/>
    <col min="4" max="5" width="16" style="114" customWidth="1"/>
    <col min="6" max="16384" width="8.6640625" style="114"/>
  </cols>
  <sheetData>
    <row r="1" spans="1:5">
      <c r="B1" s="114" t="s">
        <v>0</v>
      </c>
      <c r="C1" s="114" t="s">
        <v>1</v>
      </c>
      <c r="D1" s="114" t="s">
        <v>2</v>
      </c>
      <c r="E1" s="114" t="s">
        <v>3</v>
      </c>
    </row>
    <row r="2" spans="1:5">
      <c r="A2" s="114" t="s">
        <v>4</v>
      </c>
      <c r="B2" s="114" t="e">
        <f>SUM(基准价格!#REF!)</f>
        <v>#REF!</v>
      </c>
      <c r="C2" s="114" t="e">
        <f>SUM(基准价格!#REF!)</f>
        <v>#REF!</v>
      </c>
      <c r="D2" s="114">
        <f>(COUNTA(基准价格!#REF!)-1)-(COUNTA(基准价格!#REF!)-1)</f>
        <v>0</v>
      </c>
      <c r="E2" s="114">
        <f>(COUNTA(基准价格!#REF!)-1)-(COUNTA(基准价格!#REF!)-1)</f>
        <v>0</v>
      </c>
    </row>
    <row r="4" spans="1:5">
      <c r="A4" s="114" t="s">
        <v>5</v>
      </c>
      <c r="B4" s="114" t="e">
        <f>SUM(#REF!)</f>
        <v>#REF!</v>
      </c>
      <c r="C4" s="114" t="e">
        <f>SUM(#REF!)</f>
        <v>#REF!</v>
      </c>
      <c r="D4" s="114">
        <f>(COUNTA(#REF!)-1)-(COUNTA(#REF!)-1)</f>
        <v>0</v>
      </c>
      <c r="E4" s="114">
        <f>(COUNTA(#REF!)-1)-(COUNTA(#REF!)-1)</f>
        <v>0</v>
      </c>
    </row>
    <row r="6" spans="1:5">
      <c r="A6" s="114" t="s">
        <v>6</v>
      </c>
      <c r="B6" s="114" t="e">
        <f>SUM(#REF!)</f>
        <v>#REF!</v>
      </c>
      <c r="C6" s="114" t="e">
        <f>SUM(#REF!)</f>
        <v>#REF!</v>
      </c>
      <c r="D6" s="114">
        <f>(COUNTA(#REF!)-1)-(COUNTA(#REF!)-1)</f>
        <v>0</v>
      </c>
      <c r="E6" s="114">
        <f>(COUNTA(#REF!)-1)-(COUNTA(#REF!)-1)</f>
        <v>0</v>
      </c>
    </row>
    <row r="8" spans="1:5">
      <c r="A8" s="114" t="s">
        <v>7</v>
      </c>
      <c r="B8" s="114">
        <f>SUM(报价结算清单!J52:J74)</f>
        <v>752000</v>
      </c>
      <c r="C8" s="114">
        <f>B8</f>
        <v>752000</v>
      </c>
    </row>
    <row r="10" spans="1:5">
      <c r="A10" s="114" t="s">
        <v>8</v>
      </c>
      <c r="B10" s="114" t="e">
        <f>SUM(#REF!)</f>
        <v>#REF!</v>
      </c>
      <c r="C10" s="114" t="e">
        <f>SUM(#REF!)</f>
        <v>#REF!</v>
      </c>
      <c r="D10" s="114">
        <f>(COUNTA(#REF!)-1)-(COUNTA(#REF!)-1)</f>
        <v>0</v>
      </c>
      <c r="E10" s="114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1"/>
  <sheetViews>
    <sheetView tabSelected="1" topLeftCell="C70" zoomScaleNormal="100" workbookViewId="0">
      <selection activeCell="R96" sqref="R96"/>
    </sheetView>
  </sheetViews>
  <sheetFormatPr baseColWidth="10" defaultColWidth="9" defaultRowHeight="14"/>
  <cols>
    <col min="1" max="1" width="5.1640625" style="26" customWidth="1"/>
    <col min="2" max="2" width="12" style="26" bestFit="1" customWidth="1"/>
    <col min="3" max="3" width="15.5" style="26" bestFit="1" customWidth="1"/>
    <col min="4" max="4" width="14.83203125" style="26" customWidth="1"/>
    <col min="5" max="5" width="14.1640625" style="26" customWidth="1"/>
    <col min="6" max="6" width="22.83203125" style="26" customWidth="1"/>
    <col min="7" max="7" width="26" style="26" customWidth="1"/>
    <col min="8" max="8" width="37" style="26" customWidth="1"/>
    <col min="9" max="9" width="13.5" style="26" customWidth="1"/>
    <col min="10" max="10" width="28.5" style="27" customWidth="1"/>
    <col min="11" max="11" width="12.5" style="26" customWidth="1"/>
    <col min="12" max="12" width="8.1640625" style="26" customWidth="1"/>
    <col min="13" max="13" width="8" style="26" customWidth="1"/>
    <col min="14" max="14" width="12.83203125" style="26" customWidth="1"/>
    <col min="15" max="15" width="8" style="26" customWidth="1"/>
    <col min="16" max="16" width="13.1640625" style="27" bestFit="1" customWidth="1"/>
    <col min="17" max="17" width="13.6640625" style="28" bestFit="1" customWidth="1"/>
    <col min="18" max="18" width="12.5" style="23" customWidth="1"/>
    <col min="19" max="19" width="41.5" style="26" customWidth="1"/>
    <col min="20" max="20" width="14.1640625" style="26" customWidth="1"/>
    <col min="21" max="22" width="9" style="26"/>
    <col min="23" max="23" width="9.83203125" style="26" customWidth="1"/>
    <col min="24" max="16384" width="9" style="26"/>
  </cols>
  <sheetData>
    <row r="1" spans="1:20" ht="21">
      <c r="A1" s="174" t="s">
        <v>9</v>
      </c>
      <c r="B1" s="175"/>
      <c r="C1" s="175"/>
      <c r="D1" s="175"/>
      <c r="E1" s="175"/>
      <c r="F1" s="175"/>
      <c r="G1" s="175"/>
      <c r="H1" s="175"/>
      <c r="I1" s="175"/>
      <c r="J1" s="176"/>
      <c r="K1" s="175"/>
      <c r="L1" s="175"/>
      <c r="M1" s="175"/>
      <c r="N1" s="175"/>
      <c r="O1" s="175"/>
      <c r="P1" s="176"/>
      <c r="Q1" s="175"/>
      <c r="R1" s="175"/>
      <c r="S1" s="175"/>
      <c r="T1" s="177"/>
    </row>
    <row r="2" spans="1:20" ht="15">
      <c r="A2" s="178" t="s">
        <v>10</v>
      </c>
      <c r="B2" s="178"/>
      <c r="C2" s="173" t="s">
        <v>972</v>
      </c>
      <c r="D2" s="162"/>
      <c r="E2" s="162"/>
      <c r="F2" s="162"/>
      <c r="G2" s="164"/>
      <c r="H2" s="29" t="s">
        <v>11</v>
      </c>
      <c r="I2" s="165" t="s">
        <v>971</v>
      </c>
      <c r="J2" s="166"/>
      <c r="K2" s="167"/>
      <c r="L2" s="167"/>
      <c r="M2" s="167"/>
      <c r="N2" s="167"/>
      <c r="O2" s="167"/>
      <c r="P2" s="166"/>
      <c r="Q2" s="167"/>
      <c r="R2" s="168"/>
      <c r="S2" s="180" t="s">
        <v>12</v>
      </c>
      <c r="T2" s="181"/>
    </row>
    <row r="3" spans="1:20" ht="15">
      <c r="A3" s="160" t="s">
        <v>13</v>
      </c>
      <c r="B3" s="160"/>
      <c r="C3" s="179" t="s">
        <v>968</v>
      </c>
      <c r="D3" s="162"/>
      <c r="E3" s="162"/>
      <c r="F3" s="162"/>
      <c r="G3" s="164"/>
      <c r="H3" s="31" t="s">
        <v>14</v>
      </c>
      <c r="I3" s="165" t="s">
        <v>970</v>
      </c>
      <c r="J3" s="166"/>
      <c r="K3" s="167"/>
      <c r="L3" s="167"/>
      <c r="M3" s="167"/>
      <c r="N3" s="167"/>
      <c r="O3" s="167"/>
      <c r="P3" s="166"/>
      <c r="Q3" s="167"/>
      <c r="R3" s="168"/>
      <c r="S3" s="182"/>
      <c r="T3" s="183"/>
    </row>
    <row r="4" spans="1:20" ht="15">
      <c r="A4" s="160" t="s">
        <v>15</v>
      </c>
      <c r="B4" s="160"/>
      <c r="C4" s="173"/>
      <c r="D4" s="162"/>
      <c r="E4" s="162"/>
      <c r="F4" s="162"/>
      <c r="G4" s="164"/>
      <c r="H4" s="32" t="s">
        <v>16</v>
      </c>
      <c r="I4" s="165"/>
      <c r="J4" s="166"/>
      <c r="K4" s="167"/>
      <c r="L4" s="167"/>
      <c r="M4" s="168"/>
      <c r="N4" s="31" t="s">
        <v>17</v>
      </c>
      <c r="O4" s="161"/>
      <c r="P4" s="163"/>
      <c r="Q4" s="162"/>
      <c r="R4" s="164"/>
      <c r="S4" s="76"/>
      <c r="T4" s="18" t="s">
        <v>18</v>
      </c>
    </row>
    <row r="5" spans="1:20" ht="15">
      <c r="A5" s="160" t="s">
        <v>19</v>
      </c>
      <c r="B5" s="160"/>
      <c r="C5" s="161"/>
      <c r="D5" s="162"/>
      <c r="E5" s="162"/>
      <c r="F5" s="162"/>
      <c r="G5" s="164"/>
      <c r="H5" s="32" t="s">
        <v>16</v>
      </c>
      <c r="I5" s="165"/>
      <c r="J5" s="166"/>
      <c r="K5" s="167"/>
      <c r="L5" s="167"/>
      <c r="M5" s="168"/>
      <c r="N5" s="31" t="s">
        <v>17</v>
      </c>
      <c r="O5" s="161"/>
      <c r="P5" s="163"/>
      <c r="Q5" s="162"/>
      <c r="R5" s="164"/>
      <c r="S5" s="77"/>
      <c r="T5" s="18" t="s">
        <v>20</v>
      </c>
    </row>
    <row r="6" spans="1:20" ht="15">
      <c r="A6" s="160" t="s">
        <v>21</v>
      </c>
      <c r="B6" s="160"/>
      <c r="C6" s="161" t="s">
        <v>22</v>
      </c>
      <c r="D6" s="162"/>
      <c r="E6" s="162"/>
      <c r="F6" s="162"/>
      <c r="G6" s="162"/>
      <c r="H6" s="162"/>
      <c r="I6" s="162"/>
      <c r="J6" s="163"/>
      <c r="K6" s="162"/>
      <c r="L6" s="162"/>
      <c r="M6" s="162"/>
      <c r="N6" s="162"/>
      <c r="O6" s="162"/>
      <c r="P6" s="163"/>
      <c r="Q6" s="162"/>
      <c r="R6" s="164"/>
      <c r="S6" s="78"/>
      <c r="T6" s="18" t="s">
        <v>23</v>
      </c>
    </row>
    <row r="7" spans="1:20" ht="15">
      <c r="A7" s="160" t="s">
        <v>24</v>
      </c>
      <c r="B7" s="160"/>
      <c r="C7" s="161" t="s">
        <v>25</v>
      </c>
      <c r="D7" s="162"/>
      <c r="E7" s="162"/>
      <c r="F7" s="162"/>
      <c r="G7" s="164"/>
      <c r="H7" s="32" t="s">
        <v>16</v>
      </c>
      <c r="I7" s="165">
        <v>15801778313</v>
      </c>
      <c r="J7" s="166"/>
      <c r="K7" s="167"/>
      <c r="L7" s="167"/>
      <c r="M7" s="168"/>
      <c r="N7" s="31" t="s">
        <v>17</v>
      </c>
      <c r="O7" s="169" t="s">
        <v>26</v>
      </c>
      <c r="P7" s="170"/>
      <c r="Q7" s="171"/>
      <c r="R7" s="172"/>
      <c r="S7" s="79"/>
      <c r="T7" s="18" t="s">
        <v>27</v>
      </c>
    </row>
    <row r="8" spans="1:20" ht="166" customHeight="1">
      <c r="A8" s="156" t="s">
        <v>28</v>
      </c>
      <c r="B8" s="157"/>
      <c r="C8" s="157"/>
      <c r="D8" s="157"/>
      <c r="E8" s="157"/>
      <c r="F8" s="157"/>
      <c r="G8" s="157"/>
      <c r="H8" s="157"/>
      <c r="I8" s="157"/>
      <c r="J8" s="158"/>
      <c r="K8" s="157"/>
      <c r="L8" s="157"/>
      <c r="M8" s="157"/>
      <c r="N8" s="157"/>
      <c r="O8" s="157"/>
      <c r="P8" s="159"/>
      <c r="Q8" s="157"/>
      <c r="R8" s="157"/>
      <c r="S8" s="157"/>
      <c r="T8" s="157"/>
    </row>
    <row r="9" spans="1:20" ht="21">
      <c r="A9" s="143" t="s">
        <v>29</v>
      </c>
      <c r="B9" s="144"/>
      <c r="C9" s="144"/>
      <c r="D9" s="144"/>
      <c r="E9" s="144"/>
      <c r="F9" s="144"/>
      <c r="G9" s="144"/>
      <c r="H9" s="144"/>
      <c r="I9" s="144"/>
      <c r="J9" s="145"/>
      <c r="K9" s="144"/>
      <c r="L9" s="144"/>
      <c r="M9" s="144"/>
      <c r="N9" s="144"/>
      <c r="O9" s="144"/>
      <c r="P9" s="145"/>
      <c r="Q9" s="144"/>
      <c r="R9" s="146"/>
      <c r="S9" s="146"/>
      <c r="T9" s="146"/>
    </row>
    <row r="10" spans="1:20" ht="15">
      <c r="A10" s="33" t="s">
        <v>30</v>
      </c>
      <c r="B10" s="33" t="s">
        <v>31</v>
      </c>
      <c r="C10" s="33" t="s">
        <v>32</v>
      </c>
      <c r="D10" s="33" t="s">
        <v>33</v>
      </c>
      <c r="E10" s="34" t="s">
        <v>34</v>
      </c>
      <c r="F10" s="33" t="s">
        <v>35</v>
      </c>
      <c r="G10" s="33" t="s">
        <v>36</v>
      </c>
      <c r="H10" s="33" t="s">
        <v>37</v>
      </c>
      <c r="I10" s="33" t="s">
        <v>38</v>
      </c>
      <c r="J10" s="58" t="s">
        <v>39</v>
      </c>
      <c r="K10" s="59" t="s">
        <v>40</v>
      </c>
      <c r="L10" s="33" t="s">
        <v>41</v>
      </c>
      <c r="M10" s="59" t="s">
        <v>42</v>
      </c>
      <c r="N10" s="33" t="s">
        <v>43</v>
      </c>
      <c r="O10" s="59" t="s">
        <v>44</v>
      </c>
      <c r="P10" s="58" t="s">
        <v>45</v>
      </c>
      <c r="Q10" s="59" t="s">
        <v>46</v>
      </c>
      <c r="R10" s="80" t="s">
        <v>47</v>
      </c>
      <c r="S10" s="80" t="s">
        <v>48</v>
      </c>
      <c r="T10" s="80" t="s">
        <v>49</v>
      </c>
    </row>
    <row r="11" spans="1:20">
      <c r="A11" s="139" t="s">
        <v>50</v>
      </c>
      <c r="B11" s="140"/>
      <c r="C11" s="140"/>
      <c r="D11" s="140"/>
      <c r="E11" s="140"/>
      <c r="F11" s="140"/>
      <c r="G11" s="140"/>
      <c r="H11" s="140"/>
      <c r="I11" s="140"/>
      <c r="J11" s="141"/>
      <c r="K11" s="140"/>
      <c r="L11" s="140"/>
      <c r="M11" s="140"/>
      <c r="N11" s="140"/>
      <c r="O11" s="140"/>
      <c r="P11" s="142"/>
      <c r="Q11" s="140"/>
      <c r="R11" s="147"/>
      <c r="S11" s="147"/>
      <c r="T11" s="148"/>
    </row>
    <row r="12" spans="1:20" s="23" customFormat="1">
      <c r="A12" s="32">
        <v>1</v>
      </c>
      <c r="B12" s="120" t="s">
        <v>51</v>
      </c>
      <c r="C12" s="120" t="s">
        <v>52</v>
      </c>
      <c r="D12" s="36"/>
      <c r="E12" s="37"/>
      <c r="F12" s="38" t="e">
        <f>VLOOKUP($E12,基准价格!3:328,3,0)</f>
        <v>#N/A</v>
      </c>
      <c r="G12" s="38" t="e">
        <f>VLOOKUP($E12,基准价格!3:328,4,0)</f>
        <v>#N/A</v>
      </c>
      <c r="H12" s="38" t="e">
        <f>IF(VLOOKUP($E12,基准价格!3:311,5,0)=0,"",VLOOKUP($E12,基准价格!3:313,5,0))</f>
        <v>#N/A</v>
      </c>
      <c r="I12" s="38" t="e">
        <f>VLOOKUP($E12,基准价格!3:328,6,0)</f>
        <v>#N/A</v>
      </c>
      <c r="J12" s="60" t="e">
        <f>VLOOKUP($E12,基准价格!3:328,7,0)</f>
        <v>#N/A</v>
      </c>
      <c r="K12" s="61"/>
      <c r="L12" s="62"/>
      <c r="M12" s="62"/>
      <c r="N12" s="36"/>
      <c r="O12" s="36"/>
      <c r="P12" s="63" t="e">
        <f t="shared" ref="P12:P17" si="0">N12*L12*J12</f>
        <v>#N/A</v>
      </c>
      <c r="Q12" s="81">
        <f t="shared" ref="Q12:Q17" si="1">K12*M12*O12</f>
        <v>0</v>
      </c>
      <c r="R12" s="82" t="e">
        <f>Q12-P12</f>
        <v>#N/A</v>
      </c>
      <c r="S12" s="83"/>
      <c r="T12" s="32"/>
    </row>
    <row r="13" spans="1:20" s="23" customFormat="1">
      <c r="A13" s="32">
        <v>2</v>
      </c>
      <c r="B13" s="121"/>
      <c r="C13" s="121"/>
      <c r="D13" s="36"/>
      <c r="E13" s="37"/>
      <c r="F13" s="38" t="e">
        <f>VLOOKUP($E13,基准价格!4:329,3,0)</f>
        <v>#N/A</v>
      </c>
      <c r="G13" s="38" t="e">
        <f>VLOOKUP($E13,基准价格!4:329,4,0)</f>
        <v>#N/A</v>
      </c>
      <c r="H13" s="38" t="e">
        <f>IF(VLOOKUP($E13,基准价格!4:312,5,0)=0,"",VLOOKUP($E13,基准价格!4:314,5,0))</f>
        <v>#N/A</v>
      </c>
      <c r="I13" s="38" t="e">
        <f>VLOOKUP($E13,基准价格!4:329,6,0)</f>
        <v>#N/A</v>
      </c>
      <c r="J13" s="60" t="e">
        <f>VLOOKUP($E13,基准价格!4:329,7,0)</f>
        <v>#N/A</v>
      </c>
      <c r="K13" s="61"/>
      <c r="L13" s="62"/>
      <c r="M13" s="62"/>
      <c r="N13" s="36"/>
      <c r="O13" s="36"/>
      <c r="P13" s="63" t="e">
        <f t="shared" si="0"/>
        <v>#N/A</v>
      </c>
      <c r="Q13" s="81">
        <f t="shared" si="1"/>
        <v>0</v>
      </c>
      <c r="R13" s="82" t="e">
        <f>Q13-P13</f>
        <v>#N/A</v>
      </c>
      <c r="S13" s="83"/>
      <c r="T13" s="32"/>
    </row>
    <row r="14" spans="1:20" s="23" customFormat="1">
      <c r="A14" s="32">
        <v>3</v>
      </c>
      <c r="B14" s="121"/>
      <c r="C14" s="121"/>
      <c r="D14" s="36"/>
      <c r="E14" s="36"/>
      <c r="F14" s="36"/>
      <c r="G14" s="36"/>
      <c r="H14" s="36"/>
      <c r="I14" s="41"/>
      <c r="J14" s="60"/>
      <c r="L14" s="41"/>
      <c r="M14" s="64"/>
      <c r="N14" s="65"/>
      <c r="O14" s="36"/>
      <c r="P14" s="63">
        <f t="shared" si="0"/>
        <v>0</v>
      </c>
      <c r="Q14" s="81">
        <f t="shared" si="1"/>
        <v>0</v>
      </c>
      <c r="R14" s="82">
        <f t="shared" ref="R14:R15" si="2">Q14-P14</f>
        <v>0</v>
      </c>
      <c r="S14" s="83"/>
      <c r="T14" s="32"/>
    </row>
    <row r="15" spans="1:20" s="23" customFormat="1">
      <c r="A15" s="32">
        <v>4</v>
      </c>
      <c r="B15" s="121"/>
      <c r="C15" s="39"/>
      <c r="D15" s="36"/>
      <c r="E15" s="40"/>
      <c r="F15" s="32"/>
      <c r="G15" s="32"/>
      <c r="H15" s="41"/>
      <c r="I15" s="38"/>
      <c r="J15" s="60"/>
      <c r="K15" s="61"/>
      <c r="L15" s="62"/>
      <c r="M15" s="62"/>
      <c r="N15" s="36"/>
      <c r="O15" s="36"/>
      <c r="P15" s="63">
        <f t="shared" si="0"/>
        <v>0</v>
      </c>
      <c r="Q15" s="81">
        <f t="shared" si="1"/>
        <v>0</v>
      </c>
      <c r="R15" s="82">
        <f t="shared" si="2"/>
        <v>0</v>
      </c>
      <c r="S15" s="83"/>
      <c r="T15" s="32"/>
    </row>
    <row r="16" spans="1:20" s="23" customFormat="1" ht="15" customHeight="1">
      <c r="A16" s="32">
        <v>5</v>
      </c>
      <c r="B16" s="35" t="s">
        <v>53</v>
      </c>
      <c r="C16" s="35" t="s">
        <v>54</v>
      </c>
      <c r="D16" s="36"/>
      <c r="E16" s="37"/>
      <c r="F16" s="38" t="e">
        <f>VLOOKUP($E16,基准价格!8:333,3,0)</f>
        <v>#N/A</v>
      </c>
      <c r="G16" s="38" t="e">
        <f>VLOOKUP($E16,基准价格!8:333,4,0)</f>
        <v>#N/A</v>
      </c>
      <c r="H16" s="38" t="e">
        <f>IF(VLOOKUP($E16,基准价格!8:316,5,0)=0,"",VLOOKUP($E16,基准价格!8:318,5,0))</f>
        <v>#N/A</v>
      </c>
      <c r="I16" s="38" t="e">
        <f>VLOOKUP($E16,基准价格!8:333,6,0)</f>
        <v>#N/A</v>
      </c>
      <c r="J16" s="60" t="e">
        <f>VLOOKUP($E16,基准价格!8:333,7,0)</f>
        <v>#N/A</v>
      </c>
      <c r="K16" s="61"/>
      <c r="L16" s="62"/>
      <c r="M16" s="62"/>
      <c r="N16" s="36"/>
      <c r="O16" s="36"/>
      <c r="P16" s="63" t="e">
        <f t="shared" si="0"/>
        <v>#N/A</v>
      </c>
      <c r="Q16" s="81">
        <f t="shared" si="1"/>
        <v>0</v>
      </c>
      <c r="R16" s="82" t="e">
        <f t="shared" ref="R16:R44" si="3">Q16-P16</f>
        <v>#N/A</v>
      </c>
      <c r="S16" s="83"/>
      <c r="T16" s="32"/>
    </row>
    <row r="17" spans="1:23" s="23" customFormat="1" ht="15" customHeight="1">
      <c r="A17" s="32">
        <v>6</v>
      </c>
      <c r="B17" s="35" t="s">
        <v>55</v>
      </c>
      <c r="C17" s="35" t="s">
        <v>56</v>
      </c>
      <c r="D17" s="36"/>
      <c r="E17" s="37"/>
      <c r="F17" s="38" t="e">
        <f>VLOOKUP($E17,基准价格!9:334,3,0)</f>
        <v>#N/A</v>
      </c>
      <c r="G17" s="38" t="e">
        <f>VLOOKUP($E17,基准价格!9:334,4,0)</f>
        <v>#N/A</v>
      </c>
      <c r="H17" s="38" t="e">
        <f>IF(VLOOKUP($E17,基准价格!9:317,5,0)=0,"",VLOOKUP($E17,基准价格!9:319,5,0))</f>
        <v>#N/A</v>
      </c>
      <c r="I17" s="38" t="e">
        <f>VLOOKUP($E17,基准价格!9:334,6,0)</f>
        <v>#N/A</v>
      </c>
      <c r="J17" s="60" t="e">
        <f>VLOOKUP($E17,基准价格!9:334,7,0)</f>
        <v>#N/A</v>
      </c>
      <c r="K17" s="61"/>
      <c r="L17" s="62"/>
      <c r="M17" s="62"/>
      <c r="N17" s="36"/>
      <c r="O17" s="36"/>
      <c r="P17" s="63" t="e">
        <f t="shared" si="0"/>
        <v>#N/A</v>
      </c>
      <c r="Q17" s="81">
        <f t="shared" si="1"/>
        <v>0</v>
      </c>
      <c r="R17" s="82" t="e">
        <f t="shared" ref="R17" si="4">Q17-P17</f>
        <v>#N/A</v>
      </c>
      <c r="S17" s="83"/>
      <c r="T17" s="32"/>
    </row>
    <row r="18" spans="1:23">
      <c r="A18" s="153" t="s">
        <v>57</v>
      </c>
      <c r="B18" s="154"/>
      <c r="C18" s="154"/>
      <c r="D18" s="154"/>
      <c r="E18" s="153"/>
      <c r="F18" s="153"/>
      <c r="G18" s="153"/>
      <c r="H18" s="153"/>
      <c r="I18" s="153"/>
      <c r="J18" s="155"/>
      <c r="K18" s="153"/>
      <c r="L18" s="153"/>
      <c r="M18" s="153"/>
      <c r="N18" s="153"/>
      <c r="O18" s="42"/>
      <c r="P18" s="66">
        <f>SUMIF(P12:P17,"&lt;&gt;#N/A")</f>
        <v>0</v>
      </c>
      <c r="Q18" s="84">
        <f>SUM(Q12:Q17)</f>
        <v>0</v>
      </c>
      <c r="R18" s="82">
        <f t="shared" si="3"/>
        <v>0</v>
      </c>
      <c r="S18" s="53"/>
      <c r="T18" s="53"/>
    </row>
    <row r="19" spans="1:23">
      <c r="A19" s="139" t="s">
        <v>58</v>
      </c>
      <c r="B19" s="140"/>
      <c r="C19" s="140"/>
      <c r="D19" s="140"/>
      <c r="E19" s="140"/>
      <c r="F19" s="140"/>
      <c r="G19" s="140"/>
      <c r="H19" s="140"/>
      <c r="I19" s="140"/>
      <c r="J19" s="141"/>
      <c r="K19" s="140"/>
      <c r="L19" s="140"/>
      <c r="M19" s="140"/>
      <c r="N19" s="140"/>
      <c r="O19" s="140"/>
      <c r="P19" s="142"/>
      <c r="Q19" s="140"/>
      <c r="R19" s="147"/>
      <c r="S19" s="147"/>
      <c r="T19" s="148"/>
    </row>
    <row r="20" spans="1:23" ht="15" customHeight="1">
      <c r="A20" s="32">
        <v>1</v>
      </c>
      <c r="B20" s="120" t="s">
        <v>51</v>
      </c>
      <c r="C20" s="120" t="s">
        <v>59</v>
      </c>
      <c r="D20" s="36"/>
      <c r="E20" s="37"/>
      <c r="F20" s="38" t="e">
        <f>VLOOKUP($E20,基准价格!12:337,3,0)</f>
        <v>#N/A</v>
      </c>
      <c r="G20" s="38" t="e">
        <f>VLOOKUP($E20,基准价格!12:337,4,0)</f>
        <v>#N/A</v>
      </c>
      <c r="H20" s="38" t="e">
        <f>IF(VLOOKUP($E20,基准价格!12:320,5,0)=0,"",VLOOKUP($E20,基准价格!12:322,5,0))</f>
        <v>#N/A</v>
      </c>
      <c r="I20" s="38" t="e">
        <f>VLOOKUP($E20,基准价格!12:337,6,0)</f>
        <v>#N/A</v>
      </c>
      <c r="J20" s="60" t="e">
        <f>VLOOKUP($E20,基准价格!12:337,7,0)</f>
        <v>#N/A</v>
      </c>
      <c r="K20" s="61"/>
      <c r="L20" s="62"/>
      <c r="M20" s="62"/>
      <c r="N20" s="36"/>
      <c r="O20" s="36"/>
      <c r="P20" s="63" t="e">
        <f t="shared" ref="P20:P32" si="5">N20*L20*J20</f>
        <v>#N/A</v>
      </c>
      <c r="Q20" s="81">
        <f t="shared" ref="Q20:Q32" si="6">K20*M20*O20</f>
        <v>0</v>
      </c>
      <c r="R20" s="82" t="e">
        <f t="shared" si="3"/>
        <v>#N/A</v>
      </c>
      <c r="S20" s="53"/>
      <c r="T20" s="53"/>
    </row>
    <row r="21" spans="1:23" ht="15">
      <c r="A21" s="32">
        <v>2</v>
      </c>
      <c r="B21" s="121"/>
      <c r="C21" s="122"/>
      <c r="D21" s="43"/>
      <c r="E21" s="44" t="s">
        <v>60</v>
      </c>
      <c r="F21" s="41"/>
      <c r="G21" s="41"/>
      <c r="H21" s="41"/>
      <c r="I21" s="41"/>
      <c r="J21" s="67"/>
      <c r="K21" s="61"/>
      <c r="L21" s="62"/>
      <c r="M21" s="62"/>
      <c r="N21" s="36"/>
      <c r="O21" s="36"/>
      <c r="P21" s="63">
        <f t="shared" si="5"/>
        <v>0</v>
      </c>
      <c r="Q21" s="81">
        <f t="shared" si="6"/>
        <v>0</v>
      </c>
      <c r="R21" s="82">
        <f t="shared" si="3"/>
        <v>0</v>
      </c>
      <c r="S21" s="85"/>
      <c r="T21" s="32"/>
      <c r="W21" s="86"/>
    </row>
    <row r="22" spans="1:23" ht="15" customHeight="1">
      <c r="A22" s="32">
        <v>3</v>
      </c>
      <c r="B22" s="121"/>
      <c r="C22" s="120" t="s">
        <v>61</v>
      </c>
      <c r="D22" s="36"/>
      <c r="E22" s="37"/>
      <c r="F22" s="38" t="e">
        <f>VLOOKUP($E22,基准价格!14:339,3,0)</f>
        <v>#N/A</v>
      </c>
      <c r="G22" s="38" t="e">
        <f>VLOOKUP($E22,基准价格!14:339,4,0)</f>
        <v>#N/A</v>
      </c>
      <c r="H22" s="38" t="e">
        <f>IF(VLOOKUP($E22,基准价格!14:322,5,0)=0,"",VLOOKUP($E22,基准价格!14:324,5,0))</f>
        <v>#N/A</v>
      </c>
      <c r="I22" s="38" t="e">
        <f>VLOOKUP($E22,基准价格!14:339,6,0)</f>
        <v>#N/A</v>
      </c>
      <c r="J22" s="60" t="e">
        <f>VLOOKUP($E22,基准价格!14:339,7,0)</f>
        <v>#N/A</v>
      </c>
      <c r="K22" s="61"/>
      <c r="L22" s="62"/>
      <c r="M22" s="62"/>
      <c r="N22" s="36"/>
      <c r="O22" s="36"/>
      <c r="P22" s="63" t="e">
        <f t="shared" si="5"/>
        <v>#N/A</v>
      </c>
      <c r="Q22" s="81">
        <f t="shared" si="6"/>
        <v>0</v>
      </c>
      <c r="R22" s="82" t="e">
        <f t="shared" si="3"/>
        <v>#N/A</v>
      </c>
      <c r="S22" s="53"/>
      <c r="T22" s="53"/>
    </row>
    <row r="23" spans="1:23" ht="15">
      <c r="A23" s="32">
        <v>4</v>
      </c>
      <c r="B23" s="121"/>
      <c r="C23" s="122"/>
      <c r="D23" s="43"/>
      <c r="E23" s="44" t="s">
        <v>60</v>
      </c>
      <c r="F23" s="41"/>
      <c r="G23" s="41"/>
      <c r="H23" s="41"/>
      <c r="I23" s="41"/>
      <c r="J23" s="67"/>
      <c r="K23" s="61"/>
      <c r="L23" s="62"/>
      <c r="M23" s="62"/>
      <c r="N23" s="36"/>
      <c r="O23" s="36"/>
      <c r="P23" s="63">
        <f t="shared" si="5"/>
        <v>0</v>
      </c>
      <c r="Q23" s="81">
        <f t="shared" si="6"/>
        <v>0</v>
      </c>
      <c r="R23" s="82">
        <f t="shared" si="3"/>
        <v>0</v>
      </c>
      <c r="S23" s="85"/>
      <c r="T23" s="32"/>
      <c r="W23" s="86"/>
    </row>
    <row r="24" spans="1:23" ht="15" customHeight="1">
      <c r="A24" s="32">
        <v>5</v>
      </c>
      <c r="B24" s="121"/>
      <c r="C24" s="120" t="s">
        <v>62</v>
      </c>
      <c r="D24" s="36"/>
      <c r="E24" s="37"/>
      <c r="F24" s="38" t="e">
        <f>VLOOKUP($E24,基准价格!16:341,3,0)</f>
        <v>#N/A</v>
      </c>
      <c r="G24" s="38" t="e">
        <f>VLOOKUP($E24,基准价格!16:341,4,0)</f>
        <v>#N/A</v>
      </c>
      <c r="H24" s="38" t="e">
        <f>IF(VLOOKUP($E24,基准价格!16:324,5,0)=0,"",VLOOKUP($E24,基准价格!16:326,5,0))</f>
        <v>#N/A</v>
      </c>
      <c r="I24" s="38" t="e">
        <f>VLOOKUP($E24,基准价格!16:341,6,0)</f>
        <v>#N/A</v>
      </c>
      <c r="J24" s="60" t="e">
        <f>VLOOKUP($E24,基准价格!16:341,7,0)</f>
        <v>#N/A</v>
      </c>
      <c r="K24" s="61"/>
      <c r="L24" s="62"/>
      <c r="M24" s="62"/>
      <c r="N24" s="36"/>
      <c r="O24" s="36"/>
      <c r="P24" s="63" t="e">
        <f t="shared" si="5"/>
        <v>#N/A</v>
      </c>
      <c r="Q24" s="81">
        <f t="shared" si="6"/>
        <v>0</v>
      </c>
      <c r="R24" s="82" t="e">
        <f t="shared" ref="R24:R27" si="7">Q24-P24</f>
        <v>#N/A</v>
      </c>
      <c r="S24" s="53"/>
      <c r="T24" s="53"/>
    </row>
    <row r="25" spans="1:23" ht="15">
      <c r="A25" s="32">
        <v>6</v>
      </c>
      <c r="B25" s="122"/>
      <c r="C25" s="122"/>
      <c r="D25" s="43"/>
      <c r="E25" s="44" t="s">
        <v>60</v>
      </c>
      <c r="F25" s="41"/>
      <c r="G25" s="41"/>
      <c r="H25" s="41"/>
      <c r="I25" s="41"/>
      <c r="J25" s="67"/>
      <c r="K25" s="61"/>
      <c r="L25" s="62"/>
      <c r="M25" s="62"/>
      <c r="N25" s="36"/>
      <c r="O25" s="36"/>
      <c r="P25" s="63">
        <f t="shared" si="5"/>
        <v>0</v>
      </c>
      <c r="Q25" s="81">
        <f t="shared" si="6"/>
        <v>0</v>
      </c>
      <c r="R25" s="82">
        <f t="shared" si="7"/>
        <v>0</v>
      </c>
      <c r="S25" s="85"/>
      <c r="T25" s="32"/>
      <c r="W25" s="86"/>
    </row>
    <row r="26" spans="1:23" ht="15" customHeight="1">
      <c r="A26" s="32">
        <v>7</v>
      </c>
      <c r="B26" s="120" t="s">
        <v>53</v>
      </c>
      <c r="C26" s="120" t="s">
        <v>59</v>
      </c>
      <c r="D26" s="36"/>
      <c r="E26" s="37"/>
      <c r="F26" s="38" t="e">
        <f>VLOOKUP($E26,基准价格!18:343,3,0)</f>
        <v>#N/A</v>
      </c>
      <c r="G26" s="38" t="e">
        <f>VLOOKUP($E26,基准价格!18:343,4,0)</f>
        <v>#N/A</v>
      </c>
      <c r="H26" s="38" t="e">
        <f>IF(VLOOKUP($E26,基准价格!18:326,5,0)=0,"",VLOOKUP($E26,基准价格!18:328,5,0))</f>
        <v>#N/A</v>
      </c>
      <c r="I26" s="38" t="e">
        <f>VLOOKUP($E26,基准价格!18:343,6,0)</f>
        <v>#N/A</v>
      </c>
      <c r="J26" s="60" t="e">
        <f>VLOOKUP($E26,基准价格!18:343,7,0)</f>
        <v>#N/A</v>
      </c>
      <c r="K26" s="61"/>
      <c r="L26" s="62"/>
      <c r="M26" s="62"/>
      <c r="N26" s="36"/>
      <c r="O26" s="36"/>
      <c r="P26" s="63" t="e">
        <f t="shared" si="5"/>
        <v>#N/A</v>
      </c>
      <c r="Q26" s="81">
        <f t="shared" si="6"/>
        <v>0</v>
      </c>
      <c r="R26" s="82" t="e">
        <f t="shared" si="7"/>
        <v>#N/A</v>
      </c>
      <c r="S26" s="53"/>
      <c r="T26" s="53"/>
    </row>
    <row r="27" spans="1:23" ht="15">
      <c r="A27" s="32">
        <v>8</v>
      </c>
      <c r="B27" s="121"/>
      <c r="C27" s="122"/>
      <c r="D27" s="43"/>
      <c r="E27" s="44" t="s">
        <v>60</v>
      </c>
      <c r="F27" s="41"/>
      <c r="G27" s="41"/>
      <c r="H27" s="41"/>
      <c r="I27" s="41"/>
      <c r="J27" s="67"/>
      <c r="K27" s="61"/>
      <c r="L27" s="62"/>
      <c r="M27" s="62"/>
      <c r="N27" s="36"/>
      <c r="O27" s="36"/>
      <c r="P27" s="63">
        <f t="shared" si="5"/>
        <v>0</v>
      </c>
      <c r="Q27" s="81">
        <f t="shared" si="6"/>
        <v>0</v>
      </c>
      <c r="R27" s="82">
        <f t="shared" si="7"/>
        <v>0</v>
      </c>
      <c r="S27" s="85"/>
      <c r="T27" s="32"/>
      <c r="W27" s="86"/>
    </row>
    <row r="28" spans="1:23" ht="15" customHeight="1">
      <c r="A28" s="32">
        <v>9</v>
      </c>
      <c r="B28" s="121"/>
      <c r="C28" s="120" t="s">
        <v>61</v>
      </c>
      <c r="D28" s="36"/>
      <c r="E28" s="37"/>
      <c r="F28" s="38" t="e">
        <f>VLOOKUP($E28,基准价格!20:345,3,0)</f>
        <v>#N/A</v>
      </c>
      <c r="G28" s="38" t="e">
        <f>VLOOKUP($E28,基准价格!20:345,4,0)</f>
        <v>#N/A</v>
      </c>
      <c r="H28" s="38" t="e">
        <f>IF(VLOOKUP($E28,基准价格!20:328,5,0)=0,"",VLOOKUP($E28,基准价格!20:330,5,0))</f>
        <v>#N/A</v>
      </c>
      <c r="I28" s="38" t="e">
        <f>VLOOKUP($E28,基准价格!20:345,6,0)</f>
        <v>#N/A</v>
      </c>
      <c r="J28" s="60" t="e">
        <f>VLOOKUP($E28,基准价格!20:345,7,0)</f>
        <v>#N/A</v>
      </c>
      <c r="K28" s="61"/>
      <c r="L28" s="62"/>
      <c r="M28" s="62"/>
      <c r="N28" s="36"/>
      <c r="O28" s="36"/>
      <c r="P28" s="63" t="e">
        <f t="shared" si="5"/>
        <v>#N/A</v>
      </c>
      <c r="Q28" s="81">
        <f t="shared" si="6"/>
        <v>0</v>
      </c>
      <c r="R28" s="82" t="e">
        <f t="shared" ref="R28:R31" si="8">Q28-P28</f>
        <v>#N/A</v>
      </c>
      <c r="S28" s="53"/>
      <c r="T28" s="53"/>
    </row>
    <row r="29" spans="1:23" ht="15">
      <c r="A29" s="32">
        <v>10</v>
      </c>
      <c r="B29" s="121"/>
      <c r="C29" s="122"/>
      <c r="D29" s="43"/>
      <c r="E29" s="44" t="s">
        <v>60</v>
      </c>
      <c r="F29" s="41"/>
      <c r="G29" s="41"/>
      <c r="H29" s="41"/>
      <c r="I29" s="41"/>
      <c r="J29" s="67"/>
      <c r="K29" s="61"/>
      <c r="L29" s="62"/>
      <c r="M29" s="62"/>
      <c r="N29" s="36"/>
      <c r="O29" s="36"/>
      <c r="P29" s="63">
        <f t="shared" si="5"/>
        <v>0</v>
      </c>
      <c r="Q29" s="81">
        <f t="shared" si="6"/>
        <v>0</v>
      </c>
      <c r="R29" s="82">
        <f t="shared" si="8"/>
        <v>0</v>
      </c>
      <c r="S29" s="85"/>
      <c r="T29" s="32"/>
      <c r="W29" s="86"/>
    </row>
    <row r="30" spans="1:23" ht="15" customHeight="1">
      <c r="A30" s="32">
        <v>11</v>
      </c>
      <c r="B30" s="121"/>
      <c r="C30" s="120" t="s">
        <v>59</v>
      </c>
      <c r="D30" s="36"/>
      <c r="E30" s="37"/>
      <c r="F30" s="38" t="e">
        <f>VLOOKUP($E30,基准价格!22:347,3,0)</f>
        <v>#N/A</v>
      </c>
      <c r="G30" s="38" t="e">
        <f>VLOOKUP($E30,基准价格!22:347,4,0)</f>
        <v>#N/A</v>
      </c>
      <c r="H30" s="38" t="e">
        <f>IF(VLOOKUP($E30,基准价格!22:330,5,0)=0,"",VLOOKUP($E30,基准价格!22:332,5,0))</f>
        <v>#N/A</v>
      </c>
      <c r="I30" s="38" t="e">
        <f>VLOOKUP($E30,基准价格!22:347,6,0)</f>
        <v>#N/A</v>
      </c>
      <c r="J30" s="60" t="e">
        <f>VLOOKUP($E30,基准价格!22:347,7,0)</f>
        <v>#N/A</v>
      </c>
      <c r="K30" s="61"/>
      <c r="L30" s="62"/>
      <c r="M30" s="62"/>
      <c r="N30" s="36"/>
      <c r="O30" s="36"/>
      <c r="P30" s="63" t="e">
        <f t="shared" si="5"/>
        <v>#N/A</v>
      </c>
      <c r="Q30" s="81">
        <f t="shared" si="6"/>
        <v>0</v>
      </c>
      <c r="R30" s="82" t="e">
        <f t="shared" si="8"/>
        <v>#N/A</v>
      </c>
      <c r="S30" s="53"/>
      <c r="T30" s="53"/>
    </row>
    <row r="31" spans="1:23" ht="15">
      <c r="A31" s="32">
        <v>12</v>
      </c>
      <c r="B31" s="122"/>
      <c r="C31" s="122"/>
      <c r="D31" s="43"/>
      <c r="E31" s="44" t="s">
        <v>60</v>
      </c>
      <c r="F31" s="41"/>
      <c r="G31" s="41"/>
      <c r="H31" s="41"/>
      <c r="I31" s="41"/>
      <c r="J31" s="67"/>
      <c r="K31" s="61"/>
      <c r="L31" s="62"/>
      <c r="M31" s="62"/>
      <c r="N31" s="36"/>
      <c r="O31" s="36"/>
      <c r="P31" s="63">
        <f t="shared" si="5"/>
        <v>0</v>
      </c>
      <c r="Q31" s="81">
        <f t="shared" si="6"/>
        <v>0</v>
      </c>
      <c r="R31" s="82">
        <f t="shared" si="8"/>
        <v>0</v>
      </c>
      <c r="S31" s="85"/>
      <c r="T31" s="32"/>
      <c r="W31" s="86"/>
    </row>
    <row r="32" spans="1:23" ht="15" customHeight="1">
      <c r="A32" s="32">
        <v>13</v>
      </c>
      <c r="B32" s="120" t="s">
        <v>56</v>
      </c>
      <c r="C32" s="120" t="s">
        <v>62</v>
      </c>
      <c r="D32" s="36"/>
      <c r="E32" s="37"/>
      <c r="F32" s="38" t="e">
        <f>VLOOKUP($E32,基准价格!24:349,3,0)</f>
        <v>#N/A</v>
      </c>
      <c r="G32" s="38" t="e">
        <f>VLOOKUP($E32,基准价格!24:349,4,0)</f>
        <v>#N/A</v>
      </c>
      <c r="H32" s="38" t="e">
        <f>IF(VLOOKUP($E32,基准价格!24:332,5,0)=0,"",VLOOKUP($E32,基准价格!24:334,5,0))</f>
        <v>#N/A</v>
      </c>
      <c r="I32" s="38" t="e">
        <f>VLOOKUP($E32,基准价格!24:349,6,0)</f>
        <v>#N/A</v>
      </c>
      <c r="J32" s="60" t="e">
        <f>VLOOKUP($E32,基准价格!24:349,7,0)</f>
        <v>#N/A</v>
      </c>
      <c r="K32" s="61"/>
      <c r="L32" s="62"/>
      <c r="M32" s="62"/>
      <c r="N32" s="36"/>
      <c r="O32" s="36"/>
      <c r="P32" s="63" t="e">
        <f t="shared" si="5"/>
        <v>#N/A</v>
      </c>
      <c r="Q32" s="81">
        <f t="shared" si="6"/>
        <v>0</v>
      </c>
      <c r="R32" s="82" t="e">
        <f t="shared" ref="R32" si="9">Q32-P32</f>
        <v>#N/A</v>
      </c>
      <c r="S32" s="53"/>
      <c r="T32" s="53"/>
    </row>
    <row r="33" spans="1:23" ht="15">
      <c r="A33" s="32">
        <v>14</v>
      </c>
      <c r="B33" s="122"/>
      <c r="C33" s="122"/>
      <c r="D33" s="43"/>
      <c r="E33" s="44" t="s">
        <v>60</v>
      </c>
      <c r="F33" s="41"/>
      <c r="G33" s="41"/>
      <c r="H33" s="41"/>
      <c r="I33" s="41"/>
      <c r="J33" s="67"/>
      <c r="K33" s="61"/>
      <c r="L33" s="62"/>
      <c r="M33" s="62"/>
      <c r="N33" s="36"/>
      <c r="O33" s="36"/>
      <c r="P33" s="63">
        <f t="shared" ref="P33" si="10">N33*L33*J33</f>
        <v>0</v>
      </c>
      <c r="Q33" s="81">
        <f t="shared" ref="Q33" si="11">K33*M33*O33</f>
        <v>0</v>
      </c>
      <c r="R33" s="82">
        <f t="shared" ref="R33" si="12">Q33-P33</f>
        <v>0</v>
      </c>
      <c r="S33" s="85"/>
      <c r="T33" s="32"/>
      <c r="W33" s="86"/>
    </row>
    <row r="34" spans="1:23" ht="14.25" customHeight="1">
      <c r="A34" s="149" t="s">
        <v>57</v>
      </c>
      <c r="B34" s="150"/>
      <c r="C34" s="150"/>
      <c r="D34" s="150"/>
      <c r="E34" s="150"/>
      <c r="F34" s="150"/>
      <c r="G34" s="150"/>
      <c r="H34" s="150"/>
      <c r="I34" s="150"/>
      <c r="J34" s="151"/>
      <c r="K34" s="150"/>
      <c r="L34" s="150"/>
      <c r="M34" s="150"/>
      <c r="N34" s="152"/>
      <c r="O34" s="68"/>
      <c r="P34" s="66">
        <f>SUMIF(P20:P33,"&lt;&gt;#N/A")</f>
        <v>0</v>
      </c>
      <c r="Q34" s="84">
        <f>SUM(Q20:Q33)</f>
        <v>0</v>
      </c>
      <c r="R34" s="82">
        <f t="shared" si="3"/>
        <v>0</v>
      </c>
      <c r="S34" s="87"/>
      <c r="T34" s="87"/>
      <c r="W34" s="88"/>
    </row>
    <row r="35" spans="1:23">
      <c r="A35" s="139" t="s">
        <v>63</v>
      </c>
      <c r="B35" s="140"/>
      <c r="C35" s="140"/>
      <c r="D35" s="140"/>
      <c r="E35" s="140"/>
      <c r="F35" s="140"/>
      <c r="G35" s="140"/>
      <c r="H35" s="140"/>
      <c r="I35" s="140"/>
      <c r="J35" s="141"/>
      <c r="K35" s="140"/>
      <c r="L35" s="140"/>
      <c r="M35" s="140"/>
      <c r="N35" s="140"/>
      <c r="O35" s="140"/>
      <c r="P35" s="142"/>
      <c r="Q35" s="140"/>
      <c r="R35" s="147"/>
      <c r="S35" s="147"/>
      <c r="T35" s="148"/>
    </row>
    <row r="36" spans="1:23" s="24" customFormat="1" ht="15" customHeight="1">
      <c r="A36" s="45">
        <v>1</v>
      </c>
      <c r="B36" s="36" t="s">
        <v>51</v>
      </c>
      <c r="C36" s="46"/>
      <c r="D36" s="47"/>
      <c r="E36" s="37"/>
      <c r="F36" s="38" t="e">
        <f>VLOOKUP($E36,基准价格!28:353,3,0)</f>
        <v>#N/A</v>
      </c>
      <c r="G36" s="38" t="e">
        <f>VLOOKUP($E36,基准价格!28:353,4,0)</f>
        <v>#N/A</v>
      </c>
      <c r="H36" s="38" t="e">
        <f>IF(VLOOKUP($E36,基准价格!28:336,5,0)=0,"",VLOOKUP($E36,基准价格!28:338,5,0))</f>
        <v>#N/A</v>
      </c>
      <c r="I36" s="38" t="e">
        <f>VLOOKUP($E36,基准价格!28:353,6,0)</f>
        <v>#N/A</v>
      </c>
      <c r="J36" s="60" t="e">
        <f>VLOOKUP($E36,基准价格!28:353,7,0)</f>
        <v>#N/A</v>
      </c>
      <c r="K36" s="61"/>
      <c r="L36" s="62"/>
      <c r="M36" s="62"/>
      <c r="N36" s="36"/>
      <c r="O36" s="69"/>
      <c r="P36" s="70" t="e">
        <f>N36*L36*J36</f>
        <v>#N/A</v>
      </c>
      <c r="Q36" s="89">
        <f>K36*M36*O36</f>
        <v>0</v>
      </c>
      <c r="R36" s="82" t="e">
        <f t="shared" si="3"/>
        <v>#N/A</v>
      </c>
      <c r="S36" s="90"/>
      <c r="T36" s="91"/>
    </row>
    <row r="37" spans="1:23" s="24" customFormat="1" ht="15" customHeight="1">
      <c r="A37" s="45">
        <v>3</v>
      </c>
      <c r="B37" s="123" t="s">
        <v>53</v>
      </c>
      <c r="C37" s="46"/>
      <c r="D37" s="47"/>
      <c r="E37" s="37"/>
      <c r="F37" s="38" t="e">
        <f>VLOOKUP($E37,基准价格!30:355,3,0)</f>
        <v>#N/A</v>
      </c>
      <c r="G37" s="38" t="e">
        <f>VLOOKUP($E37,基准价格!30:355,4,0)</f>
        <v>#N/A</v>
      </c>
      <c r="H37" s="38" t="e">
        <f>IF(VLOOKUP($E37,基准价格!30:338,5,0)=0,"",VLOOKUP($E37,基准价格!30:340,5,0))</f>
        <v>#N/A</v>
      </c>
      <c r="I37" s="38" t="e">
        <f>VLOOKUP($E37,基准价格!30:355,6,0)</f>
        <v>#N/A</v>
      </c>
      <c r="J37" s="60" t="e">
        <f>VLOOKUP($E37,基准价格!30:355,7,0)</f>
        <v>#N/A</v>
      </c>
      <c r="K37" s="61"/>
      <c r="L37" s="62"/>
      <c r="M37" s="62"/>
      <c r="N37" s="36"/>
      <c r="O37" s="69"/>
      <c r="P37" s="70" t="e">
        <f t="shared" ref="P37" si="13">N37*L37*J37</f>
        <v>#N/A</v>
      </c>
      <c r="Q37" s="89">
        <f t="shared" ref="Q37:Q39" si="14">K37*M37*O37</f>
        <v>0</v>
      </c>
      <c r="R37" s="82" t="e">
        <f t="shared" si="3"/>
        <v>#N/A</v>
      </c>
      <c r="S37" s="90"/>
      <c r="T37" s="91"/>
    </row>
    <row r="38" spans="1:23" ht="15">
      <c r="A38" s="45">
        <v>4</v>
      </c>
      <c r="B38" s="123"/>
      <c r="C38" s="36"/>
      <c r="D38" s="36"/>
      <c r="E38" s="44" t="s">
        <v>60</v>
      </c>
      <c r="F38" s="41"/>
      <c r="G38" s="41"/>
      <c r="H38" s="41"/>
      <c r="I38" s="41"/>
      <c r="J38" s="67"/>
      <c r="K38" s="61"/>
      <c r="L38" s="62"/>
      <c r="M38" s="62"/>
      <c r="N38" s="36"/>
      <c r="O38" s="36"/>
      <c r="P38" s="70"/>
      <c r="Q38" s="89">
        <f t="shared" si="14"/>
        <v>0</v>
      </c>
      <c r="R38" s="82">
        <f t="shared" si="3"/>
        <v>0</v>
      </c>
      <c r="S38" s="85"/>
      <c r="T38" s="32"/>
    </row>
    <row r="39" spans="1:23" s="24" customFormat="1" ht="15" customHeight="1">
      <c r="A39" s="45">
        <v>5</v>
      </c>
      <c r="B39" s="123" t="s">
        <v>55</v>
      </c>
      <c r="C39" s="46"/>
      <c r="D39" s="47"/>
      <c r="E39" s="37"/>
      <c r="F39" s="38" t="e">
        <f>VLOOKUP($E39,基准价格!32:357,3,0)</f>
        <v>#N/A</v>
      </c>
      <c r="G39" s="38" t="e">
        <f>VLOOKUP($E39,基准价格!32:357,4,0)</f>
        <v>#N/A</v>
      </c>
      <c r="H39" s="38" t="e">
        <f>IF(VLOOKUP($E39,基准价格!32:340,5,0)=0,"",VLOOKUP($E39,基准价格!32:342,5,0))</f>
        <v>#N/A</v>
      </c>
      <c r="I39" s="38" t="e">
        <f>VLOOKUP($E39,基准价格!32:357,6,0)</f>
        <v>#N/A</v>
      </c>
      <c r="J39" s="60" t="e">
        <f>VLOOKUP($E39,基准价格!32:357,7,0)</f>
        <v>#N/A</v>
      </c>
      <c r="K39" s="61"/>
      <c r="L39" s="62"/>
      <c r="M39" s="62"/>
      <c r="N39" s="36"/>
      <c r="O39" s="69"/>
      <c r="P39" s="70" t="e">
        <f t="shared" ref="P39" si="15">N39*L39*J39</f>
        <v>#N/A</v>
      </c>
      <c r="Q39" s="89">
        <f t="shared" si="14"/>
        <v>0</v>
      </c>
      <c r="R39" s="82" t="e">
        <f t="shared" ref="R39:R41" si="16">Q39-P39</f>
        <v>#N/A</v>
      </c>
      <c r="S39" s="90"/>
      <c r="T39" s="91"/>
    </row>
    <row r="40" spans="1:23" ht="15">
      <c r="A40" s="45">
        <v>6</v>
      </c>
      <c r="B40" s="123"/>
      <c r="C40" s="36"/>
      <c r="D40" s="36"/>
      <c r="E40" s="44" t="s">
        <v>60</v>
      </c>
      <c r="F40" s="41"/>
      <c r="G40" s="41"/>
      <c r="H40" s="41"/>
      <c r="I40" s="41"/>
      <c r="J40" s="67"/>
      <c r="K40" s="61"/>
      <c r="L40" s="62"/>
      <c r="M40" s="62"/>
      <c r="N40" s="36"/>
      <c r="O40" s="36"/>
      <c r="P40" s="70">
        <f t="shared" ref="P40:P41" si="17">N40*L40*J40</f>
        <v>0</v>
      </c>
      <c r="Q40" s="89">
        <f t="shared" ref="Q40" si="18">K40*M40*O40</f>
        <v>0</v>
      </c>
      <c r="R40" s="82">
        <f t="shared" si="16"/>
        <v>0</v>
      </c>
      <c r="S40" s="85"/>
      <c r="T40" s="32"/>
    </row>
    <row r="41" spans="1:23" s="24" customFormat="1" ht="15" customHeight="1">
      <c r="A41" s="45">
        <v>7</v>
      </c>
      <c r="B41" s="123" t="s">
        <v>56</v>
      </c>
      <c r="C41" s="46"/>
      <c r="D41" s="47"/>
      <c r="E41" s="37"/>
      <c r="F41" s="38" t="e">
        <f>VLOOKUP($E41,基准价格!34:359,3,0)</f>
        <v>#N/A</v>
      </c>
      <c r="G41" s="38" t="e">
        <f>VLOOKUP($E41,基准价格!34:359,4,0)</f>
        <v>#N/A</v>
      </c>
      <c r="H41" s="38" t="e">
        <f>IF(VLOOKUP($E41,基准价格!34:342,5,0)=0,"",VLOOKUP($E41,基准价格!34:344,5,0))</f>
        <v>#N/A</v>
      </c>
      <c r="I41" s="38" t="e">
        <f>VLOOKUP($E41,基准价格!34:359,6,0)</f>
        <v>#N/A</v>
      </c>
      <c r="J41" s="60" t="e">
        <f>VLOOKUP($E41,基准价格!34:359,7,0)</f>
        <v>#N/A</v>
      </c>
      <c r="K41" s="61"/>
      <c r="L41" s="62"/>
      <c r="M41" s="62"/>
      <c r="N41" s="36"/>
      <c r="O41" s="69"/>
      <c r="P41" s="70" t="e">
        <f t="shared" si="17"/>
        <v>#N/A</v>
      </c>
      <c r="Q41" s="89">
        <f t="shared" ref="Q41" si="19">K41*M41*O41</f>
        <v>0</v>
      </c>
      <c r="R41" s="82" t="e">
        <f t="shared" si="16"/>
        <v>#N/A</v>
      </c>
      <c r="S41" s="90"/>
      <c r="T41" s="91"/>
    </row>
    <row r="42" spans="1:23" ht="15">
      <c r="A42" s="45">
        <v>8</v>
      </c>
      <c r="B42" s="123"/>
      <c r="C42" s="36"/>
      <c r="D42" s="36"/>
      <c r="E42" s="44" t="s">
        <v>60</v>
      </c>
      <c r="F42" s="41"/>
      <c r="G42" s="41"/>
      <c r="H42" s="41"/>
      <c r="I42" s="41"/>
      <c r="J42" s="67"/>
      <c r="K42" s="61"/>
      <c r="L42" s="62"/>
      <c r="M42" s="62"/>
      <c r="N42" s="36"/>
      <c r="O42" s="36"/>
      <c r="P42" s="70">
        <f t="shared" ref="P42" si="20">N42*L42*J42</f>
        <v>0</v>
      </c>
      <c r="Q42" s="89">
        <f t="shared" ref="Q42" si="21">K42*M42*O42</f>
        <v>0</v>
      </c>
      <c r="R42" s="82">
        <f t="shared" ref="R42" si="22">Q42-P42</f>
        <v>0</v>
      </c>
      <c r="S42" s="85"/>
      <c r="T42" s="32"/>
    </row>
    <row r="43" spans="1:23">
      <c r="A43" s="149" t="s">
        <v>57</v>
      </c>
      <c r="B43" s="150"/>
      <c r="C43" s="150"/>
      <c r="D43" s="150"/>
      <c r="E43" s="150"/>
      <c r="F43" s="150"/>
      <c r="G43" s="150"/>
      <c r="H43" s="150"/>
      <c r="I43" s="150"/>
      <c r="J43" s="151"/>
      <c r="K43" s="150"/>
      <c r="L43" s="150"/>
      <c r="M43" s="150"/>
      <c r="N43" s="152"/>
      <c r="O43" s="42"/>
      <c r="P43" s="66">
        <f>SUMIF(P36:P42,"&lt;&gt;#N/A")</f>
        <v>0</v>
      </c>
      <c r="Q43" s="84">
        <f>SUM(Q36:Q42)</f>
        <v>0</v>
      </c>
      <c r="R43" s="82">
        <f t="shared" si="3"/>
        <v>0</v>
      </c>
      <c r="S43" s="53"/>
      <c r="T43" s="53"/>
    </row>
    <row r="44" spans="1:23">
      <c r="A44" s="136" t="s">
        <v>64</v>
      </c>
      <c r="B44" s="136"/>
      <c r="C44" s="136"/>
      <c r="D44" s="136"/>
      <c r="E44" s="136"/>
      <c r="F44" s="136"/>
      <c r="G44" s="136"/>
      <c r="H44" s="136"/>
      <c r="I44" s="136"/>
      <c r="J44" s="137"/>
      <c r="K44" s="136"/>
      <c r="L44" s="136"/>
      <c r="M44" s="136"/>
      <c r="N44" s="136"/>
      <c r="O44" s="48"/>
      <c r="P44" s="67">
        <f>P43+P34+P18</f>
        <v>0</v>
      </c>
      <c r="Q44" s="81">
        <f>Q18+Q34+Q43</f>
        <v>0</v>
      </c>
      <c r="R44" s="82">
        <f t="shared" si="3"/>
        <v>0</v>
      </c>
      <c r="S44" s="53"/>
      <c r="T44" s="53"/>
    </row>
    <row r="45" spans="1:23" ht="21">
      <c r="A45" s="143" t="s">
        <v>65</v>
      </c>
      <c r="B45" s="144"/>
      <c r="C45" s="144"/>
      <c r="D45" s="144"/>
      <c r="E45" s="144"/>
      <c r="F45" s="144"/>
      <c r="G45" s="144"/>
      <c r="H45" s="144"/>
      <c r="I45" s="144"/>
      <c r="J45" s="145"/>
      <c r="K45" s="144"/>
      <c r="L45" s="144"/>
      <c r="M45" s="144"/>
      <c r="N45" s="144"/>
      <c r="O45" s="144"/>
      <c r="P45" s="145"/>
      <c r="Q45" s="144"/>
      <c r="R45" s="146"/>
      <c r="S45" s="146"/>
      <c r="T45" s="146"/>
    </row>
    <row r="46" spans="1:23" ht="15">
      <c r="A46" s="33" t="s">
        <v>30</v>
      </c>
      <c r="B46" s="33" t="s">
        <v>31</v>
      </c>
      <c r="C46" s="33" t="s">
        <v>32</v>
      </c>
      <c r="D46" s="33" t="s">
        <v>33</v>
      </c>
      <c r="E46" s="49" t="s">
        <v>34</v>
      </c>
      <c r="F46" s="33" t="s">
        <v>35</v>
      </c>
      <c r="G46" s="33" t="s">
        <v>36</v>
      </c>
      <c r="H46" s="33" t="s">
        <v>37</v>
      </c>
      <c r="I46" s="33" t="s">
        <v>38</v>
      </c>
      <c r="J46" s="58" t="s">
        <v>39</v>
      </c>
      <c r="K46" s="59" t="s">
        <v>40</v>
      </c>
      <c r="L46" s="33" t="s">
        <v>41</v>
      </c>
      <c r="M46" s="59" t="s">
        <v>42</v>
      </c>
      <c r="N46" s="33" t="s">
        <v>43</v>
      </c>
      <c r="O46" s="59" t="s">
        <v>44</v>
      </c>
      <c r="P46" s="58" t="s">
        <v>45</v>
      </c>
      <c r="Q46" s="59" t="s">
        <v>46</v>
      </c>
      <c r="R46" s="80" t="s">
        <v>47</v>
      </c>
      <c r="S46" s="80" t="s">
        <v>48</v>
      </c>
      <c r="T46" s="92" t="s">
        <v>49</v>
      </c>
    </row>
    <row r="47" spans="1:23">
      <c r="A47" s="139" t="s">
        <v>66</v>
      </c>
      <c r="B47" s="140"/>
      <c r="C47" s="140"/>
      <c r="D47" s="140"/>
      <c r="E47" s="140"/>
      <c r="F47" s="140"/>
      <c r="G47" s="140"/>
      <c r="H47" s="140"/>
      <c r="I47" s="140"/>
      <c r="J47" s="141"/>
      <c r="K47" s="140"/>
      <c r="L47" s="140"/>
      <c r="M47" s="140"/>
      <c r="N47" s="140"/>
      <c r="O47" s="140"/>
      <c r="P47" s="142"/>
      <c r="Q47" s="140"/>
      <c r="R47" s="147"/>
      <c r="S47" s="147"/>
      <c r="T47" s="148"/>
    </row>
    <row r="48" spans="1:23" s="23" customFormat="1">
      <c r="A48" s="32">
        <v>1</v>
      </c>
      <c r="B48" s="47"/>
      <c r="C48" s="32"/>
      <c r="D48" s="32"/>
      <c r="E48" s="50"/>
      <c r="F48" s="41"/>
      <c r="G48" s="41"/>
      <c r="H48" s="41"/>
      <c r="I48" s="41"/>
      <c r="J48" s="71"/>
      <c r="K48" s="72"/>
      <c r="L48" s="41"/>
      <c r="M48" s="64"/>
      <c r="N48" s="41"/>
      <c r="O48" s="73"/>
      <c r="P48" s="63"/>
      <c r="Q48" s="93"/>
      <c r="R48" s="82"/>
      <c r="T48" s="32"/>
    </row>
    <row r="49" spans="1:20" s="23" customFormat="1">
      <c r="A49" s="32">
        <v>2</v>
      </c>
      <c r="B49" s="47"/>
      <c r="C49" s="32"/>
      <c r="D49" s="32"/>
      <c r="E49" s="50"/>
      <c r="F49" s="41"/>
      <c r="G49" s="41"/>
      <c r="H49" s="41"/>
      <c r="I49" s="41"/>
      <c r="J49" s="67"/>
      <c r="K49" s="72"/>
      <c r="L49" s="41"/>
      <c r="M49" s="64"/>
      <c r="N49" s="41"/>
      <c r="O49" s="73"/>
      <c r="P49" s="63"/>
      <c r="Q49" s="93"/>
      <c r="R49" s="82"/>
      <c r="S49" s="31"/>
      <c r="T49" s="32"/>
    </row>
    <row r="50" spans="1:20" s="23" customFormat="1">
      <c r="A50" s="32">
        <v>3</v>
      </c>
      <c r="B50" s="47"/>
      <c r="C50" s="32"/>
      <c r="D50" s="32"/>
      <c r="E50" s="50"/>
      <c r="F50" s="41"/>
      <c r="G50" s="41"/>
      <c r="H50" s="41"/>
      <c r="I50" s="41"/>
      <c r="J50" s="67"/>
      <c r="K50" s="72"/>
      <c r="L50" s="41"/>
      <c r="M50" s="64"/>
      <c r="N50" s="41"/>
      <c r="O50" s="73"/>
      <c r="P50" s="63"/>
      <c r="Q50" s="93"/>
      <c r="R50" s="82"/>
      <c r="S50" s="31"/>
      <c r="T50" s="32"/>
    </row>
    <row r="51" spans="1:20">
      <c r="A51" s="132" t="s">
        <v>64</v>
      </c>
      <c r="B51" s="132"/>
      <c r="C51" s="132"/>
      <c r="D51" s="132"/>
      <c r="E51" s="132"/>
      <c r="F51" s="132"/>
      <c r="G51" s="132"/>
      <c r="H51" s="132"/>
      <c r="I51" s="132"/>
      <c r="J51" s="133"/>
      <c r="K51" s="132"/>
      <c r="L51" s="132"/>
      <c r="M51" s="132"/>
      <c r="N51" s="132"/>
      <c r="O51" s="51"/>
      <c r="P51" s="74">
        <f>SUM(P48:P50)</f>
        <v>0</v>
      </c>
      <c r="Q51" s="94">
        <f>SUM(Q48:Q50)</f>
        <v>0</v>
      </c>
      <c r="R51" s="82"/>
      <c r="S51" s="32"/>
      <c r="T51" s="53"/>
    </row>
    <row r="52" spans="1:20" ht="21">
      <c r="A52" s="143" t="s">
        <v>67</v>
      </c>
      <c r="B52" s="144"/>
      <c r="C52" s="144"/>
      <c r="D52" s="144"/>
      <c r="E52" s="144"/>
      <c r="F52" s="144"/>
      <c r="G52" s="144"/>
      <c r="H52" s="144"/>
      <c r="I52" s="144"/>
      <c r="J52" s="145"/>
      <c r="K52" s="144"/>
      <c r="L52" s="144"/>
      <c r="M52" s="144"/>
      <c r="N52" s="144"/>
      <c r="O52" s="144"/>
      <c r="P52" s="145"/>
      <c r="Q52" s="144"/>
      <c r="R52" s="146"/>
      <c r="S52" s="146"/>
      <c r="T52" s="146"/>
    </row>
    <row r="53" spans="1:20" ht="15">
      <c r="A53" s="33" t="s">
        <v>30</v>
      </c>
      <c r="B53" s="33" t="s">
        <v>31</v>
      </c>
      <c r="C53" s="33" t="s">
        <v>32</v>
      </c>
      <c r="D53" s="33" t="s">
        <v>33</v>
      </c>
      <c r="E53" s="49" t="s">
        <v>34</v>
      </c>
      <c r="F53" s="33" t="s">
        <v>35</v>
      </c>
      <c r="G53" s="33" t="s">
        <v>36</v>
      </c>
      <c r="H53" s="33" t="s">
        <v>37</v>
      </c>
      <c r="I53" s="33" t="s">
        <v>38</v>
      </c>
      <c r="J53" s="58" t="s">
        <v>39</v>
      </c>
      <c r="K53" s="59" t="s">
        <v>40</v>
      </c>
      <c r="L53" s="33" t="s">
        <v>41</v>
      </c>
      <c r="M53" s="59" t="s">
        <v>42</v>
      </c>
      <c r="N53" s="33" t="s">
        <v>43</v>
      </c>
      <c r="O53" s="59" t="s">
        <v>44</v>
      </c>
      <c r="P53" s="58" t="s">
        <v>45</v>
      </c>
      <c r="Q53" s="59" t="s">
        <v>46</v>
      </c>
      <c r="R53" s="80" t="s">
        <v>47</v>
      </c>
      <c r="S53" s="80" t="s">
        <v>48</v>
      </c>
      <c r="T53" s="92" t="s">
        <v>49</v>
      </c>
    </row>
    <row r="54" spans="1:20">
      <c r="A54" s="139" t="s">
        <v>66</v>
      </c>
      <c r="B54" s="140"/>
      <c r="C54" s="140"/>
      <c r="D54" s="140"/>
      <c r="E54" s="140"/>
      <c r="F54" s="140"/>
      <c r="G54" s="140"/>
      <c r="H54" s="140"/>
      <c r="I54" s="140"/>
      <c r="J54" s="141"/>
      <c r="K54" s="140"/>
      <c r="L54" s="140"/>
      <c r="M54" s="140"/>
      <c r="N54" s="140"/>
      <c r="O54" s="140"/>
      <c r="P54" s="142"/>
      <c r="Q54" s="140"/>
      <c r="R54" s="147"/>
      <c r="S54" s="147"/>
      <c r="T54" s="148"/>
    </row>
    <row r="55" spans="1:20">
      <c r="A55" s="32">
        <v>1</v>
      </c>
      <c r="B55" s="52"/>
      <c r="C55" s="53"/>
      <c r="D55" s="54"/>
      <c r="E55" s="55"/>
      <c r="F55" s="36"/>
      <c r="G55" s="36"/>
      <c r="H55" s="52"/>
      <c r="I55" s="38"/>
      <c r="J55" s="75"/>
      <c r="K55" s="53"/>
      <c r="L55" s="36"/>
      <c r="M55" s="36"/>
      <c r="N55" s="36"/>
      <c r="O55" s="36"/>
      <c r="P55" s="70">
        <f t="shared" ref="P55:P56" si="23">N55*L55*J55</f>
        <v>0</v>
      </c>
      <c r="Q55" s="89">
        <f t="shared" ref="Q55:Q56" si="24">K55*M55*O55</f>
        <v>0</v>
      </c>
      <c r="R55" s="82">
        <f t="shared" ref="R55:R57" si="25">Q55-P55</f>
        <v>0</v>
      </c>
      <c r="S55" s="53"/>
      <c r="T55" s="53"/>
    </row>
    <row r="56" spans="1:20">
      <c r="A56" s="32">
        <v>2</v>
      </c>
      <c r="B56" s="52"/>
      <c r="C56" s="53"/>
      <c r="D56" s="54"/>
      <c r="E56" s="55"/>
      <c r="F56" s="36"/>
      <c r="G56" s="36"/>
      <c r="H56" s="52"/>
      <c r="I56" s="38"/>
      <c r="J56" s="75"/>
      <c r="K56" s="53"/>
      <c r="L56" s="36"/>
      <c r="M56" s="36"/>
      <c r="N56" s="36"/>
      <c r="O56" s="36"/>
      <c r="P56" s="70">
        <f t="shared" si="23"/>
        <v>0</v>
      </c>
      <c r="Q56" s="89">
        <f t="shared" si="24"/>
        <v>0</v>
      </c>
      <c r="R56" s="82">
        <f t="shared" si="25"/>
        <v>0</v>
      </c>
      <c r="S56" s="53"/>
      <c r="T56" s="53"/>
    </row>
    <row r="57" spans="1:20">
      <c r="A57" s="132" t="s">
        <v>64</v>
      </c>
      <c r="B57" s="132"/>
      <c r="C57" s="132"/>
      <c r="D57" s="132"/>
      <c r="E57" s="132"/>
      <c r="F57" s="132"/>
      <c r="G57" s="132"/>
      <c r="H57" s="132"/>
      <c r="I57" s="132"/>
      <c r="J57" s="133"/>
      <c r="K57" s="132"/>
      <c r="L57" s="132"/>
      <c r="M57" s="132"/>
      <c r="N57" s="132"/>
      <c r="O57" s="51"/>
      <c r="P57" s="74">
        <f>SUM(P55:P56)</f>
        <v>0</v>
      </c>
      <c r="Q57" s="94">
        <f>SUM(Q55:Q56)</f>
        <v>0</v>
      </c>
      <c r="R57" s="82">
        <f t="shared" si="25"/>
        <v>0</v>
      </c>
      <c r="S57" s="53"/>
      <c r="T57" s="53"/>
    </row>
    <row r="58" spans="1:20" ht="21">
      <c r="A58" s="143" t="s">
        <v>68</v>
      </c>
      <c r="B58" s="144"/>
      <c r="C58" s="144"/>
      <c r="D58" s="144"/>
      <c r="E58" s="144"/>
      <c r="F58" s="144"/>
      <c r="G58" s="144"/>
      <c r="H58" s="144"/>
      <c r="I58" s="144"/>
      <c r="J58" s="145"/>
      <c r="K58" s="144"/>
      <c r="L58" s="144"/>
      <c r="M58" s="144"/>
      <c r="N58" s="144"/>
      <c r="O58" s="144"/>
      <c r="P58" s="145"/>
      <c r="Q58" s="144"/>
      <c r="R58" s="146"/>
      <c r="S58" s="146"/>
      <c r="T58" s="146"/>
    </row>
    <row r="59" spans="1:20" ht="15">
      <c r="A59" s="33" t="s">
        <v>30</v>
      </c>
      <c r="B59" s="33" t="s">
        <v>31</v>
      </c>
      <c r="C59" s="33" t="s">
        <v>32</v>
      </c>
      <c r="D59" s="33" t="s">
        <v>33</v>
      </c>
      <c r="E59" s="49" t="s">
        <v>34</v>
      </c>
      <c r="F59" s="33" t="s">
        <v>35</v>
      </c>
      <c r="G59" s="33" t="s">
        <v>36</v>
      </c>
      <c r="H59" s="33" t="s">
        <v>37</v>
      </c>
      <c r="I59" s="33" t="s">
        <v>38</v>
      </c>
      <c r="J59" s="58" t="s">
        <v>39</v>
      </c>
      <c r="K59" s="59" t="s">
        <v>40</v>
      </c>
      <c r="L59" s="33" t="s">
        <v>41</v>
      </c>
      <c r="M59" s="59" t="s">
        <v>42</v>
      </c>
      <c r="N59" s="33" t="s">
        <v>43</v>
      </c>
      <c r="O59" s="59" t="s">
        <v>44</v>
      </c>
      <c r="P59" s="58" t="s">
        <v>45</v>
      </c>
      <c r="Q59" s="59" t="s">
        <v>46</v>
      </c>
      <c r="R59" s="80" t="s">
        <v>47</v>
      </c>
      <c r="S59" s="80" t="s">
        <v>48</v>
      </c>
      <c r="T59" s="92" t="s">
        <v>49</v>
      </c>
    </row>
    <row r="60" spans="1:20">
      <c r="A60" s="32">
        <v>1</v>
      </c>
      <c r="B60" s="53"/>
      <c r="C60" s="53"/>
      <c r="D60" s="36"/>
      <c r="E60" s="55"/>
      <c r="F60" s="36"/>
      <c r="G60" s="36"/>
      <c r="H60" s="36"/>
      <c r="I60" s="36"/>
      <c r="J60" s="67"/>
      <c r="K60" s="36"/>
      <c r="L60" s="36"/>
      <c r="M60" s="36"/>
      <c r="N60" s="36"/>
      <c r="O60" s="36"/>
      <c r="P60" s="70">
        <f t="shared" ref="P60:P61" si="26">N60*L60*J60</f>
        <v>0</v>
      </c>
      <c r="Q60" s="89">
        <f t="shared" ref="Q60:Q61" si="27">K60*M60*O60</f>
        <v>0</v>
      </c>
      <c r="R60" s="82">
        <f t="shared" ref="R60:R62" si="28">Q60-P60</f>
        <v>0</v>
      </c>
      <c r="S60" s="53"/>
      <c r="T60" s="53"/>
    </row>
    <row r="61" spans="1:20">
      <c r="A61" s="32">
        <v>2</v>
      </c>
      <c r="B61" s="53"/>
      <c r="C61" s="53"/>
      <c r="D61" s="36"/>
      <c r="E61" s="55"/>
      <c r="F61" s="36"/>
      <c r="G61" s="56"/>
      <c r="H61" s="36"/>
      <c r="I61" s="36"/>
      <c r="J61" s="67"/>
      <c r="K61" s="36"/>
      <c r="L61" s="36"/>
      <c r="M61" s="36"/>
      <c r="N61" s="36"/>
      <c r="O61" s="36"/>
      <c r="P61" s="70">
        <f t="shared" si="26"/>
        <v>0</v>
      </c>
      <c r="Q61" s="89">
        <f t="shared" si="27"/>
        <v>0</v>
      </c>
      <c r="R61" s="82">
        <f t="shared" si="28"/>
        <v>0</v>
      </c>
      <c r="S61" s="95"/>
      <c r="T61" s="53"/>
    </row>
    <row r="62" spans="1:20">
      <c r="A62" s="132" t="s">
        <v>64</v>
      </c>
      <c r="B62" s="132"/>
      <c r="C62" s="132"/>
      <c r="D62" s="132"/>
      <c r="E62" s="132"/>
      <c r="F62" s="132"/>
      <c r="G62" s="132"/>
      <c r="H62" s="132"/>
      <c r="I62" s="132"/>
      <c r="J62" s="133"/>
      <c r="K62" s="132"/>
      <c r="L62" s="132"/>
      <c r="M62" s="132"/>
      <c r="N62" s="132"/>
      <c r="O62" s="51"/>
      <c r="P62" s="74">
        <f>SUM(P60:P61)</f>
        <v>0</v>
      </c>
      <c r="Q62" s="94">
        <f>SUM(Q60:Q61)</f>
        <v>0</v>
      </c>
      <c r="R62" s="82">
        <f t="shared" si="28"/>
        <v>0</v>
      </c>
      <c r="S62" s="53"/>
      <c r="T62" s="53"/>
    </row>
    <row r="63" spans="1:20" ht="21">
      <c r="A63" s="143" t="s">
        <v>69</v>
      </c>
      <c r="B63" s="144"/>
      <c r="C63" s="144"/>
      <c r="D63" s="144"/>
      <c r="E63" s="144"/>
      <c r="F63" s="144"/>
      <c r="G63" s="144"/>
      <c r="H63" s="144"/>
      <c r="I63" s="144"/>
      <c r="J63" s="145"/>
      <c r="K63" s="144"/>
      <c r="L63" s="144"/>
      <c r="M63" s="144"/>
      <c r="N63" s="144"/>
      <c r="O63" s="144"/>
      <c r="P63" s="145"/>
      <c r="Q63" s="144"/>
      <c r="R63" s="146"/>
      <c r="S63" s="146"/>
      <c r="T63" s="146"/>
    </row>
    <row r="64" spans="1:20" s="23" customFormat="1" ht="15">
      <c r="A64" s="57" t="s">
        <v>30</v>
      </c>
      <c r="B64" s="57" t="s">
        <v>31</v>
      </c>
      <c r="C64" s="57" t="s">
        <v>32</v>
      </c>
      <c r="D64" s="57" t="s">
        <v>70</v>
      </c>
      <c r="E64" s="49" t="s">
        <v>34</v>
      </c>
      <c r="F64" s="57" t="s">
        <v>71</v>
      </c>
      <c r="G64" s="57" t="s">
        <v>72</v>
      </c>
      <c r="H64" s="57" t="s">
        <v>37</v>
      </c>
      <c r="I64" s="33" t="s">
        <v>38</v>
      </c>
      <c r="J64" s="58" t="s">
        <v>39</v>
      </c>
      <c r="K64" s="59" t="s">
        <v>40</v>
      </c>
      <c r="L64" s="33" t="s">
        <v>41</v>
      </c>
      <c r="M64" s="59" t="s">
        <v>42</v>
      </c>
      <c r="N64" s="33" t="s">
        <v>43</v>
      </c>
      <c r="O64" s="59" t="s">
        <v>44</v>
      </c>
      <c r="P64" s="58" t="s">
        <v>45</v>
      </c>
      <c r="Q64" s="59" t="s">
        <v>46</v>
      </c>
      <c r="R64" s="80" t="s">
        <v>47</v>
      </c>
      <c r="S64" s="80" t="s">
        <v>48</v>
      </c>
      <c r="T64" s="92" t="s">
        <v>49</v>
      </c>
    </row>
    <row r="65" spans="1:20">
      <c r="A65" s="139" t="s">
        <v>73</v>
      </c>
      <c r="B65" s="140"/>
      <c r="C65" s="140"/>
      <c r="D65" s="140"/>
      <c r="E65" s="140"/>
      <c r="F65" s="140"/>
      <c r="G65" s="140"/>
      <c r="H65" s="140"/>
      <c r="I65" s="140"/>
      <c r="J65" s="141"/>
      <c r="K65" s="140"/>
      <c r="L65" s="140"/>
      <c r="M65" s="140"/>
      <c r="N65" s="140"/>
      <c r="O65" s="140"/>
      <c r="P65" s="142"/>
      <c r="Q65" s="140"/>
      <c r="R65" s="104"/>
      <c r="S65" s="104"/>
      <c r="T65" s="105"/>
    </row>
    <row r="66" spans="1:20" ht="15">
      <c r="A66" s="32">
        <v>1</v>
      </c>
      <c r="B66" s="36" t="s">
        <v>51</v>
      </c>
      <c r="C66" s="32" t="s">
        <v>949</v>
      </c>
      <c r="D66" s="32" t="s">
        <v>75</v>
      </c>
      <c r="E66" s="55"/>
      <c r="F66" s="36" t="s">
        <v>948</v>
      </c>
      <c r="G66" s="36" t="s">
        <v>949</v>
      </c>
      <c r="H66" s="52" t="s">
        <v>950</v>
      </c>
      <c r="I66" s="36" t="s">
        <v>76</v>
      </c>
      <c r="J66" s="67">
        <v>120000</v>
      </c>
      <c r="K66" s="184">
        <v>120000</v>
      </c>
      <c r="L66" s="36">
        <v>1</v>
      </c>
      <c r="M66" s="36">
        <v>1</v>
      </c>
      <c r="N66" s="36">
        <v>5</v>
      </c>
      <c r="O66" s="36">
        <v>5</v>
      </c>
      <c r="P66" s="70">
        <f>N66*L66*J66</f>
        <v>600000</v>
      </c>
      <c r="Q66" s="89">
        <f>K66*M66*O66</f>
        <v>600000</v>
      </c>
      <c r="R66" s="82">
        <f t="shared" ref="R66:R70" si="29">Q66-P66</f>
        <v>0</v>
      </c>
      <c r="S66" s="30" t="s">
        <v>955</v>
      </c>
      <c r="T66" s="53"/>
    </row>
    <row r="67" spans="1:20" ht="15">
      <c r="A67" s="32">
        <v>2</v>
      </c>
      <c r="B67" s="36" t="s">
        <v>51</v>
      </c>
      <c r="C67" s="32" t="s">
        <v>949</v>
      </c>
      <c r="D67" s="32" t="s">
        <v>75</v>
      </c>
      <c r="E67" s="55"/>
      <c r="F67" s="36" t="s">
        <v>948</v>
      </c>
      <c r="G67" s="36" t="s">
        <v>949</v>
      </c>
      <c r="H67" s="52" t="s">
        <v>951</v>
      </c>
      <c r="I67" s="36" t="s">
        <v>76</v>
      </c>
      <c r="J67" s="67">
        <v>120000</v>
      </c>
      <c r="K67" s="184">
        <v>120000</v>
      </c>
      <c r="L67" s="36">
        <v>1</v>
      </c>
      <c r="M67" s="36">
        <v>1</v>
      </c>
      <c r="N67" s="36">
        <v>2</v>
      </c>
      <c r="O67" s="36">
        <v>2</v>
      </c>
      <c r="P67" s="70">
        <f t="shared" ref="P67:P70" si="30">N67*L67*J67</f>
        <v>240000</v>
      </c>
      <c r="Q67" s="89">
        <f t="shared" ref="Q67:Q72" si="31">K67*M67*O67</f>
        <v>240000</v>
      </c>
      <c r="R67" s="82">
        <f t="shared" si="29"/>
        <v>0</v>
      </c>
      <c r="S67" s="30" t="s">
        <v>954</v>
      </c>
      <c r="T67" s="53"/>
    </row>
    <row r="68" spans="1:20" ht="15">
      <c r="A68" s="32">
        <v>3</v>
      </c>
      <c r="B68" s="36" t="s">
        <v>51</v>
      </c>
      <c r="C68" s="32" t="s">
        <v>949</v>
      </c>
      <c r="D68" s="32" t="s">
        <v>75</v>
      </c>
      <c r="E68" s="55"/>
      <c r="F68" s="36" t="s">
        <v>948</v>
      </c>
      <c r="G68" s="36" t="s">
        <v>949</v>
      </c>
      <c r="H68" s="52" t="s">
        <v>952</v>
      </c>
      <c r="I68" s="36" t="s">
        <v>76</v>
      </c>
      <c r="J68" s="67">
        <v>150000</v>
      </c>
      <c r="K68" s="184">
        <v>150000</v>
      </c>
      <c r="L68" s="36">
        <v>1</v>
      </c>
      <c r="M68" s="36">
        <v>1</v>
      </c>
      <c r="N68" s="36">
        <v>1</v>
      </c>
      <c r="O68" s="36">
        <v>1</v>
      </c>
      <c r="P68" s="70">
        <f t="shared" si="30"/>
        <v>150000</v>
      </c>
      <c r="Q68" s="89">
        <f t="shared" si="31"/>
        <v>150000</v>
      </c>
      <c r="R68" s="82">
        <f t="shared" si="29"/>
        <v>0</v>
      </c>
      <c r="S68" s="116">
        <v>45085</v>
      </c>
      <c r="T68" s="53"/>
    </row>
    <row r="69" spans="1:20" ht="15">
      <c r="A69" s="32">
        <v>4</v>
      </c>
      <c r="B69" s="36" t="s">
        <v>51</v>
      </c>
      <c r="C69" s="32" t="s">
        <v>949</v>
      </c>
      <c r="D69" s="32" t="s">
        <v>75</v>
      </c>
      <c r="E69" s="55"/>
      <c r="F69" s="36" t="s">
        <v>948</v>
      </c>
      <c r="G69" s="36" t="s">
        <v>949</v>
      </c>
      <c r="H69" s="52" t="s">
        <v>953</v>
      </c>
      <c r="I69" s="36" t="s">
        <v>76</v>
      </c>
      <c r="J69" s="67">
        <v>120000</v>
      </c>
      <c r="K69" s="184">
        <v>120000</v>
      </c>
      <c r="L69" s="36">
        <v>1</v>
      </c>
      <c r="M69" s="36">
        <v>1</v>
      </c>
      <c r="N69" s="36">
        <v>2</v>
      </c>
      <c r="O69" s="36">
        <v>2</v>
      </c>
      <c r="P69" s="70">
        <f t="shared" si="30"/>
        <v>240000</v>
      </c>
      <c r="Q69" s="89">
        <f t="shared" si="31"/>
        <v>240000</v>
      </c>
      <c r="R69" s="82">
        <f t="shared" si="29"/>
        <v>0</v>
      </c>
      <c r="S69" s="30" t="s">
        <v>956</v>
      </c>
      <c r="T69" s="53"/>
    </row>
    <row r="70" spans="1:20" ht="30">
      <c r="A70" s="32">
        <v>5</v>
      </c>
      <c r="B70" s="36" t="s">
        <v>958</v>
      </c>
      <c r="C70" s="32" t="s">
        <v>959</v>
      </c>
      <c r="D70" s="32" t="s">
        <v>75</v>
      </c>
      <c r="E70" s="55"/>
      <c r="F70" s="36" t="s">
        <v>948</v>
      </c>
      <c r="G70" s="36" t="s">
        <v>960</v>
      </c>
      <c r="H70" s="115" t="s">
        <v>961</v>
      </c>
      <c r="I70" s="36" t="s">
        <v>76</v>
      </c>
      <c r="J70" s="67">
        <v>150000</v>
      </c>
      <c r="K70" s="184">
        <v>150000</v>
      </c>
      <c r="L70" s="36">
        <v>1</v>
      </c>
      <c r="M70" s="36">
        <v>1</v>
      </c>
      <c r="N70" s="36">
        <v>1</v>
      </c>
      <c r="O70" s="36">
        <v>1</v>
      </c>
      <c r="P70" s="70">
        <f t="shared" si="30"/>
        <v>150000</v>
      </c>
      <c r="Q70" s="89">
        <f t="shared" si="31"/>
        <v>150000</v>
      </c>
      <c r="R70" s="82">
        <f t="shared" si="29"/>
        <v>0</v>
      </c>
      <c r="S70" s="53" t="s">
        <v>962</v>
      </c>
      <c r="T70" s="53"/>
    </row>
    <row r="71" spans="1:20" ht="15">
      <c r="A71" s="32">
        <v>6</v>
      </c>
      <c r="B71" s="36" t="s">
        <v>957</v>
      </c>
      <c r="C71" s="32" t="s">
        <v>963</v>
      </c>
      <c r="D71" s="32" t="s">
        <v>964</v>
      </c>
      <c r="E71" s="55"/>
      <c r="F71" s="36" t="s">
        <v>948</v>
      </c>
      <c r="G71" s="36" t="s">
        <v>949</v>
      </c>
      <c r="H71" s="115" t="s">
        <v>967</v>
      </c>
      <c r="I71" s="36" t="s">
        <v>76</v>
      </c>
      <c r="J71" s="67">
        <v>28000</v>
      </c>
      <c r="K71" s="184">
        <v>156200</v>
      </c>
      <c r="L71" s="36">
        <v>1</v>
      </c>
      <c r="M71" s="36">
        <v>1</v>
      </c>
      <c r="N71" s="36">
        <v>2</v>
      </c>
      <c r="O71" s="36">
        <v>1</v>
      </c>
      <c r="P71" s="70">
        <f t="shared" ref="P71:P72" si="32">N71*L71*J71</f>
        <v>56000</v>
      </c>
      <c r="Q71" s="89">
        <f t="shared" si="31"/>
        <v>156200</v>
      </c>
      <c r="R71" s="82">
        <f t="shared" ref="R71:R73" si="33">Q71-P71</f>
        <v>100200</v>
      </c>
      <c r="S71" s="53" t="s">
        <v>969</v>
      </c>
      <c r="T71" s="53"/>
    </row>
    <row r="72" spans="1:20" ht="15">
      <c r="A72" s="32">
        <v>7</v>
      </c>
      <c r="B72" s="36" t="s">
        <v>957</v>
      </c>
      <c r="C72" s="32" t="s">
        <v>949</v>
      </c>
      <c r="D72" s="32" t="s">
        <v>965</v>
      </c>
      <c r="E72" s="55"/>
      <c r="F72" s="36" t="s">
        <v>948</v>
      </c>
      <c r="G72" s="36" t="s">
        <v>949</v>
      </c>
      <c r="H72" s="115" t="s">
        <v>966</v>
      </c>
      <c r="I72" s="36" t="s">
        <v>76</v>
      </c>
      <c r="J72" s="67">
        <v>64000</v>
      </c>
      <c r="K72" s="184">
        <v>90600</v>
      </c>
      <c r="L72" s="36">
        <v>1</v>
      </c>
      <c r="M72" s="36">
        <v>1</v>
      </c>
      <c r="N72" s="36">
        <v>1</v>
      </c>
      <c r="O72" s="36">
        <v>1</v>
      </c>
      <c r="P72" s="70">
        <f t="shared" si="32"/>
        <v>64000</v>
      </c>
      <c r="Q72" s="89">
        <f t="shared" si="31"/>
        <v>90600</v>
      </c>
      <c r="R72" s="82">
        <f t="shared" si="33"/>
        <v>26600</v>
      </c>
      <c r="S72" s="53" t="s">
        <v>968</v>
      </c>
      <c r="T72" s="53"/>
    </row>
    <row r="73" spans="1:20">
      <c r="A73" s="132" t="s">
        <v>64</v>
      </c>
      <c r="B73" s="132"/>
      <c r="C73" s="132"/>
      <c r="D73" s="132"/>
      <c r="E73" s="132"/>
      <c r="F73" s="132"/>
      <c r="G73" s="132"/>
      <c r="H73" s="132"/>
      <c r="I73" s="132"/>
      <c r="J73" s="133"/>
      <c r="K73" s="132"/>
      <c r="L73" s="132"/>
      <c r="M73" s="132"/>
      <c r="N73" s="132"/>
      <c r="O73" s="51"/>
      <c r="P73" s="74">
        <f>SUM(P66:P72)</f>
        <v>1500000</v>
      </c>
      <c r="Q73" s="94">
        <f>SUM(Q66:Q72)</f>
        <v>1626800</v>
      </c>
      <c r="R73" s="82">
        <f t="shared" si="33"/>
        <v>126800</v>
      </c>
      <c r="S73" s="53"/>
      <c r="T73" s="53"/>
    </row>
    <row r="74" spans="1:20" ht="21">
      <c r="A74" s="143" t="s">
        <v>77</v>
      </c>
      <c r="B74" s="144"/>
      <c r="C74" s="144"/>
      <c r="D74" s="144"/>
      <c r="E74" s="144"/>
      <c r="F74" s="144"/>
      <c r="G74" s="144"/>
      <c r="H74" s="144"/>
      <c r="I74" s="144"/>
      <c r="J74" s="145"/>
      <c r="K74" s="144"/>
      <c r="L74" s="144"/>
      <c r="M74" s="144"/>
      <c r="N74" s="144"/>
      <c r="O74" s="144"/>
      <c r="P74" s="145"/>
      <c r="Q74" s="144"/>
      <c r="R74" s="146"/>
      <c r="S74" s="146"/>
      <c r="T74" s="146"/>
    </row>
    <row r="75" spans="1:20" ht="15">
      <c r="A75" s="33" t="s">
        <v>30</v>
      </c>
      <c r="B75" s="33" t="s">
        <v>31</v>
      </c>
      <c r="C75" s="33" t="s">
        <v>32</v>
      </c>
      <c r="D75" s="33" t="s">
        <v>33</v>
      </c>
      <c r="E75" s="49" t="s">
        <v>34</v>
      </c>
      <c r="F75" s="33" t="s">
        <v>35</v>
      </c>
      <c r="G75" s="33" t="s">
        <v>36</v>
      </c>
      <c r="H75" s="33" t="s">
        <v>37</v>
      </c>
      <c r="I75" s="33" t="s">
        <v>38</v>
      </c>
      <c r="J75" s="58" t="s">
        <v>39</v>
      </c>
      <c r="K75" s="59" t="s">
        <v>40</v>
      </c>
      <c r="L75" s="33" t="s">
        <v>41</v>
      </c>
      <c r="M75" s="59" t="s">
        <v>42</v>
      </c>
      <c r="N75" s="33" t="s">
        <v>43</v>
      </c>
      <c r="O75" s="59" t="s">
        <v>44</v>
      </c>
      <c r="P75" s="58" t="s">
        <v>45</v>
      </c>
      <c r="Q75" s="59" t="s">
        <v>46</v>
      </c>
      <c r="R75" s="80" t="s">
        <v>47</v>
      </c>
      <c r="S75" s="80" t="s">
        <v>48</v>
      </c>
      <c r="T75" s="92" t="s">
        <v>49</v>
      </c>
    </row>
    <row r="76" spans="1:20">
      <c r="A76" s="139" t="s">
        <v>78</v>
      </c>
      <c r="B76" s="140"/>
      <c r="C76" s="140"/>
      <c r="D76" s="140"/>
      <c r="E76" s="140"/>
      <c r="F76" s="140"/>
      <c r="G76" s="140"/>
      <c r="H76" s="140"/>
      <c r="I76" s="140"/>
      <c r="J76" s="141"/>
      <c r="K76" s="140"/>
      <c r="L76" s="140"/>
      <c r="M76" s="140"/>
      <c r="N76" s="140"/>
      <c r="O76" s="140"/>
      <c r="P76" s="142"/>
      <c r="Q76" s="140"/>
      <c r="R76" s="104"/>
      <c r="S76" s="104"/>
      <c r="T76" s="105"/>
    </row>
    <row r="77" spans="1:20">
      <c r="A77" s="32">
        <v>1</v>
      </c>
      <c r="B77" s="36"/>
      <c r="C77" s="52"/>
      <c r="D77" s="36"/>
      <c r="E77" s="96"/>
      <c r="F77" s="36"/>
      <c r="G77" s="36"/>
      <c r="H77" s="36"/>
      <c r="I77" s="36"/>
      <c r="J77" s="67"/>
      <c r="K77" s="36"/>
      <c r="L77" s="36"/>
      <c r="M77" s="36"/>
      <c r="N77" s="36"/>
      <c r="O77" s="36"/>
      <c r="P77" s="70">
        <f t="shared" ref="P77:P78" si="34">N77*L77*J77</f>
        <v>0</v>
      </c>
      <c r="Q77" s="89">
        <f t="shared" ref="Q77:Q78" si="35">K77*M77*O77</f>
        <v>0</v>
      </c>
      <c r="R77" s="82">
        <f t="shared" ref="R77:R79" si="36">Q77-P77</f>
        <v>0</v>
      </c>
      <c r="S77" s="95"/>
      <c r="T77" s="53"/>
    </row>
    <row r="78" spans="1:20">
      <c r="A78" s="32">
        <v>2</v>
      </c>
      <c r="B78" s="36"/>
      <c r="C78" s="52"/>
      <c r="D78" s="36"/>
      <c r="E78" s="96"/>
      <c r="F78" s="36"/>
      <c r="G78" s="36"/>
      <c r="H78" s="36"/>
      <c r="I78" s="36"/>
      <c r="J78" s="67"/>
      <c r="K78" s="36"/>
      <c r="L78" s="36"/>
      <c r="M78" s="36"/>
      <c r="N78" s="36"/>
      <c r="O78" s="36"/>
      <c r="P78" s="70">
        <f t="shared" si="34"/>
        <v>0</v>
      </c>
      <c r="Q78" s="89">
        <f t="shared" si="35"/>
        <v>0</v>
      </c>
      <c r="R78" s="82">
        <f t="shared" si="36"/>
        <v>0</v>
      </c>
      <c r="S78" s="95"/>
      <c r="T78" s="53"/>
    </row>
    <row r="79" spans="1:20">
      <c r="A79" s="132" t="s">
        <v>64</v>
      </c>
      <c r="B79" s="132"/>
      <c r="C79" s="132"/>
      <c r="D79" s="132"/>
      <c r="E79" s="132"/>
      <c r="F79" s="132"/>
      <c r="G79" s="132"/>
      <c r="H79" s="132"/>
      <c r="I79" s="132"/>
      <c r="J79" s="133"/>
      <c r="K79" s="132"/>
      <c r="L79" s="132"/>
      <c r="M79" s="132"/>
      <c r="N79" s="132"/>
      <c r="O79" s="48"/>
      <c r="P79" s="74">
        <f>SUM(P77:P78)</f>
        <v>0</v>
      </c>
      <c r="Q79" s="94">
        <f>SUM(Q77:Q78)</f>
        <v>0</v>
      </c>
      <c r="R79" s="82">
        <f t="shared" si="36"/>
        <v>0</v>
      </c>
      <c r="S79" s="53"/>
      <c r="T79" s="53"/>
    </row>
    <row r="80" spans="1:20">
      <c r="A80" s="134" t="s">
        <v>79</v>
      </c>
      <c r="B80" s="134"/>
      <c r="C80" s="134"/>
      <c r="D80" s="134"/>
      <c r="E80" s="134"/>
      <c r="F80" s="134"/>
      <c r="G80" s="134"/>
      <c r="H80" s="134"/>
      <c r="I80" s="134"/>
      <c r="J80" s="135"/>
      <c r="K80" s="134"/>
      <c r="L80" s="134"/>
      <c r="M80" s="134"/>
      <c r="N80" s="134"/>
      <c r="O80" s="134"/>
      <c r="P80" s="98">
        <f>P44+P57+P62+P73+P79+P51</f>
        <v>1500000</v>
      </c>
      <c r="Q80" s="106">
        <f>Q79+Q73+Q62+Q57+Q51+Q44</f>
        <v>1626800</v>
      </c>
      <c r="R80" s="107"/>
      <c r="S80" s="108"/>
      <c r="T80" s="108"/>
    </row>
    <row r="81" spans="1:20" s="25" customFormat="1" ht="17">
      <c r="A81" s="136" t="s">
        <v>80</v>
      </c>
      <c r="B81" s="136"/>
      <c r="C81" s="136"/>
      <c r="D81" s="136"/>
      <c r="E81" s="136"/>
      <c r="F81" s="136"/>
      <c r="G81" s="136"/>
      <c r="H81" s="136"/>
      <c r="I81" s="136"/>
      <c r="J81" s="137"/>
      <c r="K81" s="136"/>
      <c r="L81" s="136"/>
      <c r="M81" s="136"/>
      <c r="N81" s="136"/>
      <c r="O81" s="99">
        <v>0.05</v>
      </c>
      <c r="P81" s="67">
        <f>(P80-P44)*O81</f>
        <v>75000</v>
      </c>
      <c r="Q81" s="185">
        <f>Q80*O81</f>
        <v>81340</v>
      </c>
      <c r="R81" s="109"/>
      <c r="S81" s="110"/>
      <c r="T81" s="110"/>
    </row>
    <row r="82" spans="1:20" s="25" customFormat="1" ht="17">
      <c r="A82" s="136" t="s">
        <v>81</v>
      </c>
      <c r="B82" s="136"/>
      <c r="C82" s="136"/>
      <c r="D82" s="136"/>
      <c r="E82" s="136"/>
      <c r="F82" s="136"/>
      <c r="G82" s="136"/>
      <c r="H82" s="136"/>
      <c r="I82" s="136"/>
      <c r="J82" s="137"/>
      <c r="K82" s="136"/>
      <c r="L82" s="136"/>
      <c r="M82" s="136"/>
      <c r="N82" s="136"/>
      <c r="O82" s="99">
        <v>0.1</v>
      </c>
      <c r="P82" s="67">
        <f>P44*O82</f>
        <v>0</v>
      </c>
      <c r="Q82" s="185">
        <f>Q44*O82</f>
        <v>0</v>
      </c>
      <c r="R82" s="109"/>
      <c r="S82" s="110"/>
      <c r="T82" s="110"/>
    </row>
    <row r="83" spans="1:20" ht="15">
      <c r="A83" s="138" t="s">
        <v>82</v>
      </c>
      <c r="B83" s="138"/>
      <c r="C83" s="138"/>
      <c r="D83" s="138"/>
      <c r="E83" s="138"/>
      <c r="F83" s="138"/>
      <c r="G83" s="97" t="s">
        <v>83</v>
      </c>
      <c r="H83" s="136" t="s">
        <v>84</v>
      </c>
      <c r="I83" s="136"/>
      <c r="J83" s="137"/>
      <c r="K83" s="136"/>
      <c r="L83" s="136"/>
      <c r="M83" s="136"/>
      <c r="N83" s="136"/>
      <c r="O83" s="99">
        <v>0.06</v>
      </c>
      <c r="P83" s="67">
        <f>(P81+P82)*O83</f>
        <v>4500</v>
      </c>
      <c r="Q83" s="185">
        <f>(Q81+Q82)*O83</f>
        <v>4880.3999999999996</v>
      </c>
      <c r="R83" s="82"/>
      <c r="S83" s="53"/>
      <c r="T83" s="53"/>
    </row>
    <row r="84" spans="1:20">
      <c r="A84" s="124" t="s">
        <v>85</v>
      </c>
      <c r="B84" s="125"/>
      <c r="C84" s="125"/>
      <c r="D84" s="125"/>
      <c r="E84" s="125"/>
      <c r="F84" s="125"/>
      <c r="G84" s="125"/>
      <c r="H84" s="125"/>
      <c r="I84" s="125"/>
      <c r="J84" s="126"/>
      <c r="K84" s="125"/>
      <c r="L84" s="125"/>
      <c r="M84" s="125"/>
      <c r="N84" s="125"/>
      <c r="O84" s="127"/>
      <c r="P84" s="67">
        <f>SUM(P80:P83)</f>
        <v>1579500</v>
      </c>
      <c r="Q84" s="81">
        <f>SUM(Q80:Q83)</f>
        <v>1713020.4</v>
      </c>
      <c r="R84" s="82"/>
      <c r="S84" s="53"/>
      <c r="T84" s="53"/>
    </row>
    <row r="85" spans="1:20">
      <c r="A85" s="128" t="s">
        <v>86</v>
      </c>
      <c r="B85" s="129"/>
      <c r="C85" s="129"/>
      <c r="D85" s="129"/>
      <c r="E85" s="129"/>
      <c r="F85" s="129"/>
      <c r="G85" s="129"/>
      <c r="H85" s="129"/>
      <c r="I85" s="129"/>
      <c r="J85" s="130"/>
      <c r="K85" s="129"/>
      <c r="L85" s="129"/>
      <c r="M85" s="129"/>
      <c r="N85" s="129"/>
      <c r="O85" s="131"/>
      <c r="P85" s="100"/>
      <c r="Q85" s="111"/>
      <c r="R85" s="111"/>
      <c r="S85" s="111"/>
      <c r="T85" s="111"/>
    </row>
    <row r="86" spans="1:20" ht="15" customHeight="1">
      <c r="A86" s="117" t="s">
        <v>60</v>
      </c>
      <c r="B86" s="118"/>
      <c r="C86" s="118"/>
      <c r="D86" s="118"/>
      <c r="E86" s="118"/>
      <c r="F86" s="118"/>
      <c r="G86" s="118"/>
      <c r="H86" s="118"/>
      <c r="I86" s="118"/>
      <c r="J86" s="119"/>
      <c r="K86" s="118"/>
      <c r="L86" s="118"/>
      <c r="M86" s="118"/>
      <c r="N86" s="101" t="s">
        <v>87</v>
      </c>
      <c r="O86" s="102" t="s">
        <v>88</v>
      </c>
      <c r="P86" s="103">
        <f>SUMIF(报价结算清单!$E$12:$E$990,A86,报价结算清单!$P$12:$P$990)/P80</f>
        <v>0</v>
      </c>
      <c r="Q86" s="112">
        <f>SUMIF(报价结算清单!$E$12:$E$990,B86,报价结算清单!$Q$12:$Q$990)/Q80</f>
        <v>0</v>
      </c>
      <c r="R86" s="82"/>
      <c r="S86" s="53"/>
      <c r="T86" s="53"/>
    </row>
    <row r="87" spans="1:20" ht="15" customHeight="1">
      <c r="A87" s="117" t="s">
        <v>89</v>
      </c>
      <c r="B87" s="118"/>
      <c r="C87" s="118"/>
      <c r="D87" s="118"/>
      <c r="E87" s="118"/>
      <c r="F87" s="118"/>
      <c r="G87" s="118"/>
      <c r="H87" s="118"/>
      <c r="I87" s="118"/>
      <c r="J87" s="119"/>
      <c r="K87" s="118"/>
      <c r="L87" s="118"/>
      <c r="M87" s="118"/>
      <c r="N87" s="101" t="s">
        <v>90</v>
      </c>
      <c r="O87" s="102" t="s">
        <v>88</v>
      </c>
      <c r="P87" s="103">
        <f>P51/P80</f>
        <v>0</v>
      </c>
      <c r="Q87" s="113">
        <f>Q51/Q80</f>
        <v>0</v>
      </c>
      <c r="R87" s="82"/>
      <c r="S87" s="53"/>
      <c r="T87" s="53"/>
    </row>
    <row r="88" spans="1:20" ht="15" customHeight="1">
      <c r="A88" s="117" t="s">
        <v>91</v>
      </c>
      <c r="B88" s="118"/>
      <c r="C88" s="118"/>
      <c r="D88" s="118"/>
      <c r="E88" s="118"/>
      <c r="F88" s="118"/>
      <c r="G88" s="118"/>
      <c r="H88" s="118"/>
      <c r="I88" s="118"/>
      <c r="J88" s="119"/>
      <c r="K88" s="118"/>
      <c r="L88" s="118"/>
      <c r="M88" s="118"/>
      <c r="N88" s="101" t="s">
        <v>90</v>
      </c>
      <c r="O88" s="102" t="s">
        <v>88</v>
      </c>
      <c r="P88" s="103">
        <f>P57/P80</f>
        <v>0</v>
      </c>
      <c r="Q88" s="113">
        <f>Q57/Q80</f>
        <v>0</v>
      </c>
      <c r="R88" s="82"/>
      <c r="S88" s="53"/>
      <c r="T88" s="53"/>
    </row>
    <row r="89" spans="1:20" ht="15" customHeight="1">
      <c r="A89" s="117" t="s">
        <v>92</v>
      </c>
      <c r="B89" s="118"/>
      <c r="C89" s="118"/>
      <c r="D89" s="118"/>
      <c r="E89" s="118"/>
      <c r="F89" s="118"/>
      <c r="G89" s="118"/>
      <c r="H89" s="118"/>
      <c r="I89" s="118"/>
      <c r="J89" s="119"/>
      <c r="K89" s="118"/>
      <c r="L89" s="118"/>
      <c r="M89" s="118"/>
      <c r="N89" s="101" t="s">
        <v>90</v>
      </c>
      <c r="O89" s="102" t="s">
        <v>88</v>
      </c>
      <c r="P89" s="103">
        <f>P62/P80</f>
        <v>0</v>
      </c>
      <c r="Q89" s="113">
        <f>Q62/Q80</f>
        <v>0</v>
      </c>
      <c r="R89" s="82"/>
      <c r="S89" s="53"/>
      <c r="T89" s="53"/>
    </row>
    <row r="90" spans="1:20" ht="15" customHeight="1">
      <c r="A90" s="117" t="s">
        <v>93</v>
      </c>
      <c r="B90" s="118"/>
      <c r="C90" s="118"/>
      <c r="D90" s="118"/>
      <c r="E90" s="118"/>
      <c r="F90" s="118"/>
      <c r="G90" s="118"/>
      <c r="H90" s="118"/>
      <c r="I90" s="118"/>
      <c r="J90" s="119"/>
      <c r="K90" s="118"/>
      <c r="L90" s="118"/>
      <c r="M90" s="118"/>
      <c r="N90" s="101" t="s">
        <v>90</v>
      </c>
      <c r="O90" s="102" t="s">
        <v>88</v>
      </c>
      <c r="P90" s="103">
        <f>P73/P80</f>
        <v>1</v>
      </c>
      <c r="Q90" s="113">
        <f>Q73/Q80</f>
        <v>1</v>
      </c>
      <c r="R90" s="82"/>
      <c r="S90" s="53"/>
      <c r="T90" s="53"/>
    </row>
    <row r="91" spans="1:20" ht="15" customHeight="1">
      <c r="A91" s="117" t="s">
        <v>94</v>
      </c>
      <c r="B91" s="118"/>
      <c r="C91" s="118"/>
      <c r="D91" s="118"/>
      <c r="E91" s="118"/>
      <c r="F91" s="118"/>
      <c r="G91" s="118"/>
      <c r="H91" s="118"/>
      <c r="I91" s="118"/>
      <c r="J91" s="119"/>
      <c r="K91" s="118"/>
      <c r="L91" s="118"/>
      <c r="M91" s="118"/>
      <c r="N91" s="101" t="s">
        <v>95</v>
      </c>
      <c r="O91" s="102" t="s">
        <v>88</v>
      </c>
      <c r="P91" s="103">
        <f>P79/P80</f>
        <v>0</v>
      </c>
      <c r="Q91" s="113">
        <f>Q79/Q80</f>
        <v>0</v>
      </c>
      <c r="R91" s="82"/>
      <c r="S91" s="53"/>
      <c r="T91" s="53"/>
    </row>
  </sheetData>
  <sheetProtection formatCells="0" formatColumns="0" formatRows="0" insertColumns="0" insertRows="0" insertHyperlinks="0" deleteColumns="0" deleteRows="0" sort="0" autoFilter="0" pivotTables="0"/>
  <mergeCells count="84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C30:C31"/>
    <mergeCell ref="C32:C33"/>
    <mergeCell ref="A43:N43"/>
    <mergeCell ref="A44:N44"/>
    <mergeCell ref="A45:Q45"/>
    <mergeCell ref="R45:T45"/>
    <mergeCell ref="A47:Q47"/>
    <mergeCell ref="R47:T47"/>
    <mergeCell ref="A51:N51"/>
    <mergeCell ref="A52:Q52"/>
    <mergeCell ref="R52:T52"/>
    <mergeCell ref="A54:Q54"/>
    <mergeCell ref="R54:T54"/>
    <mergeCell ref="A57:N57"/>
    <mergeCell ref="A58:Q58"/>
    <mergeCell ref="R58:T58"/>
    <mergeCell ref="A62:N62"/>
    <mergeCell ref="A63:Q63"/>
    <mergeCell ref="R63:T63"/>
    <mergeCell ref="A65:Q65"/>
    <mergeCell ref="A73:N73"/>
    <mergeCell ref="A74:Q74"/>
    <mergeCell ref="R74:T74"/>
    <mergeCell ref="A76:Q76"/>
    <mergeCell ref="A79:N79"/>
    <mergeCell ref="A80:O80"/>
    <mergeCell ref="A81:N81"/>
    <mergeCell ref="A82:N82"/>
    <mergeCell ref="A83:F83"/>
    <mergeCell ref="H83:N83"/>
    <mergeCell ref="A84:O84"/>
    <mergeCell ref="A85:O85"/>
    <mergeCell ref="A86:M86"/>
    <mergeCell ref="A87:M87"/>
    <mergeCell ref="A88:M88"/>
    <mergeCell ref="A89:M89"/>
    <mergeCell ref="A90:M90"/>
    <mergeCell ref="A91:M91"/>
    <mergeCell ref="B12:B15"/>
    <mergeCell ref="B20:B25"/>
    <mergeCell ref="B26:B31"/>
    <mergeCell ref="B32:B33"/>
    <mergeCell ref="B37:B38"/>
    <mergeCell ref="B39:B40"/>
    <mergeCell ref="B41:B42"/>
    <mergeCell ref="C12:C14"/>
    <mergeCell ref="C20:C21"/>
    <mergeCell ref="C22:C23"/>
    <mergeCell ref="C24:C25"/>
    <mergeCell ref="C26:C27"/>
    <mergeCell ref="C28:C29"/>
  </mergeCells>
  <phoneticPr fontId="23" type="noConversion"/>
  <dataValidations disablePrompts="1" count="3">
    <dataValidation type="list" allowBlank="1" showInputMessage="1" showErrorMessage="1" sqref="G83" xr:uid="{00000000-0002-0000-0100-000000000000}">
      <formula1>"是,否"</formula1>
    </dataValidation>
    <dataValidation type="list" allowBlank="1" showInputMessage="1" showErrorMessage="1" sqref="O83" xr:uid="{00000000-0002-0000-0100-000001000000}">
      <formula1>"0%,1%,3%,6%"</formula1>
    </dataValidation>
    <dataValidation type="list" allowBlank="1" showInputMessage="1" showErrorMessage="1" sqref="O81:O82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" activePane="bottomLeft" state="frozen"/>
      <selection pane="bottomLeft" activeCell="M14" sqref="M14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96</v>
      </c>
      <c r="C1" s="6" t="s">
        <v>97</v>
      </c>
      <c r="D1" s="6" t="s">
        <v>36</v>
      </c>
      <c r="E1" s="6" t="s">
        <v>37</v>
      </c>
      <c r="F1" s="6" t="s">
        <v>38</v>
      </c>
      <c r="G1" s="6" t="s">
        <v>98</v>
      </c>
      <c r="H1" s="7" t="s">
        <v>99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15">
      <c r="A3" s="10" t="s">
        <v>100</v>
      </c>
      <c r="B3" s="10" t="s">
        <v>101</v>
      </c>
      <c r="C3" s="10" t="s">
        <v>102</v>
      </c>
      <c r="D3" s="10" t="s">
        <v>103</v>
      </c>
      <c r="E3" s="10" t="s">
        <v>104</v>
      </c>
      <c r="F3" s="11" t="s">
        <v>105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10" t="s">
        <v>106</v>
      </c>
      <c r="B4" s="10" t="s">
        <v>101</v>
      </c>
      <c r="C4" s="10" t="s">
        <v>107</v>
      </c>
      <c r="D4" s="10" t="s">
        <v>108</v>
      </c>
      <c r="E4" s="10" t="s">
        <v>109</v>
      </c>
      <c r="F4" s="11" t="s">
        <v>105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10" t="s">
        <v>110</v>
      </c>
      <c r="B5" s="10" t="s">
        <v>101</v>
      </c>
      <c r="C5" s="10" t="s">
        <v>107</v>
      </c>
      <c r="D5" s="10" t="s">
        <v>108</v>
      </c>
      <c r="E5" s="10" t="s">
        <v>111</v>
      </c>
      <c r="F5" s="11" t="s">
        <v>105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10" t="s">
        <v>112</v>
      </c>
      <c r="B6" s="10" t="s">
        <v>101</v>
      </c>
      <c r="C6" s="10" t="s">
        <v>113</v>
      </c>
      <c r="D6" s="10" t="s">
        <v>114</v>
      </c>
      <c r="E6" s="10" t="s">
        <v>115</v>
      </c>
      <c r="F6" s="11" t="s">
        <v>105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10" t="s">
        <v>116</v>
      </c>
      <c r="B7" s="10" t="s">
        <v>101</v>
      </c>
      <c r="C7" s="10" t="s">
        <v>113</v>
      </c>
      <c r="D7" s="10" t="s">
        <v>117</v>
      </c>
      <c r="E7" s="10" t="s">
        <v>118</v>
      </c>
      <c r="F7" s="11" t="s">
        <v>105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10" t="s">
        <v>119</v>
      </c>
      <c r="B8" s="10" t="s">
        <v>101</v>
      </c>
      <c r="C8" s="10" t="s">
        <v>120</v>
      </c>
      <c r="D8" s="10" t="s">
        <v>121</v>
      </c>
      <c r="E8" s="10" t="s">
        <v>122</v>
      </c>
      <c r="F8" s="11" t="s">
        <v>105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10" t="s">
        <v>123</v>
      </c>
      <c r="B9" s="10" t="s">
        <v>101</v>
      </c>
      <c r="C9" s="10" t="s">
        <v>120</v>
      </c>
      <c r="D9" s="10" t="s">
        <v>124</v>
      </c>
      <c r="E9" s="10" t="s">
        <v>125</v>
      </c>
      <c r="F9" s="11" t="s">
        <v>105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10" t="s">
        <v>126</v>
      </c>
      <c r="B10" s="10" t="s">
        <v>101</v>
      </c>
      <c r="C10" s="10" t="s">
        <v>127</v>
      </c>
      <c r="D10" s="10" t="s">
        <v>128</v>
      </c>
      <c r="E10" s="10" t="s">
        <v>129</v>
      </c>
      <c r="F10" s="11" t="s">
        <v>105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10" t="s">
        <v>130</v>
      </c>
      <c r="B11" s="10" t="s">
        <v>101</v>
      </c>
      <c r="C11" s="10" t="s">
        <v>127</v>
      </c>
      <c r="D11" s="10" t="s">
        <v>128</v>
      </c>
      <c r="E11" s="10" t="s">
        <v>131</v>
      </c>
      <c r="F11" s="11" t="s">
        <v>105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10" t="s">
        <v>132</v>
      </c>
      <c r="B12" s="10" t="s">
        <v>101</v>
      </c>
      <c r="C12" s="10" t="s">
        <v>127</v>
      </c>
      <c r="D12" s="10" t="s">
        <v>128</v>
      </c>
      <c r="E12" s="10" t="s">
        <v>133</v>
      </c>
      <c r="F12" s="11" t="s">
        <v>105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10" t="s">
        <v>134</v>
      </c>
      <c r="B13" s="10" t="s">
        <v>101</v>
      </c>
      <c r="C13" s="10" t="s">
        <v>127</v>
      </c>
      <c r="D13" s="10" t="s">
        <v>128</v>
      </c>
      <c r="E13" s="10" t="s">
        <v>135</v>
      </c>
      <c r="F13" s="11" t="s">
        <v>105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10" t="s">
        <v>136</v>
      </c>
      <c r="B14" s="10" t="s">
        <v>101</v>
      </c>
      <c r="C14" s="10" t="s">
        <v>127</v>
      </c>
      <c r="D14" s="10" t="s">
        <v>128</v>
      </c>
      <c r="E14" s="10" t="s">
        <v>137</v>
      </c>
      <c r="F14" s="11" t="s">
        <v>105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10" t="s">
        <v>138</v>
      </c>
      <c r="B15" s="10" t="s">
        <v>101</v>
      </c>
      <c r="C15" s="10" t="s">
        <v>127</v>
      </c>
      <c r="D15" s="10" t="s">
        <v>128</v>
      </c>
      <c r="E15" s="10" t="s">
        <v>139</v>
      </c>
      <c r="F15" s="11" t="s">
        <v>105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10" t="s">
        <v>140</v>
      </c>
      <c r="B16" s="10" t="s">
        <v>101</v>
      </c>
      <c r="C16" s="10" t="s">
        <v>127</v>
      </c>
      <c r="D16" s="10" t="s">
        <v>128</v>
      </c>
      <c r="E16" s="10" t="s">
        <v>141</v>
      </c>
      <c r="F16" s="11" t="s">
        <v>105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10" t="s">
        <v>142</v>
      </c>
      <c r="B17" s="10" t="s">
        <v>101</v>
      </c>
      <c r="C17" s="10" t="s">
        <v>127</v>
      </c>
      <c r="D17" s="10" t="s">
        <v>128</v>
      </c>
      <c r="E17" s="10" t="s">
        <v>143</v>
      </c>
      <c r="F17" s="11" t="s">
        <v>144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10" t="s">
        <v>145</v>
      </c>
      <c r="B18" s="10" t="s">
        <v>101</v>
      </c>
      <c r="C18" s="10" t="s">
        <v>127</v>
      </c>
      <c r="D18" s="10" t="s">
        <v>128</v>
      </c>
      <c r="E18" s="10" t="s">
        <v>146</v>
      </c>
      <c r="F18" s="11" t="s">
        <v>144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10" t="s">
        <v>147</v>
      </c>
      <c r="B19" s="10" t="s">
        <v>101</v>
      </c>
      <c r="C19" s="10" t="s">
        <v>127</v>
      </c>
      <c r="D19" s="10" t="s">
        <v>128</v>
      </c>
      <c r="E19" s="10" t="s">
        <v>148</v>
      </c>
      <c r="F19" s="11" t="s">
        <v>144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10" t="s">
        <v>149</v>
      </c>
      <c r="B20" s="10" t="s">
        <v>101</v>
      </c>
      <c r="C20" s="10" t="s">
        <v>127</v>
      </c>
      <c r="D20" s="10" t="s">
        <v>128</v>
      </c>
      <c r="E20" s="10" t="s">
        <v>150</v>
      </c>
      <c r="F20" s="11" t="s">
        <v>144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10" t="s">
        <v>151</v>
      </c>
      <c r="B21" s="10" t="s">
        <v>101</v>
      </c>
      <c r="C21" s="10" t="s">
        <v>127</v>
      </c>
      <c r="D21" s="10" t="s">
        <v>128</v>
      </c>
      <c r="E21" s="10" t="s">
        <v>152</v>
      </c>
      <c r="F21" s="11" t="s">
        <v>144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10" t="s">
        <v>153</v>
      </c>
      <c r="B22" s="10" t="s">
        <v>101</v>
      </c>
      <c r="C22" s="10" t="s">
        <v>154</v>
      </c>
      <c r="D22" s="10" t="s">
        <v>155</v>
      </c>
      <c r="E22" s="10" t="s">
        <v>156</v>
      </c>
      <c r="F22" s="11" t="s">
        <v>157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10" t="s">
        <v>158</v>
      </c>
      <c r="B23" s="10" t="s">
        <v>101</v>
      </c>
      <c r="C23" s="10" t="s">
        <v>154</v>
      </c>
      <c r="D23" s="10" t="s">
        <v>159</v>
      </c>
      <c r="E23" s="10" t="s">
        <v>160</v>
      </c>
      <c r="F23" s="11" t="s">
        <v>157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10" t="s">
        <v>161</v>
      </c>
      <c r="B24" s="10" t="s">
        <v>101</v>
      </c>
      <c r="C24" s="10" t="s">
        <v>162</v>
      </c>
      <c r="D24" s="10" t="s">
        <v>162</v>
      </c>
      <c r="E24" s="10" t="s">
        <v>163</v>
      </c>
      <c r="F24" s="11" t="s">
        <v>164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10" t="s">
        <v>165</v>
      </c>
      <c r="B25" s="10" t="s">
        <v>101</v>
      </c>
      <c r="C25" s="10" t="s">
        <v>166</v>
      </c>
      <c r="D25" s="10" t="s">
        <v>166</v>
      </c>
      <c r="E25" s="10" t="s">
        <v>167</v>
      </c>
      <c r="F25" s="11" t="s">
        <v>164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10" t="s">
        <v>168</v>
      </c>
      <c r="B26" s="10" t="s">
        <v>101</v>
      </c>
      <c r="C26" s="10" t="s">
        <v>169</v>
      </c>
      <c r="D26" s="10" t="s">
        <v>170</v>
      </c>
      <c r="E26" s="10" t="s">
        <v>171</v>
      </c>
      <c r="F26" s="11" t="s">
        <v>105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10" t="s">
        <v>172</v>
      </c>
      <c r="B27" s="10" t="s">
        <v>101</v>
      </c>
      <c r="C27" s="10" t="s">
        <v>173</v>
      </c>
      <c r="D27" s="10" t="s">
        <v>174</v>
      </c>
      <c r="E27" s="10" t="s">
        <v>122</v>
      </c>
      <c r="F27" s="11" t="s">
        <v>164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10" t="s">
        <v>175</v>
      </c>
      <c r="B28" s="10" t="s">
        <v>101</v>
      </c>
      <c r="C28" s="10" t="s">
        <v>173</v>
      </c>
      <c r="D28" s="10" t="s">
        <v>176</v>
      </c>
      <c r="E28" s="10" t="s">
        <v>177</v>
      </c>
      <c r="F28" s="11" t="s">
        <v>105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10" t="s">
        <v>178</v>
      </c>
      <c r="B29" s="10" t="s">
        <v>101</v>
      </c>
      <c r="C29" s="10" t="s">
        <v>173</v>
      </c>
      <c r="D29" s="10" t="s">
        <v>179</v>
      </c>
      <c r="E29" s="10" t="s">
        <v>177</v>
      </c>
      <c r="F29" s="11" t="s">
        <v>164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10" t="s">
        <v>180</v>
      </c>
      <c r="B30" s="10" t="s">
        <v>101</v>
      </c>
      <c r="C30" s="10" t="s">
        <v>173</v>
      </c>
      <c r="D30" s="10" t="s">
        <v>181</v>
      </c>
      <c r="E30" s="10" t="s">
        <v>177</v>
      </c>
      <c r="F30" s="11" t="s">
        <v>164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10" t="s">
        <v>182</v>
      </c>
      <c r="B31" s="10" t="s">
        <v>101</v>
      </c>
      <c r="C31" s="10" t="s">
        <v>183</v>
      </c>
      <c r="D31" s="10" t="s">
        <v>184</v>
      </c>
      <c r="E31" s="10" t="s">
        <v>185</v>
      </c>
      <c r="F31" s="11" t="s">
        <v>144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10" t="s">
        <v>186</v>
      </c>
      <c r="B32" s="10" t="s">
        <v>101</v>
      </c>
      <c r="C32" s="10" t="s">
        <v>183</v>
      </c>
      <c r="D32" s="10" t="s">
        <v>187</v>
      </c>
      <c r="E32" s="10" t="s">
        <v>188</v>
      </c>
      <c r="F32" s="11" t="s">
        <v>144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10" t="s">
        <v>189</v>
      </c>
      <c r="B33" s="10" t="s">
        <v>101</v>
      </c>
      <c r="C33" s="10" t="s">
        <v>183</v>
      </c>
      <c r="D33" s="10" t="s">
        <v>190</v>
      </c>
      <c r="E33" s="10" t="s">
        <v>191</v>
      </c>
      <c r="F33" s="11" t="s">
        <v>144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10" t="s">
        <v>192</v>
      </c>
      <c r="B34" s="10" t="s">
        <v>101</v>
      </c>
      <c r="C34" s="10" t="s">
        <v>193</v>
      </c>
      <c r="D34" s="10" t="s">
        <v>194</v>
      </c>
      <c r="E34" s="10" t="s">
        <v>195</v>
      </c>
      <c r="F34" s="11" t="s">
        <v>105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10" t="s">
        <v>196</v>
      </c>
      <c r="B35" s="10" t="s">
        <v>101</v>
      </c>
      <c r="C35" s="10" t="s">
        <v>193</v>
      </c>
      <c r="D35" s="10" t="s">
        <v>197</v>
      </c>
      <c r="E35" s="10" t="s">
        <v>198</v>
      </c>
      <c r="F35" s="11" t="s">
        <v>105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10" t="s">
        <v>199</v>
      </c>
      <c r="B36" s="10" t="s">
        <v>101</v>
      </c>
      <c r="C36" s="10" t="s">
        <v>193</v>
      </c>
      <c r="D36" s="10" t="s">
        <v>200</v>
      </c>
      <c r="E36" s="10" t="s">
        <v>201</v>
      </c>
      <c r="F36" s="11" t="s">
        <v>105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10" t="s">
        <v>202</v>
      </c>
      <c r="B37" s="10" t="s">
        <v>101</v>
      </c>
      <c r="C37" s="10" t="s">
        <v>193</v>
      </c>
      <c r="D37" s="10" t="s">
        <v>203</v>
      </c>
      <c r="E37" s="10" t="s">
        <v>204</v>
      </c>
      <c r="F37" s="11" t="s">
        <v>105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10" t="s">
        <v>205</v>
      </c>
      <c r="B38" s="10" t="s">
        <v>101</v>
      </c>
      <c r="C38" s="10" t="s">
        <v>206</v>
      </c>
      <c r="D38" s="10" t="s">
        <v>207</v>
      </c>
      <c r="E38" s="10" t="s">
        <v>208</v>
      </c>
      <c r="F38" s="11" t="s">
        <v>164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10" t="s">
        <v>209</v>
      </c>
      <c r="B39" s="10" t="s">
        <v>101</v>
      </c>
      <c r="C39" s="10" t="s">
        <v>206</v>
      </c>
      <c r="D39" s="10" t="s">
        <v>210</v>
      </c>
      <c r="E39" s="10" t="s">
        <v>211</v>
      </c>
      <c r="F39" s="11" t="s">
        <v>164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10" t="s">
        <v>212</v>
      </c>
      <c r="B40" s="10" t="s">
        <v>101</v>
      </c>
      <c r="C40" s="10" t="s">
        <v>206</v>
      </c>
      <c r="D40" s="10" t="s">
        <v>213</v>
      </c>
      <c r="E40" s="10" t="s">
        <v>211</v>
      </c>
      <c r="F40" s="11" t="s">
        <v>164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10" t="s">
        <v>214</v>
      </c>
      <c r="B41" s="10" t="s">
        <v>101</v>
      </c>
      <c r="C41" s="10" t="s">
        <v>215</v>
      </c>
      <c r="D41" s="10" t="s">
        <v>216</v>
      </c>
      <c r="E41" s="10" t="s">
        <v>217</v>
      </c>
      <c r="F41" s="11" t="s">
        <v>218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10" t="s">
        <v>219</v>
      </c>
      <c r="B42" s="10" t="s">
        <v>101</v>
      </c>
      <c r="C42" s="10" t="s">
        <v>215</v>
      </c>
      <c r="D42" s="10" t="s">
        <v>220</v>
      </c>
      <c r="E42" s="10" t="s">
        <v>221</v>
      </c>
      <c r="F42" s="11" t="s">
        <v>218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10" t="s">
        <v>222</v>
      </c>
      <c r="B43" s="10" t="s">
        <v>101</v>
      </c>
      <c r="C43" s="10" t="s">
        <v>215</v>
      </c>
      <c r="D43" s="10" t="s">
        <v>223</v>
      </c>
      <c r="E43" s="10" t="s">
        <v>221</v>
      </c>
      <c r="F43" s="11" t="s">
        <v>218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10" t="s">
        <v>224</v>
      </c>
      <c r="B44" s="10" t="s">
        <v>101</v>
      </c>
      <c r="C44" s="10" t="s">
        <v>215</v>
      </c>
      <c r="D44" s="10" t="s">
        <v>225</v>
      </c>
      <c r="E44" s="10" t="s">
        <v>226</v>
      </c>
      <c r="F44" s="11" t="s">
        <v>218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10" t="s">
        <v>227</v>
      </c>
      <c r="B45" s="10" t="s">
        <v>101</v>
      </c>
      <c r="C45" s="10" t="s">
        <v>215</v>
      </c>
      <c r="D45" s="10" t="s">
        <v>225</v>
      </c>
      <c r="E45" s="10" t="s">
        <v>228</v>
      </c>
      <c r="F45" s="11" t="s">
        <v>218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10" t="s">
        <v>229</v>
      </c>
      <c r="B46" s="10" t="s">
        <v>101</v>
      </c>
      <c r="C46" s="10" t="s">
        <v>215</v>
      </c>
      <c r="D46" s="10" t="s">
        <v>230</v>
      </c>
      <c r="E46" s="10" t="s">
        <v>231</v>
      </c>
      <c r="F46" s="11" t="s">
        <v>232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10" t="s">
        <v>233</v>
      </c>
      <c r="B47" s="10" t="s">
        <v>101</v>
      </c>
      <c r="C47" s="10" t="s">
        <v>215</v>
      </c>
      <c r="D47" s="10" t="s">
        <v>230</v>
      </c>
      <c r="E47" s="10" t="s">
        <v>234</v>
      </c>
      <c r="F47" s="11" t="s">
        <v>232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10" t="s">
        <v>235</v>
      </c>
      <c r="B48" s="10" t="s">
        <v>101</v>
      </c>
      <c r="C48" s="10" t="s">
        <v>215</v>
      </c>
      <c r="D48" s="10" t="s">
        <v>236</v>
      </c>
      <c r="E48" s="10" t="s">
        <v>237</v>
      </c>
      <c r="F48" s="11" t="s">
        <v>232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10" t="s">
        <v>238</v>
      </c>
      <c r="B49" s="10" t="s">
        <v>101</v>
      </c>
      <c r="C49" s="10" t="s">
        <v>215</v>
      </c>
      <c r="D49" s="10" t="s">
        <v>236</v>
      </c>
      <c r="E49" s="10" t="s">
        <v>239</v>
      </c>
      <c r="F49" s="11" t="s">
        <v>232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10" t="s">
        <v>240</v>
      </c>
      <c r="B50" s="10" t="s">
        <v>101</v>
      </c>
      <c r="C50" s="10" t="s">
        <v>215</v>
      </c>
      <c r="D50" s="10" t="s">
        <v>241</v>
      </c>
      <c r="E50" s="10" t="s">
        <v>242</v>
      </c>
      <c r="F50" s="11" t="s">
        <v>218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10" t="s">
        <v>243</v>
      </c>
      <c r="B51" s="10" t="s">
        <v>101</v>
      </c>
      <c r="C51" s="10" t="s">
        <v>244</v>
      </c>
      <c r="D51" s="10" t="s">
        <v>245</v>
      </c>
      <c r="E51" s="10" t="s">
        <v>246</v>
      </c>
      <c r="F51" s="11" t="s">
        <v>247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10" t="s">
        <v>248</v>
      </c>
      <c r="B52" s="10" t="s">
        <v>101</v>
      </c>
      <c r="C52" s="10" t="s">
        <v>244</v>
      </c>
      <c r="D52" s="10" t="s">
        <v>249</v>
      </c>
      <c r="E52" s="10" t="s">
        <v>246</v>
      </c>
      <c r="F52" s="11" t="s">
        <v>247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10" t="s">
        <v>250</v>
      </c>
      <c r="B53" s="10" t="s">
        <v>101</v>
      </c>
      <c r="C53" s="10" t="s">
        <v>251</v>
      </c>
      <c r="D53" s="10" t="s">
        <v>252</v>
      </c>
      <c r="E53" s="10" t="s">
        <v>177</v>
      </c>
      <c r="F53" s="11" t="s">
        <v>105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10" t="s">
        <v>253</v>
      </c>
      <c r="B54" s="10" t="s">
        <v>101</v>
      </c>
      <c r="C54" s="10" t="s">
        <v>251</v>
      </c>
      <c r="D54" s="10" t="s">
        <v>254</v>
      </c>
      <c r="E54" s="10" t="s">
        <v>255</v>
      </c>
      <c r="F54" s="11" t="s">
        <v>105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10" t="s">
        <v>256</v>
      </c>
      <c r="B55" s="10" t="s">
        <v>101</v>
      </c>
      <c r="C55" s="10" t="s">
        <v>251</v>
      </c>
      <c r="D55" s="10" t="s">
        <v>257</v>
      </c>
      <c r="E55" s="10" t="s">
        <v>177</v>
      </c>
      <c r="F55" s="11" t="s">
        <v>105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10" t="s">
        <v>258</v>
      </c>
      <c r="B56" s="10" t="s">
        <v>259</v>
      </c>
      <c r="C56" s="10" t="s">
        <v>260</v>
      </c>
      <c r="D56" s="10" t="s">
        <v>261</v>
      </c>
      <c r="E56" s="10" t="s">
        <v>262</v>
      </c>
      <c r="F56" s="11" t="s">
        <v>105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10" t="s">
        <v>263</v>
      </c>
      <c r="B57" s="10" t="s">
        <v>259</v>
      </c>
      <c r="C57" s="10" t="s">
        <v>260</v>
      </c>
      <c r="D57" s="10" t="s">
        <v>261</v>
      </c>
      <c r="E57" s="10" t="s">
        <v>264</v>
      </c>
      <c r="F57" s="11" t="s">
        <v>105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10" t="s">
        <v>265</v>
      </c>
      <c r="B58" s="10" t="s">
        <v>259</v>
      </c>
      <c r="C58" s="10" t="s">
        <v>266</v>
      </c>
      <c r="D58" s="10" t="s">
        <v>267</v>
      </c>
      <c r="E58" s="10" t="s">
        <v>262</v>
      </c>
      <c r="F58" s="11" t="s">
        <v>105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10" t="s">
        <v>268</v>
      </c>
      <c r="B59" s="10" t="s">
        <v>259</v>
      </c>
      <c r="C59" s="10" t="s">
        <v>266</v>
      </c>
      <c r="D59" s="10" t="s">
        <v>267</v>
      </c>
      <c r="E59" s="10" t="s">
        <v>269</v>
      </c>
      <c r="F59" s="11" t="s">
        <v>105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10" t="s">
        <v>270</v>
      </c>
      <c r="B60" s="10" t="s">
        <v>259</v>
      </c>
      <c r="C60" s="10" t="s">
        <v>266</v>
      </c>
      <c r="D60" s="10" t="s">
        <v>267</v>
      </c>
      <c r="E60" s="10" t="s">
        <v>271</v>
      </c>
      <c r="F60" s="11" t="s">
        <v>105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10" t="s">
        <v>272</v>
      </c>
      <c r="B61" s="10" t="s">
        <v>259</v>
      </c>
      <c r="C61" s="10" t="s">
        <v>266</v>
      </c>
      <c r="D61" s="10" t="s">
        <v>267</v>
      </c>
      <c r="E61" s="10" t="s">
        <v>273</v>
      </c>
      <c r="F61" s="11" t="s">
        <v>105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10" t="s">
        <v>274</v>
      </c>
      <c r="B62" s="10" t="s">
        <v>259</v>
      </c>
      <c r="C62" s="10" t="s">
        <v>275</v>
      </c>
      <c r="D62" s="10" t="s">
        <v>276</v>
      </c>
      <c r="E62" s="10" t="s">
        <v>277</v>
      </c>
      <c r="F62" s="11" t="s">
        <v>105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10" t="s">
        <v>278</v>
      </c>
      <c r="B63" s="10" t="s">
        <v>259</v>
      </c>
      <c r="C63" s="10" t="s">
        <v>275</v>
      </c>
      <c r="D63" s="10" t="s">
        <v>276</v>
      </c>
      <c r="E63" s="10" t="s">
        <v>279</v>
      </c>
      <c r="F63" s="11" t="s">
        <v>105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10" t="s">
        <v>280</v>
      </c>
      <c r="B64" s="10" t="s">
        <v>259</v>
      </c>
      <c r="C64" s="10" t="s">
        <v>281</v>
      </c>
      <c r="D64" s="10" t="s">
        <v>282</v>
      </c>
      <c r="E64" s="10" t="s">
        <v>283</v>
      </c>
      <c r="F64" s="11" t="s">
        <v>105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10" t="s">
        <v>284</v>
      </c>
      <c r="B65" s="10" t="s">
        <v>259</v>
      </c>
      <c r="C65" s="10" t="s">
        <v>281</v>
      </c>
      <c r="D65" s="10" t="s">
        <v>282</v>
      </c>
      <c r="E65" s="10" t="s">
        <v>285</v>
      </c>
      <c r="F65" s="11" t="s">
        <v>105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10" t="s">
        <v>286</v>
      </c>
      <c r="B66" s="10" t="s">
        <v>259</v>
      </c>
      <c r="C66" s="10" t="s">
        <v>287</v>
      </c>
      <c r="D66" s="10" t="s">
        <v>288</v>
      </c>
      <c r="E66" s="10" t="s">
        <v>289</v>
      </c>
      <c r="F66" s="11" t="s">
        <v>105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10" t="s">
        <v>290</v>
      </c>
      <c r="B67" s="10" t="s">
        <v>259</v>
      </c>
      <c r="C67" s="10" t="s">
        <v>291</v>
      </c>
      <c r="D67" s="10" t="s">
        <v>292</v>
      </c>
      <c r="E67" s="10" t="s">
        <v>293</v>
      </c>
      <c r="F67" s="11" t="s">
        <v>105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10" t="s">
        <v>294</v>
      </c>
      <c r="B68" s="10" t="s">
        <v>259</v>
      </c>
      <c r="C68" s="10" t="s">
        <v>291</v>
      </c>
      <c r="D68" s="10" t="s">
        <v>295</v>
      </c>
      <c r="E68" s="10" t="s">
        <v>293</v>
      </c>
      <c r="F68" s="11" t="s">
        <v>105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10" t="s">
        <v>296</v>
      </c>
      <c r="B69" s="10" t="s">
        <v>259</v>
      </c>
      <c r="C69" s="10" t="s">
        <v>291</v>
      </c>
      <c r="D69" s="10" t="s">
        <v>297</v>
      </c>
      <c r="E69" s="10" t="s">
        <v>293</v>
      </c>
      <c r="F69" s="11" t="s">
        <v>105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10" t="s">
        <v>298</v>
      </c>
      <c r="B70" s="10" t="s">
        <v>259</v>
      </c>
      <c r="C70" s="10" t="s">
        <v>291</v>
      </c>
      <c r="D70" s="10" t="s">
        <v>299</v>
      </c>
      <c r="E70" s="10" t="s">
        <v>300</v>
      </c>
      <c r="F70" s="11" t="s">
        <v>105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10" t="s">
        <v>301</v>
      </c>
      <c r="B71" s="10" t="s">
        <v>259</v>
      </c>
      <c r="C71" s="10" t="s">
        <v>291</v>
      </c>
      <c r="D71" s="10" t="s">
        <v>302</v>
      </c>
      <c r="E71" s="10" t="s">
        <v>303</v>
      </c>
      <c r="F71" s="11" t="s">
        <v>105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10" t="s">
        <v>304</v>
      </c>
      <c r="B72" s="10" t="s">
        <v>259</v>
      </c>
      <c r="C72" s="10" t="s">
        <v>305</v>
      </c>
      <c r="D72" s="10" t="s">
        <v>306</v>
      </c>
      <c r="E72" s="10" t="s">
        <v>307</v>
      </c>
      <c r="F72" s="11" t="s">
        <v>308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10" t="s">
        <v>309</v>
      </c>
      <c r="B73" s="10" t="s">
        <v>259</v>
      </c>
      <c r="C73" s="10" t="s">
        <v>305</v>
      </c>
      <c r="D73" s="10" t="s">
        <v>306</v>
      </c>
      <c r="E73" s="10" t="s">
        <v>310</v>
      </c>
      <c r="F73" s="11" t="s">
        <v>308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10" t="s">
        <v>311</v>
      </c>
      <c r="B74" s="10" t="s">
        <v>259</v>
      </c>
      <c r="C74" s="10" t="s">
        <v>305</v>
      </c>
      <c r="D74" s="10" t="s">
        <v>312</v>
      </c>
      <c r="E74" s="10" t="s">
        <v>307</v>
      </c>
      <c r="F74" s="11" t="s">
        <v>308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10" t="s">
        <v>313</v>
      </c>
      <c r="B75" s="10" t="s">
        <v>259</v>
      </c>
      <c r="C75" s="10" t="s">
        <v>305</v>
      </c>
      <c r="D75" s="10" t="s">
        <v>312</v>
      </c>
      <c r="E75" s="10" t="s">
        <v>310</v>
      </c>
      <c r="F75" s="11" t="s">
        <v>308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10" t="s">
        <v>314</v>
      </c>
      <c r="B76" s="10" t="s">
        <v>259</v>
      </c>
      <c r="C76" s="10" t="s">
        <v>305</v>
      </c>
      <c r="D76" s="10" t="s">
        <v>315</v>
      </c>
      <c r="E76" s="10" t="s">
        <v>307</v>
      </c>
      <c r="F76" s="11" t="s">
        <v>308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10" t="s">
        <v>316</v>
      </c>
      <c r="B77" s="10" t="s">
        <v>259</v>
      </c>
      <c r="C77" s="10" t="s">
        <v>305</v>
      </c>
      <c r="D77" s="10" t="s">
        <v>315</v>
      </c>
      <c r="E77" s="10" t="s">
        <v>310</v>
      </c>
      <c r="F77" s="11" t="s">
        <v>308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10" t="s">
        <v>317</v>
      </c>
      <c r="B78" s="10" t="s">
        <v>259</v>
      </c>
      <c r="C78" s="10" t="s">
        <v>305</v>
      </c>
      <c r="D78" s="10" t="s">
        <v>318</v>
      </c>
      <c r="E78" s="10" t="s">
        <v>307</v>
      </c>
      <c r="F78" s="11" t="s">
        <v>308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10" t="s">
        <v>319</v>
      </c>
      <c r="B79" s="10" t="s">
        <v>259</v>
      </c>
      <c r="C79" s="10" t="s">
        <v>305</v>
      </c>
      <c r="D79" s="10" t="s">
        <v>318</v>
      </c>
      <c r="E79" s="10" t="s">
        <v>310</v>
      </c>
      <c r="F79" s="11" t="s">
        <v>308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10" t="s">
        <v>320</v>
      </c>
      <c r="B80" s="10" t="s">
        <v>259</v>
      </c>
      <c r="C80" s="10" t="s">
        <v>305</v>
      </c>
      <c r="D80" s="10" t="s">
        <v>321</v>
      </c>
      <c r="E80" s="10" t="s">
        <v>307</v>
      </c>
      <c r="F80" s="11" t="s">
        <v>308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10" t="s">
        <v>322</v>
      </c>
      <c r="B81" s="10" t="s">
        <v>259</v>
      </c>
      <c r="C81" s="10" t="s">
        <v>305</v>
      </c>
      <c r="D81" s="10" t="s">
        <v>321</v>
      </c>
      <c r="E81" s="10" t="s">
        <v>310</v>
      </c>
      <c r="F81" s="11" t="s">
        <v>308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10" t="s">
        <v>323</v>
      </c>
      <c r="B82" s="10" t="s">
        <v>259</v>
      </c>
      <c r="C82" s="10" t="s">
        <v>305</v>
      </c>
      <c r="D82" s="10" t="s">
        <v>324</v>
      </c>
      <c r="E82" s="10" t="s">
        <v>307</v>
      </c>
      <c r="F82" s="11" t="s">
        <v>308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10" t="s">
        <v>325</v>
      </c>
      <c r="B83" s="10" t="s">
        <v>259</v>
      </c>
      <c r="C83" s="10" t="s">
        <v>305</v>
      </c>
      <c r="D83" s="10" t="s">
        <v>324</v>
      </c>
      <c r="E83" s="10" t="s">
        <v>310</v>
      </c>
      <c r="F83" s="11" t="s">
        <v>308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10" t="s">
        <v>326</v>
      </c>
      <c r="B84" s="10" t="s">
        <v>259</v>
      </c>
      <c r="C84" s="10" t="s">
        <v>327</v>
      </c>
      <c r="D84" s="10" t="s">
        <v>328</v>
      </c>
      <c r="E84" s="10" t="s">
        <v>329</v>
      </c>
      <c r="F84" s="11" t="s">
        <v>308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10" t="s">
        <v>330</v>
      </c>
      <c r="B85" s="10" t="s">
        <v>259</v>
      </c>
      <c r="C85" s="10" t="s">
        <v>331</v>
      </c>
      <c r="D85" s="10" t="s">
        <v>332</v>
      </c>
      <c r="E85" s="10" t="s">
        <v>333</v>
      </c>
      <c r="F85" s="11" t="s">
        <v>232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10" t="s">
        <v>334</v>
      </c>
      <c r="B86" s="10" t="s">
        <v>259</v>
      </c>
      <c r="C86" s="10" t="s">
        <v>335</v>
      </c>
      <c r="D86" s="10" t="s">
        <v>336</v>
      </c>
      <c r="E86" s="10" t="s">
        <v>337</v>
      </c>
      <c r="F86" s="11" t="s">
        <v>232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10" t="s">
        <v>338</v>
      </c>
      <c r="B87" s="10" t="s">
        <v>259</v>
      </c>
      <c r="C87" s="10" t="s">
        <v>335</v>
      </c>
      <c r="D87" s="10" t="s">
        <v>339</v>
      </c>
      <c r="E87" s="10" t="s">
        <v>337</v>
      </c>
      <c r="F87" s="11" t="s">
        <v>232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10" t="s">
        <v>340</v>
      </c>
      <c r="B88" s="10" t="s">
        <v>259</v>
      </c>
      <c r="C88" s="10" t="s">
        <v>335</v>
      </c>
      <c r="D88" s="10" t="s">
        <v>341</v>
      </c>
      <c r="E88" s="10" t="s">
        <v>337</v>
      </c>
      <c r="F88" s="11" t="s">
        <v>232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10" t="s">
        <v>342</v>
      </c>
      <c r="B89" s="10" t="s">
        <v>259</v>
      </c>
      <c r="C89" s="10" t="s">
        <v>343</v>
      </c>
      <c r="D89" s="10" t="s">
        <v>344</v>
      </c>
      <c r="E89" s="10" t="s">
        <v>345</v>
      </c>
      <c r="F89" s="11" t="s">
        <v>218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10" t="s">
        <v>346</v>
      </c>
      <c r="B90" s="10" t="s">
        <v>259</v>
      </c>
      <c r="C90" s="10" t="s">
        <v>347</v>
      </c>
      <c r="D90" s="10" t="s">
        <v>348</v>
      </c>
      <c r="E90" s="10" t="s">
        <v>349</v>
      </c>
      <c r="F90" s="11" t="s">
        <v>308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10" t="s">
        <v>350</v>
      </c>
      <c r="B91" s="10" t="s">
        <v>259</v>
      </c>
      <c r="C91" s="10" t="s">
        <v>351</v>
      </c>
      <c r="D91" s="10" t="s">
        <v>352</v>
      </c>
      <c r="E91" s="10" t="s">
        <v>349</v>
      </c>
      <c r="F91" s="11" t="s">
        <v>308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10" t="s">
        <v>353</v>
      </c>
      <c r="B92" s="10" t="s">
        <v>259</v>
      </c>
      <c r="C92" s="10" t="s">
        <v>354</v>
      </c>
      <c r="D92" s="10" t="s">
        <v>348</v>
      </c>
      <c r="E92" s="10" t="s">
        <v>355</v>
      </c>
      <c r="F92" s="11" t="s">
        <v>308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10" t="s">
        <v>356</v>
      </c>
      <c r="B93" s="10" t="s">
        <v>259</v>
      </c>
      <c r="C93" s="10" t="s">
        <v>357</v>
      </c>
      <c r="D93" s="10" t="s">
        <v>358</v>
      </c>
      <c r="E93" s="10" t="s">
        <v>359</v>
      </c>
      <c r="F93" s="11" t="s">
        <v>360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10" t="s">
        <v>361</v>
      </c>
      <c r="B94" s="10" t="s">
        <v>259</v>
      </c>
      <c r="C94" s="10" t="s">
        <v>357</v>
      </c>
      <c r="D94" s="10" t="s">
        <v>362</v>
      </c>
      <c r="E94" s="10" t="s">
        <v>359</v>
      </c>
      <c r="F94" s="11" t="s">
        <v>360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10" t="s">
        <v>363</v>
      </c>
      <c r="B95" s="10" t="s">
        <v>259</v>
      </c>
      <c r="C95" s="10" t="s">
        <v>357</v>
      </c>
      <c r="D95" s="10" t="s">
        <v>364</v>
      </c>
      <c r="E95" s="10" t="s">
        <v>365</v>
      </c>
      <c r="F95" s="11" t="s">
        <v>360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10" t="s">
        <v>366</v>
      </c>
      <c r="B96" s="10" t="s">
        <v>259</v>
      </c>
      <c r="C96" s="10" t="s">
        <v>357</v>
      </c>
      <c r="D96" s="10" t="s">
        <v>367</v>
      </c>
      <c r="E96" s="10" t="s">
        <v>368</v>
      </c>
      <c r="F96" s="11" t="s">
        <v>360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10" t="s">
        <v>369</v>
      </c>
      <c r="B97" s="10" t="s">
        <v>259</v>
      </c>
      <c r="C97" s="10" t="s">
        <v>370</v>
      </c>
      <c r="D97" s="10" t="s">
        <v>371</v>
      </c>
      <c r="E97" s="10" t="s">
        <v>372</v>
      </c>
      <c r="F97" s="11" t="s">
        <v>218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10" t="s">
        <v>373</v>
      </c>
      <c r="B98" s="10" t="s">
        <v>259</v>
      </c>
      <c r="C98" s="10" t="s">
        <v>370</v>
      </c>
      <c r="D98" s="10" t="s">
        <v>374</v>
      </c>
      <c r="E98" s="10" t="s">
        <v>375</v>
      </c>
      <c r="F98" s="11" t="s">
        <v>218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10" t="s">
        <v>376</v>
      </c>
      <c r="B99" s="10" t="s">
        <v>259</v>
      </c>
      <c r="C99" s="10" t="s">
        <v>370</v>
      </c>
      <c r="D99" s="10" t="s">
        <v>377</v>
      </c>
      <c r="E99" s="10" t="s">
        <v>378</v>
      </c>
      <c r="F99" s="11" t="s">
        <v>218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10" t="s">
        <v>379</v>
      </c>
      <c r="B100" s="10" t="s">
        <v>259</v>
      </c>
      <c r="C100" s="10" t="s">
        <v>370</v>
      </c>
      <c r="D100" s="10" t="s">
        <v>380</v>
      </c>
      <c r="E100" s="10" t="s">
        <v>378</v>
      </c>
      <c r="F100" s="11" t="s">
        <v>218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10" t="s">
        <v>381</v>
      </c>
      <c r="B101" s="10" t="s">
        <v>382</v>
      </c>
      <c r="C101" s="10" t="s">
        <v>382</v>
      </c>
      <c r="D101" s="10" t="s">
        <v>383</v>
      </c>
      <c r="E101" s="10" t="s">
        <v>384</v>
      </c>
      <c r="F101" s="11" t="s">
        <v>218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10" t="s">
        <v>385</v>
      </c>
      <c r="B102" s="10" t="s">
        <v>382</v>
      </c>
      <c r="C102" s="10" t="s">
        <v>382</v>
      </c>
      <c r="D102" s="10" t="s">
        <v>386</v>
      </c>
      <c r="E102" s="10" t="s">
        <v>384</v>
      </c>
      <c r="F102" s="11" t="s">
        <v>218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10" t="s">
        <v>387</v>
      </c>
      <c r="B103" s="10" t="s">
        <v>382</v>
      </c>
      <c r="C103" s="10" t="s">
        <v>382</v>
      </c>
      <c r="D103" s="10" t="s">
        <v>388</v>
      </c>
      <c r="E103" s="10" t="s">
        <v>384</v>
      </c>
      <c r="F103" s="11" t="s">
        <v>218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10" t="s">
        <v>389</v>
      </c>
      <c r="B104" s="10" t="s">
        <v>390</v>
      </c>
      <c r="C104" s="10" t="s">
        <v>391</v>
      </c>
      <c r="D104" s="10" t="s">
        <v>392</v>
      </c>
      <c r="E104" s="10" t="s">
        <v>393</v>
      </c>
      <c r="F104" s="11" t="s">
        <v>394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10" t="s">
        <v>395</v>
      </c>
      <c r="B105" s="10" t="s">
        <v>390</v>
      </c>
      <c r="C105" s="10" t="s">
        <v>391</v>
      </c>
      <c r="D105" s="10" t="s">
        <v>392</v>
      </c>
      <c r="E105" s="10" t="s">
        <v>396</v>
      </c>
      <c r="F105" s="11" t="s">
        <v>394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10" t="s">
        <v>397</v>
      </c>
      <c r="B106" s="10" t="s">
        <v>390</v>
      </c>
      <c r="C106" s="10" t="s">
        <v>391</v>
      </c>
      <c r="D106" s="10" t="s">
        <v>392</v>
      </c>
      <c r="E106" s="10" t="s">
        <v>398</v>
      </c>
      <c r="F106" s="11" t="s">
        <v>394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10" t="s">
        <v>399</v>
      </c>
      <c r="B107" s="10" t="s">
        <v>390</v>
      </c>
      <c r="C107" s="10" t="s">
        <v>391</v>
      </c>
      <c r="D107" s="10" t="s">
        <v>392</v>
      </c>
      <c r="E107" s="10" t="s">
        <v>400</v>
      </c>
      <c r="F107" s="11" t="s">
        <v>394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10" t="s">
        <v>401</v>
      </c>
      <c r="B108" s="10" t="s">
        <v>390</v>
      </c>
      <c r="C108" s="10" t="s">
        <v>391</v>
      </c>
      <c r="D108" s="10" t="s">
        <v>392</v>
      </c>
      <c r="E108" s="10" t="s">
        <v>402</v>
      </c>
      <c r="F108" s="11" t="s">
        <v>394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10" t="s">
        <v>403</v>
      </c>
      <c r="B109" s="10" t="s">
        <v>404</v>
      </c>
      <c r="C109" s="10" t="s">
        <v>405</v>
      </c>
      <c r="D109" s="10" t="s">
        <v>406</v>
      </c>
      <c r="E109" s="10" t="s">
        <v>407</v>
      </c>
      <c r="F109" s="11" t="s">
        <v>408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10" t="s">
        <v>409</v>
      </c>
      <c r="B111" s="10" t="s">
        <v>59</v>
      </c>
      <c r="C111" s="10" t="s">
        <v>410</v>
      </c>
      <c r="D111" s="10" t="s">
        <v>411</v>
      </c>
      <c r="E111" s="10" t="s">
        <v>412</v>
      </c>
      <c r="F111" s="11" t="s">
        <v>105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10" t="s">
        <v>413</v>
      </c>
      <c r="B112" s="10" t="s">
        <v>59</v>
      </c>
      <c r="C112" s="10" t="s">
        <v>410</v>
      </c>
      <c r="D112" s="10" t="s">
        <v>414</v>
      </c>
      <c r="E112" s="10" t="s">
        <v>412</v>
      </c>
      <c r="F112" s="11" t="s">
        <v>105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10" t="s">
        <v>415</v>
      </c>
      <c r="B113" s="10" t="s">
        <v>59</v>
      </c>
      <c r="C113" s="10" t="s">
        <v>410</v>
      </c>
      <c r="D113" s="10" t="s">
        <v>416</v>
      </c>
      <c r="E113" s="10" t="s">
        <v>417</v>
      </c>
      <c r="F113" s="11" t="s">
        <v>105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10" t="s">
        <v>418</v>
      </c>
      <c r="B114" s="10" t="s">
        <v>59</v>
      </c>
      <c r="C114" s="10" t="s">
        <v>410</v>
      </c>
      <c r="D114" s="10" t="s">
        <v>419</v>
      </c>
      <c r="E114" s="10" t="s">
        <v>417</v>
      </c>
      <c r="F114" s="11" t="s">
        <v>105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10" t="s">
        <v>420</v>
      </c>
      <c r="B115" s="10" t="s">
        <v>59</v>
      </c>
      <c r="C115" s="10" t="s">
        <v>410</v>
      </c>
      <c r="D115" s="10" t="s">
        <v>421</v>
      </c>
      <c r="E115" s="10" t="s">
        <v>422</v>
      </c>
      <c r="F115" s="11" t="s">
        <v>105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10" t="s">
        <v>423</v>
      </c>
      <c r="B116" s="10" t="s">
        <v>59</v>
      </c>
      <c r="C116" s="10" t="s">
        <v>424</v>
      </c>
      <c r="D116" s="10" t="s">
        <v>425</v>
      </c>
      <c r="E116" s="10" t="s">
        <v>426</v>
      </c>
      <c r="F116" s="11" t="s">
        <v>408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10" t="s">
        <v>427</v>
      </c>
      <c r="B117" s="10" t="s">
        <v>59</v>
      </c>
      <c r="C117" s="10" t="s">
        <v>424</v>
      </c>
      <c r="D117" s="10" t="s">
        <v>428</v>
      </c>
      <c r="E117" s="10" t="s">
        <v>429</v>
      </c>
      <c r="F117" s="11" t="s">
        <v>408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10" t="s">
        <v>430</v>
      </c>
      <c r="B118" s="10" t="s">
        <v>59</v>
      </c>
      <c r="C118" s="10" t="s">
        <v>424</v>
      </c>
      <c r="D118" s="10" t="s">
        <v>431</v>
      </c>
      <c r="E118" s="10" t="s">
        <v>432</v>
      </c>
      <c r="F118" s="11" t="s">
        <v>408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10" t="s">
        <v>433</v>
      </c>
      <c r="B119" s="10" t="s">
        <v>59</v>
      </c>
      <c r="C119" s="10" t="s">
        <v>424</v>
      </c>
      <c r="D119" s="10" t="s">
        <v>434</v>
      </c>
      <c r="E119" s="10" t="s">
        <v>435</v>
      </c>
      <c r="F119" s="11" t="s">
        <v>408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10" t="s">
        <v>436</v>
      </c>
      <c r="B120" s="10" t="s">
        <v>59</v>
      </c>
      <c r="C120" s="10" t="s">
        <v>424</v>
      </c>
      <c r="D120" s="10" t="s">
        <v>437</v>
      </c>
      <c r="E120" s="10" t="s">
        <v>438</v>
      </c>
      <c r="F120" s="11" t="s">
        <v>408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10" t="s">
        <v>439</v>
      </c>
      <c r="B121" s="10" t="s">
        <v>59</v>
      </c>
      <c r="C121" s="10" t="s">
        <v>440</v>
      </c>
      <c r="D121" s="10" t="s">
        <v>441</v>
      </c>
      <c r="E121" s="10" t="s">
        <v>442</v>
      </c>
      <c r="F121" s="11" t="s">
        <v>408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10" t="s">
        <v>443</v>
      </c>
      <c r="B122" s="10" t="s">
        <v>59</v>
      </c>
      <c r="C122" s="10" t="s">
        <v>440</v>
      </c>
      <c r="D122" s="10" t="s">
        <v>444</v>
      </c>
      <c r="E122" s="10" t="s">
        <v>445</v>
      </c>
      <c r="F122" s="11" t="s">
        <v>408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10" t="s">
        <v>446</v>
      </c>
      <c r="B123" s="10" t="s">
        <v>59</v>
      </c>
      <c r="C123" s="10" t="s">
        <v>440</v>
      </c>
      <c r="D123" s="10" t="s">
        <v>447</v>
      </c>
      <c r="E123" s="10" t="s">
        <v>448</v>
      </c>
      <c r="F123" s="11" t="s">
        <v>408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10" t="s">
        <v>449</v>
      </c>
      <c r="B124" s="10" t="s">
        <v>59</v>
      </c>
      <c r="C124" s="10" t="s">
        <v>440</v>
      </c>
      <c r="D124" s="10" t="s">
        <v>450</v>
      </c>
      <c r="E124" s="10" t="s">
        <v>451</v>
      </c>
      <c r="F124" s="11" t="s">
        <v>408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10" t="s">
        <v>452</v>
      </c>
      <c r="B125" s="10" t="s">
        <v>59</v>
      </c>
      <c r="C125" s="10" t="s">
        <v>440</v>
      </c>
      <c r="D125" s="10" t="s">
        <v>453</v>
      </c>
      <c r="E125" s="10" t="s">
        <v>454</v>
      </c>
      <c r="F125" s="11" t="s">
        <v>408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10" t="s">
        <v>455</v>
      </c>
      <c r="B126" s="10" t="s">
        <v>59</v>
      </c>
      <c r="C126" s="10" t="s">
        <v>440</v>
      </c>
      <c r="D126" s="10" t="s">
        <v>456</v>
      </c>
      <c r="E126" s="10" t="s">
        <v>177</v>
      </c>
      <c r="F126" s="11" t="s">
        <v>408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10" t="s">
        <v>457</v>
      </c>
      <c r="B127" s="10" t="s">
        <v>59</v>
      </c>
      <c r="C127" s="10" t="s">
        <v>440</v>
      </c>
      <c r="D127" s="10" t="s">
        <v>458</v>
      </c>
      <c r="E127" s="10" t="s">
        <v>177</v>
      </c>
      <c r="F127" s="11" t="s">
        <v>408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10" t="s">
        <v>459</v>
      </c>
      <c r="B128" s="10" t="s">
        <v>59</v>
      </c>
      <c r="C128" s="10" t="s">
        <v>460</v>
      </c>
      <c r="D128" s="10" t="s">
        <v>461</v>
      </c>
      <c r="E128" s="10" t="s">
        <v>462</v>
      </c>
      <c r="F128" s="11" t="s">
        <v>408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10" t="s">
        <v>463</v>
      </c>
      <c r="B129" s="10" t="s">
        <v>59</v>
      </c>
      <c r="C129" s="10" t="s">
        <v>460</v>
      </c>
      <c r="D129" s="10" t="s">
        <v>464</v>
      </c>
      <c r="E129" s="10" t="s">
        <v>465</v>
      </c>
      <c r="F129" s="11" t="s">
        <v>408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10" t="s">
        <v>466</v>
      </c>
      <c r="B130" s="10" t="s">
        <v>59</v>
      </c>
      <c r="C130" s="10" t="s">
        <v>467</v>
      </c>
      <c r="D130" s="10" t="s">
        <v>468</v>
      </c>
      <c r="E130" s="10" t="s">
        <v>469</v>
      </c>
      <c r="F130" s="11" t="s">
        <v>232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10" t="s">
        <v>470</v>
      </c>
      <c r="B131" s="10" t="s">
        <v>59</v>
      </c>
      <c r="C131" s="10" t="s">
        <v>467</v>
      </c>
      <c r="D131" s="10" t="s">
        <v>471</v>
      </c>
      <c r="E131" s="10" t="s">
        <v>469</v>
      </c>
      <c r="F131" s="11" t="s">
        <v>232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10" t="s">
        <v>472</v>
      </c>
      <c r="B132" s="10" t="s">
        <v>59</v>
      </c>
      <c r="C132" s="10" t="s">
        <v>467</v>
      </c>
      <c r="D132" s="10" t="s">
        <v>473</v>
      </c>
      <c r="E132" s="10" t="s">
        <v>469</v>
      </c>
      <c r="F132" s="11" t="s">
        <v>232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10" t="s">
        <v>474</v>
      </c>
      <c r="B133" s="10" t="s">
        <v>59</v>
      </c>
      <c r="C133" s="10" t="s">
        <v>467</v>
      </c>
      <c r="D133" s="10" t="s">
        <v>475</v>
      </c>
      <c r="E133" s="10" t="s">
        <v>177</v>
      </c>
      <c r="F133" s="11" t="s">
        <v>218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10" t="s">
        <v>476</v>
      </c>
      <c r="B134" s="10" t="s">
        <v>61</v>
      </c>
      <c r="C134" s="10" t="s">
        <v>477</v>
      </c>
      <c r="D134" s="10" t="s">
        <v>478</v>
      </c>
      <c r="E134" s="10" t="s">
        <v>479</v>
      </c>
      <c r="F134" s="11" t="s">
        <v>408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10" t="s">
        <v>480</v>
      </c>
      <c r="B135" s="10" t="s">
        <v>61</v>
      </c>
      <c r="C135" s="10" t="s">
        <v>477</v>
      </c>
      <c r="D135" s="10" t="s">
        <v>481</v>
      </c>
      <c r="E135" s="10" t="s">
        <v>479</v>
      </c>
      <c r="F135" s="11" t="s">
        <v>408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10" t="s">
        <v>482</v>
      </c>
      <c r="B136" s="10" t="s">
        <v>61</v>
      </c>
      <c r="C136" s="10" t="s">
        <v>477</v>
      </c>
      <c r="D136" s="10" t="s">
        <v>483</v>
      </c>
      <c r="E136" s="10" t="s">
        <v>479</v>
      </c>
      <c r="F136" s="11" t="s">
        <v>408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10" t="s">
        <v>484</v>
      </c>
      <c r="B137" s="10" t="s">
        <v>61</v>
      </c>
      <c r="C137" s="10" t="s">
        <v>477</v>
      </c>
      <c r="D137" s="10" t="s">
        <v>485</v>
      </c>
      <c r="E137" s="10" t="s">
        <v>479</v>
      </c>
      <c r="F137" s="11" t="s">
        <v>408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10" t="s">
        <v>486</v>
      </c>
      <c r="B138" s="10" t="s">
        <v>61</v>
      </c>
      <c r="C138" s="10" t="s">
        <v>477</v>
      </c>
      <c r="D138" s="10" t="s">
        <v>487</v>
      </c>
      <c r="E138" s="10" t="s">
        <v>488</v>
      </c>
      <c r="F138" s="11" t="s">
        <v>408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10" t="s">
        <v>489</v>
      </c>
      <c r="B139" s="10" t="s">
        <v>61</v>
      </c>
      <c r="C139" s="10" t="s">
        <v>477</v>
      </c>
      <c r="D139" s="10" t="s">
        <v>490</v>
      </c>
      <c r="E139" s="10" t="s">
        <v>488</v>
      </c>
      <c r="F139" s="11" t="s">
        <v>408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10" t="s">
        <v>491</v>
      </c>
      <c r="B140" s="10" t="s">
        <v>61</v>
      </c>
      <c r="C140" s="10" t="s">
        <v>477</v>
      </c>
      <c r="D140" s="10" t="s">
        <v>492</v>
      </c>
      <c r="E140" s="10" t="s">
        <v>488</v>
      </c>
      <c r="F140" s="11" t="s">
        <v>408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10" t="s">
        <v>493</v>
      </c>
      <c r="B141" s="10" t="s">
        <v>61</v>
      </c>
      <c r="C141" s="10" t="s">
        <v>494</v>
      </c>
      <c r="D141" s="10" t="s">
        <v>478</v>
      </c>
      <c r="E141" s="10" t="s">
        <v>495</v>
      </c>
      <c r="F141" s="11" t="s">
        <v>408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10" t="s">
        <v>496</v>
      </c>
      <c r="B142" s="10" t="s">
        <v>61</v>
      </c>
      <c r="C142" s="10" t="s">
        <v>494</v>
      </c>
      <c r="D142" s="10" t="s">
        <v>481</v>
      </c>
      <c r="E142" s="10" t="s">
        <v>495</v>
      </c>
      <c r="F142" s="11" t="s">
        <v>408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10" t="s">
        <v>497</v>
      </c>
      <c r="B143" s="10" t="s">
        <v>61</v>
      </c>
      <c r="C143" s="10" t="s">
        <v>494</v>
      </c>
      <c r="D143" s="10" t="s">
        <v>483</v>
      </c>
      <c r="E143" s="10" t="s">
        <v>495</v>
      </c>
      <c r="F143" s="11" t="s">
        <v>408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10" t="s">
        <v>498</v>
      </c>
      <c r="B144" s="10" t="s">
        <v>61</v>
      </c>
      <c r="C144" s="10" t="s">
        <v>494</v>
      </c>
      <c r="D144" s="10" t="s">
        <v>485</v>
      </c>
      <c r="E144" s="10" t="s">
        <v>495</v>
      </c>
      <c r="F144" s="11" t="s">
        <v>408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10" t="s">
        <v>499</v>
      </c>
      <c r="B145" s="10" t="s">
        <v>61</v>
      </c>
      <c r="C145" s="10" t="s">
        <v>494</v>
      </c>
      <c r="D145" s="10" t="s">
        <v>487</v>
      </c>
      <c r="E145" s="10" t="s">
        <v>500</v>
      </c>
      <c r="F145" s="11" t="s">
        <v>408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10" t="s">
        <v>501</v>
      </c>
      <c r="B146" s="10" t="s">
        <v>61</v>
      </c>
      <c r="C146" s="10" t="s">
        <v>494</v>
      </c>
      <c r="D146" s="10" t="s">
        <v>490</v>
      </c>
      <c r="E146" s="10" t="s">
        <v>500</v>
      </c>
      <c r="F146" s="11" t="s">
        <v>408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10" t="s">
        <v>502</v>
      </c>
      <c r="B147" s="10" t="s">
        <v>61</v>
      </c>
      <c r="C147" s="10" t="s">
        <v>494</v>
      </c>
      <c r="D147" s="10" t="s">
        <v>492</v>
      </c>
      <c r="E147" s="10" t="s">
        <v>500</v>
      </c>
      <c r="F147" s="11" t="s">
        <v>408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10" t="s">
        <v>503</v>
      </c>
      <c r="B148" s="10" t="s">
        <v>61</v>
      </c>
      <c r="C148" s="10" t="s">
        <v>504</v>
      </c>
      <c r="D148" s="10" t="s">
        <v>478</v>
      </c>
      <c r="E148" s="10" t="s">
        <v>505</v>
      </c>
      <c r="F148" s="11" t="s">
        <v>408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10" t="s">
        <v>506</v>
      </c>
      <c r="B149" s="10" t="s">
        <v>61</v>
      </c>
      <c r="C149" s="10" t="s">
        <v>504</v>
      </c>
      <c r="D149" s="10" t="s">
        <v>481</v>
      </c>
      <c r="E149" s="10" t="s">
        <v>505</v>
      </c>
      <c r="F149" s="11" t="s">
        <v>408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10" t="s">
        <v>507</v>
      </c>
      <c r="B150" s="10" t="s">
        <v>61</v>
      </c>
      <c r="C150" s="10" t="s">
        <v>504</v>
      </c>
      <c r="D150" s="10" t="s">
        <v>483</v>
      </c>
      <c r="E150" s="10" t="s">
        <v>505</v>
      </c>
      <c r="F150" s="11" t="s">
        <v>408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10" t="s">
        <v>508</v>
      </c>
      <c r="B151" s="10" t="s">
        <v>61</v>
      </c>
      <c r="C151" s="10" t="s">
        <v>504</v>
      </c>
      <c r="D151" s="10" t="s">
        <v>485</v>
      </c>
      <c r="E151" s="10" t="s">
        <v>505</v>
      </c>
      <c r="F151" s="11" t="s">
        <v>408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10" t="s">
        <v>509</v>
      </c>
      <c r="B152" s="10" t="s">
        <v>61</v>
      </c>
      <c r="C152" s="10" t="s">
        <v>504</v>
      </c>
      <c r="D152" s="10" t="s">
        <v>487</v>
      </c>
      <c r="E152" s="10" t="s">
        <v>510</v>
      </c>
      <c r="F152" s="11" t="s">
        <v>408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10" t="s">
        <v>511</v>
      </c>
      <c r="B153" s="10" t="s">
        <v>61</v>
      </c>
      <c r="C153" s="10" t="s">
        <v>504</v>
      </c>
      <c r="D153" s="10" t="s">
        <v>490</v>
      </c>
      <c r="E153" s="10" t="s">
        <v>510</v>
      </c>
      <c r="F153" s="11" t="s">
        <v>408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10" t="s">
        <v>512</v>
      </c>
      <c r="B154" s="10" t="s">
        <v>61</v>
      </c>
      <c r="C154" s="10" t="s">
        <v>504</v>
      </c>
      <c r="D154" s="10" t="s">
        <v>492</v>
      </c>
      <c r="E154" s="10" t="s">
        <v>510</v>
      </c>
      <c r="F154" s="11" t="s">
        <v>408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10" t="s">
        <v>513</v>
      </c>
      <c r="B155" s="10" t="s">
        <v>61</v>
      </c>
      <c r="C155" s="10" t="s">
        <v>514</v>
      </c>
      <c r="D155" s="10" t="s">
        <v>515</v>
      </c>
      <c r="E155" s="10" t="s">
        <v>516</v>
      </c>
      <c r="F155" s="11" t="s">
        <v>517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10" t="s">
        <v>518</v>
      </c>
      <c r="B156" s="10" t="s">
        <v>61</v>
      </c>
      <c r="C156" s="10" t="s">
        <v>519</v>
      </c>
      <c r="D156" s="10" t="s">
        <v>520</v>
      </c>
      <c r="E156" s="10" t="s">
        <v>521</v>
      </c>
      <c r="F156" s="11" t="s">
        <v>408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10" t="s">
        <v>522</v>
      </c>
      <c r="B157" s="10" t="s">
        <v>61</v>
      </c>
      <c r="C157" s="10" t="s">
        <v>523</v>
      </c>
      <c r="D157" s="10" t="s">
        <v>524</v>
      </c>
      <c r="E157" s="10" t="s">
        <v>525</v>
      </c>
      <c r="F157" s="11" t="s">
        <v>408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10" t="s">
        <v>526</v>
      </c>
      <c r="B158" s="10" t="s">
        <v>61</v>
      </c>
      <c r="C158" s="10" t="s">
        <v>527</v>
      </c>
      <c r="D158" s="10" t="s">
        <v>528</v>
      </c>
      <c r="E158" s="10" t="s">
        <v>529</v>
      </c>
      <c r="F158" s="11" t="s">
        <v>247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10" t="s">
        <v>530</v>
      </c>
      <c r="B159" s="10" t="s">
        <v>61</v>
      </c>
      <c r="C159" s="10" t="s">
        <v>527</v>
      </c>
      <c r="D159" s="10" t="s">
        <v>531</v>
      </c>
      <c r="E159" s="10" t="s">
        <v>529</v>
      </c>
      <c r="F159" s="11" t="s">
        <v>247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10" t="s">
        <v>532</v>
      </c>
      <c r="B160" s="10" t="s">
        <v>61</v>
      </c>
      <c r="C160" s="10" t="s">
        <v>527</v>
      </c>
      <c r="D160" s="10" t="s">
        <v>533</v>
      </c>
      <c r="E160" s="10" t="s">
        <v>529</v>
      </c>
      <c r="F160" s="11" t="s">
        <v>247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10" t="s">
        <v>534</v>
      </c>
      <c r="B161" s="10" t="s">
        <v>61</v>
      </c>
      <c r="C161" s="10" t="s">
        <v>535</v>
      </c>
      <c r="D161" s="10" t="s">
        <v>536</v>
      </c>
      <c r="E161" s="10" t="s">
        <v>177</v>
      </c>
      <c r="F161" s="11" t="s">
        <v>408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10" t="s">
        <v>537</v>
      </c>
      <c r="B162" s="10" t="s">
        <v>61</v>
      </c>
      <c r="C162" s="10" t="s">
        <v>535</v>
      </c>
      <c r="D162" s="10" t="s">
        <v>538</v>
      </c>
      <c r="E162" s="10" t="s">
        <v>539</v>
      </c>
      <c r="F162" s="11" t="s">
        <v>408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10" t="s">
        <v>540</v>
      </c>
      <c r="B163" s="10" t="s">
        <v>62</v>
      </c>
      <c r="C163" s="10" t="s">
        <v>541</v>
      </c>
      <c r="D163" s="10" t="s">
        <v>542</v>
      </c>
      <c r="E163" s="10" t="s">
        <v>543</v>
      </c>
      <c r="F163" s="11" t="s">
        <v>544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10" t="s">
        <v>545</v>
      </c>
      <c r="B164" s="10" t="s">
        <v>62</v>
      </c>
      <c r="C164" s="10" t="s">
        <v>541</v>
      </c>
      <c r="D164" s="10" t="s">
        <v>546</v>
      </c>
      <c r="E164" s="10" t="s">
        <v>547</v>
      </c>
      <c r="F164" s="11" t="s">
        <v>544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10" t="s">
        <v>548</v>
      </c>
      <c r="B165" s="10" t="s">
        <v>62</v>
      </c>
      <c r="C165" s="10" t="s">
        <v>541</v>
      </c>
      <c r="D165" s="10" t="s">
        <v>549</v>
      </c>
      <c r="E165" s="10" t="s">
        <v>550</v>
      </c>
      <c r="F165" s="11" t="s">
        <v>408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10" t="s">
        <v>551</v>
      </c>
      <c r="B166" s="10" t="s">
        <v>62</v>
      </c>
      <c r="C166" s="10" t="s">
        <v>541</v>
      </c>
      <c r="D166" s="10" t="s">
        <v>552</v>
      </c>
      <c r="E166" s="10" t="s">
        <v>553</v>
      </c>
      <c r="F166" s="11" t="s">
        <v>408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10" t="s">
        <v>554</v>
      </c>
      <c r="B167" s="10" t="s">
        <v>62</v>
      </c>
      <c r="C167" s="10" t="s">
        <v>541</v>
      </c>
      <c r="D167" s="10" t="s">
        <v>555</v>
      </c>
      <c r="E167" s="10" t="s">
        <v>556</v>
      </c>
      <c r="F167" s="11" t="s">
        <v>408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10" t="s">
        <v>557</v>
      </c>
      <c r="B168" s="10" t="s">
        <v>62</v>
      </c>
      <c r="C168" s="10" t="s">
        <v>541</v>
      </c>
      <c r="D168" s="10" t="s">
        <v>558</v>
      </c>
      <c r="E168" s="10" t="s">
        <v>559</v>
      </c>
      <c r="F168" s="11" t="s">
        <v>408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10" t="s">
        <v>560</v>
      </c>
      <c r="B169" s="10" t="s">
        <v>62</v>
      </c>
      <c r="C169" s="10" t="s">
        <v>561</v>
      </c>
      <c r="D169" s="10" t="s">
        <v>562</v>
      </c>
      <c r="E169" s="10" t="s">
        <v>563</v>
      </c>
      <c r="F169" s="11" t="s">
        <v>408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10" t="s">
        <v>564</v>
      </c>
      <c r="B170" s="10" t="s">
        <v>62</v>
      </c>
      <c r="C170" s="10" t="s">
        <v>561</v>
      </c>
      <c r="D170" s="10" t="s">
        <v>565</v>
      </c>
      <c r="E170" s="10" t="s">
        <v>566</v>
      </c>
      <c r="F170" s="11" t="s">
        <v>408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10" t="s">
        <v>567</v>
      </c>
      <c r="B171" s="10" t="s">
        <v>62</v>
      </c>
      <c r="C171" s="10" t="s">
        <v>561</v>
      </c>
      <c r="D171" s="10" t="s">
        <v>568</v>
      </c>
      <c r="E171" s="10" t="s">
        <v>177</v>
      </c>
      <c r="F171" s="11" t="s">
        <v>408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10" t="s">
        <v>569</v>
      </c>
      <c r="B172" s="10" t="s">
        <v>62</v>
      </c>
      <c r="C172" s="10" t="s">
        <v>561</v>
      </c>
      <c r="D172" s="10" t="s">
        <v>570</v>
      </c>
      <c r="E172" s="10" t="s">
        <v>571</v>
      </c>
      <c r="F172" s="11" t="s">
        <v>408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10" t="s">
        <v>572</v>
      </c>
      <c r="B173" s="10" t="s">
        <v>62</v>
      </c>
      <c r="C173" s="10" t="s">
        <v>573</v>
      </c>
      <c r="D173" s="10" t="s">
        <v>574</v>
      </c>
      <c r="E173" s="10" t="s">
        <v>575</v>
      </c>
      <c r="F173" s="11" t="s">
        <v>408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10" t="s">
        <v>576</v>
      </c>
      <c r="B174" s="10" t="s">
        <v>62</v>
      </c>
      <c r="C174" s="10" t="s">
        <v>573</v>
      </c>
      <c r="D174" s="10" t="s">
        <v>574</v>
      </c>
      <c r="E174" s="10" t="s">
        <v>577</v>
      </c>
      <c r="F174" s="11" t="s">
        <v>408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10" t="s">
        <v>578</v>
      </c>
      <c r="B175" s="10" t="s">
        <v>62</v>
      </c>
      <c r="C175" s="10" t="s">
        <v>573</v>
      </c>
      <c r="D175" s="10" t="s">
        <v>579</v>
      </c>
      <c r="E175" s="10" t="s">
        <v>580</v>
      </c>
      <c r="F175" s="11" t="s">
        <v>408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10" t="s">
        <v>581</v>
      </c>
      <c r="B176" s="10" t="s">
        <v>62</v>
      </c>
      <c r="C176" s="10" t="s">
        <v>573</v>
      </c>
      <c r="D176" s="10" t="s">
        <v>582</v>
      </c>
      <c r="E176" s="10" t="s">
        <v>177</v>
      </c>
      <c r="F176" s="11" t="s">
        <v>408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10" t="s">
        <v>583</v>
      </c>
      <c r="B177" s="10" t="s">
        <v>62</v>
      </c>
      <c r="C177" s="10" t="s">
        <v>573</v>
      </c>
      <c r="D177" s="10" t="s">
        <v>584</v>
      </c>
      <c r="E177" s="10" t="s">
        <v>585</v>
      </c>
      <c r="F177" s="11" t="s">
        <v>408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10" t="s">
        <v>586</v>
      </c>
      <c r="B178" s="10" t="s">
        <v>62</v>
      </c>
      <c r="C178" s="10" t="s">
        <v>573</v>
      </c>
      <c r="D178" s="10" t="s">
        <v>587</v>
      </c>
      <c r="E178" s="10" t="s">
        <v>588</v>
      </c>
      <c r="F178" s="11" t="s">
        <v>408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10" t="s">
        <v>589</v>
      </c>
      <c r="B179" s="10" t="s">
        <v>590</v>
      </c>
      <c r="C179" s="10" t="s">
        <v>591</v>
      </c>
      <c r="D179" s="10" t="s">
        <v>592</v>
      </c>
      <c r="E179" s="10" t="s">
        <v>177</v>
      </c>
      <c r="F179" s="11" t="s">
        <v>144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10" t="s">
        <v>593</v>
      </c>
      <c r="B180" s="10" t="s">
        <v>590</v>
      </c>
      <c r="C180" s="10" t="s">
        <v>591</v>
      </c>
      <c r="D180" s="10" t="s">
        <v>594</v>
      </c>
      <c r="E180" s="10" t="s">
        <v>177</v>
      </c>
      <c r="F180" s="11" t="s">
        <v>144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10" t="s">
        <v>595</v>
      </c>
      <c r="B181" s="10" t="s">
        <v>590</v>
      </c>
      <c r="C181" s="10" t="s">
        <v>591</v>
      </c>
      <c r="D181" s="10" t="s">
        <v>596</v>
      </c>
      <c r="E181" s="10" t="s">
        <v>177</v>
      </c>
      <c r="F181" s="11" t="s">
        <v>144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10" t="s">
        <v>597</v>
      </c>
      <c r="B182" s="10" t="s">
        <v>598</v>
      </c>
      <c r="C182" s="10" t="s">
        <v>599</v>
      </c>
      <c r="D182" s="10" t="s">
        <v>600</v>
      </c>
      <c r="E182" s="10" t="s">
        <v>177</v>
      </c>
      <c r="F182" s="11" t="s">
        <v>408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10" t="s">
        <v>601</v>
      </c>
      <c r="B183" s="10" t="s">
        <v>598</v>
      </c>
      <c r="C183" s="10" t="s">
        <v>599</v>
      </c>
      <c r="D183" s="10" t="s">
        <v>602</v>
      </c>
      <c r="E183" s="10" t="s">
        <v>177</v>
      </c>
      <c r="F183" s="11" t="s">
        <v>408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10" t="s">
        <v>603</v>
      </c>
      <c r="B184" s="10" t="s">
        <v>598</v>
      </c>
      <c r="C184" s="10" t="s">
        <v>599</v>
      </c>
      <c r="D184" s="10" t="s">
        <v>604</v>
      </c>
      <c r="E184" s="10" t="s">
        <v>177</v>
      </c>
      <c r="F184" s="11" t="s">
        <v>408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10" t="s">
        <v>605</v>
      </c>
      <c r="B185" s="10" t="s">
        <v>598</v>
      </c>
      <c r="C185" s="10" t="s">
        <v>599</v>
      </c>
      <c r="D185" s="10" t="s">
        <v>606</v>
      </c>
      <c r="E185" s="10" t="s">
        <v>177</v>
      </c>
      <c r="F185" s="11" t="s">
        <v>408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10" t="s">
        <v>607</v>
      </c>
      <c r="B186" s="10" t="s">
        <v>598</v>
      </c>
      <c r="C186" s="10" t="s">
        <v>608</v>
      </c>
      <c r="D186" s="10" t="s">
        <v>609</v>
      </c>
      <c r="E186" s="10" t="s">
        <v>177</v>
      </c>
      <c r="F186" s="11" t="s">
        <v>218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10" t="s">
        <v>610</v>
      </c>
      <c r="B187" s="10" t="s">
        <v>598</v>
      </c>
      <c r="C187" s="10" t="s">
        <v>608</v>
      </c>
      <c r="D187" s="10" t="s">
        <v>611</v>
      </c>
      <c r="E187" s="10" t="s">
        <v>177</v>
      </c>
      <c r="F187" s="11" t="s">
        <v>105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10" t="s">
        <v>612</v>
      </c>
      <c r="B188" s="10" t="s">
        <v>613</v>
      </c>
      <c r="C188" s="10" t="s">
        <v>614</v>
      </c>
      <c r="D188" s="10" t="s">
        <v>615</v>
      </c>
      <c r="E188" s="10" t="s">
        <v>177</v>
      </c>
      <c r="F188" s="11" t="s">
        <v>408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10" t="s">
        <v>616</v>
      </c>
      <c r="B189" s="10" t="s">
        <v>613</v>
      </c>
      <c r="C189" s="10" t="s">
        <v>614</v>
      </c>
      <c r="D189" s="10" t="s">
        <v>617</v>
      </c>
      <c r="E189" s="10" t="s">
        <v>177</v>
      </c>
      <c r="F189" s="11" t="s">
        <v>218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10" t="s">
        <v>618</v>
      </c>
      <c r="B190" s="10" t="s">
        <v>613</v>
      </c>
      <c r="C190" s="10" t="s">
        <v>619</v>
      </c>
      <c r="D190" s="10" t="s">
        <v>620</v>
      </c>
      <c r="E190" s="10" t="s">
        <v>621</v>
      </c>
      <c r="F190" s="11" t="s">
        <v>218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10" t="s">
        <v>622</v>
      </c>
      <c r="B191" s="10" t="s">
        <v>623</v>
      </c>
      <c r="C191" s="10" t="s">
        <v>624</v>
      </c>
      <c r="D191" s="10" t="s">
        <v>624</v>
      </c>
      <c r="E191" s="10" t="s">
        <v>177</v>
      </c>
      <c r="F191" s="11" t="s">
        <v>105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10" t="s">
        <v>625</v>
      </c>
      <c r="B192" s="10" t="s">
        <v>626</v>
      </c>
      <c r="C192" s="10" t="s">
        <v>627</v>
      </c>
      <c r="D192" s="10" t="s">
        <v>628</v>
      </c>
      <c r="E192" s="10" t="s">
        <v>177</v>
      </c>
      <c r="F192" s="11" t="s">
        <v>629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10" t="s">
        <v>630</v>
      </c>
      <c r="B193" s="10" t="s">
        <v>626</v>
      </c>
      <c r="C193" s="10" t="s">
        <v>627</v>
      </c>
      <c r="D193" s="10" t="s">
        <v>631</v>
      </c>
      <c r="E193" s="10" t="s">
        <v>632</v>
      </c>
      <c r="F193" s="11" t="s">
        <v>629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10" t="s">
        <v>633</v>
      </c>
      <c r="B194" s="10" t="s">
        <v>626</v>
      </c>
      <c r="C194" s="10" t="s">
        <v>634</v>
      </c>
      <c r="D194" s="10" t="s">
        <v>635</v>
      </c>
      <c r="E194" s="10" t="s">
        <v>636</v>
      </c>
      <c r="F194" s="11" t="s">
        <v>637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10" t="s">
        <v>638</v>
      </c>
      <c r="B195" s="10" t="s">
        <v>626</v>
      </c>
      <c r="C195" s="10" t="s">
        <v>639</v>
      </c>
      <c r="D195" s="10" t="s">
        <v>640</v>
      </c>
      <c r="E195" s="10" t="s">
        <v>641</v>
      </c>
      <c r="F195" s="11" t="s">
        <v>629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10" t="s">
        <v>642</v>
      </c>
      <c r="B196" s="10" t="s">
        <v>626</v>
      </c>
      <c r="C196" s="10" t="s">
        <v>639</v>
      </c>
      <c r="D196" s="10" t="s">
        <v>640</v>
      </c>
      <c r="E196" s="10" t="s">
        <v>643</v>
      </c>
      <c r="F196" s="11" t="s">
        <v>629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10" t="s">
        <v>644</v>
      </c>
      <c r="B197" s="10" t="s">
        <v>626</v>
      </c>
      <c r="C197" s="10" t="s">
        <v>639</v>
      </c>
      <c r="D197" s="10" t="s">
        <v>640</v>
      </c>
      <c r="E197" s="10" t="s">
        <v>645</v>
      </c>
      <c r="F197" s="11" t="s">
        <v>629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10" t="s">
        <v>646</v>
      </c>
      <c r="B199" s="10" t="s">
        <v>647</v>
      </c>
      <c r="C199" s="10" t="s">
        <v>648</v>
      </c>
      <c r="D199" s="10" t="s">
        <v>649</v>
      </c>
      <c r="E199" s="10" t="s">
        <v>650</v>
      </c>
      <c r="F199" s="11" t="s">
        <v>651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10" t="s">
        <v>652</v>
      </c>
      <c r="B200" s="10" t="s">
        <v>653</v>
      </c>
      <c r="C200" s="10" t="s">
        <v>654</v>
      </c>
      <c r="D200" s="10" t="s">
        <v>655</v>
      </c>
      <c r="E200" s="10" t="s">
        <v>656</v>
      </c>
      <c r="F200" s="11" t="s">
        <v>657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10" t="s">
        <v>658</v>
      </c>
      <c r="B201" s="10" t="s">
        <v>653</v>
      </c>
      <c r="C201" s="10" t="s">
        <v>654</v>
      </c>
      <c r="D201" s="10" t="s">
        <v>659</v>
      </c>
      <c r="E201" s="10" t="s">
        <v>660</v>
      </c>
      <c r="F201" s="11" t="s">
        <v>661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10" t="s">
        <v>662</v>
      </c>
      <c r="B202" s="10" t="s">
        <v>663</v>
      </c>
      <c r="C202" s="10" t="s">
        <v>664</v>
      </c>
      <c r="D202" s="10" t="s">
        <v>665</v>
      </c>
      <c r="E202" s="10" t="s">
        <v>666</v>
      </c>
      <c r="F202" s="11" t="s">
        <v>651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10" t="s">
        <v>667</v>
      </c>
      <c r="B203" s="10" t="s">
        <v>663</v>
      </c>
      <c r="C203" s="10" t="s">
        <v>668</v>
      </c>
      <c r="D203" s="10" t="s">
        <v>669</v>
      </c>
      <c r="E203" s="10" t="s">
        <v>670</v>
      </c>
      <c r="F203" s="11" t="s">
        <v>651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10" t="s">
        <v>671</v>
      </c>
      <c r="B204" s="10" t="s">
        <v>663</v>
      </c>
      <c r="C204" s="10" t="s">
        <v>668</v>
      </c>
      <c r="D204" s="10" t="s">
        <v>672</v>
      </c>
      <c r="E204" s="10" t="s">
        <v>666</v>
      </c>
      <c r="F204" s="11" t="s">
        <v>651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10" t="s">
        <v>673</v>
      </c>
      <c r="B205" s="10" t="s">
        <v>663</v>
      </c>
      <c r="C205" s="10" t="s">
        <v>663</v>
      </c>
      <c r="D205" s="10" t="s">
        <v>674</v>
      </c>
      <c r="E205" s="10" t="s">
        <v>675</v>
      </c>
      <c r="F205" s="11" t="s">
        <v>651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10" t="s">
        <v>676</v>
      </c>
      <c r="B206" s="10" t="s">
        <v>663</v>
      </c>
      <c r="C206" s="10" t="s">
        <v>677</v>
      </c>
      <c r="D206" s="10" t="s">
        <v>678</v>
      </c>
      <c r="E206" s="10" t="s">
        <v>679</v>
      </c>
      <c r="F206" s="11" t="s">
        <v>651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10" t="s">
        <v>680</v>
      </c>
      <c r="B207" s="10" t="s">
        <v>663</v>
      </c>
      <c r="C207" s="10" t="s">
        <v>677</v>
      </c>
      <c r="D207" s="10" t="s">
        <v>681</v>
      </c>
      <c r="E207" s="10" t="s">
        <v>682</v>
      </c>
      <c r="F207" s="11" t="s">
        <v>651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10" t="s">
        <v>683</v>
      </c>
      <c r="B208" s="10" t="s">
        <v>663</v>
      </c>
      <c r="C208" s="10" t="s">
        <v>677</v>
      </c>
      <c r="D208" s="10" t="s">
        <v>684</v>
      </c>
      <c r="E208" s="10" t="s">
        <v>685</v>
      </c>
      <c r="F208" s="11" t="s">
        <v>686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10" t="s">
        <v>687</v>
      </c>
      <c r="B209" s="10" t="s">
        <v>688</v>
      </c>
      <c r="C209" s="10" t="s">
        <v>689</v>
      </c>
      <c r="D209" s="10" t="s">
        <v>690</v>
      </c>
      <c r="E209" s="10" t="s">
        <v>691</v>
      </c>
      <c r="F209" s="11" t="s">
        <v>651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10" t="s">
        <v>692</v>
      </c>
      <c r="B210" s="10" t="s">
        <v>688</v>
      </c>
      <c r="C210" s="10" t="s">
        <v>689</v>
      </c>
      <c r="D210" s="10" t="s">
        <v>693</v>
      </c>
      <c r="E210" s="10" t="s">
        <v>694</v>
      </c>
      <c r="F210" s="11" t="s">
        <v>651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10" t="s">
        <v>695</v>
      </c>
      <c r="B211" s="10" t="s">
        <v>688</v>
      </c>
      <c r="C211" s="10" t="s">
        <v>696</v>
      </c>
      <c r="D211" s="10" t="s">
        <v>697</v>
      </c>
      <c r="E211" s="10" t="s">
        <v>698</v>
      </c>
      <c r="F211" s="11" t="s">
        <v>651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10" t="s">
        <v>699</v>
      </c>
      <c r="B212" s="10" t="s">
        <v>700</v>
      </c>
      <c r="C212" s="10" t="s">
        <v>700</v>
      </c>
      <c r="D212" s="10" t="s">
        <v>701</v>
      </c>
      <c r="E212" s="10" t="s">
        <v>702</v>
      </c>
      <c r="F212" s="11" t="s">
        <v>703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10" t="s">
        <v>704</v>
      </c>
      <c r="B213" s="10" t="s">
        <v>700</v>
      </c>
      <c r="C213" s="10" t="s">
        <v>700</v>
      </c>
      <c r="D213" s="10" t="s">
        <v>705</v>
      </c>
      <c r="E213" s="10" t="s">
        <v>706</v>
      </c>
      <c r="F213" s="11" t="s">
        <v>703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10" t="s">
        <v>707</v>
      </c>
      <c r="B214" s="10" t="s">
        <v>708</v>
      </c>
      <c r="C214" s="10" t="s">
        <v>709</v>
      </c>
      <c r="D214" s="10" t="s">
        <v>710</v>
      </c>
      <c r="E214" s="10" t="s">
        <v>711</v>
      </c>
      <c r="F214" s="11" t="s">
        <v>703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10" t="s">
        <v>712</v>
      </c>
      <c r="B215" s="10" t="s">
        <v>708</v>
      </c>
      <c r="C215" s="10" t="s">
        <v>709</v>
      </c>
      <c r="D215" s="10" t="s">
        <v>713</v>
      </c>
      <c r="E215" s="10" t="s">
        <v>714</v>
      </c>
      <c r="F215" s="11" t="s">
        <v>703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10" t="s">
        <v>715</v>
      </c>
      <c r="B216" s="10" t="s">
        <v>708</v>
      </c>
      <c r="C216" s="10" t="s">
        <v>709</v>
      </c>
      <c r="D216" s="10" t="s">
        <v>716</v>
      </c>
      <c r="E216" s="10" t="s">
        <v>717</v>
      </c>
      <c r="F216" s="11" t="s">
        <v>703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10" t="s">
        <v>718</v>
      </c>
      <c r="B217" s="10" t="s">
        <v>708</v>
      </c>
      <c r="C217" s="10" t="s">
        <v>709</v>
      </c>
      <c r="D217" s="10" t="s">
        <v>719</v>
      </c>
      <c r="E217" s="10" t="s">
        <v>177</v>
      </c>
      <c r="F217" s="11" t="s">
        <v>629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10" t="s">
        <v>720</v>
      </c>
      <c r="B218" s="10" t="s">
        <v>708</v>
      </c>
      <c r="C218" s="10" t="s">
        <v>709</v>
      </c>
      <c r="D218" s="10" t="s">
        <v>721</v>
      </c>
      <c r="E218" s="10" t="s">
        <v>177</v>
      </c>
      <c r="F218" s="11" t="s">
        <v>629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10" t="s">
        <v>722</v>
      </c>
      <c r="B219" s="10" t="s">
        <v>708</v>
      </c>
      <c r="C219" s="10" t="s">
        <v>709</v>
      </c>
      <c r="D219" s="10" t="s">
        <v>723</v>
      </c>
      <c r="E219" s="10" t="s">
        <v>177</v>
      </c>
      <c r="F219" s="11" t="s">
        <v>629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10" t="s">
        <v>724</v>
      </c>
      <c r="B220" s="10" t="s">
        <v>708</v>
      </c>
      <c r="C220" s="10" t="s">
        <v>709</v>
      </c>
      <c r="D220" s="10" t="s">
        <v>725</v>
      </c>
      <c r="E220" s="10" t="s">
        <v>726</v>
      </c>
      <c r="F220" s="11" t="s">
        <v>703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10" t="s">
        <v>727</v>
      </c>
      <c r="B221" s="10" t="s">
        <v>708</v>
      </c>
      <c r="C221" s="10" t="s">
        <v>709</v>
      </c>
      <c r="D221" s="10" t="s">
        <v>728</v>
      </c>
      <c r="E221" s="10" t="s">
        <v>729</v>
      </c>
      <c r="F221" s="11" t="s">
        <v>703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10" t="s">
        <v>730</v>
      </c>
      <c r="B222" s="10" t="s">
        <v>708</v>
      </c>
      <c r="C222" s="10" t="s">
        <v>709</v>
      </c>
      <c r="D222" s="10" t="s">
        <v>731</v>
      </c>
      <c r="E222" s="10" t="s">
        <v>729</v>
      </c>
      <c r="F222" s="11" t="s">
        <v>703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10" t="s">
        <v>732</v>
      </c>
      <c r="B223" s="10" t="s">
        <v>708</v>
      </c>
      <c r="C223" s="10" t="s">
        <v>733</v>
      </c>
      <c r="D223" s="10" t="s">
        <v>734</v>
      </c>
      <c r="E223" s="10" t="s">
        <v>735</v>
      </c>
      <c r="F223" s="11" t="s">
        <v>703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10" t="s">
        <v>736</v>
      </c>
      <c r="B224" s="10" t="s">
        <v>708</v>
      </c>
      <c r="C224" s="10" t="s">
        <v>733</v>
      </c>
      <c r="D224" s="10" t="s">
        <v>737</v>
      </c>
      <c r="E224" s="10" t="s">
        <v>738</v>
      </c>
      <c r="F224" s="11" t="s">
        <v>703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10" t="s">
        <v>739</v>
      </c>
      <c r="B225" s="10" t="s">
        <v>708</v>
      </c>
      <c r="C225" s="10" t="s">
        <v>733</v>
      </c>
      <c r="D225" s="10" t="s">
        <v>740</v>
      </c>
      <c r="E225" s="10" t="s">
        <v>741</v>
      </c>
      <c r="F225" s="11" t="s">
        <v>742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10" t="s">
        <v>743</v>
      </c>
      <c r="B226" s="10" t="s">
        <v>708</v>
      </c>
      <c r="C226" s="10" t="s">
        <v>744</v>
      </c>
      <c r="D226" s="10" t="s">
        <v>745</v>
      </c>
      <c r="E226" s="10" t="s">
        <v>746</v>
      </c>
      <c r="F226" s="11" t="s">
        <v>703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10" t="s">
        <v>747</v>
      </c>
      <c r="B227" s="10" t="s">
        <v>708</v>
      </c>
      <c r="C227" s="10" t="s">
        <v>744</v>
      </c>
      <c r="D227" s="10" t="s">
        <v>748</v>
      </c>
      <c r="E227" s="10" t="s">
        <v>749</v>
      </c>
      <c r="F227" s="11" t="s">
        <v>750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10" t="s">
        <v>751</v>
      </c>
      <c r="B228" s="10" t="s">
        <v>708</v>
      </c>
      <c r="C228" s="10" t="s">
        <v>744</v>
      </c>
      <c r="D228" s="10" t="s">
        <v>748</v>
      </c>
      <c r="E228" s="10" t="s">
        <v>749</v>
      </c>
      <c r="F228" s="11" t="s">
        <v>651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10" t="s">
        <v>752</v>
      </c>
      <c r="B229" s="10" t="s">
        <v>708</v>
      </c>
      <c r="C229" s="10" t="s">
        <v>744</v>
      </c>
      <c r="D229" s="10" t="s">
        <v>748</v>
      </c>
      <c r="E229" s="10" t="s">
        <v>753</v>
      </c>
      <c r="F229" s="11" t="s">
        <v>750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10" t="s">
        <v>754</v>
      </c>
      <c r="B230" s="10" t="s">
        <v>708</v>
      </c>
      <c r="C230" s="10" t="s">
        <v>744</v>
      </c>
      <c r="D230" s="10" t="s">
        <v>748</v>
      </c>
      <c r="E230" s="10" t="s">
        <v>753</v>
      </c>
      <c r="F230" s="11" t="s">
        <v>651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10" t="s">
        <v>755</v>
      </c>
      <c r="B231" s="10" t="s">
        <v>708</v>
      </c>
      <c r="C231" s="10" t="s">
        <v>744</v>
      </c>
      <c r="D231" s="10" t="s">
        <v>756</v>
      </c>
      <c r="E231" s="10" t="s">
        <v>749</v>
      </c>
      <c r="F231" s="11" t="s">
        <v>750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10" t="s">
        <v>757</v>
      </c>
      <c r="B232" s="10" t="s">
        <v>708</v>
      </c>
      <c r="C232" s="10" t="s">
        <v>744</v>
      </c>
      <c r="D232" s="10" t="s">
        <v>756</v>
      </c>
      <c r="E232" s="10" t="s">
        <v>749</v>
      </c>
      <c r="F232" s="11" t="s">
        <v>651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10" t="s">
        <v>758</v>
      </c>
      <c r="B233" s="10" t="s">
        <v>708</v>
      </c>
      <c r="C233" s="10" t="s">
        <v>744</v>
      </c>
      <c r="D233" s="10" t="s">
        <v>756</v>
      </c>
      <c r="E233" s="10" t="s">
        <v>753</v>
      </c>
      <c r="F233" s="11" t="s">
        <v>750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10" t="s">
        <v>759</v>
      </c>
      <c r="B234" s="10" t="s">
        <v>708</v>
      </c>
      <c r="C234" s="10" t="s">
        <v>744</v>
      </c>
      <c r="D234" s="10" t="s">
        <v>756</v>
      </c>
      <c r="E234" s="10" t="s">
        <v>753</v>
      </c>
      <c r="F234" s="11" t="s">
        <v>651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10" t="s">
        <v>760</v>
      </c>
      <c r="B235" s="10" t="s">
        <v>708</v>
      </c>
      <c r="C235" s="10" t="s">
        <v>761</v>
      </c>
      <c r="D235" s="10" t="s">
        <v>762</v>
      </c>
      <c r="E235" s="10" t="s">
        <v>763</v>
      </c>
      <c r="F235" s="11" t="s">
        <v>651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10" t="s">
        <v>764</v>
      </c>
      <c r="B236" s="10" t="s">
        <v>708</v>
      </c>
      <c r="C236" s="10" t="s">
        <v>761</v>
      </c>
      <c r="D236" s="10" t="s">
        <v>762</v>
      </c>
      <c r="E236" s="10" t="s">
        <v>765</v>
      </c>
      <c r="F236" s="11" t="s">
        <v>651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10" t="s">
        <v>766</v>
      </c>
      <c r="B237" s="10" t="s">
        <v>708</v>
      </c>
      <c r="C237" s="10" t="s">
        <v>761</v>
      </c>
      <c r="D237" s="10" t="s">
        <v>767</v>
      </c>
      <c r="E237" s="10" t="s">
        <v>768</v>
      </c>
      <c r="F237" s="11" t="s">
        <v>651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10" t="s">
        <v>769</v>
      </c>
      <c r="B238" s="10" t="s">
        <v>708</v>
      </c>
      <c r="C238" s="10" t="s">
        <v>761</v>
      </c>
      <c r="D238" s="10" t="s">
        <v>767</v>
      </c>
      <c r="E238" s="10" t="s">
        <v>770</v>
      </c>
      <c r="F238" s="11" t="s">
        <v>651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10" t="s">
        <v>771</v>
      </c>
      <c r="B239" s="10" t="s">
        <v>708</v>
      </c>
      <c r="C239" s="10" t="s">
        <v>761</v>
      </c>
      <c r="D239" s="10" t="s">
        <v>772</v>
      </c>
      <c r="E239" s="10" t="s">
        <v>773</v>
      </c>
      <c r="F239" s="11" t="s">
        <v>651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10" t="s">
        <v>774</v>
      </c>
      <c r="B240" s="10" t="s">
        <v>708</v>
      </c>
      <c r="C240" s="10" t="s">
        <v>761</v>
      </c>
      <c r="D240" s="10" t="s">
        <v>772</v>
      </c>
      <c r="E240" s="10" t="s">
        <v>775</v>
      </c>
      <c r="F240" s="11" t="s">
        <v>651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10" t="s">
        <v>776</v>
      </c>
      <c r="B241" s="10" t="s">
        <v>708</v>
      </c>
      <c r="C241" s="10" t="s">
        <v>761</v>
      </c>
      <c r="D241" s="10" t="s">
        <v>772</v>
      </c>
      <c r="E241" s="10" t="s">
        <v>777</v>
      </c>
      <c r="F241" s="11" t="s">
        <v>651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10" t="s">
        <v>778</v>
      </c>
      <c r="B242" s="10" t="s">
        <v>708</v>
      </c>
      <c r="C242" s="10" t="s">
        <v>761</v>
      </c>
      <c r="D242" s="10" t="s">
        <v>772</v>
      </c>
      <c r="E242" s="10" t="s">
        <v>779</v>
      </c>
      <c r="F242" s="11" t="s">
        <v>651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10" t="s">
        <v>780</v>
      </c>
      <c r="B243" s="10" t="s">
        <v>708</v>
      </c>
      <c r="C243" s="10" t="s">
        <v>781</v>
      </c>
      <c r="D243" s="10" t="s">
        <v>782</v>
      </c>
      <c r="E243" s="10" t="s">
        <v>783</v>
      </c>
      <c r="F243" s="11" t="s">
        <v>651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10" t="s">
        <v>784</v>
      </c>
      <c r="B244" s="10" t="s">
        <v>708</v>
      </c>
      <c r="C244" s="10" t="s">
        <v>781</v>
      </c>
      <c r="D244" s="10" t="s">
        <v>782</v>
      </c>
      <c r="E244" s="10" t="s">
        <v>785</v>
      </c>
      <c r="F244" s="11" t="s">
        <v>651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10" t="s">
        <v>786</v>
      </c>
      <c r="B245" s="10" t="s">
        <v>708</v>
      </c>
      <c r="C245" s="10" t="s">
        <v>781</v>
      </c>
      <c r="D245" s="10" t="s">
        <v>782</v>
      </c>
      <c r="E245" s="10" t="s">
        <v>787</v>
      </c>
      <c r="F245" s="11" t="s">
        <v>651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10" t="s">
        <v>788</v>
      </c>
      <c r="B246" s="10" t="s">
        <v>708</v>
      </c>
      <c r="C246" s="10" t="s">
        <v>781</v>
      </c>
      <c r="D246" s="10" t="s">
        <v>789</v>
      </c>
      <c r="E246" s="10" t="s">
        <v>790</v>
      </c>
      <c r="F246" s="11" t="s">
        <v>651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10" t="s">
        <v>791</v>
      </c>
      <c r="B247" s="10" t="s">
        <v>708</v>
      </c>
      <c r="C247" s="10" t="s">
        <v>781</v>
      </c>
      <c r="D247" s="10" t="s">
        <v>789</v>
      </c>
      <c r="E247" s="10" t="s">
        <v>792</v>
      </c>
      <c r="F247" s="11" t="s">
        <v>651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10" t="s">
        <v>793</v>
      </c>
      <c r="B248" s="10" t="s">
        <v>708</v>
      </c>
      <c r="C248" s="10" t="s">
        <v>781</v>
      </c>
      <c r="D248" s="10" t="s">
        <v>789</v>
      </c>
      <c r="E248" s="10" t="s">
        <v>794</v>
      </c>
      <c r="F248" s="11" t="s">
        <v>651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10" t="s">
        <v>795</v>
      </c>
      <c r="B249" s="10" t="s">
        <v>708</v>
      </c>
      <c r="C249" s="10" t="s">
        <v>781</v>
      </c>
      <c r="D249" s="10" t="s">
        <v>789</v>
      </c>
      <c r="E249" s="10" t="s">
        <v>796</v>
      </c>
      <c r="F249" s="11" t="s">
        <v>651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10" t="s">
        <v>797</v>
      </c>
      <c r="B250" s="10" t="s">
        <v>708</v>
      </c>
      <c r="C250" s="10" t="s">
        <v>781</v>
      </c>
      <c r="D250" s="10" t="s">
        <v>798</v>
      </c>
      <c r="E250" s="10" t="s">
        <v>799</v>
      </c>
      <c r="F250" s="11" t="s">
        <v>651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10" t="s">
        <v>800</v>
      </c>
      <c r="B251" s="10" t="s">
        <v>708</v>
      </c>
      <c r="C251" s="10" t="s">
        <v>781</v>
      </c>
      <c r="D251" s="10" t="s">
        <v>798</v>
      </c>
      <c r="E251" s="10" t="s">
        <v>801</v>
      </c>
      <c r="F251" s="11" t="s">
        <v>651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10" t="s">
        <v>802</v>
      </c>
      <c r="B252" s="10" t="s">
        <v>708</v>
      </c>
      <c r="C252" s="10" t="s">
        <v>781</v>
      </c>
      <c r="D252" s="10" t="s">
        <v>803</v>
      </c>
      <c r="E252" s="10" t="s">
        <v>804</v>
      </c>
      <c r="F252" s="11" t="s">
        <v>651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10" t="s">
        <v>805</v>
      </c>
      <c r="B253" s="10" t="s">
        <v>708</v>
      </c>
      <c r="C253" s="10" t="s">
        <v>781</v>
      </c>
      <c r="D253" s="10" t="s">
        <v>803</v>
      </c>
      <c r="E253" s="10" t="s">
        <v>806</v>
      </c>
      <c r="F253" s="11" t="s">
        <v>651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10" t="s">
        <v>807</v>
      </c>
      <c r="B254" s="10" t="s">
        <v>708</v>
      </c>
      <c r="C254" s="10" t="s">
        <v>781</v>
      </c>
      <c r="D254" s="10" t="s">
        <v>808</v>
      </c>
      <c r="E254" s="10" t="s">
        <v>809</v>
      </c>
      <c r="F254" s="11" t="s">
        <v>651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10" t="s">
        <v>810</v>
      </c>
      <c r="B255" s="10" t="s">
        <v>708</v>
      </c>
      <c r="C255" s="10" t="s">
        <v>781</v>
      </c>
      <c r="D255" s="10" t="s">
        <v>808</v>
      </c>
      <c r="E255" s="10" t="s">
        <v>811</v>
      </c>
      <c r="F255" s="11" t="s">
        <v>651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10" t="s">
        <v>812</v>
      </c>
      <c r="B256" s="10" t="s">
        <v>708</v>
      </c>
      <c r="C256" s="10" t="s">
        <v>781</v>
      </c>
      <c r="D256" s="10" t="s">
        <v>813</v>
      </c>
      <c r="E256" s="10" t="s">
        <v>814</v>
      </c>
      <c r="F256" s="11" t="s">
        <v>651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10" t="s">
        <v>815</v>
      </c>
      <c r="B257" s="10" t="s">
        <v>816</v>
      </c>
      <c r="C257" s="10" t="s">
        <v>817</v>
      </c>
      <c r="D257" s="10" t="s">
        <v>818</v>
      </c>
      <c r="E257" s="10" t="s">
        <v>819</v>
      </c>
      <c r="F257" s="11" t="s">
        <v>820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10" t="s">
        <v>821</v>
      </c>
      <c r="B258" s="10" t="s">
        <v>816</v>
      </c>
      <c r="C258" s="10" t="s">
        <v>817</v>
      </c>
      <c r="D258" s="10" t="s">
        <v>818</v>
      </c>
      <c r="E258" s="10" t="s">
        <v>822</v>
      </c>
      <c r="F258" s="11" t="s">
        <v>823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10" t="s">
        <v>824</v>
      </c>
      <c r="B259" s="10" t="s">
        <v>816</v>
      </c>
      <c r="C259" s="10" t="s">
        <v>817</v>
      </c>
      <c r="D259" s="10" t="s">
        <v>818</v>
      </c>
      <c r="E259" s="10" t="s">
        <v>825</v>
      </c>
      <c r="F259" s="11" t="s">
        <v>826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10" t="s">
        <v>827</v>
      </c>
      <c r="B260" s="10" t="s">
        <v>816</v>
      </c>
      <c r="C260" s="10" t="s">
        <v>817</v>
      </c>
      <c r="D260" s="10" t="s">
        <v>818</v>
      </c>
      <c r="E260" s="10" t="s">
        <v>828</v>
      </c>
      <c r="F260" s="11" t="s">
        <v>820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10" t="s">
        <v>829</v>
      </c>
      <c r="B261" s="10" t="s">
        <v>816</v>
      </c>
      <c r="C261" s="10" t="s">
        <v>817</v>
      </c>
      <c r="D261" s="10" t="s">
        <v>818</v>
      </c>
      <c r="E261" s="10" t="s">
        <v>830</v>
      </c>
      <c r="F261" s="11" t="s">
        <v>823</v>
      </c>
      <c r="G261" s="14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10" t="s">
        <v>831</v>
      </c>
      <c r="B262" s="10" t="s">
        <v>816</v>
      </c>
      <c r="C262" s="10" t="s">
        <v>817</v>
      </c>
      <c r="D262" s="10" t="s">
        <v>818</v>
      </c>
      <c r="E262" s="10" t="s">
        <v>832</v>
      </c>
      <c r="F262" s="11" t="s">
        <v>826</v>
      </c>
      <c r="G262" s="14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10" t="s">
        <v>833</v>
      </c>
      <c r="B263" s="10" t="s">
        <v>816</v>
      </c>
      <c r="C263" s="10" t="s">
        <v>817</v>
      </c>
      <c r="D263" s="10" t="s">
        <v>818</v>
      </c>
      <c r="E263" s="10" t="s">
        <v>834</v>
      </c>
      <c r="F263" s="11" t="s">
        <v>820</v>
      </c>
      <c r="G263" s="14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10" t="s">
        <v>835</v>
      </c>
      <c r="B264" s="10" t="s">
        <v>816</v>
      </c>
      <c r="C264" s="10" t="s">
        <v>817</v>
      </c>
      <c r="D264" s="10" t="s">
        <v>818</v>
      </c>
      <c r="E264" s="10" t="s">
        <v>836</v>
      </c>
      <c r="F264" s="11" t="s">
        <v>823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10" t="s">
        <v>837</v>
      </c>
      <c r="B265" s="10" t="s">
        <v>816</v>
      </c>
      <c r="C265" s="10" t="s">
        <v>817</v>
      </c>
      <c r="D265" s="10" t="s">
        <v>818</v>
      </c>
      <c r="E265" s="10" t="s">
        <v>838</v>
      </c>
      <c r="F265" s="11" t="s">
        <v>826</v>
      </c>
      <c r="G265" s="14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10" t="s">
        <v>839</v>
      </c>
      <c r="B266" s="10" t="s">
        <v>816</v>
      </c>
      <c r="C266" s="10" t="s">
        <v>817</v>
      </c>
      <c r="D266" s="10" t="s">
        <v>818</v>
      </c>
      <c r="E266" s="10" t="s">
        <v>840</v>
      </c>
      <c r="F266" s="11" t="s">
        <v>820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10" t="s">
        <v>841</v>
      </c>
      <c r="B267" s="10" t="s">
        <v>816</v>
      </c>
      <c r="C267" s="10" t="s">
        <v>817</v>
      </c>
      <c r="D267" s="10" t="s">
        <v>818</v>
      </c>
      <c r="E267" s="10" t="s">
        <v>842</v>
      </c>
      <c r="F267" s="11" t="s">
        <v>823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10" t="s">
        <v>843</v>
      </c>
      <c r="B268" s="10" t="s">
        <v>816</v>
      </c>
      <c r="C268" s="10" t="s">
        <v>817</v>
      </c>
      <c r="D268" s="10" t="s">
        <v>818</v>
      </c>
      <c r="E268" s="10" t="s">
        <v>844</v>
      </c>
      <c r="F268" s="11" t="s">
        <v>826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10" t="s">
        <v>845</v>
      </c>
      <c r="B269" s="10" t="s">
        <v>816</v>
      </c>
      <c r="C269" s="10" t="s">
        <v>817</v>
      </c>
      <c r="D269" s="10" t="s">
        <v>846</v>
      </c>
      <c r="E269" s="10" t="s">
        <v>847</v>
      </c>
      <c r="F269" s="11" t="s">
        <v>394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10" t="s">
        <v>848</v>
      </c>
      <c r="B270" s="10" t="s">
        <v>816</v>
      </c>
      <c r="C270" s="10" t="s">
        <v>817</v>
      </c>
      <c r="D270" s="10" t="s">
        <v>846</v>
      </c>
      <c r="E270" s="10" t="s">
        <v>849</v>
      </c>
      <c r="F270" s="11" t="s">
        <v>394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10" t="s">
        <v>850</v>
      </c>
      <c r="B271" s="10" t="s">
        <v>816</v>
      </c>
      <c r="C271" s="10" t="s">
        <v>817</v>
      </c>
      <c r="D271" s="10" t="s">
        <v>846</v>
      </c>
      <c r="E271" s="10" t="s">
        <v>851</v>
      </c>
      <c r="F271" s="11" t="s">
        <v>394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10" t="s">
        <v>852</v>
      </c>
      <c r="B272" s="10" t="s">
        <v>816</v>
      </c>
      <c r="C272" s="10" t="s">
        <v>817</v>
      </c>
      <c r="D272" s="10" t="s">
        <v>846</v>
      </c>
      <c r="E272" s="10" t="s">
        <v>853</v>
      </c>
      <c r="F272" s="11" t="s">
        <v>394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10" t="s">
        <v>854</v>
      </c>
      <c r="B273" s="10" t="s">
        <v>816</v>
      </c>
      <c r="C273" s="10" t="s">
        <v>817</v>
      </c>
      <c r="D273" s="10" t="s">
        <v>846</v>
      </c>
      <c r="E273" s="10" t="s">
        <v>855</v>
      </c>
      <c r="F273" s="11" t="s">
        <v>394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10" t="s">
        <v>856</v>
      </c>
      <c r="B274" s="10" t="s">
        <v>816</v>
      </c>
      <c r="C274" s="10" t="s">
        <v>817</v>
      </c>
      <c r="D274" s="10" t="s">
        <v>846</v>
      </c>
      <c r="E274" s="10" t="s">
        <v>857</v>
      </c>
      <c r="F274" s="11" t="s">
        <v>394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10" t="s">
        <v>858</v>
      </c>
      <c r="B275" s="10" t="s">
        <v>816</v>
      </c>
      <c r="C275" s="10" t="s">
        <v>817</v>
      </c>
      <c r="D275" s="10" t="s">
        <v>846</v>
      </c>
      <c r="E275" s="10" t="s">
        <v>859</v>
      </c>
      <c r="F275" s="11" t="s">
        <v>394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10" t="s">
        <v>860</v>
      </c>
      <c r="B276" s="10" t="s">
        <v>816</v>
      </c>
      <c r="C276" s="10" t="s">
        <v>817</v>
      </c>
      <c r="D276" s="10" t="s">
        <v>846</v>
      </c>
      <c r="E276" s="10" t="s">
        <v>861</v>
      </c>
      <c r="F276" s="11" t="s">
        <v>394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10" t="s">
        <v>862</v>
      </c>
      <c r="B277" s="10" t="s">
        <v>816</v>
      </c>
      <c r="C277" s="10" t="s">
        <v>817</v>
      </c>
      <c r="D277" s="10" t="s">
        <v>863</v>
      </c>
      <c r="E277" s="10" t="s">
        <v>864</v>
      </c>
      <c r="F277" s="11" t="s">
        <v>865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10" t="s">
        <v>866</v>
      </c>
      <c r="B278" s="10" t="s">
        <v>816</v>
      </c>
      <c r="C278" s="10" t="s">
        <v>817</v>
      </c>
      <c r="D278" s="10" t="s">
        <v>863</v>
      </c>
      <c r="E278" s="10" t="s">
        <v>867</v>
      </c>
      <c r="F278" s="11" t="s">
        <v>865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10" t="s">
        <v>868</v>
      </c>
      <c r="B279" s="10" t="s">
        <v>816</v>
      </c>
      <c r="C279" s="10" t="s">
        <v>817</v>
      </c>
      <c r="D279" s="10" t="s">
        <v>863</v>
      </c>
      <c r="E279" s="10" t="s">
        <v>869</v>
      </c>
      <c r="F279" s="11" t="s">
        <v>865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10" t="s">
        <v>870</v>
      </c>
      <c r="B280" s="10" t="s">
        <v>816</v>
      </c>
      <c r="C280" s="10" t="s">
        <v>817</v>
      </c>
      <c r="D280" s="10" t="s">
        <v>863</v>
      </c>
      <c r="E280" s="10" t="s">
        <v>871</v>
      </c>
      <c r="F280" s="11" t="s">
        <v>865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10" t="s">
        <v>872</v>
      </c>
      <c r="B281" s="10" t="s">
        <v>816</v>
      </c>
      <c r="C281" s="10" t="s">
        <v>817</v>
      </c>
      <c r="D281" s="10" t="s">
        <v>863</v>
      </c>
      <c r="E281" s="10" t="s">
        <v>873</v>
      </c>
      <c r="F281" s="11" t="s">
        <v>865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10" t="s">
        <v>874</v>
      </c>
      <c r="B282" s="10" t="s">
        <v>816</v>
      </c>
      <c r="C282" s="10" t="s">
        <v>817</v>
      </c>
      <c r="D282" s="10" t="s">
        <v>863</v>
      </c>
      <c r="E282" s="10" t="s">
        <v>875</v>
      </c>
      <c r="F282" s="11" t="s">
        <v>865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10" t="s">
        <v>876</v>
      </c>
      <c r="B284" s="10" t="s">
        <v>877</v>
      </c>
      <c r="C284" s="10" t="s">
        <v>878</v>
      </c>
      <c r="D284" s="10" t="s">
        <v>879</v>
      </c>
      <c r="E284" s="10" t="s">
        <v>880</v>
      </c>
      <c r="F284" s="10" t="s">
        <v>881</v>
      </c>
      <c r="G284" s="18"/>
      <c r="H284" s="19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10" t="s">
        <v>882</v>
      </c>
      <c r="B286" s="10" t="s">
        <v>883</v>
      </c>
      <c r="C286" s="10" t="s">
        <v>884</v>
      </c>
      <c r="D286" s="10" t="s">
        <v>74</v>
      </c>
      <c r="E286" s="10" t="s">
        <v>177</v>
      </c>
      <c r="F286" s="10" t="s">
        <v>881</v>
      </c>
      <c r="G286" s="18"/>
      <c r="H286" s="19" t="e">
        <f>SUMIF([1]报价结算清单!$E$12:$E$573,A286,[1]报价结算清单!$P$12:$P$573)</f>
        <v>#VALUE!</v>
      </c>
    </row>
    <row r="287" spans="1:8" s="4" customFormat="1" ht="15">
      <c r="A287" s="10" t="s">
        <v>885</v>
      </c>
      <c r="B287" s="10" t="s">
        <v>883</v>
      </c>
      <c r="C287" s="10" t="s">
        <v>884</v>
      </c>
      <c r="D287" s="10" t="s">
        <v>886</v>
      </c>
      <c r="E287" s="10" t="s">
        <v>177</v>
      </c>
      <c r="F287" s="10" t="s">
        <v>881</v>
      </c>
      <c r="G287" s="18"/>
      <c r="H287" s="19" t="e">
        <f>SUMIF([1]报价结算清单!$E$12:$E$573,A287,[1]报价结算清单!$P$12:$P$573)</f>
        <v>#VALUE!</v>
      </c>
    </row>
    <row r="288" spans="1:8" s="4" customFormat="1" ht="15">
      <c r="A288" s="10" t="s">
        <v>887</v>
      </c>
      <c r="B288" s="10" t="s">
        <v>883</v>
      </c>
      <c r="C288" s="10" t="s">
        <v>884</v>
      </c>
      <c r="D288" s="10" t="s">
        <v>52</v>
      </c>
      <c r="E288" s="10" t="s">
        <v>177</v>
      </c>
      <c r="F288" s="10" t="s">
        <v>881</v>
      </c>
      <c r="G288" s="18"/>
      <c r="H288" s="19" t="e">
        <f>SUMIF([1]报价结算清单!$E$12:$E$573,A288,[1]报价结算清单!$P$12:$P$573)</f>
        <v>#VALUE!</v>
      </c>
    </row>
    <row r="289" spans="1:8" s="4" customFormat="1" ht="15">
      <c r="A289" s="10" t="s">
        <v>888</v>
      </c>
      <c r="B289" s="10" t="s">
        <v>883</v>
      </c>
      <c r="C289" s="10" t="s">
        <v>884</v>
      </c>
      <c r="D289" s="10" t="s">
        <v>889</v>
      </c>
      <c r="E289" s="10" t="s">
        <v>177</v>
      </c>
      <c r="F289" s="10" t="s">
        <v>881</v>
      </c>
      <c r="G289" s="18"/>
      <c r="H289" s="19" t="e">
        <f>SUMIF([1]报价结算清单!$E$12:$E$573,A289,[1]报价结算清单!$P$12:$P$573)</f>
        <v>#VALUE!</v>
      </c>
    </row>
    <row r="290" spans="1:8" s="4" customFormat="1" ht="15">
      <c r="A290" s="10" t="s">
        <v>890</v>
      </c>
      <c r="B290" s="10" t="s">
        <v>883</v>
      </c>
      <c r="C290" s="10" t="s">
        <v>884</v>
      </c>
      <c r="D290" s="10" t="s">
        <v>891</v>
      </c>
      <c r="E290" s="10" t="s">
        <v>177</v>
      </c>
      <c r="F290" s="10" t="s">
        <v>881</v>
      </c>
      <c r="G290" s="18"/>
      <c r="H290" s="19" t="e">
        <f>SUMIF([1]报价结算清单!$E$12:$E$573,A290,[1]报价结算清单!$P$12:$P$573)</f>
        <v>#VALUE!</v>
      </c>
    </row>
    <row r="291" spans="1:8" s="4" customFormat="1" ht="15">
      <c r="A291" s="10" t="s">
        <v>892</v>
      </c>
      <c r="B291" s="10" t="s">
        <v>883</v>
      </c>
      <c r="C291" s="10" t="s">
        <v>893</v>
      </c>
      <c r="D291" s="10" t="s">
        <v>894</v>
      </c>
      <c r="E291" s="10" t="s">
        <v>895</v>
      </c>
      <c r="F291" s="10" t="s">
        <v>881</v>
      </c>
      <c r="G291" s="18"/>
      <c r="H291" s="19" t="e">
        <f>SUMIF([1]报价结算清单!$E$12:$E$573,A291,[1]报价结算清单!$P$12:$P$573)</f>
        <v>#VALUE!</v>
      </c>
    </row>
    <row r="292" spans="1:8" s="4" customFormat="1" ht="15">
      <c r="A292" s="10" t="s">
        <v>896</v>
      </c>
      <c r="B292" s="10" t="s">
        <v>883</v>
      </c>
      <c r="C292" s="10" t="s">
        <v>893</v>
      </c>
      <c r="D292" s="10" t="s">
        <v>894</v>
      </c>
      <c r="E292" s="10" t="s">
        <v>897</v>
      </c>
      <c r="F292" s="10" t="s">
        <v>881</v>
      </c>
      <c r="G292" s="18"/>
      <c r="H292" s="19" t="e">
        <f>SUMIF([1]报价结算清单!$E$12:$E$573,A292,[1]报价结算清单!$P$12:$P$573)</f>
        <v>#VALUE!</v>
      </c>
    </row>
    <row r="293" spans="1:8" s="4" customFormat="1" ht="15">
      <c r="A293" s="10" t="s">
        <v>898</v>
      </c>
      <c r="B293" s="10" t="s">
        <v>883</v>
      </c>
      <c r="C293" s="10" t="s">
        <v>893</v>
      </c>
      <c r="D293" s="10" t="s">
        <v>894</v>
      </c>
      <c r="E293" s="10" t="s">
        <v>899</v>
      </c>
      <c r="F293" s="10" t="s">
        <v>881</v>
      </c>
      <c r="G293" s="18"/>
      <c r="H293" s="19" t="e">
        <f>SUMIF([1]报价结算清单!$E$12:$E$573,A293,[1]报价结算清单!$P$12:$P$573)</f>
        <v>#VALUE!</v>
      </c>
    </row>
    <row r="294" spans="1:8" s="4" customFormat="1" ht="15">
      <c r="A294" s="10" t="s">
        <v>900</v>
      </c>
      <c r="B294" s="10" t="s">
        <v>883</v>
      </c>
      <c r="C294" s="10" t="s">
        <v>893</v>
      </c>
      <c r="D294" s="10" t="s">
        <v>894</v>
      </c>
      <c r="E294" s="10" t="s">
        <v>901</v>
      </c>
      <c r="F294" s="10" t="s">
        <v>881</v>
      </c>
      <c r="G294" s="18"/>
      <c r="H294" s="19" t="e">
        <f>SUMIF([1]报价结算清单!$E$12:$E$573,A294,[1]报价结算清单!$P$12:$P$573)</f>
        <v>#VALUE!</v>
      </c>
    </row>
    <row r="295" spans="1:8" s="4" customFormat="1" ht="15">
      <c r="A295" s="10" t="s">
        <v>902</v>
      </c>
      <c r="B295" s="10" t="s">
        <v>903</v>
      </c>
      <c r="C295" s="10" t="s">
        <v>904</v>
      </c>
      <c r="D295" s="10" t="s">
        <v>905</v>
      </c>
      <c r="E295" s="10" t="s">
        <v>906</v>
      </c>
      <c r="F295" s="10" t="s">
        <v>881</v>
      </c>
      <c r="G295" s="18"/>
      <c r="H295" s="19" t="e">
        <f>SUMIF([1]报价结算清单!$E$12:$E$573,A295,[1]报价结算清单!$P$12:$P$573)</f>
        <v>#VALUE!</v>
      </c>
    </row>
    <row r="296" spans="1:8" ht="15">
      <c r="A296" s="10" t="s">
        <v>907</v>
      </c>
      <c r="B296" s="10" t="s">
        <v>903</v>
      </c>
      <c r="C296" s="10" t="s">
        <v>904</v>
      </c>
      <c r="D296" s="10" t="s">
        <v>905</v>
      </c>
      <c r="E296" s="10" t="s">
        <v>908</v>
      </c>
      <c r="F296" s="10" t="s">
        <v>881</v>
      </c>
      <c r="G296" s="20"/>
      <c r="H296" s="19" t="e">
        <f>SUMIF([1]报价结算清单!$E$12:$E$573,A296,[1]报价结算清单!$P$12:$P$573)</f>
        <v>#VALUE!</v>
      </c>
    </row>
    <row r="297" spans="1:8" ht="15">
      <c r="A297" s="10" t="s">
        <v>909</v>
      </c>
      <c r="B297" s="10" t="s">
        <v>903</v>
      </c>
      <c r="C297" s="10" t="s">
        <v>904</v>
      </c>
      <c r="D297" s="10" t="s">
        <v>905</v>
      </c>
      <c r="E297" s="10" t="s">
        <v>910</v>
      </c>
      <c r="F297" s="10" t="s">
        <v>881</v>
      </c>
      <c r="G297" s="20"/>
      <c r="H297" s="19" t="e">
        <f>SUMIF([1]报价结算清单!$E$12:$E$573,A297,[1]报价结算清单!$P$12:$P$573)</f>
        <v>#VALUE!</v>
      </c>
    </row>
    <row r="298" spans="1:8" ht="15">
      <c r="A298" s="10" t="s">
        <v>911</v>
      </c>
      <c r="B298" s="10" t="s">
        <v>883</v>
      </c>
      <c r="C298" s="10" t="s">
        <v>893</v>
      </c>
      <c r="D298" s="10" t="s">
        <v>912</v>
      </c>
      <c r="E298" s="10" t="s">
        <v>913</v>
      </c>
      <c r="F298" s="10" t="s">
        <v>881</v>
      </c>
      <c r="G298" s="20"/>
      <c r="H298" s="19" t="e">
        <f>SUMIF([1]报价结算清单!$E$12:$E$573,A298,[1]报价结算清单!$P$12:$P$573)</f>
        <v>#VALUE!</v>
      </c>
    </row>
    <row r="299" spans="1:8" ht="15">
      <c r="A299" s="10" t="s">
        <v>914</v>
      </c>
      <c r="B299" s="10" t="s">
        <v>883</v>
      </c>
      <c r="C299" s="10" t="s">
        <v>893</v>
      </c>
      <c r="D299" s="10" t="s">
        <v>912</v>
      </c>
      <c r="E299" s="10" t="s">
        <v>915</v>
      </c>
      <c r="F299" s="10" t="s">
        <v>881</v>
      </c>
      <c r="G299" s="20"/>
      <c r="H299" s="19" t="e">
        <f>SUMIF([1]报价结算清单!$E$12:$E$573,A299,[1]报价结算清单!$P$12:$P$573)</f>
        <v>#VALUE!</v>
      </c>
    </row>
    <row r="300" spans="1:8" ht="15">
      <c r="A300" s="10" t="s">
        <v>916</v>
      </c>
      <c r="B300" s="10" t="s">
        <v>883</v>
      </c>
      <c r="C300" s="10" t="s">
        <v>893</v>
      </c>
      <c r="D300" s="10" t="s">
        <v>912</v>
      </c>
      <c r="E300" s="10" t="s">
        <v>917</v>
      </c>
      <c r="F300" s="10" t="s">
        <v>881</v>
      </c>
      <c r="G300" s="20"/>
      <c r="H300" s="19" t="e">
        <f>SUMIF([1]报价结算清单!$E$12:$E$573,A300,[1]报价结算清单!$P$12:$P$573)</f>
        <v>#VALUE!</v>
      </c>
    </row>
    <row r="301" spans="1:8" ht="15">
      <c r="A301" s="10" t="s">
        <v>918</v>
      </c>
      <c r="B301" s="10" t="s">
        <v>883</v>
      </c>
      <c r="C301" s="10" t="s">
        <v>893</v>
      </c>
      <c r="D301" s="10" t="s">
        <v>912</v>
      </c>
      <c r="E301" s="10" t="s">
        <v>919</v>
      </c>
      <c r="F301" s="10" t="s">
        <v>881</v>
      </c>
      <c r="G301" s="20"/>
      <c r="H301" s="19" t="e">
        <f>SUMIF([1]报价结算清单!$E$12:$E$573,A301,[1]报价结算清单!$P$12:$P$573)</f>
        <v>#VALUE!</v>
      </c>
    </row>
    <row r="302" spans="1:8" ht="15">
      <c r="A302" s="10" t="s">
        <v>920</v>
      </c>
      <c r="B302" s="10" t="s">
        <v>883</v>
      </c>
      <c r="C302" s="10" t="s">
        <v>893</v>
      </c>
      <c r="D302" s="10" t="s">
        <v>921</v>
      </c>
      <c r="E302" s="10" t="s">
        <v>922</v>
      </c>
      <c r="F302" s="10" t="s">
        <v>881</v>
      </c>
      <c r="G302" s="20"/>
      <c r="H302" s="19" t="e">
        <f>SUMIF([1]报价结算清单!$E$12:$E$573,A302,[1]报价结算清单!$P$12:$P$573)</f>
        <v>#VALUE!</v>
      </c>
    </row>
    <row r="303" spans="1:8" ht="15">
      <c r="A303" s="10" t="s">
        <v>923</v>
      </c>
      <c r="B303" s="10" t="s">
        <v>883</v>
      </c>
      <c r="C303" s="10" t="s">
        <v>893</v>
      </c>
      <c r="D303" s="10" t="s">
        <v>921</v>
      </c>
      <c r="E303" s="10" t="s">
        <v>924</v>
      </c>
      <c r="F303" s="10" t="s">
        <v>881</v>
      </c>
      <c r="G303" s="20"/>
      <c r="H303" s="19" t="e">
        <f>SUMIF([1]报价结算清单!$E$12:$E$573,A303,[1]报价结算清单!$P$12:$P$573)</f>
        <v>#VALUE!</v>
      </c>
    </row>
    <row r="304" spans="1:8" ht="15">
      <c r="A304" s="10" t="s">
        <v>925</v>
      </c>
      <c r="B304" s="10" t="s">
        <v>883</v>
      </c>
      <c r="C304" s="10" t="s">
        <v>926</v>
      </c>
      <c r="D304" s="10" t="s">
        <v>927</v>
      </c>
      <c r="E304" s="10" t="s">
        <v>928</v>
      </c>
      <c r="F304" s="10" t="s">
        <v>881</v>
      </c>
      <c r="G304" s="20"/>
      <c r="H304" s="19" t="e">
        <f>SUMIF([1]报价结算清单!$E$12:$E$573,A304,[1]报价结算清单!$P$12:$P$573)</f>
        <v>#VALUE!</v>
      </c>
    </row>
    <row r="305" spans="1:8" ht="15">
      <c r="A305" s="10" t="s">
        <v>929</v>
      </c>
      <c r="B305" s="10" t="s">
        <v>883</v>
      </c>
      <c r="C305" s="10" t="s">
        <v>926</v>
      </c>
      <c r="D305" s="10" t="s">
        <v>927</v>
      </c>
      <c r="E305" s="10" t="s">
        <v>930</v>
      </c>
      <c r="F305" s="10" t="s">
        <v>881</v>
      </c>
      <c r="G305" s="20"/>
      <c r="H305" s="19" t="e">
        <f>SUMIF([1]报价结算清单!$E$12:$E$573,A305,[1]报价结算清单!$P$12:$P$573)</f>
        <v>#VALUE!</v>
      </c>
    </row>
    <row r="306" spans="1:8" ht="15">
      <c r="A306" s="10" t="s">
        <v>931</v>
      </c>
      <c r="B306" s="10" t="s">
        <v>883</v>
      </c>
      <c r="C306" s="10" t="s">
        <v>926</v>
      </c>
      <c r="D306" s="10" t="s">
        <v>932</v>
      </c>
      <c r="E306" s="10" t="s">
        <v>932</v>
      </c>
      <c r="F306" s="10" t="s">
        <v>881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10" t="s">
        <v>933</v>
      </c>
      <c r="B308" s="10" t="s">
        <v>934</v>
      </c>
      <c r="C308" s="10" t="s">
        <v>935</v>
      </c>
      <c r="D308" s="10" t="s">
        <v>936</v>
      </c>
      <c r="E308" s="10" t="s">
        <v>937</v>
      </c>
      <c r="F308" s="10" t="s">
        <v>881</v>
      </c>
      <c r="G308" s="20"/>
      <c r="H308" s="19" t="e">
        <f>SUMIF([1]报价结算清单!$E$12:$E$573,A308,[1]报价结算清单!$P$12:$P$573)</f>
        <v>#VALUE!</v>
      </c>
    </row>
    <row r="309" spans="1:8" ht="15">
      <c r="A309" s="10" t="s">
        <v>938</v>
      </c>
      <c r="B309" s="10" t="s">
        <v>939</v>
      </c>
      <c r="C309" s="21" t="s">
        <v>940</v>
      </c>
      <c r="D309" s="21" t="s">
        <v>941</v>
      </c>
      <c r="E309" s="21" t="s">
        <v>942</v>
      </c>
      <c r="F309" s="10" t="s">
        <v>881</v>
      </c>
      <c r="G309" s="20"/>
      <c r="H309" s="19" t="e">
        <f>SUMIF([1]报价结算清单!$E$12:$E$573,A309,[1]报价结算清单!$P$12:$P$573)</f>
        <v>#VALUE!</v>
      </c>
    </row>
    <row r="310" spans="1:8" ht="15">
      <c r="A310" s="10" t="s">
        <v>943</v>
      </c>
      <c r="B310" s="10" t="s">
        <v>939</v>
      </c>
      <c r="C310" s="21" t="s">
        <v>940</v>
      </c>
      <c r="D310" s="21" t="s">
        <v>944</v>
      </c>
      <c r="E310" s="21" t="s">
        <v>942</v>
      </c>
      <c r="F310" s="10" t="s">
        <v>881</v>
      </c>
      <c r="G310" s="20"/>
      <c r="H310" s="19" t="e">
        <f>SUMIF([1]报价结算清单!$E$12:$E$573,A310,[1]报价结算清单!$P$12:$P$573)</f>
        <v>#VALUE!</v>
      </c>
    </row>
    <row r="311" spans="1:8" ht="15">
      <c r="A311" s="10" t="s">
        <v>945</v>
      </c>
      <c r="B311" s="10" t="s">
        <v>939</v>
      </c>
      <c r="C311" s="21" t="s">
        <v>946</v>
      </c>
      <c r="D311" s="21" t="s">
        <v>947</v>
      </c>
      <c r="E311" s="21" t="s">
        <v>942</v>
      </c>
      <c r="F311" s="10" t="s">
        <v>881</v>
      </c>
      <c r="G311" s="22">
        <v>0.06</v>
      </c>
      <c r="H311" s="19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Microsoft Office User</cp:lastModifiedBy>
  <cp:lastPrinted>2021-01-07T13:48:00Z</cp:lastPrinted>
  <dcterms:created xsi:type="dcterms:W3CDTF">2006-09-17T16:00:00Z</dcterms:created>
  <dcterms:modified xsi:type="dcterms:W3CDTF">2023-07-10T05:16:49Z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C4E04ED3697B42759ACD7BFE039AEC01</vt:lpwstr>
  </property>
</Properties>
</file>