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<sst xmlns="http://schemas.openxmlformats.org/spreadsheetml/2006/main" count="230" uniqueCount="87">
  <si>
    <t>项目名称报价单</t>
  </si>
  <si>
    <t>项目名称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</si>
  <si>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</si>
  <si>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</si>
  <si>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</si>
  <si>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</si>
  <si>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</si>
  <si>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</si>
  <si>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</si>
  <si>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</si>
  <si>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</si>
  <si>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</si>
  <si>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</si>
  <si>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</si>
  <si>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</si>
  <si>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</si>
  <si>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</si>
  <si>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</si>
  <si>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</si>
  <si>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</si>
  <si>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</si>
  <si>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</si>
  <si>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</si>
  <si>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</si>
  <si>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</si>
  <si>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</si>
  <si>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</si>
  <si>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</si>
  <si>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</si>
  <si>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</si>
  <si>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</si>
  <si>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</si>
  <si>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</si>
  <si>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</si>
  <si>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</si>
  <si>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</si>
  <si>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</si>
  <si>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</si>
  <si>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</si>
  <si>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</si>
  <si>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</si>
  <si>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单项合计</t>
  </si>
  <si>
    <t>2.AVL设备类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</si>
  <si>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</si>
  <si>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</si>
  <si>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</si>
  <si>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</si>
  <si>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</si>
  <si>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</si>
  <si>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</si>
  <si>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</si>
  <si>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</si>
  <si>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</si>
  <si>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</si>
  <si>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</si>
  <si>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</si>
  <si>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</si>
  <si>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</si>
  <si>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</si>
  <si>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</si>
  <si>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</si>
  <si>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场地租赁</t>
  </si>
  <si>
    <t>场租</t>
  </si>
  <si>
    <t>锐擎卡丁车</t>
  </si>
  <si>
    <t>2小时</t>
  </si>
  <si>
    <t>天</t>
  </si>
  <si>
    <t>龙兴机场</t>
  </si>
  <si>
    <t>2天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</si>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</sst>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_ \¥* #,##0.00_ ;_ \¥* \-#,##0.00_ ;_ \¥* &quot;-&quot;??_ ;_ @_ "/>
    <numFmt numFmtId="7" formatCode="&quot;￥&quot;#,##0.00;&quot;￥&quot;\-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9"/>
      <color theme="0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sz val="9"/>
      <color theme="0"/>
      <name val="微软雅黑"/>
      <charset val="134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rgb="FF1F2329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微软雅黑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35" fillId="0" borderId="0">
      <alignment vertical="center"/>
    </xf>
    <xf numFmtId="0" fontId="19" fillId="3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33" fillId="29" borderId="18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22" borderId="18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27" borderId="19" applyNumberFormat="0" applyAlignment="0" applyProtection="0">
      <alignment vertical="center"/>
    </xf>
    <xf numFmtId="0" fontId="26" fillId="22" borderId="16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41" borderId="21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77" fontId="1" fillId="0" borderId="0" xfId="9" applyNumberFormat="1" applyFont="1" applyBorder="1" applyAlignment="1" applyProtection="1">
      <alignment vertical="center"/>
      <protection locked="0"/>
    </xf>
    <xf numFmtId="7" fontId="1" fillId="0" borderId="0" xfId="0" applyNumberFormat="1" applyFont="1" applyFill="1" applyBorder="1" applyAlignment="1" applyProtection="1">
      <alignment vertical="center"/>
      <protection locked="0"/>
    </xf>
    <xf numFmtId="177" fontId="1" fillId="0" borderId="0" xfId="9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5" borderId="4" xfId="4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4" applyFont="1" applyBorder="1" applyAlignment="1" applyProtection="1">
      <alignment horizontal="right" vertical="center" wrapText="1"/>
      <protection locked="0"/>
    </xf>
    <xf numFmtId="0" fontId="8" fillId="0" borderId="3" xfId="4" applyFont="1" applyBorder="1" applyAlignment="1" applyProtection="1">
      <alignment horizontal="right" vertical="center" wrapText="1"/>
      <protection locked="0"/>
    </xf>
    <xf numFmtId="0" fontId="9" fillId="0" borderId="7" xfId="4" applyFont="1" applyFill="1" applyBorder="1" applyAlignment="1" applyProtection="1">
      <alignment horizontal="center" vertical="center" wrapText="1"/>
      <protection locked="0"/>
    </xf>
    <xf numFmtId="0" fontId="9" fillId="0" borderId="8" xfId="4" applyFont="1" applyFill="1" applyBorder="1" applyAlignment="1" applyProtection="1">
      <alignment horizontal="center" vertical="center" wrapText="1"/>
      <protection locked="0"/>
    </xf>
    <xf numFmtId="0" fontId="9" fillId="0" borderId="3" xfId="4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Fill="1" applyBorder="1" applyAlignment="1" applyProtection="1">
      <alignment horizontal="right" vertical="center" wrapText="1"/>
      <protection locked="0"/>
    </xf>
    <xf numFmtId="0" fontId="8" fillId="0" borderId="2" xfId="4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4" applyFont="1" applyFill="1" applyBorder="1" applyAlignment="1" applyProtection="1">
      <alignment vertical="center" wrapText="1"/>
      <protection locked="0"/>
    </xf>
    <xf numFmtId="0" fontId="2" fillId="0" borderId="4" xfId="4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right" vertical="center" wrapText="1"/>
      <protection locked="0"/>
    </xf>
    <xf numFmtId="0" fontId="8" fillId="0" borderId="2" xfId="4" applyFont="1" applyBorder="1" applyAlignment="1" applyProtection="1">
      <alignment horizontal="right" vertical="center" wrapText="1"/>
      <protection locked="0"/>
    </xf>
    <xf numFmtId="0" fontId="8" fillId="0" borderId="4" xfId="0" applyFont="1" applyFill="1" applyBorder="1" applyAlignment="1" applyProtection="1">
      <alignment horizontal="righ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0" borderId="4" xfId="4" applyFont="1" applyBorder="1" applyAlignment="1" applyProtection="1">
      <alignment horizontal="right" vertical="center" wrapText="1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4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9" fillId="8" borderId="4" xfId="4" applyNumberFormat="1" applyFont="1" applyFill="1" applyBorder="1" applyAlignment="1" applyProtection="1">
      <alignment horizontal="center" vertical="center" wrapText="1"/>
    </xf>
    <xf numFmtId="176" fontId="2" fillId="5" borderId="4" xfId="1" applyNumberFormat="1" applyFont="1" applyFill="1" applyBorder="1" applyAlignment="1" applyProtection="1">
      <alignment horizontal="center" vertical="center" wrapText="1"/>
    </xf>
    <xf numFmtId="0" fontId="9" fillId="9" borderId="4" xfId="4" applyNumberFormat="1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left" vertical="center" wrapText="1"/>
    </xf>
    <xf numFmtId="176" fontId="2" fillId="10" borderId="4" xfId="1" applyNumberFormat="1" applyFont="1" applyFill="1" applyBorder="1" applyAlignment="1" applyProtection="1">
      <alignment horizontal="center" vertical="center" wrapText="1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7" fillId="11" borderId="4" xfId="4" applyFont="1" applyFill="1" applyBorder="1" applyAlignment="1" applyProtection="1">
      <alignment horizontal="center" vertical="center" wrapText="1"/>
      <protection locked="0"/>
    </xf>
    <xf numFmtId="49" fontId="11" fillId="8" borderId="10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" applyNumberFormat="1" applyFont="1" applyFill="1" applyBorder="1" applyAlignment="1" applyProtection="1">
      <alignment horizontal="center" vertical="center" wrapText="1"/>
      <protection locked="0"/>
    </xf>
    <xf numFmtId="7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7" fontId="1" fillId="0" borderId="2" xfId="0" applyNumberFormat="1" applyFont="1" applyFill="1" applyBorder="1" applyAlignment="1" applyProtection="1">
      <alignment horizontal="center" vertical="center"/>
      <protection locked="0"/>
    </xf>
    <xf numFmtId="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7" fontId="5" fillId="3" borderId="6" xfId="0" applyNumberFormat="1" applyFont="1" applyFill="1" applyBorder="1" applyAlignment="1" applyProtection="1">
      <alignment horizontal="left" vertical="center" wrapText="1"/>
      <protection locked="0"/>
    </xf>
    <xf numFmtId="7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4" xfId="9" applyNumberFormat="1" applyFont="1" applyFill="1" applyBorder="1" applyAlignment="1" applyProtection="1">
      <alignment horizontal="center" vertical="center" wrapText="1"/>
      <protection locked="0"/>
    </xf>
    <xf numFmtId="7" fontId="5" fillId="3" borderId="4" xfId="4" applyNumberFormat="1" applyFont="1" applyFill="1" applyBorder="1" applyAlignment="1" applyProtection="1">
      <alignment horizontal="center" vertical="center" wrapText="1"/>
      <protection locked="0"/>
    </xf>
    <xf numFmtId="7" fontId="8" fillId="6" borderId="2" xfId="0" applyNumberFormat="1" applyFont="1" applyFill="1" applyBorder="1" applyAlignment="1" applyProtection="1">
      <alignment horizontal="left" vertical="center" wrapText="1"/>
      <protection locked="0"/>
    </xf>
    <xf numFmtId="177" fontId="9" fillId="12" borderId="4" xfId="9" applyNumberFormat="1" applyFont="1" applyFill="1" applyBorder="1" applyAlignment="1" applyProtection="1">
      <alignment horizontal="center" vertical="center" wrapText="1"/>
      <protection locked="0"/>
    </xf>
    <xf numFmtId="7" fontId="13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177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7" fontId="8" fillId="0" borderId="4" xfId="4" applyNumberFormat="1" applyFont="1" applyBorder="1" applyAlignment="1" applyProtection="1">
      <alignment horizontal="right" vertical="center" wrapText="1"/>
      <protection locked="0"/>
    </xf>
    <xf numFmtId="7" fontId="8" fillId="0" borderId="2" xfId="4" applyNumberFormat="1" applyFont="1" applyFill="1" applyBorder="1" applyAlignment="1" applyProtection="1">
      <alignment horizontal="right" vertical="center" wrapText="1"/>
      <protection locked="0"/>
    </xf>
    <xf numFmtId="7" fontId="8" fillId="0" borderId="2" xfId="4" applyNumberFormat="1" applyFont="1" applyBorder="1" applyAlignment="1" applyProtection="1">
      <alignment horizontal="right" vertical="center" wrapText="1"/>
      <protection locked="0"/>
    </xf>
    <xf numFmtId="7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7" fontId="8" fillId="6" borderId="4" xfId="0" applyNumberFormat="1" applyFont="1" applyFill="1" applyBorder="1" applyAlignment="1" applyProtection="1">
      <alignment horizontal="left" vertical="center" wrapText="1"/>
      <protection locked="0"/>
    </xf>
    <xf numFmtId="177" fontId="1" fillId="0" borderId="4" xfId="9" applyNumberFormat="1" applyFont="1" applyBorder="1" applyAlignment="1" applyProtection="1">
      <alignment horizontal="center" vertical="center"/>
      <protection locked="0"/>
    </xf>
    <xf numFmtId="7" fontId="1" fillId="0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4" xfId="4" applyNumberFormat="1" applyFont="1" applyFill="1" applyBorder="1" applyAlignment="1" applyProtection="1">
      <alignment horizontal="center" vertical="center" wrapText="1"/>
    </xf>
    <xf numFmtId="177" fontId="9" fillId="2" borderId="4" xfId="9" applyNumberFormat="1" applyFont="1" applyFill="1" applyBorder="1" applyAlignment="1" applyProtection="1">
      <alignment horizontal="center" vertical="center" wrapText="1"/>
    </xf>
    <xf numFmtId="7" fontId="8" fillId="0" borderId="4" xfId="4" applyNumberFormat="1" applyFont="1" applyBorder="1" applyAlignment="1" applyProtection="1">
      <alignment horizontal="right" vertical="center" wrapText="1"/>
    </xf>
    <xf numFmtId="7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4" fillId="0" borderId="1" xfId="43" applyFont="1" applyBorder="1" applyAlignment="1" applyProtection="1">
      <alignment horizontal="center" vertical="center" wrapText="1"/>
      <protection locked="0"/>
    </xf>
    <xf numFmtId="0" fontId="14" fillId="0" borderId="2" xfId="43" applyFont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177" fontId="2" fillId="0" borderId="4" xfId="9" applyNumberFormat="1" applyFont="1" applyFill="1" applyBorder="1" applyAlignment="1" applyProtection="1">
      <alignment horizontal="center" vertical="center" wrapText="1"/>
      <protection locked="0"/>
    </xf>
    <xf numFmtId="177" fontId="9" fillId="0" borderId="4" xfId="9" applyNumberFormat="1" applyFont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right" vertical="center" wrapText="1"/>
      <protection locked="0"/>
    </xf>
    <xf numFmtId="0" fontId="8" fillId="0" borderId="3" xfId="4" applyFont="1" applyFill="1" applyBorder="1" applyAlignment="1" applyProtection="1">
      <alignment horizontal="center" vertical="center" wrapText="1"/>
      <protection locked="0"/>
    </xf>
    <xf numFmtId="0" fontId="2" fillId="2" borderId="4" xfId="4" applyFont="1" applyFill="1" applyBorder="1" applyAlignment="1" applyProtection="1">
      <alignment horizontal="center" vertical="center" wrapText="1"/>
      <protection locked="0"/>
    </xf>
    <xf numFmtId="177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Border="1" applyAlignment="1" applyProtection="1">
      <alignment horizontal="right" vertical="center" wrapText="1"/>
      <protection locked="0"/>
    </xf>
    <xf numFmtId="7" fontId="1" fillId="0" borderId="4" xfId="0" applyNumberFormat="1" applyFont="1" applyFill="1" applyBorder="1" applyAlignment="1" applyProtection="1">
      <alignment horizontal="right" vertical="center"/>
      <protection locked="0"/>
    </xf>
    <xf numFmtId="177" fontId="8" fillId="0" borderId="4" xfId="9" applyNumberFormat="1" applyFont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2" fillId="13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14" borderId="4" xfId="0" applyFont="1" applyFill="1" applyBorder="1" applyAlignment="1">
      <alignment horizontal="left" vertical="center" wrapText="1"/>
    </xf>
    <xf numFmtId="0" fontId="14" fillId="0" borderId="9" xfId="43" applyFont="1" applyBorder="1" applyAlignment="1" applyProtection="1">
      <alignment horizontal="center" vertical="center" wrapText="1"/>
      <protection locked="0"/>
    </xf>
    <xf numFmtId="0" fontId="7" fillId="15" borderId="4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177" fontId="1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77" fontId="5" fillId="11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vertical="center"/>
      <protection locked="0"/>
    </xf>
    <xf numFmtId="0" fontId="8" fillId="6" borderId="2" xfId="0" applyFont="1" applyFill="1" applyBorder="1" applyAlignment="1" applyProtection="1">
      <alignment vertical="center" wrapText="1"/>
      <protection locked="0"/>
    </xf>
    <xf numFmtId="0" fontId="8" fillId="6" borderId="9" xfId="0" applyFont="1" applyFill="1" applyBorder="1" applyAlignment="1" applyProtection="1">
      <alignment vertical="center" wrapText="1"/>
      <protection locked="0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9" fontId="1" fillId="0" borderId="0" xfId="11" applyFont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alignment horizontal="right" vertical="center" wrapText="1"/>
      <protection locked="0"/>
    </xf>
    <xf numFmtId="0" fontId="8" fillId="16" borderId="1" xfId="0" applyFont="1" applyFill="1" applyBorder="1" applyAlignment="1" applyProtection="1">
      <alignment horizontal="right" vertical="center" wrapText="1"/>
      <protection locked="0"/>
    </xf>
    <xf numFmtId="0" fontId="8" fillId="16" borderId="2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7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7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7" fontId="8" fillId="16" borderId="2" xfId="0" applyNumberFormat="1" applyFont="1" applyFill="1" applyBorder="1" applyAlignment="1" applyProtection="1">
      <alignment horizontal="right" vertical="center" wrapText="1"/>
      <protection locked="0"/>
    </xf>
    <xf numFmtId="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77" fontId="8" fillId="3" borderId="4" xfId="9" applyNumberFormat="1" applyFont="1" applyFill="1" applyBorder="1" applyAlignment="1" applyProtection="1">
      <alignment horizontal="center" vertical="center" wrapText="1"/>
      <protection locked="0"/>
    </xf>
    <xf numFmtId="9" fontId="9" fillId="0" borderId="4" xfId="0" applyNumberFormat="1" applyFont="1" applyFill="1" applyBorder="1" applyAlignment="1" applyProtection="1">
      <alignment vertical="center" wrapText="1"/>
      <protection locked="0"/>
    </xf>
    <xf numFmtId="43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right" vertical="center" wrapText="1"/>
      <protection locked="0"/>
    </xf>
    <xf numFmtId="0" fontId="8" fillId="16" borderId="9" xfId="0" applyFont="1" applyFill="1" applyBorder="1" applyAlignment="1" applyProtection="1">
      <alignment horizontal="right" vertical="center" wrapText="1"/>
      <protection locked="0"/>
    </xf>
    <xf numFmtId="177" fontId="16" fillId="16" borderId="4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9" fontId="16" fillId="0" borderId="4" xfId="11" applyFont="1" applyBorder="1" applyAlignment="1" applyProtection="1">
      <alignment horizontal="center" vertical="center"/>
      <protection locked="0"/>
    </xf>
    <xf numFmtId="10" fontId="16" fillId="0" borderId="4" xfId="11" applyNumberFormat="1" applyFont="1" applyBorder="1" applyAlignment="1" applyProtection="1">
      <alignment horizontal="center" vertical="center"/>
      <protection locked="0"/>
    </xf>
    <xf numFmtId="177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16" fillId="0" borderId="4" xfId="11" applyNumberFormat="1" applyFont="1" applyBorder="1" applyAlignment="1" applyProtection="1">
      <alignment horizontal="center" vertical="center"/>
      <protection locked="0"/>
    </xf>
  </cellXfs>
  <cellStyles count="51">
    <cellStyle name="常规" xfId="0" builtinId="0"/>
    <cellStyle name="常规 12" xfId="1"/>
    <cellStyle name="60% - 强调文字颜色 6" xfId="2" builtinId="52"/>
    <cellStyle name="20% - 强调文字颜色 4" xfId="3" builtinId="42"/>
    <cellStyle name="常规 2 3 2" xfId="4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esktop/&#12304;&#24247;&#36745;&#20250;&#23637;&#12305;&#21335;&#20140;&#27963;&#21160;/&#12304;&#24247;&#36745;&#20250;&#23637;&#12305;&#25806;&#34892;&#183;&#21306;&#22495;&#19994;&#21153;&#37096;-5&#21306;&#65288;&#22825;&#27941;&#65289;%20&#21551;&#21160;&#20250;&#26694;&#26550;&#25253;&#20215;2.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P14">
            <v>0</v>
          </cell>
          <cell r="Q14">
            <v>0</v>
          </cell>
        </row>
        <row r="15">
          <cell r="P15">
            <v>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8">
          <cell r="P18" t="e">
            <v>#N/A</v>
          </cell>
          <cell r="Q18">
            <v>0</v>
          </cell>
        </row>
        <row r="19">
          <cell r="E19" t="str">
            <v>自定义物料</v>
          </cell>
        </row>
        <row r="19">
          <cell r="P19">
            <v>0</v>
          </cell>
          <cell r="Q19">
            <v>0</v>
          </cell>
        </row>
        <row r="20">
          <cell r="P20" t="e">
            <v>#N/A</v>
          </cell>
          <cell r="Q20">
            <v>0</v>
          </cell>
        </row>
        <row r="21">
          <cell r="E21" t="str">
            <v>自定义物料</v>
          </cell>
        </row>
        <row r="21">
          <cell r="P21">
            <v>0</v>
          </cell>
          <cell r="Q21">
            <v>0</v>
          </cell>
        </row>
        <row r="22">
          <cell r="P22" t="e">
            <v>#N/A</v>
          </cell>
          <cell r="Q22">
            <v>0</v>
          </cell>
        </row>
        <row r="23">
          <cell r="E23" t="str">
            <v>自定义物料</v>
          </cell>
        </row>
        <row r="23">
          <cell r="P23">
            <v>0</v>
          </cell>
          <cell r="Q23">
            <v>0</v>
          </cell>
        </row>
        <row r="24">
          <cell r="P24" t="e">
            <v>#N/A</v>
          </cell>
          <cell r="Q24">
            <v>0</v>
          </cell>
        </row>
        <row r="25">
          <cell r="E25" t="str">
            <v>自定义物料</v>
          </cell>
        </row>
        <row r="25">
          <cell r="P25">
            <v>0</v>
          </cell>
          <cell r="Q25">
            <v>0</v>
          </cell>
        </row>
        <row r="26">
          <cell r="P26" t="e">
            <v>#N/A</v>
          </cell>
          <cell r="Q26">
            <v>0</v>
          </cell>
        </row>
        <row r="27">
          <cell r="E27" t="str">
            <v>自定义物料</v>
          </cell>
        </row>
        <row r="27">
          <cell r="P27">
            <v>0</v>
          </cell>
          <cell r="Q27">
            <v>0</v>
          </cell>
        </row>
        <row r="28">
          <cell r="P28" t="e">
            <v>#N/A</v>
          </cell>
          <cell r="Q28">
            <v>0</v>
          </cell>
        </row>
        <row r="29">
          <cell r="E29" t="str">
            <v>自定义物料</v>
          </cell>
        </row>
        <row r="29">
          <cell r="P29">
            <v>0</v>
          </cell>
          <cell r="Q29">
            <v>0</v>
          </cell>
        </row>
        <row r="30">
          <cell r="P30" t="e">
            <v>#N/A</v>
          </cell>
          <cell r="Q30">
            <v>0</v>
          </cell>
        </row>
        <row r="31">
          <cell r="E31" t="str">
            <v>自定义物料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4">
          <cell r="P34" t="e">
            <v>#N/A</v>
          </cell>
          <cell r="Q34">
            <v>0</v>
          </cell>
        </row>
        <row r="35">
          <cell r="E35" t="str">
            <v>自定义物料</v>
          </cell>
        </row>
        <row r="35">
          <cell r="P35">
            <v>0</v>
          </cell>
          <cell r="Q35">
            <v>0</v>
          </cell>
        </row>
        <row r="36">
          <cell r="P36" t="e">
            <v>#N/A</v>
          </cell>
          <cell r="Q36">
            <v>0</v>
          </cell>
        </row>
        <row r="37">
          <cell r="E37" t="str">
            <v>自定义物料</v>
          </cell>
        </row>
        <row r="37">
          <cell r="P37">
            <v>0</v>
          </cell>
          <cell r="Q37">
            <v>0</v>
          </cell>
        </row>
        <row r="38">
          <cell r="P38" t="e">
            <v>#N/A</v>
          </cell>
          <cell r="Q38">
            <v>0</v>
          </cell>
        </row>
        <row r="39">
          <cell r="E39" t="str">
            <v>自定义物料</v>
          </cell>
        </row>
        <row r="39">
          <cell r="P39">
            <v>0</v>
          </cell>
          <cell r="Q39">
            <v>0</v>
          </cell>
        </row>
        <row r="40">
          <cell r="P40" t="e">
            <v>#N/A</v>
          </cell>
          <cell r="Q40">
            <v>0</v>
          </cell>
        </row>
        <row r="41">
          <cell r="E41" t="str">
            <v>自定义物料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5">
          <cell r="E45" t="str">
            <v>索引基础物料序号</v>
          </cell>
        </row>
        <row r="45">
          <cell r="P45" t="str">
            <v>报价金额(元）</v>
          </cell>
          <cell r="Q45" t="str">
            <v>结算金额(元）</v>
          </cell>
        </row>
        <row r="47">
          <cell r="P47">
            <v>3000</v>
          </cell>
          <cell r="Q47">
            <v>3000</v>
          </cell>
        </row>
        <row r="48">
          <cell r="P48">
            <v>12000</v>
          </cell>
          <cell r="Q48">
            <v>15400</v>
          </cell>
        </row>
        <row r="49">
          <cell r="P49">
            <v>18000</v>
          </cell>
          <cell r="Q49">
            <v>21000</v>
          </cell>
        </row>
        <row r="50">
          <cell r="P50">
            <v>0</v>
          </cell>
          <cell r="Q50">
            <v>5400</v>
          </cell>
        </row>
        <row r="51">
          <cell r="P51">
            <v>0</v>
          </cell>
          <cell r="Q51">
            <v>1600</v>
          </cell>
        </row>
        <row r="52">
          <cell r="P52">
            <v>33000</v>
          </cell>
          <cell r="Q52">
            <v>46400</v>
          </cell>
        </row>
        <row r="54">
          <cell r="E54" t="str">
            <v>索引基础物料序号</v>
          </cell>
        </row>
        <row r="54">
          <cell r="P54" t="str">
            <v>报价金额(元）</v>
          </cell>
          <cell r="Q54" t="str">
            <v>结算金额(元）</v>
          </cell>
        </row>
        <row r="56">
          <cell r="P56">
            <v>7800</v>
          </cell>
          <cell r="Q56">
            <v>7788</v>
          </cell>
        </row>
        <row r="57">
          <cell r="P57">
            <v>0</v>
          </cell>
          <cell r="Q57">
            <v>102</v>
          </cell>
        </row>
        <row r="58">
          <cell r="P58">
            <v>0</v>
          </cell>
          <cell r="Q58">
            <v>16</v>
          </cell>
        </row>
        <row r="59">
          <cell r="P59">
            <v>0</v>
          </cell>
          <cell r="Q59">
            <v>930</v>
          </cell>
        </row>
        <row r="60">
          <cell r="P60">
            <v>7800</v>
          </cell>
          <cell r="Q60">
            <v>8836</v>
          </cell>
        </row>
        <row r="62">
          <cell r="E62" t="str">
            <v>索引基础物料序号</v>
          </cell>
        </row>
        <row r="62">
          <cell r="P62" t="str">
            <v>报价金额(元）</v>
          </cell>
          <cell r="Q62" t="str">
            <v>结算金额(元）</v>
          </cell>
        </row>
        <row r="63">
          <cell r="P63">
            <v>0</v>
          </cell>
          <cell r="Q63">
            <v>0</v>
          </cell>
        </row>
        <row r="64">
          <cell r="P64">
            <v>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7">
          <cell r="E67" t="str">
            <v>索引基础物料序号</v>
          </cell>
        </row>
        <row r="67">
          <cell r="P67" t="str">
            <v>报价金额(元）</v>
          </cell>
          <cell r="Q67" t="str">
            <v>结算金额(元）</v>
          </cell>
        </row>
        <row r="69">
          <cell r="P69">
            <v>4000</v>
          </cell>
          <cell r="Q69">
            <v>4000</v>
          </cell>
        </row>
        <row r="70">
          <cell r="P70">
            <v>0</v>
          </cell>
          <cell r="Q70">
            <v>2000</v>
          </cell>
        </row>
        <row r="71">
          <cell r="P71">
            <v>0</v>
          </cell>
          <cell r="Q71">
            <v>150</v>
          </cell>
        </row>
        <row r="72">
          <cell r="P72">
            <v>4000</v>
          </cell>
          <cell r="Q72">
            <v>6150</v>
          </cell>
        </row>
        <row r="74">
          <cell r="E74" t="str">
            <v>索引基础物料序号</v>
          </cell>
        </row>
        <row r="74">
          <cell r="P74" t="str">
            <v>报价金额(元）</v>
          </cell>
          <cell r="Q74" t="str">
            <v>结算金额(元）</v>
          </cell>
        </row>
        <row r="76">
          <cell r="E76" t="str">
            <v>B#003</v>
          </cell>
        </row>
        <row r="76">
          <cell r="P76">
            <v>2700</v>
          </cell>
          <cell r="Q76">
            <v>2700</v>
          </cell>
        </row>
        <row r="77">
          <cell r="E77" t="str">
            <v>自定义物料</v>
          </cell>
        </row>
        <row r="77">
          <cell r="P77">
            <v>1000</v>
          </cell>
          <cell r="Q77">
            <v>1000</v>
          </cell>
        </row>
        <row r="78">
          <cell r="E78" t="str">
            <v>自定义物料</v>
          </cell>
        </row>
        <row r="78">
          <cell r="P78">
            <v>0</v>
          </cell>
          <cell r="Q78">
            <v>0</v>
          </cell>
        </row>
        <row r="79">
          <cell r="E79" t="str">
            <v>自定义物料</v>
          </cell>
        </row>
        <row r="79">
          <cell r="P79">
            <v>0</v>
          </cell>
          <cell r="Q79">
            <v>0</v>
          </cell>
        </row>
        <row r="80">
          <cell r="E80" t="str">
            <v>自定义物料</v>
          </cell>
        </row>
        <row r="80">
          <cell r="P80">
            <v>360</v>
          </cell>
          <cell r="Q80">
            <v>360</v>
          </cell>
        </row>
        <row r="81">
          <cell r="E81" t="str">
            <v>自定义物料</v>
          </cell>
        </row>
        <row r="81">
          <cell r="P81">
            <v>120</v>
          </cell>
          <cell r="Q81">
            <v>120</v>
          </cell>
        </row>
        <row r="82">
          <cell r="E82" t="str">
            <v>自定义物料</v>
          </cell>
        </row>
        <row r="82">
          <cell r="P82">
            <v>320</v>
          </cell>
          <cell r="Q82">
            <v>320</v>
          </cell>
        </row>
        <row r="83">
          <cell r="E83" t="str">
            <v>自定义物料</v>
          </cell>
        </row>
        <row r="83">
          <cell r="P83">
            <v>700</v>
          </cell>
          <cell r="Q83">
            <v>700</v>
          </cell>
        </row>
        <row r="84">
          <cell r="P84">
            <v>5200</v>
          </cell>
          <cell r="Q84">
            <v>5200</v>
          </cell>
        </row>
        <row r="85">
          <cell r="P85">
            <v>50000</v>
          </cell>
          <cell r="Q85">
            <v>66586</v>
          </cell>
        </row>
        <row r="86">
          <cell r="P86">
            <v>2500</v>
          </cell>
          <cell r="Q86">
            <v>3329.3</v>
          </cell>
        </row>
        <row r="87">
          <cell r="P87">
            <v>0</v>
          </cell>
          <cell r="Q87">
            <v>0</v>
          </cell>
        </row>
        <row r="88">
          <cell r="P88">
            <v>2928.72</v>
          </cell>
          <cell r="Q88">
            <v>3424.638</v>
          </cell>
        </row>
        <row r="89">
          <cell r="P89">
            <v>55428.72</v>
          </cell>
          <cell r="Q89">
            <v>73339.938</v>
          </cell>
        </row>
        <row r="91">
          <cell r="P91">
            <v>0.05</v>
          </cell>
          <cell r="Q91">
            <v>0</v>
          </cell>
        </row>
        <row r="92">
          <cell r="P92">
            <v>0.66</v>
          </cell>
          <cell r="Q92">
            <v>0.6968431802481</v>
          </cell>
        </row>
        <row r="93">
          <cell r="P93">
            <v>0.156</v>
          </cell>
          <cell r="Q93">
            <v>0.132700567686901</v>
          </cell>
        </row>
        <row r="94">
          <cell r="P94">
            <v>0</v>
          </cell>
          <cell r="Q94">
            <v>0</v>
          </cell>
        </row>
        <row r="95">
          <cell r="P95">
            <v>0.08</v>
          </cell>
          <cell r="Q95">
            <v>0.0923617577268495</v>
          </cell>
        </row>
        <row r="96">
          <cell r="P96">
            <v>0.104</v>
          </cell>
          <cell r="Q96">
            <v>0.0780944943381492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6"/>
  <sheetViews>
    <sheetView tabSelected="1" topLeftCell="E1" workbookViewId="0">
      <selection activeCell="M65" sqref="M65"/>
    </sheetView>
  </sheetViews>
  <sheetFormatPr defaultColWidth="9.69230769230769" defaultRowHeight="12"/>
  <cols>
    <col min="1" max="1" width="5.38461538461539" style="1" customWidth="1"/>
    <col min="2" max="2" width="14.0288461538462" style="1" customWidth="1"/>
    <col min="3" max="3" width="11.6538461538462" style="1" customWidth="1"/>
    <col min="4" max="4" width="14.9326923076923" style="1" customWidth="1"/>
    <col min="5" max="5" width="15.25" style="1" customWidth="1"/>
    <col min="6" max="6" width="17.4038461538462" style="1" customWidth="1"/>
    <col min="7" max="7" width="32.2307692307692" style="1" customWidth="1"/>
    <col min="8" max="8" width="44.4326923076923" style="1" customWidth="1"/>
    <col min="9" max="9" width="8.61538461538461" style="1" customWidth="1"/>
    <col min="10" max="10" width="14" style="6" customWidth="1"/>
    <col min="11" max="11" width="13.4615384615385" style="7" customWidth="1"/>
    <col min="12" max="13" width="8.61538461538461" style="1" customWidth="1"/>
    <col min="14" max="14" width="13.6346153846154" style="1" customWidth="1"/>
    <col min="15" max="15" width="8.61538461538461" style="1" customWidth="1"/>
    <col min="16" max="16" width="13.2884615384615" style="8" customWidth="1"/>
    <col min="17" max="17" width="12.5576923076923" style="8" customWidth="1"/>
    <col min="18" max="18" width="13.6538461538462" style="2" customWidth="1"/>
    <col min="19" max="19" width="44.6923076923077" style="1" customWidth="1"/>
    <col min="20" max="20" width="15.25" style="1" customWidth="1"/>
    <col min="21" max="22" width="9.69230769230769" style="1"/>
    <col min="23" max="23" width="10.5865384615385" style="1" customWidth="1"/>
    <col min="24" max="16384" width="9.69230769230769" style="1"/>
  </cols>
  <sheetData>
    <row r="1" s="1" customFormat="1" ht="18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60"/>
      <c r="L1" s="10"/>
      <c r="M1" s="10"/>
      <c r="N1" s="10"/>
      <c r="O1" s="10"/>
      <c r="P1" s="10"/>
      <c r="Q1" s="10"/>
      <c r="R1" s="10"/>
      <c r="S1" s="10"/>
      <c r="T1" s="98"/>
    </row>
    <row r="2" s="1" customFormat="1" spans="1:20">
      <c r="A2" s="11" t="s">
        <v>1</v>
      </c>
      <c r="B2" s="11"/>
      <c r="C2" s="12"/>
      <c r="D2" s="13"/>
      <c r="E2" s="13"/>
      <c r="F2" s="13"/>
      <c r="G2" s="44"/>
      <c r="H2" s="45" t="s">
        <v>2</v>
      </c>
      <c r="I2" s="61"/>
      <c r="J2" s="62"/>
      <c r="K2" s="63"/>
      <c r="L2" s="62"/>
      <c r="M2" s="62"/>
      <c r="N2" s="62"/>
      <c r="O2" s="62"/>
      <c r="P2" s="62"/>
      <c r="Q2" s="62"/>
      <c r="R2" s="85"/>
      <c r="S2" s="99" t="s">
        <v>3</v>
      </c>
      <c r="T2" s="100"/>
    </row>
    <row r="3" s="1" customFormat="1" spans="1:20">
      <c r="A3" s="14" t="s">
        <v>4</v>
      </c>
      <c r="B3" s="14"/>
      <c r="C3" s="12"/>
      <c r="D3" s="13"/>
      <c r="E3" s="13"/>
      <c r="F3" s="13"/>
      <c r="G3" s="44"/>
      <c r="H3" s="46" t="s">
        <v>5</v>
      </c>
      <c r="I3" s="61"/>
      <c r="J3" s="62"/>
      <c r="K3" s="63"/>
      <c r="L3" s="62"/>
      <c r="M3" s="62"/>
      <c r="N3" s="62"/>
      <c r="O3" s="62"/>
      <c r="P3" s="62"/>
      <c r="Q3" s="62"/>
      <c r="R3" s="85"/>
      <c r="S3" s="101"/>
      <c r="T3" s="102"/>
    </row>
    <row r="4" s="1" customFormat="1" spans="1:20">
      <c r="A4" s="14" t="s">
        <v>6</v>
      </c>
      <c r="B4" s="14"/>
      <c r="C4" s="12"/>
      <c r="D4" s="13"/>
      <c r="E4" s="13"/>
      <c r="F4" s="13"/>
      <c r="G4" s="44"/>
      <c r="H4" s="22" t="s">
        <v>7</v>
      </c>
      <c r="I4" s="61"/>
      <c r="J4" s="62"/>
      <c r="K4" s="63"/>
      <c r="L4" s="62"/>
      <c r="M4" s="85"/>
      <c r="N4" s="46" t="s">
        <v>8</v>
      </c>
      <c r="O4" s="12"/>
      <c r="P4" s="13"/>
      <c r="Q4" s="13"/>
      <c r="R4" s="44"/>
      <c r="S4" s="103"/>
      <c r="T4" s="104" t="s">
        <v>9</v>
      </c>
    </row>
    <row r="5" s="1" customFormat="1" spans="1:20">
      <c r="A5" s="14" t="s">
        <v>10</v>
      </c>
      <c r="B5" s="14"/>
      <c r="C5" s="12"/>
      <c r="D5" s="13"/>
      <c r="E5" s="13"/>
      <c r="F5" s="13"/>
      <c r="G5" s="44"/>
      <c r="H5" s="22" t="s">
        <v>7</v>
      </c>
      <c r="I5" s="61"/>
      <c r="J5" s="62"/>
      <c r="K5" s="63"/>
      <c r="L5" s="62"/>
      <c r="M5" s="85"/>
      <c r="N5" s="46" t="s">
        <v>8</v>
      </c>
      <c r="O5" s="12"/>
      <c r="P5" s="13"/>
      <c r="Q5" s="13"/>
      <c r="R5" s="44"/>
      <c r="S5" s="105"/>
      <c r="T5" s="104" t="s">
        <v>11</v>
      </c>
    </row>
    <row r="6" s="1" customFormat="1" spans="1:20">
      <c r="A6" s="14" t="s">
        <v>12</v>
      </c>
      <c r="B6" s="14"/>
      <c r="C6" s="12"/>
      <c r="D6" s="13"/>
      <c r="E6" s="13"/>
      <c r="F6" s="13"/>
      <c r="G6" s="13"/>
      <c r="H6" s="13"/>
      <c r="I6" s="13"/>
      <c r="J6" s="13"/>
      <c r="K6" s="64"/>
      <c r="L6" s="13"/>
      <c r="M6" s="13"/>
      <c r="N6" s="13"/>
      <c r="O6" s="13"/>
      <c r="P6" s="13"/>
      <c r="Q6" s="13"/>
      <c r="R6" s="44"/>
      <c r="S6" s="106"/>
      <c r="T6" s="104" t="s">
        <v>13</v>
      </c>
    </row>
    <row r="7" s="1" customFormat="1" spans="1:20">
      <c r="A7" s="14" t="s">
        <v>14</v>
      </c>
      <c r="B7" s="14"/>
      <c r="C7" s="12"/>
      <c r="D7" s="13"/>
      <c r="E7" s="13"/>
      <c r="F7" s="13"/>
      <c r="G7" s="44"/>
      <c r="H7" s="22" t="s">
        <v>7</v>
      </c>
      <c r="I7" s="61"/>
      <c r="J7" s="62"/>
      <c r="K7" s="63"/>
      <c r="L7" s="62"/>
      <c r="M7" s="85"/>
      <c r="N7" s="46" t="s">
        <v>8</v>
      </c>
      <c r="O7" s="86"/>
      <c r="P7" s="87"/>
      <c r="Q7" s="87"/>
      <c r="R7" s="107"/>
      <c r="S7" s="108"/>
      <c r="T7" s="104" t="s">
        <v>15</v>
      </c>
    </row>
    <row r="8" s="1" customFormat="1" ht="166" customHeight="1" spans="1:20">
      <c r="A8" s="15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65"/>
      <c r="L8" s="16"/>
      <c r="M8" s="16"/>
      <c r="N8" s="16"/>
      <c r="O8" s="16"/>
      <c r="P8" s="16"/>
      <c r="Q8" s="16"/>
      <c r="R8" s="16"/>
      <c r="S8" s="16"/>
      <c r="T8" s="16"/>
    </row>
    <row r="9" s="1" customFormat="1" ht="18" spans="1:20">
      <c r="A9" s="17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66"/>
      <c r="L9" s="18"/>
      <c r="M9" s="18"/>
      <c r="N9" s="18"/>
      <c r="O9" s="18"/>
      <c r="P9" s="18"/>
      <c r="Q9" s="18"/>
      <c r="R9" s="109"/>
      <c r="S9" s="109"/>
      <c r="T9" s="109"/>
    </row>
    <row r="10" s="1" customFormat="1" spans="1:20">
      <c r="A10" s="19" t="s">
        <v>18</v>
      </c>
      <c r="B10" s="19" t="s">
        <v>19</v>
      </c>
      <c r="C10" s="19" t="s">
        <v>20</v>
      </c>
      <c r="D10" s="19" t="s">
        <v>21</v>
      </c>
      <c r="E10" s="47" t="s">
        <v>22</v>
      </c>
      <c r="F10" s="19" t="s">
        <v>23</v>
      </c>
      <c r="G10" s="19" t="s">
        <v>24</v>
      </c>
      <c r="H10" s="19" t="s">
        <v>25</v>
      </c>
      <c r="I10" s="19" t="s">
        <v>26</v>
      </c>
      <c r="J10" s="67" t="s">
        <v>27</v>
      </c>
      <c r="K10" s="68" t="s">
        <v>28</v>
      </c>
      <c r="L10" s="19" t="s">
        <v>29</v>
      </c>
      <c r="M10" s="88" t="s">
        <v>30</v>
      </c>
      <c r="N10" s="19" t="s">
        <v>31</v>
      </c>
      <c r="O10" s="88" t="s">
        <v>32</v>
      </c>
      <c r="P10" s="67" t="s">
        <v>33</v>
      </c>
      <c r="Q10" s="88" t="s">
        <v>34</v>
      </c>
      <c r="R10" s="67" t="s">
        <v>35</v>
      </c>
      <c r="S10" s="67" t="s">
        <v>36</v>
      </c>
      <c r="T10" s="67" t="s">
        <v>37</v>
      </c>
    </row>
    <row r="11" s="1" customFormat="1" spans="1:20">
      <c r="A11" s="20" t="s">
        <v>38</v>
      </c>
      <c r="B11" s="21"/>
      <c r="C11" s="21"/>
      <c r="D11" s="21"/>
      <c r="E11" s="21"/>
      <c r="F11" s="21"/>
      <c r="G11" s="21"/>
      <c r="H11" s="21"/>
      <c r="I11" s="21"/>
      <c r="J11" s="21"/>
      <c r="K11" s="69"/>
      <c r="L11" s="21"/>
      <c r="M11" s="21"/>
      <c r="N11" s="21"/>
      <c r="O11" s="21"/>
      <c r="P11" s="21"/>
      <c r="Q11" s="21"/>
      <c r="R11" s="110"/>
      <c r="S11" s="110"/>
      <c r="T11" s="111"/>
    </row>
    <row r="12" s="2" customFormat="1" ht="28" customHeight="1" spans="1:20">
      <c r="A12" s="22">
        <v>1</v>
      </c>
      <c r="B12" s="23" t="s">
        <v>39</v>
      </c>
      <c r="C12" s="23" t="s">
        <v>40</v>
      </c>
      <c r="D12" s="24"/>
      <c r="E12" s="48"/>
      <c r="F12" s="49"/>
      <c r="G12" s="49"/>
      <c r="H12" s="49"/>
      <c r="I12" s="49"/>
      <c r="J12" s="70"/>
      <c r="K12" s="71"/>
      <c r="L12" s="72"/>
      <c r="M12" s="72"/>
      <c r="N12" s="23">
        <v>1</v>
      </c>
      <c r="O12" s="23"/>
      <c r="P12" s="89">
        <f t="shared" ref="P12:P15" si="0">N12*L12*J12</f>
        <v>0</v>
      </c>
      <c r="Q12" s="73">
        <f t="shared" ref="Q12:Q15" si="1">K12*M12*O12</f>
        <v>0</v>
      </c>
      <c r="R12" s="112">
        <f t="shared" ref="R12:R16" si="2">Q12-P12</f>
        <v>0</v>
      </c>
      <c r="S12" s="41"/>
      <c r="T12" s="22"/>
    </row>
    <row r="13" s="2" customFormat="1" ht="15" customHeight="1" spans="1:20">
      <c r="A13" s="22">
        <v>2</v>
      </c>
      <c r="B13" s="23"/>
      <c r="C13" s="23"/>
      <c r="D13" s="24"/>
      <c r="E13" s="50"/>
      <c r="F13" s="51"/>
      <c r="G13" s="52"/>
      <c r="H13" s="49"/>
      <c r="I13" s="49"/>
      <c r="J13" s="70"/>
      <c r="K13" s="71"/>
      <c r="L13" s="72"/>
      <c r="M13" s="72"/>
      <c r="N13" s="23">
        <v>1</v>
      </c>
      <c r="O13" s="23"/>
      <c r="P13" s="89">
        <f t="shared" si="0"/>
        <v>0</v>
      </c>
      <c r="Q13" s="73">
        <f t="shared" si="1"/>
        <v>0</v>
      </c>
      <c r="R13" s="112">
        <f t="shared" si="2"/>
        <v>0</v>
      </c>
      <c r="S13" s="41"/>
      <c r="T13" s="22"/>
    </row>
    <row r="14" s="2" customFormat="1" spans="1:20">
      <c r="A14" s="22">
        <v>3</v>
      </c>
      <c r="B14" s="23"/>
      <c r="C14" s="23"/>
      <c r="D14" s="24"/>
      <c r="E14" s="50"/>
      <c r="F14" s="24"/>
      <c r="G14" s="24"/>
      <c r="H14" s="53"/>
      <c r="I14" s="24"/>
      <c r="J14" s="73"/>
      <c r="K14" s="71"/>
      <c r="L14" s="72"/>
      <c r="M14" s="72"/>
      <c r="N14" s="23"/>
      <c r="O14" s="23"/>
      <c r="P14" s="89">
        <f t="shared" si="0"/>
        <v>0</v>
      </c>
      <c r="Q14" s="73">
        <f t="shared" si="1"/>
        <v>0</v>
      </c>
      <c r="R14" s="112">
        <f t="shared" si="2"/>
        <v>0</v>
      </c>
      <c r="S14" s="41"/>
      <c r="T14" s="22"/>
    </row>
    <row r="15" s="2" customFormat="1" ht="16" customHeight="1" spans="1:20">
      <c r="A15" s="22">
        <v>4</v>
      </c>
      <c r="B15" s="23"/>
      <c r="C15" s="23"/>
      <c r="D15" s="24"/>
      <c r="E15" s="50"/>
      <c r="F15" s="24"/>
      <c r="G15" s="24"/>
      <c r="H15" s="53"/>
      <c r="I15" s="24"/>
      <c r="J15" s="73"/>
      <c r="K15" s="71"/>
      <c r="L15" s="72"/>
      <c r="M15" s="72"/>
      <c r="N15" s="23"/>
      <c r="O15" s="23"/>
      <c r="P15" s="89">
        <f t="shared" si="0"/>
        <v>0</v>
      </c>
      <c r="Q15" s="73">
        <f t="shared" si="1"/>
        <v>0</v>
      </c>
      <c r="R15" s="112">
        <f t="shared" si="2"/>
        <v>0</v>
      </c>
      <c r="S15" s="41"/>
      <c r="T15" s="22"/>
    </row>
    <row r="16" s="1" customFormat="1" spans="1:20">
      <c r="A16" s="25" t="s">
        <v>41</v>
      </c>
      <c r="B16" s="26"/>
      <c r="C16" s="26"/>
      <c r="D16" s="26"/>
      <c r="E16" s="25"/>
      <c r="F16" s="25"/>
      <c r="G16" s="25"/>
      <c r="H16" s="25"/>
      <c r="I16" s="25"/>
      <c r="J16" s="25"/>
      <c r="K16" s="74"/>
      <c r="L16" s="25"/>
      <c r="M16" s="25"/>
      <c r="N16" s="25"/>
      <c r="O16" s="25"/>
      <c r="P16" s="90">
        <f>SUM(P12:P15)</f>
        <v>0</v>
      </c>
      <c r="Q16" s="90">
        <f>SUM(Q12:Q15)</f>
        <v>0</v>
      </c>
      <c r="R16" s="112">
        <f t="shared" si="2"/>
        <v>0</v>
      </c>
      <c r="S16" s="42"/>
      <c r="T16" s="42"/>
    </row>
    <row r="17" s="1" customFormat="1" spans="1:20">
      <c r="A17" s="20" t="s">
        <v>42</v>
      </c>
      <c r="B17" s="21"/>
      <c r="C17" s="21"/>
      <c r="D17" s="21"/>
      <c r="E17" s="21"/>
      <c r="F17" s="21"/>
      <c r="G17" s="21"/>
      <c r="H17" s="21"/>
      <c r="I17" s="21"/>
      <c r="J17" s="21"/>
      <c r="K17" s="69"/>
      <c r="L17" s="21"/>
      <c r="M17" s="21"/>
      <c r="N17" s="21"/>
      <c r="O17" s="21"/>
      <c r="P17" s="21"/>
      <c r="Q17" s="21"/>
      <c r="R17" s="110"/>
      <c r="S17" s="110"/>
      <c r="T17" s="111"/>
    </row>
    <row r="18" s="1" customFormat="1" ht="15" customHeight="1" spans="1:20">
      <c r="A18" s="22">
        <v>1</v>
      </c>
      <c r="B18" s="27" t="s">
        <v>39</v>
      </c>
      <c r="C18" s="27" t="s">
        <v>43</v>
      </c>
      <c r="D18" s="23"/>
      <c r="E18" s="54"/>
      <c r="F18" s="49" t="e">
        <f>VLOOKUP($E18,[1]基准价格!A:H,3,0)</f>
        <v>#N/A</v>
      </c>
      <c r="G18" s="49" t="e">
        <f>VLOOKUP($E18,[1]基准价格!A:H,4,0)</f>
        <v>#N/A</v>
      </c>
      <c r="H18" s="49" t="e">
        <f>IF(VLOOKUP($E18,[1]基准价格!A:E,5,0)=0,"",VLOOKUP($E18,[1]基准价格!A:E,5,0))</f>
        <v>#N/A</v>
      </c>
      <c r="I18" s="49" t="e">
        <f>VLOOKUP($E18,[1]基准价格!A:F,6,0)</f>
        <v>#N/A</v>
      </c>
      <c r="J18" s="70" t="e">
        <f>VLOOKUP($E18,[1]基准价格!A:G,7,0)</f>
        <v>#N/A</v>
      </c>
      <c r="K18" s="71"/>
      <c r="L18" s="72"/>
      <c r="M18" s="72"/>
      <c r="N18" s="23"/>
      <c r="O18" s="23"/>
      <c r="P18" s="89" t="e">
        <f t="shared" ref="P18:P31" si="3">N18*L18*J18</f>
        <v>#N/A</v>
      </c>
      <c r="Q18" s="73">
        <f t="shared" ref="Q18:Q31" si="4">K18*M18*O18</f>
        <v>0</v>
      </c>
      <c r="R18" s="112" t="e">
        <f t="shared" ref="R18:R32" si="5">Q18-P18</f>
        <v>#N/A</v>
      </c>
      <c r="S18" s="42"/>
      <c r="T18" s="42"/>
    </row>
    <row r="19" s="1" customFormat="1" spans="1:23">
      <c r="A19" s="22">
        <v>2</v>
      </c>
      <c r="B19" s="28"/>
      <c r="C19" s="29"/>
      <c r="D19" s="29"/>
      <c r="E19" s="50" t="s">
        <v>44</v>
      </c>
      <c r="F19" s="55"/>
      <c r="G19" s="55"/>
      <c r="H19" s="55"/>
      <c r="I19" s="55"/>
      <c r="J19" s="73"/>
      <c r="K19" s="71"/>
      <c r="L19" s="72"/>
      <c r="M19" s="72"/>
      <c r="N19" s="23"/>
      <c r="O19" s="23"/>
      <c r="P19" s="89">
        <f t="shared" si="3"/>
        <v>0</v>
      </c>
      <c r="Q19" s="73">
        <f t="shared" si="4"/>
        <v>0</v>
      </c>
      <c r="R19" s="112">
        <f t="shared" si="5"/>
        <v>0</v>
      </c>
      <c r="S19" s="113"/>
      <c r="T19" s="22"/>
      <c r="W19" s="122"/>
    </row>
    <row r="20" s="1" customFormat="1" ht="15" customHeight="1" spans="1:20">
      <c r="A20" s="22">
        <v>3</v>
      </c>
      <c r="B20" s="28"/>
      <c r="C20" s="27" t="s">
        <v>45</v>
      </c>
      <c r="D20" s="23"/>
      <c r="E20" s="54"/>
      <c r="F20" s="49" t="e">
        <f>VLOOKUP($E20,[1]基准价格!A:H,3,0)</f>
        <v>#N/A</v>
      </c>
      <c r="G20" s="49" t="e">
        <f>VLOOKUP($E20,[1]基准价格!A:H,4,0)</f>
        <v>#N/A</v>
      </c>
      <c r="H20" s="49" t="e">
        <f>IF(VLOOKUP($E20,[1]基准价格!A:E,5,0)=0,"",VLOOKUP($E20,[1]基准价格!A:E,5,0))</f>
        <v>#N/A</v>
      </c>
      <c r="I20" s="49" t="e">
        <f>VLOOKUP($E20,[1]基准价格!A:F,6,0)</f>
        <v>#N/A</v>
      </c>
      <c r="J20" s="70" t="e">
        <f>VLOOKUP($E20,[1]基准价格!A:G,7,0)</f>
        <v>#N/A</v>
      </c>
      <c r="K20" s="71"/>
      <c r="L20" s="72"/>
      <c r="M20" s="72"/>
      <c r="N20" s="23"/>
      <c r="O20" s="23"/>
      <c r="P20" s="89" t="e">
        <f t="shared" si="3"/>
        <v>#N/A</v>
      </c>
      <c r="Q20" s="73">
        <f t="shared" si="4"/>
        <v>0</v>
      </c>
      <c r="R20" s="112" t="e">
        <f t="shared" si="5"/>
        <v>#N/A</v>
      </c>
      <c r="S20" s="42"/>
      <c r="T20" s="42"/>
    </row>
    <row r="21" s="1" customFormat="1" spans="1:23">
      <c r="A21" s="22">
        <v>4</v>
      </c>
      <c r="B21" s="28"/>
      <c r="C21" s="29"/>
      <c r="D21" s="29"/>
      <c r="E21" s="50" t="s">
        <v>44</v>
      </c>
      <c r="F21" s="55"/>
      <c r="G21" s="55"/>
      <c r="H21" s="55"/>
      <c r="I21" s="55"/>
      <c r="J21" s="73"/>
      <c r="K21" s="71"/>
      <c r="L21" s="72"/>
      <c r="M21" s="72"/>
      <c r="N21" s="23"/>
      <c r="O21" s="23"/>
      <c r="P21" s="89">
        <f t="shared" si="3"/>
        <v>0</v>
      </c>
      <c r="Q21" s="73">
        <f t="shared" si="4"/>
        <v>0</v>
      </c>
      <c r="R21" s="112">
        <f t="shared" si="5"/>
        <v>0</v>
      </c>
      <c r="S21" s="113"/>
      <c r="T21" s="22"/>
      <c r="W21" s="122"/>
    </row>
    <row r="22" s="1" customFormat="1" ht="15" customHeight="1" spans="1:20">
      <c r="A22" s="22">
        <v>5</v>
      </c>
      <c r="B22" s="28"/>
      <c r="C22" s="27" t="s">
        <v>46</v>
      </c>
      <c r="D22" s="23"/>
      <c r="E22" s="54"/>
      <c r="F22" s="49" t="e">
        <f>VLOOKUP($E22,[1]基准价格!A:H,3,0)</f>
        <v>#N/A</v>
      </c>
      <c r="G22" s="49" t="e">
        <f>VLOOKUP($E22,[1]基准价格!A:H,4,0)</f>
        <v>#N/A</v>
      </c>
      <c r="H22" s="49" t="e">
        <f>IF(VLOOKUP($E22,[1]基准价格!A:E,5,0)=0,"",VLOOKUP($E22,[1]基准价格!A:E,5,0))</f>
        <v>#N/A</v>
      </c>
      <c r="I22" s="49" t="e">
        <f>VLOOKUP($E22,[1]基准价格!A:F,6,0)</f>
        <v>#N/A</v>
      </c>
      <c r="J22" s="70" t="e">
        <f>VLOOKUP($E22,[1]基准价格!A:G,7,0)</f>
        <v>#N/A</v>
      </c>
      <c r="K22" s="71"/>
      <c r="L22" s="72"/>
      <c r="M22" s="72"/>
      <c r="N22" s="23"/>
      <c r="O22" s="23"/>
      <c r="P22" s="89" t="e">
        <f t="shared" si="3"/>
        <v>#N/A</v>
      </c>
      <c r="Q22" s="73">
        <f t="shared" si="4"/>
        <v>0</v>
      </c>
      <c r="R22" s="112" t="e">
        <f t="shared" si="5"/>
        <v>#N/A</v>
      </c>
      <c r="S22" s="42"/>
      <c r="T22" s="42"/>
    </row>
    <row r="23" s="1" customFormat="1" spans="1:23">
      <c r="A23" s="22">
        <v>6</v>
      </c>
      <c r="B23" s="29"/>
      <c r="C23" s="29"/>
      <c r="D23" s="29"/>
      <c r="E23" s="50" t="s">
        <v>44</v>
      </c>
      <c r="F23" s="55"/>
      <c r="G23" s="55"/>
      <c r="H23" s="55"/>
      <c r="I23" s="55"/>
      <c r="J23" s="73"/>
      <c r="K23" s="71"/>
      <c r="L23" s="72"/>
      <c r="M23" s="72"/>
      <c r="N23" s="23"/>
      <c r="O23" s="23"/>
      <c r="P23" s="89">
        <f t="shared" si="3"/>
        <v>0</v>
      </c>
      <c r="Q23" s="73">
        <f t="shared" si="4"/>
        <v>0</v>
      </c>
      <c r="R23" s="112">
        <f t="shared" si="5"/>
        <v>0</v>
      </c>
      <c r="S23" s="113"/>
      <c r="T23" s="22"/>
      <c r="W23" s="122"/>
    </row>
    <row r="24" s="1" customFormat="1" ht="15" customHeight="1" spans="1:20">
      <c r="A24" s="22">
        <v>7</v>
      </c>
      <c r="B24" s="27" t="s">
        <v>47</v>
      </c>
      <c r="C24" s="27" t="s">
        <v>43</v>
      </c>
      <c r="D24" s="23"/>
      <c r="E24" s="54"/>
      <c r="F24" s="49" t="e">
        <f>VLOOKUP($E24,[1]基准价格!A:H,3,0)</f>
        <v>#N/A</v>
      </c>
      <c r="G24" s="49" t="e">
        <f>VLOOKUP($E24,[1]基准价格!A:H,4,0)</f>
        <v>#N/A</v>
      </c>
      <c r="H24" s="49" t="e">
        <f>IF(VLOOKUP($E24,[1]基准价格!A:E,5,0)=0,"",VLOOKUP($E24,[1]基准价格!A:E,5,0))</f>
        <v>#N/A</v>
      </c>
      <c r="I24" s="49" t="e">
        <f>VLOOKUP($E24,[1]基准价格!A:F,6,0)</f>
        <v>#N/A</v>
      </c>
      <c r="J24" s="70" t="e">
        <f>VLOOKUP($E24,[1]基准价格!A:G,7,0)</f>
        <v>#N/A</v>
      </c>
      <c r="K24" s="71"/>
      <c r="L24" s="72"/>
      <c r="M24" s="72"/>
      <c r="N24" s="23"/>
      <c r="O24" s="23"/>
      <c r="P24" s="89" t="e">
        <f t="shared" si="3"/>
        <v>#N/A</v>
      </c>
      <c r="Q24" s="73">
        <f t="shared" si="4"/>
        <v>0</v>
      </c>
      <c r="R24" s="112" t="e">
        <f t="shared" si="5"/>
        <v>#N/A</v>
      </c>
      <c r="S24" s="42"/>
      <c r="T24" s="42"/>
    </row>
    <row r="25" s="1" customFormat="1" spans="1:23">
      <c r="A25" s="22">
        <v>8</v>
      </c>
      <c r="B25" s="28"/>
      <c r="C25" s="29"/>
      <c r="D25" s="29"/>
      <c r="E25" s="50" t="s">
        <v>44</v>
      </c>
      <c r="F25" s="55"/>
      <c r="G25" s="55"/>
      <c r="H25" s="55"/>
      <c r="I25" s="55"/>
      <c r="J25" s="73"/>
      <c r="K25" s="71"/>
      <c r="L25" s="72"/>
      <c r="M25" s="72"/>
      <c r="N25" s="23"/>
      <c r="O25" s="23"/>
      <c r="P25" s="89">
        <f t="shared" si="3"/>
        <v>0</v>
      </c>
      <c r="Q25" s="73">
        <f t="shared" si="4"/>
        <v>0</v>
      </c>
      <c r="R25" s="112">
        <f t="shared" si="5"/>
        <v>0</v>
      </c>
      <c r="S25" s="113"/>
      <c r="T25" s="22"/>
      <c r="W25" s="122"/>
    </row>
    <row r="26" s="1" customFormat="1" ht="15" customHeight="1" spans="1:20">
      <c r="A26" s="22">
        <v>9</v>
      </c>
      <c r="B26" s="28"/>
      <c r="C26" s="27" t="s">
        <v>45</v>
      </c>
      <c r="D26" s="23"/>
      <c r="E26" s="54"/>
      <c r="F26" s="49" t="e">
        <f>VLOOKUP($E26,[1]基准价格!A:H,3,0)</f>
        <v>#N/A</v>
      </c>
      <c r="G26" s="49" t="e">
        <f>VLOOKUP($E26,[1]基准价格!A:H,4,0)</f>
        <v>#N/A</v>
      </c>
      <c r="H26" s="49" t="e">
        <f>IF(VLOOKUP($E26,[1]基准价格!A:E,5,0)=0,"",VLOOKUP($E26,[1]基准价格!A:E,5,0))</f>
        <v>#N/A</v>
      </c>
      <c r="I26" s="49" t="e">
        <f>VLOOKUP($E26,[1]基准价格!A:F,6,0)</f>
        <v>#N/A</v>
      </c>
      <c r="J26" s="70" t="e">
        <f>VLOOKUP($E26,[1]基准价格!A:G,7,0)</f>
        <v>#N/A</v>
      </c>
      <c r="K26" s="71"/>
      <c r="L26" s="72"/>
      <c r="M26" s="72"/>
      <c r="N26" s="23"/>
      <c r="O26" s="23"/>
      <c r="P26" s="89" t="e">
        <f t="shared" si="3"/>
        <v>#N/A</v>
      </c>
      <c r="Q26" s="73">
        <f t="shared" si="4"/>
        <v>0</v>
      </c>
      <c r="R26" s="112" t="e">
        <f t="shared" si="5"/>
        <v>#N/A</v>
      </c>
      <c r="S26" s="42"/>
      <c r="T26" s="42"/>
    </row>
    <row r="27" s="1" customFormat="1" spans="1:23">
      <c r="A27" s="22">
        <v>10</v>
      </c>
      <c r="B27" s="28"/>
      <c r="C27" s="29"/>
      <c r="D27" s="29"/>
      <c r="E27" s="50" t="s">
        <v>44</v>
      </c>
      <c r="F27" s="55"/>
      <c r="G27" s="55"/>
      <c r="H27" s="55"/>
      <c r="I27" s="55"/>
      <c r="J27" s="73"/>
      <c r="K27" s="71"/>
      <c r="L27" s="72"/>
      <c r="M27" s="72"/>
      <c r="N27" s="23"/>
      <c r="O27" s="23"/>
      <c r="P27" s="89">
        <f t="shared" si="3"/>
        <v>0</v>
      </c>
      <c r="Q27" s="73">
        <f t="shared" si="4"/>
        <v>0</v>
      </c>
      <c r="R27" s="112">
        <f t="shared" si="5"/>
        <v>0</v>
      </c>
      <c r="S27" s="113"/>
      <c r="T27" s="22"/>
      <c r="W27" s="122"/>
    </row>
    <row r="28" s="1" customFormat="1" ht="15" customHeight="1" spans="1:20">
      <c r="A28" s="22">
        <v>11</v>
      </c>
      <c r="B28" s="28"/>
      <c r="C28" s="27" t="s">
        <v>43</v>
      </c>
      <c r="D28" s="23"/>
      <c r="E28" s="54"/>
      <c r="F28" s="49" t="e">
        <f>VLOOKUP($E28,[1]基准价格!A:H,3,0)</f>
        <v>#N/A</v>
      </c>
      <c r="G28" s="49" t="e">
        <f>VLOOKUP($E28,[1]基准价格!A:H,4,0)</f>
        <v>#N/A</v>
      </c>
      <c r="H28" s="49" t="e">
        <f>IF(VLOOKUP($E28,[1]基准价格!A:E,5,0)=0,"",VLOOKUP($E28,[1]基准价格!A:E,5,0))</f>
        <v>#N/A</v>
      </c>
      <c r="I28" s="49" t="e">
        <f>VLOOKUP($E28,[1]基准价格!A:F,6,0)</f>
        <v>#N/A</v>
      </c>
      <c r="J28" s="70" t="e">
        <f>VLOOKUP($E28,[1]基准价格!A:G,7,0)</f>
        <v>#N/A</v>
      </c>
      <c r="K28" s="71"/>
      <c r="L28" s="72"/>
      <c r="M28" s="72"/>
      <c r="N28" s="23"/>
      <c r="O28" s="23"/>
      <c r="P28" s="89" t="e">
        <f t="shared" si="3"/>
        <v>#N/A</v>
      </c>
      <c r="Q28" s="73">
        <f t="shared" si="4"/>
        <v>0</v>
      </c>
      <c r="R28" s="112" t="e">
        <f t="shared" si="5"/>
        <v>#N/A</v>
      </c>
      <c r="S28" s="42"/>
      <c r="T28" s="42"/>
    </row>
    <row r="29" s="1" customFormat="1" spans="1:23">
      <c r="A29" s="22">
        <v>12</v>
      </c>
      <c r="B29" s="29"/>
      <c r="C29" s="29"/>
      <c r="D29" s="29"/>
      <c r="E29" s="50" t="s">
        <v>44</v>
      </c>
      <c r="F29" s="55"/>
      <c r="G29" s="55"/>
      <c r="H29" s="55"/>
      <c r="I29" s="55"/>
      <c r="J29" s="73"/>
      <c r="K29" s="71"/>
      <c r="L29" s="72"/>
      <c r="M29" s="72"/>
      <c r="N29" s="23"/>
      <c r="O29" s="23"/>
      <c r="P29" s="89">
        <f t="shared" si="3"/>
        <v>0</v>
      </c>
      <c r="Q29" s="73">
        <f t="shared" si="4"/>
        <v>0</v>
      </c>
      <c r="R29" s="112">
        <f t="shared" si="5"/>
        <v>0</v>
      </c>
      <c r="S29" s="113"/>
      <c r="T29" s="22"/>
      <c r="W29" s="122"/>
    </row>
    <row r="30" s="1" customFormat="1" ht="15" customHeight="1" spans="1:20">
      <c r="A30" s="22">
        <v>13</v>
      </c>
      <c r="B30" s="27" t="s">
        <v>48</v>
      </c>
      <c r="C30" s="27" t="s">
        <v>46</v>
      </c>
      <c r="D30" s="23"/>
      <c r="E30" s="54"/>
      <c r="F30" s="49" t="e">
        <f>VLOOKUP($E30,[1]基准价格!A:H,3,0)</f>
        <v>#N/A</v>
      </c>
      <c r="G30" s="49" t="e">
        <f>VLOOKUP($E30,[1]基准价格!A:H,4,0)</f>
        <v>#N/A</v>
      </c>
      <c r="H30" s="49" t="e">
        <f>IF(VLOOKUP($E30,[1]基准价格!A:E,5,0)=0,"",VLOOKUP($E30,[1]基准价格!A:E,5,0))</f>
        <v>#N/A</v>
      </c>
      <c r="I30" s="49" t="e">
        <f>VLOOKUP($E30,[1]基准价格!A:F,6,0)</f>
        <v>#N/A</v>
      </c>
      <c r="J30" s="70" t="e">
        <f>VLOOKUP($E30,[1]基准价格!A:G,7,0)</f>
        <v>#N/A</v>
      </c>
      <c r="K30" s="71"/>
      <c r="L30" s="72"/>
      <c r="M30" s="72"/>
      <c r="N30" s="23"/>
      <c r="O30" s="23"/>
      <c r="P30" s="89" t="e">
        <f t="shared" si="3"/>
        <v>#N/A</v>
      </c>
      <c r="Q30" s="73">
        <f t="shared" si="4"/>
        <v>0</v>
      </c>
      <c r="R30" s="112" t="e">
        <f t="shared" si="5"/>
        <v>#N/A</v>
      </c>
      <c r="S30" s="42"/>
      <c r="T30" s="42"/>
    </row>
    <row r="31" s="1" customFormat="1" spans="1:23">
      <c r="A31" s="22">
        <v>14</v>
      </c>
      <c r="B31" s="29"/>
      <c r="C31" s="29"/>
      <c r="D31" s="29"/>
      <c r="E31" s="50" t="s">
        <v>44</v>
      </c>
      <c r="F31" s="55"/>
      <c r="G31" s="55"/>
      <c r="H31" s="55"/>
      <c r="I31" s="55"/>
      <c r="J31" s="73"/>
      <c r="K31" s="71"/>
      <c r="L31" s="72"/>
      <c r="M31" s="72"/>
      <c r="N31" s="23"/>
      <c r="O31" s="23"/>
      <c r="P31" s="89">
        <f t="shared" si="3"/>
        <v>0</v>
      </c>
      <c r="Q31" s="73">
        <f t="shared" si="4"/>
        <v>0</v>
      </c>
      <c r="R31" s="112">
        <f t="shared" si="5"/>
        <v>0</v>
      </c>
      <c r="S31" s="113"/>
      <c r="T31" s="22"/>
      <c r="W31" s="122"/>
    </row>
    <row r="32" s="1" customFormat="1" ht="14.25" customHeight="1" spans="1:23">
      <c r="A32" s="30" t="s">
        <v>41</v>
      </c>
      <c r="B32" s="31"/>
      <c r="C32" s="31"/>
      <c r="D32" s="31"/>
      <c r="E32" s="31"/>
      <c r="F32" s="31"/>
      <c r="G32" s="31"/>
      <c r="H32" s="31"/>
      <c r="I32" s="31"/>
      <c r="J32" s="31"/>
      <c r="K32" s="75"/>
      <c r="L32" s="31"/>
      <c r="M32" s="31"/>
      <c r="N32" s="91"/>
      <c r="O32" s="92"/>
      <c r="P32" s="90">
        <v>0</v>
      </c>
      <c r="Q32" s="90">
        <f>SUM(Q18:Q31)</f>
        <v>0</v>
      </c>
      <c r="R32" s="112">
        <f t="shared" si="5"/>
        <v>0</v>
      </c>
      <c r="S32" s="114"/>
      <c r="T32" s="114"/>
      <c r="W32" s="123"/>
    </row>
    <row r="33" s="1" customFormat="1" spans="1:20">
      <c r="A33" s="20" t="s">
        <v>49</v>
      </c>
      <c r="B33" s="21"/>
      <c r="C33" s="21"/>
      <c r="D33" s="21"/>
      <c r="E33" s="21"/>
      <c r="F33" s="21"/>
      <c r="G33" s="21"/>
      <c r="H33" s="21"/>
      <c r="I33" s="21"/>
      <c r="J33" s="21"/>
      <c r="K33" s="69"/>
      <c r="L33" s="21"/>
      <c r="M33" s="21"/>
      <c r="N33" s="21"/>
      <c r="O33" s="21"/>
      <c r="P33" s="21"/>
      <c r="Q33" s="21"/>
      <c r="R33" s="110"/>
      <c r="S33" s="110"/>
      <c r="T33" s="111"/>
    </row>
    <row r="34" s="3" customFormat="1" ht="15" customHeight="1" spans="1:20">
      <c r="A34" s="32">
        <v>1</v>
      </c>
      <c r="B34" s="23" t="s">
        <v>39</v>
      </c>
      <c r="C34" s="33"/>
      <c r="D34" s="34"/>
      <c r="E34" s="54"/>
      <c r="F34" s="49" t="e">
        <f>VLOOKUP($E34,[1]基准价格!A:H,3,0)</f>
        <v>#N/A</v>
      </c>
      <c r="G34" s="49" t="e">
        <f>VLOOKUP($E34,[1]基准价格!A:H,4,0)</f>
        <v>#N/A</v>
      </c>
      <c r="H34" s="49" t="e">
        <f>IF(VLOOKUP($E34,[1]基准价格!A:E,5,0)=0,"",VLOOKUP($E34,[1]基准价格!A:E,5,0))</f>
        <v>#N/A</v>
      </c>
      <c r="I34" s="49" t="e">
        <f>VLOOKUP($E34,[1]基准价格!A:F,6,0)</f>
        <v>#N/A</v>
      </c>
      <c r="J34" s="70" t="e">
        <f>VLOOKUP($E34,[1]基准价格!A:G,7,0)</f>
        <v>#N/A</v>
      </c>
      <c r="K34" s="71"/>
      <c r="L34" s="72"/>
      <c r="M34" s="72"/>
      <c r="N34" s="23"/>
      <c r="O34" s="93"/>
      <c r="P34" s="94" t="e">
        <f t="shared" ref="P34:P41" si="6">N34*L34*J34</f>
        <v>#N/A</v>
      </c>
      <c r="Q34" s="94">
        <f t="shared" ref="Q34:Q41" si="7">K34*M34*O34</f>
        <v>0</v>
      </c>
      <c r="R34" s="112" t="e">
        <f t="shared" ref="R34:R43" si="8">Q34-P34</f>
        <v>#N/A</v>
      </c>
      <c r="S34" s="115"/>
      <c r="T34" s="116"/>
    </row>
    <row r="35" s="1" customFormat="1" spans="1:20">
      <c r="A35" s="32">
        <v>2</v>
      </c>
      <c r="B35" s="23"/>
      <c r="C35" s="23"/>
      <c r="D35" s="23"/>
      <c r="E35" s="50" t="s">
        <v>44</v>
      </c>
      <c r="F35" s="55"/>
      <c r="G35" s="55"/>
      <c r="H35" s="55"/>
      <c r="I35" s="55"/>
      <c r="J35" s="73"/>
      <c r="K35" s="71"/>
      <c r="L35" s="72"/>
      <c r="M35" s="72"/>
      <c r="N35" s="23"/>
      <c r="O35" s="23"/>
      <c r="P35" s="94">
        <f t="shared" si="6"/>
        <v>0</v>
      </c>
      <c r="Q35" s="94">
        <f t="shared" si="7"/>
        <v>0</v>
      </c>
      <c r="R35" s="112">
        <f t="shared" si="8"/>
        <v>0</v>
      </c>
      <c r="S35" s="113"/>
      <c r="T35" s="22"/>
    </row>
    <row r="36" s="3" customFormat="1" ht="15" customHeight="1" spans="1:20">
      <c r="A36" s="32">
        <v>3</v>
      </c>
      <c r="B36" s="23" t="s">
        <v>47</v>
      </c>
      <c r="C36" s="33"/>
      <c r="D36" s="34"/>
      <c r="E36" s="54"/>
      <c r="F36" s="49" t="e">
        <f>VLOOKUP($E36,[1]基准价格!A:H,3,0)</f>
        <v>#N/A</v>
      </c>
      <c r="G36" s="49" t="e">
        <f>VLOOKUP($E36,[1]基准价格!A:H,4,0)</f>
        <v>#N/A</v>
      </c>
      <c r="H36" s="49" t="e">
        <f>IF(VLOOKUP($E36,[1]基准价格!A:E,5,0)=0,"",VLOOKUP($E36,[1]基准价格!A:E,5,0))</f>
        <v>#N/A</v>
      </c>
      <c r="I36" s="49" t="e">
        <f>VLOOKUP($E36,[1]基准价格!A:F,6,0)</f>
        <v>#N/A</v>
      </c>
      <c r="J36" s="70" t="e">
        <f>VLOOKUP($E36,[1]基准价格!A:G,7,0)</f>
        <v>#N/A</v>
      </c>
      <c r="K36" s="71"/>
      <c r="L36" s="72"/>
      <c r="M36" s="72"/>
      <c r="N36" s="23"/>
      <c r="O36" s="93"/>
      <c r="P36" s="94" t="e">
        <f t="shared" si="6"/>
        <v>#N/A</v>
      </c>
      <c r="Q36" s="94">
        <f t="shared" si="7"/>
        <v>0</v>
      </c>
      <c r="R36" s="112" t="e">
        <f t="shared" si="8"/>
        <v>#N/A</v>
      </c>
      <c r="S36" s="115"/>
      <c r="T36" s="116"/>
    </row>
    <row r="37" s="1" customFormat="1" spans="1:20">
      <c r="A37" s="32">
        <v>4</v>
      </c>
      <c r="B37" s="23"/>
      <c r="C37" s="23"/>
      <c r="D37" s="23"/>
      <c r="E37" s="50" t="s">
        <v>44</v>
      </c>
      <c r="F37" s="55"/>
      <c r="G37" s="55"/>
      <c r="H37" s="55"/>
      <c r="I37" s="55"/>
      <c r="J37" s="73"/>
      <c r="K37" s="71"/>
      <c r="L37" s="72"/>
      <c r="M37" s="72"/>
      <c r="N37" s="23"/>
      <c r="O37" s="23"/>
      <c r="P37" s="94">
        <f t="shared" si="6"/>
        <v>0</v>
      </c>
      <c r="Q37" s="94">
        <f t="shared" si="7"/>
        <v>0</v>
      </c>
      <c r="R37" s="112">
        <f t="shared" si="8"/>
        <v>0</v>
      </c>
      <c r="S37" s="113"/>
      <c r="T37" s="22"/>
    </row>
    <row r="38" s="3" customFormat="1" ht="15" customHeight="1" spans="1:20">
      <c r="A38" s="32">
        <v>5</v>
      </c>
      <c r="B38" s="23" t="s">
        <v>50</v>
      </c>
      <c r="C38" s="33"/>
      <c r="D38" s="34"/>
      <c r="E38" s="54"/>
      <c r="F38" s="49" t="e">
        <f>VLOOKUP($E38,[1]基准价格!A:H,3,0)</f>
        <v>#N/A</v>
      </c>
      <c r="G38" s="49" t="e">
        <f>VLOOKUP($E38,[1]基准价格!A:H,4,0)</f>
        <v>#N/A</v>
      </c>
      <c r="H38" s="49" t="e">
        <f>IF(VLOOKUP($E38,[1]基准价格!A:E,5,0)=0,"",VLOOKUP($E38,[1]基准价格!A:E,5,0))</f>
        <v>#N/A</v>
      </c>
      <c r="I38" s="49" t="e">
        <f>VLOOKUP($E38,[1]基准价格!A:F,6,0)</f>
        <v>#N/A</v>
      </c>
      <c r="J38" s="70" t="e">
        <f>VLOOKUP($E38,[1]基准价格!A:G,7,0)</f>
        <v>#N/A</v>
      </c>
      <c r="K38" s="71"/>
      <c r="L38" s="72"/>
      <c r="M38" s="72"/>
      <c r="N38" s="23"/>
      <c r="O38" s="93"/>
      <c r="P38" s="94" t="e">
        <f t="shared" si="6"/>
        <v>#N/A</v>
      </c>
      <c r="Q38" s="94">
        <f t="shared" si="7"/>
        <v>0</v>
      </c>
      <c r="R38" s="112" t="e">
        <f t="shared" si="8"/>
        <v>#N/A</v>
      </c>
      <c r="S38" s="115"/>
      <c r="T38" s="116"/>
    </row>
    <row r="39" s="1" customFormat="1" spans="1:20">
      <c r="A39" s="32">
        <v>6</v>
      </c>
      <c r="B39" s="23"/>
      <c r="C39" s="23"/>
      <c r="D39" s="23"/>
      <c r="E39" s="50" t="s">
        <v>44</v>
      </c>
      <c r="F39" s="55"/>
      <c r="G39" s="55"/>
      <c r="H39" s="55"/>
      <c r="I39" s="55"/>
      <c r="J39" s="73"/>
      <c r="K39" s="71"/>
      <c r="L39" s="72"/>
      <c r="M39" s="72"/>
      <c r="N39" s="23"/>
      <c r="O39" s="23"/>
      <c r="P39" s="94">
        <f t="shared" si="6"/>
        <v>0</v>
      </c>
      <c r="Q39" s="94">
        <f t="shared" si="7"/>
        <v>0</v>
      </c>
      <c r="R39" s="112">
        <f t="shared" si="8"/>
        <v>0</v>
      </c>
      <c r="S39" s="113"/>
      <c r="T39" s="22"/>
    </row>
    <row r="40" s="3" customFormat="1" ht="15" customHeight="1" spans="1:20">
      <c r="A40" s="32">
        <v>7</v>
      </c>
      <c r="B40" s="23" t="s">
        <v>48</v>
      </c>
      <c r="C40" s="33"/>
      <c r="D40" s="34"/>
      <c r="E40" s="54"/>
      <c r="F40" s="49" t="e">
        <f>VLOOKUP($E40,[1]基准价格!A:H,3,0)</f>
        <v>#N/A</v>
      </c>
      <c r="G40" s="49" t="e">
        <f>VLOOKUP($E40,[1]基准价格!A:H,4,0)</f>
        <v>#N/A</v>
      </c>
      <c r="H40" s="49" t="e">
        <f>IF(VLOOKUP($E40,[1]基准价格!A:E,5,0)=0,"",VLOOKUP($E40,[1]基准价格!A:E,5,0))</f>
        <v>#N/A</v>
      </c>
      <c r="I40" s="49" t="e">
        <f>VLOOKUP($E40,[1]基准价格!A:F,6,0)</f>
        <v>#N/A</v>
      </c>
      <c r="J40" s="70" t="e">
        <f>VLOOKUP($E40,[1]基准价格!A:G,7,0)</f>
        <v>#N/A</v>
      </c>
      <c r="K40" s="71"/>
      <c r="L40" s="72"/>
      <c r="M40" s="72"/>
      <c r="N40" s="23"/>
      <c r="O40" s="93"/>
      <c r="P40" s="94" t="e">
        <f t="shared" si="6"/>
        <v>#N/A</v>
      </c>
      <c r="Q40" s="94">
        <f t="shared" si="7"/>
        <v>0</v>
      </c>
      <c r="R40" s="112" t="e">
        <f t="shared" si="8"/>
        <v>#N/A</v>
      </c>
      <c r="S40" s="115"/>
      <c r="T40" s="116"/>
    </row>
    <row r="41" s="1" customFormat="1" spans="1:20">
      <c r="A41" s="32">
        <v>8</v>
      </c>
      <c r="B41" s="23"/>
      <c r="C41" s="23"/>
      <c r="D41" s="23"/>
      <c r="E41" s="50" t="s">
        <v>44</v>
      </c>
      <c r="F41" s="55"/>
      <c r="G41" s="55"/>
      <c r="H41" s="55"/>
      <c r="I41" s="55"/>
      <c r="J41" s="73"/>
      <c r="K41" s="71"/>
      <c r="L41" s="72"/>
      <c r="M41" s="72"/>
      <c r="N41" s="23"/>
      <c r="O41" s="23"/>
      <c r="P41" s="94">
        <f t="shared" si="6"/>
        <v>0</v>
      </c>
      <c r="Q41" s="94">
        <f t="shared" si="7"/>
        <v>0</v>
      </c>
      <c r="R41" s="112">
        <f t="shared" si="8"/>
        <v>0</v>
      </c>
      <c r="S41" s="113"/>
      <c r="T41" s="22"/>
    </row>
    <row r="42" s="1" customFormat="1" spans="1:20">
      <c r="A42" s="35" t="s">
        <v>41</v>
      </c>
      <c r="B42" s="36"/>
      <c r="C42" s="36"/>
      <c r="D42" s="36"/>
      <c r="E42" s="36"/>
      <c r="F42" s="36"/>
      <c r="G42" s="36"/>
      <c r="H42" s="36"/>
      <c r="I42" s="36"/>
      <c r="J42" s="36"/>
      <c r="K42" s="76"/>
      <c r="L42" s="36"/>
      <c r="M42" s="36"/>
      <c r="N42" s="95"/>
      <c r="O42" s="25"/>
      <c r="P42" s="90">
        <v>0</v>
      </c>
      <c r="Q42" s="90">
        <f>SUM(Q34:Q41)</f>
        <v>0</v>
      </c>
      <c r="R42" s="112">
        <f t="shared" si="8"/>
        <v>0</v>
      </c>
      <c r="S42" s="42"/>
      <c r="T42" s="42"/>
    </row>
    <row r="43" s="1" customFormat="1" spans="1:20">
      <c r="A43" s="37" t="s">
        <v>51</v>
      </c>
      <c r="B43" s="37"/>
      <c r="C43" s="37"/>
      <c r="D43" s="37"/>
      <c r="E43" s="37"/>
      <c r="F43" s="37"/>
      <c r="G43" s="37"/>
      <c r="H43" s="37"/>
      <c r="I43" s="37"/>
      <c r="J43" s="37"/>
      <c r="K43" s="77"/>
      <c r="L43" s="37"/>
      <c r="M43" s="37"/>
      <c r="N43" s="37"/>
      <c r="O43" s="37"/>
      <c r="P43" s="73">
        <f>P16+P32+P42</f>
        <v>0</v>
      </c>
      <c r="Q43" s="73">
        <f>Q16+Q32+Q42</f>
        <v>0</v>
      </c>
      <c r="R43" s="112">
        <f t="shared" si="8"/>
        <v>0</v>
      </c>
      <c r="S43" s="42"/>
      <c r="T43" s="42"/>
    </row>
    <row r="44" s="1" customFormat="1" ht="18" spans="1:20">
      <c r="A44" s="17" t="s">
        <v>52</v>
      </c>
      <c r="B44" s="18"/>
      <c r="C44" s="18"/>
      <c r="D44" s="18"/>
      <c r="E44" s="18"/>
      <c r="F44" s="18"/>
      <c r="G44" s="18"/>
      <c r="H44" s="18"/>
      <c r="I44" s="18"/>
      <c r="J44" s="18"/>
      <c r="K44" s="66"/>
      <c r="L44" s="18"/>
      <c r="M44" s="18"/>
      <c r="N44" s="18"/>
      <c r="O44" s="18"/>
      <c r="P44" s="18"/>
      <c r="Q44" s="18"/>
      <c r="R44" s="109"/>
      <c r="S44" s="109"/>
      <c r="T44" s="109"/>
    </row>
    <row r="45" s="1" customFormat="1" spans="1:20">
      <c r="A45" s="19" t="s">
        <v>18</v>
      </c>
      <c r="B45" s="19" t="s">
        <v>19</v>
      </c>
      <c r="C45" s="19" t="s">
        <v>20</v>
      </c>
      <c r="D45" s="19" t="s">
        <v>21</v>
      </c>
      <c r="E45" s="56" t="s">
        <v>22</v>
      </c>
      <c r="F45" s="19" t="s">
        <v>23</v>
      </c>
      <c r="G45" s="19" t="s">
        <v>24</v>
      </c>
      <c r="H45" s="19" t="s">
        <v>25</v>
      </c>
      <c r="I45" s="19" t="s">
        <v>26</v>
      </c>
      <c r="J45" s="67" t="s">
        <v>27</v>
      </c>
      <c r="K45" s="68" t="s">
        <v>28</v>
      </c>
      <c r="L45" s="19" t="s">
        <v>29</v>
      </c>
      <c r="M45" s="88" t="s">
        <v>30</v>
      </c>
      <c r="N45" s="19" t="s">
        <v>31</v>
      </c>
      <c r="O45" s="88" t="s">
        <v>32</v>
      </c>
      <c r="P45" s="67" t="s">
        <v>33</v>
      </c>
      <c r="Q45" s="88" t="s">
        <v>34</v>
      </c>
      <c r="R45" s="67" t="s">
        <v>35</v>
      </c>
      <c r="S45" s="67" t="s">
        <v>36</v>
      </c>
      <c r="T45" s="117" t="s">
        <v>37</v>
      </c>
    </row>
    <row r="46" s="4" customFormat="1" spans="1:20">
      <c r="A46" s="38" t="s">
        <v>53</v>
      </c>
      <c r="B46" s="38"/>
      <c r="C46" s="38"/>
      <c r="D46" s="38"/>
      <c r="E46" s="38"/>
      <c r="F46" s="38"/>
      <c r="G46" s="38"/>
      <c r="H46" s="38"/>
      <c r="I46" s="38"/>
      <c r="J46" s="38"/>
      <c r="K46" s="78"/>
      <c r="L46" s="38"/>
      <c r="M46" s="38"/>
      <c r="N46" s="38"/>
      <c r="O46" s="38"/>
      <c r="P46" s="38"/>
      <c r="Q46" s="38"/>
      <c r="R46" s="118"/>
      <c r="S46" s="118"/>
      <c r="T46" s="118"/>
    </row>
    <row r="47" s="2" customFormat="1" spans="1:20">
      <c r="A47" s="22">
        <v>1</v>
      </c>
      <c r="B47" s="22"/>
      <c r="C47" s="22"/>
      <c r="D47" s="22"/>
      <c r="E47" s="57"/>
      <c r="F47" s="22"/>
      <c r="G47" s="22"/>
      <c r="H47" s="22"/>
      <c r="I47" s="22"/>
      <c r="J47" s="79"/>
      <c r="K47" s="80"/>
      <c r="L47" s="22"/>
      <c r="M47" s="22"/>
      <c r="N47" s="22"/>
      <c r="O47" s="22">
        <v>1</v>
      </c>
      <c r="P47" s="96">
        <f>J47*L47*N47</f>
        <v>0</v>
      </c>
      <c r="Q47" s="94">
        <f>K47*M47*O47</f>
        <v>0</v>
      </c>
      <c r="R47" s="112">
        <f>Q47-P47</f>
        <v>0</v>
      </c>
      <c r="S47" s="22"/>
      <c r="T47" s="22"/>
    </row>
    <row r="48" s="2" customFormat="1" spans="1:20">
      <c r="A48" s="22">
        <v>2</v>
      </c>
      <c r="B48" s="22"/>
      <c r="C48" s="22"/>
      <c r="D48" s="22"/>
      <c r="E48" s="57"/>
      <c r="F48" s="22"/>
      <c r="G48" s="22"/>
      <c r="H48" s="22"/>
      <c r="I48" s="22"/>
      <c r="J48" s="79"/>
      <c r="K48" s="80"/>
      <c r="L48" s="22"/>
      <c r="M48" s="22"/>
      <c r="N48" s="22"/>
      <c r="O48" s="22">
        <v>1</v>
      </c>
      <c r="P48" s="96">
        <f>J48*L48*N48</f>
        <v>0</v>
      </c>
      <c r="Q48" s="94">
        <f>K48*M48*O48</f>
        <v>0</v>
      </c>
      <c r="R48" s="112">
        <f>Q48-P48</f>
        <v>0</v>
      </c>
      <c r="S48" s="22"/>
      <c r="T48" s="22"/>
    </row>
    <row r="49" s="1" customFormat="1" ht="18" customHeight="1" spans="1:20">
      <c r="A49" s="22">
        <v>3</v>
      </c>
      <c r="B49" s="23"/>
      <c r="C49" s="22"/>
      <c r="D49" s="23"/>
      <c r="E49" s="57"/>
      <c r="F49" s="58"/>
      <c r="G49" s="58"/>
      <c r="H49" s="58"/>
      <c r="I49" s="81"/>
      <c r="J49" s="82"/>
      <c r="K49" s="80"/>
      <c r="L49" s="23"/>
      <c r="M49" s="23"/>
      <c r="N49" s="23"/>
      <c r="O49" s="23">
        <v>1</v>
      </c>
      <c r="P49" s="94">
        <f>N49*L49*J49</f>
        <v>0</v>
      </c>
      <c r="Q49" s="94">
        <f>K49*M49*O49</f>
        <v>0</v>
      </c>
      <c r="R49" s="112">
        <f>Q49-P49</f>
        <v>0</v>
      </c>
      <c r="S49" s="46"/>
      <c r="T49" s="42"/>
    </row>
    <row r="50" s="1" customFormat="1" spans="1:20">
      <c r="A50" s="39" t="s">
        <v>51</v>
      </c>
      <c r="B50" s="39"/>
      <c r="C50" s="39"/>
      <c r="D50" s="39"/>
      <c r="E50" s="39"/>
      <c r="F50" s="39"/>
      <c r="G50" s="39"/>
      <c r="H50" s="39"/>
      <c r="I50" s="39"/>
      <c r="J50" s="39"/>
      <c r="K50" s="83"/>
      <c r="L50" s="39"/>
      <c r="M50" s="39"/>
      <c r="N50" s="39"/>
      <c r="O50" s="39"/>
      <c r="P50" s="97">
        <f>SUM(P47:P49)</f>
        <v>0</v>
      </c>
      <c r="Q50" s="97">
        <f>SUM(Q47:Q49)</f>
        <v>0</v>
      </c>
      <c r="R50" s="112">
        <f t="shared" ref="R50:R56" si="9">Q50-P50</f>
        <v>0</v>
      </c>
      <c r="S50" s="22"/>
      <c r="T50" s="42"/>
    </row>
    <row r="51" s="1" customFormat="1" ht="18" spans="1:20">
      <c r="A51" s="17" t="s">
        <v>54</v>
      </c>
      <c r="B51" s="18"/>
      <c r="C51" s="18"/>
      <c r="D51" s="18"/>
      <c r="E51" s="18"/>
      <c r="F51" s="18"/>
      <c r="G51" s="18"/>
      <c r="H51" s="18"/>
      <c r="I51" s="18"/>
      <c r="J51" s="18"/>
      <c r="K51" s="66"/>
      <c r="L51" s="18"/>
      <c r="M51" s="18"/>
      <c r="N51" s="18"/>
      <c r="O51" s="18"/>
      <c r="P51" s="18"/>
      <c r="Q51" s="18"/>
      <c r="R51" s="109"/>
      <c r="S51" s="109"/>
      <c r="T51" s="109"/>
    </row>
    <row r="52" s="1" customFormat="1" spans="1:20">
      <c r="A52" s="19" t="s">
        <v>18</v>
      </c>
      <c r="B52" s="19" t="s">
        <v>19</v>
      </c>
      <c r="C52" s="19" t="s">
        <v>20</v>
      </c>
      <c r="D52" s="19" t="s">
        <v>21</v>
      </c>
      <c r="E52" s="56" t="s">
        <v>22</v>
      </c>
      <c r="F52" s="19" t="s">
        <v>23</v>
      </c>
      <c r="G52" s="19" t="s">
        <v>24</v>
      </c>
      <c r="H52" s="19" t="s">
        <v>25</v>
      </c>
      <c r="I52" s="19" t="s">
        <v>26</v>
      </c>
      <c r="J52" s="67" t="s">
        <v>27</v>
      </c>
      <c r="K52" s="68" t="s">
        <v>28</v>
      </c>
      <c r="L52" s="19" t="s">
        <v>29</v>
      </c>
      <c r="M52" s="88" t="s">
        <v>30</v>
      </c>
      <c r="N52" s="19" t="s">
        <v>31</v>
      </c>
      <c r="O52" s="88" t="s">
        <v>32</v>
      </c>
      <c r="P52" s="67" t="s">
        <v>33</v>
      </c>
      <c r="Q52" s="88" t="s">
        <v>34</v>
      </c>
      <c r="R52" s="67" t="s">
        <v>35</v>
      </c>
      <c r="S52" s="67" t="s">
        <v>36</v>
      </c>
      <c r="T52" s="117" t="s">
        <v>37</v>
      </c>
    </row>
    <row r="53" s="4" customFormat="1" spans="1:20">
      <c r="A53" s="20" t="s">
        <v>53</v>
      </c>
      <c r="B53" s="21"/>
      <c r="C53" s="21"/>
      <c r="D53" s="21"/>
      <c r="E53" s="21"/>
      <c r="F53" s="21"/>
      <c r="G53" s="21"/>
      <c r="H53" s="21"/>
      <c r="I53" s="21"/>
      <c r="J53" s="21"/>
      <c r="K53" s="69"/>
      <c r="L53" s="21"/>
      <c r="M53" s="21"/>
      <c r="N53" s="21"/>
      <c r="O53" s="21"/>
      <c r="P53" s="21"/>
      <c r="Q53" s="21"/>
      <c r="R53" s="110"/>
      <c r="S53" s="110"/>
      <c r="T53" s="111"/>
    </row>
    <row r="54" s="2" customFormat="1" spans="1:20">
      <c r="A54" s="22">
        <v>1</v>
      </c>
      <c r="B54" s="40"/>
      <c r="C54" s="40"/>
      <c r="D54" s="40"/>
      <c r="E54" s="57"/>
      <c r="F54" s="58"/>
      <c r="G54" s="58"/>
      <c r="H54" s="58"/>
      <c r="I54" s="81"/>
      <c r="J54" s="82"/>
      <c r="K54" s="80"/>
      <c r="L54" s="23"/>
      <c r="M54" s="23"/>
      <c r="N54" s="23"/>
      <c r="O54" s="23"/>
      <c r="P54" s="94">
        <f t="shared" ref="P54:P60" si="10">N54*L54*J54</f>
        <v>0</v>
      </c>
      <c r="Q54" s="94">
        <f t="shared" ref="Q54:Q60" si="11">K54*M54*O54</f>
        <v>0</v>
      </c>
      <c r="R54" s="112">
        <f t="shared" si="9"/>
        <v>0</v>
      </c>
      <c r="S54" s="22"/>
      <c r="T54" s="22"/>
    </row>
    <row r="55" s="1" customFormat="1" spans="1:20">
      <c r="A55" s="22">
        <v>2</v>
      </c>
      <c r="B55" s="23"/>
      <c r="C55" s="41"/>
      <c r="D55" s="40"/>
      <c r="E55" s="57"/>
      <c r="F55" s="58"/>
      <c r="G55" s="58"/>
      <c r="H55" s="58"/>
      <c r="I55" s="81"/>
      <c r="J55" s="82"/>
      <c r="K55" s="80"/>
      <c r="L55" s="23"/>
      <c r="M55" s="23"/>
      <c r="N55" s="23"/>
      <c r="O55" s="23"/>
      <c r="P55" s="94">
        <f t="shared" si="10"/>
        <v>0</v>
      </c>
      <c r="Q55" s="94">
        <f t="shared" si="11"/>
        <v>0</v>
      </c>
      <c r="R55" s="112">
        <f t="shared" si="9"/>
        <v>0</v>
      </c>
      <c r="S55" s="22"/>
      <c r="T55" s="42"/>
    </row>
    <row r="56" s="1" customFormat="1" spans="1:20">
      <c r="A56" s="39" t="s">
        <v>51</v>
      </c>
      <c r="B56" s="39"/>
      <c r="C56" s="39"/>
      <c r="D56" s="39"/>
      <c r="E56" s="39"/>
      <c r="F56" s="39"/>
      <c r="G56" s="39"/>
      <c r="H56" s="39"/>
      <c r="I56" s="39"/>
      <c r="J56" s="39"/>
      <c r="K56" s="83"/>
      <c r="L56" s="39"/>
      <c r="M56" s="39"/>
      <c r="N56" s="39"/>
      <c r="O56" s="39"/>
      <c r="P56" s="97">
        <f>SUM(P54:P55)</f>
        <v>0</v>
      </c>
      <c r="Q56" s="97">
        <f>SUM(Q54:Q55)</f>
        <v>0</v>
      </c>
      <c r="R56" s="112">
        <f t="shared" si="9"/>
        <v>0</v>
      </c>
      <c r="S56" s="42"/>
      <c r="T56" s="42"/>
    </row>
    <row r="57" s="1" customFormat="1" ht="18" spans="1:20">
      <c r="A57" s="17" t="s">
        <v>55</v>
      </c>
      <c r="B57" s="18"/>
      <c r="C57" s="18"/>
      <c r="D57" s="18"/>
      <c r="E57" s="18"/>
      <c r="F57" s="18"/>
      <c r="G57" s="18"/>
      <c r="H57" s="18"/>
      <c r="I57" s="18"/>
      <c r="J57" s="18"/>
      <c r="K57" s="66"/>
      <c r="L57" s="18"/>
      <c r="M57" s="18"/>
      <c r="N57" s="18"/>
      <c r="O57" s="18"/>
      <c r="P57" s="18"/>
      <c r="Q57" s="18"/>
      <c r="R57" s="109"/>
      <c r="S57" s="109"/>
      <c r="T57" s="109"/>
    </row>
    <row r="58" s="1" customFormat="1" spans="1:20">
      <c r="A58" s="19" t="s">
        <v>18</v>
      </c>
      <c r="B58" s="19" t="s">
        <v>19</v>
      </c>
      <c r="C58" s="19" t="s">
        <v>20</v>
      </c>
      <c r="D58" s="19" t="s">
        <v>21</v>
      </c>
      <c r="E58" s="56" t="s">
        <v>22</v>
      </c>
      <c r="F58" s="19" t="s">
        <v>23</v>
      </c>
      <c r="G58" s="19" t="s">
        <v>24</v>
      </c>
      <c r="H58" s="19" t="s">
        <v>25</v>
      </c>
      <c r="I58" s="19" t="s">
        <v>26</v>
      </c>
      <c r="J58" s="67" t="s">
        <v>27</v>
      </c>
      <c r="K58" s="68" t="s">
        <v>28</v>
      </c>
      <c r="L58" s="19" t="s">
        <v>29</v>
      </c>
      <c r="M58" s="88" t="s">
        <v>30</v>
      </c>
      <c r="N58" s="19" t="s">
        <v>31</v>
      </c>
      <c r="O58" s="88" t="s">
        <v>32</v>
      </c>
      <c r="P58" s="67" t="s">
        <v>33</v>
      </c>
      <c r="Q58" s="88" t="s">
        <v>34</v>
      </c>
      <c r="R58" s="67" t="s">
        <v>35</v>
      </c>
      <c r="S58" s="67" t="s">
        <v>36</v>
      </c>
      <c r="T58" s="117" t="s">
        <v>37</v>
      </c>
    </row>
    <row r="59" s="1" customFormat="1" spans="1:20">
      <c r="A59" s="22">
        <v>1</v>
      </c>
      <c r="B59" s="42"/>
      <c r="C59" s="42"/>
      <c r="D59" s="23"/>
      <c r="E59" s="57"/>
      <c r="F59" s="58"/>
      <c r="G59" s="58"/>
      <c r="H59" s="58"/>
      <c r="I59" s="58"/>
      <c r="J59" s="73"/>
      <c r="K59" s="84"/>
      <c r="L59" s="23"/>
      <c r="M59" s="23"/>
      <c r="N59" s="23"/>
      <c r="O59" s="23"/>
      <c r="P59" s="94">
        <f t="shared" si="10"/>
        <v>0</v>
      </c>
      <c r="Q59" s="94">
        <f t="shared" si="11"/>
        <v>0</v>
      </c>
      <c r="R59" s="112">
        <f t="shared" ref="R59:R61" si="12">Q59-P59</f>
        <v>0</v>
      </c>
      <c r="S59" s="42"/>
      <c r="T59" s="42"/>
    </row>
    <row r="60" s="1" customFormat="1" spans="1:20">
      <c r="A60" s="22">
        <v>2</v>
      </c>
      <c r="B60" s="42"/>
      <c r="C60" s="42"/>
      <c r="D60" s="23"/>
      <c r="E60" s="57"/>
      <c r="F60" s="58"/>
      <c r="G60" s="59"/>
      <c r="H60" s="58"/>
      <c r="I60" s="58"/>
      <c r="J60" s="73"/>
      <c r="K60" s="84"/>
      <c r="L60" s="23"/>
      <c r="M60" s="23"/>
      <c r="N60" s="23"/>
      <c r="O60" s="23"/>
      <c r="P60" s="94">
        <f t="shared" si="10"/>
        <v>0</v>
      </c>
      <c r="Q60" s="94">
        <f t="shared" si="11"/>
        <v>0</v>
      </c>
      <c r="R60" s="112">
        <f t="shared" si="12"/>
        <v>0</v>
      </c>
      <c r="S60" s="119"/>
      <c r="T60" s="42"/>
    </row>
    <row r="61" s="1" customFormat="1" spans="1:20">
      <c r="A61" s="39" t="s">
        <v>51</v>
      </c>
      <c r="B61" s="39"/>
      <c r="C61" s="39"/>
      <c r="D61" s="39"/>
      <c r="E61" s="39"/>
      <c r="F61" s="39"/>
      <c r="G61" s="39"/>
      <c r="H61" s="39"/>
      <c r="I61" s="39"/>
      <c r="J61" s="39"/>
      <c r="K61" s="83"/>
      <c r="L61" s="39"/>
      <c r="M61" s="39"/>
      <c r="N61" s="39"/>
      <c r="O61" s="39"/>
      <c r="P61" s="97">
        <f>SUM(P59:P60)</f>
        <v>0</v>
      </c>
      <c r="Q61" s="97">
        <f>SUM(Q59:Q60)</f>
        <v>0</v>
      </c>
      <c r="R61" s="112">
        <f t="shared" si="12"/>
        <v>0</v>
      </c>
      <c r="S61" s="42"/>
      <c r="T61" s="42"/>
    </row>
    <row r="62" s="1" customFormat="1" ht="18" spans="1:20">
      <c r="A62" s="17" t="s">
        <v>56</v>
      </c>
      <c r="B62" s="18"/>
      <c r="C62" s="18"/>
      <c r="D62" s="18"/>
      <c r="E62" s="18"/>
      <c r="F62" s="18"/>
      <c r="G62" s="18"/>
      <c r="H62" s="18"/>
      <c r="I62" s="18"/>
      <c r="J62" s="18"/>
      <c r="K62" s="66"/>
      <c r="L62" s="18"/>
      <c r="M62" s="18"/>
      <c r="N62" s="18"/>
      <c r="O62" s="18"/>
      <c r="P62" s="18"/>
      <c r="Q62" s="18"/>
      <c r="R62" s="109"/>
      <c r="S62" s="109"/>
      <c r="T62" s="109"/>
    </row>
    <row r="63" s="2" customFormat="1" spans="1:20">
      <c r="A63" s="43" t="s">
        <v>18</v>
      </c>
      <c r="B63" s="43" t="s">
        <v>19</v>
      </c>
      <c r="C63" s="43" t="s">
        <v>20</v>
      </c>
      <c r="D63" s="43" t="s">
        <v>57</v>
      </c>
      <c r="E63" s="56" t="s">
        <v>22</v>
      </c>
      <c r="F63" s="43" t="s">
        <v>58</v>
      </c>
      <c r="G63" s="43" t="s">
        <v>59</v>
      </c>
      <c r="H63" s="43" t="s">
        <v>25</v>
      </c>
      <c r="I63" s="19" t="s">
        <v>26</v>
      </c>
      <c r="J63" s="67" t="s">
        <v>27</v>
      </c>
      <c r="K63" s="68" t="s">
        <v>28</v>
      </c>
      <c r="L63" s="19" t="s">
        <v>29</v>
      </c>
      <c r="M63" s="88" t="s">
        <v>30</v>
      </c>
      <c r="N63" s="19" t="s">
        <v>31</v>
      </c>
      <c r="O63" s="88" t="s">
        <v>32</v>
      </c>
      <c r="P63" s="67" t="s">
        <v>33</v>
      </c>
      <c r="Q63" s="88" t="s">
        <v>34</v>
      </c>
      <c r="R63" s="67" t="s">
        <v>35</v>
      </c>
      <c r="S63" s="67" t="s">
        <v>36</v>
      </c>
      <c r="T63" s="117" t="s">
        <v>37</v>
      </c>
    </row>
    <row r="64" s="4" customFormat="1" spans="1:20">
      <c r="A64" s="20" t="s">
        <v>60</v>
      </c>
      <c r="B64" s="21"/>
      <c r="C64" s="21"/>
      <c r="D64" s="21"/>
      <c r="E64" s="21"/>
      <c r="F64" s="21"/>
      <c r="G64" s="21"/>
      <c r="H64" s="21"/>
      <c r="I64" s="21"/>
      <c r="J64" s="21"/>
      <c r="K64" s="69"/>
      <c r="L64" s="21"/>
      <c r="M64" s="21"/>
      <c r="N64" s="21"/>
      <c r="O64" s="21"/>
      <c r="P64" s="21"/>
      <c r="Q64" s="21"/>
      <c r="R64" s="120"/>
      <c r="S64" s="120"/>
      <c r="T64" s="121"/>
    </row>
    <row r="65" s="1" customFormat="1" ht="17" customHeight="1" spans="1:20">
      <c r="A65" s="22">
        <v>1</v>
      </c>
      <c r="B65" s="23" t="s">
        <v>61</v>
      </c>
      <c r="C65" s="22" t="s">
        <v>62</v>
      </c>
      <c r="D65" s="22" t="s">
        <v>62</v>
      </c>
      <c r="E65" s="57"/>
      <c r="F65" s="136" t="s">
        <v>63</v>
      </c>
      <c r="G65" s="136" t="s">
        <v>63</v>
      </c>
      <c r="H65" s="23" t="s">
        <v>64</v>
      </c>
      <c r="I65" s="58" t="s">
        <v>65</v>
      </c>
      <c r="J65" s="73">
        <v>3000</v>
      </c>
      <c r="K65" s="84"/>
      <c r="L65" s="23">
        <v>2</v>
      </c>
      <c r="M65" s="23"/>
      <c r="N65" s="23">
        <v>1</v>
      </c>
      <c r="O65" s="23"/>
      <c r="P65" s="94">
        <f>N65*L65*J65</f>
        <v>6000</v>
      </c>
      <c r="Q65" s="94">
        <f>K65*M65*O65</f>
        <v>0</v>
      </c>
      <c r="R65" s="112">
        <f t="shared" ref="R65:R67" si="13">Q65-P65</f>
        <v>-6000</v>
      </c>
      <c r="S65" s="42"/>
      <c r="T65" s="42"/>
    </row>
    <row r="66" s="1" customFormat="1" ht="18" customHeight="1" spans="1:20">
      <c r="A66" s="22">
        <v>2</v>
      </c>
      <c r="B66" s="23" t="s">
        <v>61</v>
      </c>
      <c r="C66" s="22" t="s">
        <v>62</v>
      </c>
      <c r="D66" s="22" t="s">
        <v>62</v>
      </c>
      <c r="E66" s="57"/>
      <c r="F66" s="58" t="s">
        <v>66</v>
      </c>
      <c r="G66" s="58" t="s">
        <v>66</v>
      </c>
      <c r="H66" s="23" t="s">
        <v>67</v>
      </c>
      <c r="I66" s="58" t="s">
        <v>65</v>
      </c>
      <c r="J66" s="73">
        <v>15450</v>
      </c>
      <c r="K66" s="84"/>
      <c r="L66" s="23">
        <v>2</v>
      </c>
      <c r="M66" s="23"/>
      <c r="N66" s="23">
        <v>1</v>
      </c>
      <c r="O66" s="23"/>
      <c r="P66" s="94">
        <f>N66*L66*J66</f>
        <v>30900</v>
      </c>
      <c r="Q66" s="94">
        <f>K66*M66*O66</f>
        <v>0</v>
      </c>
      <c r="R66" s="112">
        <f t="shared" si="13"/>
        <v>-30900</v>
      </c>
      <c r="S66" s="42"/>
      <c r="T66" s="42"/>
    </row>
    <row r="67" s="1" customFormat="1" spans="1:20">
      <c r="A67" s="39" t="s">
        <v>51</v>
      </c>
      <c r="B67" s="39"/>
      <c r="C67" s="39"/>
      <c r="D67" s="39"/>
      <c r="E67" s="39"/>
      <c r="F67" s="39"/>
      <c r="G67" s="39"/>
      <c r="H67" s="39"/>
      <c r="I67" s="39"/>
      <c r="J67" s="39"/>
      <c r="K67" s="83"/>
      <c r="L67" s="39"/>
      <c r="M67" s="39"/>
      <c r="N67" s="39"/>
      <c r="O67" s="39"/>
      <c r="P67" s="97">
        <f>SUM(P65:P66)</f>
        <v>36900</v>
      </c>
      <c r="Q67" s="97">
        <f>SUM(Q65:Q66)</f>
        <v>0</v>
      </c>
      <c r="R67" s="112">
        <f t="shared" si="13"/>
        <v>-36900</v>
      </c>
      <c r="S67" s="42"/>
      <c r="T67" s="42"/>
    </row>
    <row r="68" s="1" customFormat="1" ht="18" spans="1:20">
      <c r="A68" s="17" t="s">
        <v>68</v>
      </c>
      <c r="B68" s="18"/>
      <c r="C68" s="18"/>
      <c r="D68" s="18"/>
      <c r="E68" s="18"/>
      <c r="F68" s="18"/>
      <c r="G68" s="18"/>
      <c r="H68" s="18"/>
      <c r="I68" s="18"/>
      <c r="J68" s="18"/>
      <c r="K68" s="66"/>
      <c r="L68" s="18"/>
      <c r="M68" s="18"/>
      <c r="N68" s="18"/>
      <c r="O68" s="18"/>
      <c r="P68" s="18"/>
      <c r="Q68" s="18"/>
      <c r="R68" s="109"/>
      <c r="S68" s="109"/>
      <c r="T68" s="109"/>
    </row>
    <row r="69" s="1" customFormat="1" spans="1:20">
      <c r="A69" s="19" t="s">
        <v>18</v>
      </c>
      <c r="B69" s="19" t="s">
        <v>19</v>
      </c>
      <c r="C69" s="19" t="s">
        <v>20</v>
      </c>
      <c r="D69" s="19" t="s">
        <v>21</v>
      </c>
      <c r="E69" s="56" t="s">
        <v>22</v>
      </c>
      <c r="F69" s="19" t="s">
        <v>23</v>
      </c>
      <c r="G69" s="19" t="s">
        <v>24</v>
      </c>
      <c r="H69" s="19" t="s">
        <v>25</v>
      </c>
      <c r="I69" s="19" t="s">
        <v>26</v>
      </c>
      <c r="J69" s="67" t="s">
        <v>27</v>
      </c>
      <c r="K69" s="68" t="s">
        <v>28</v>
      </c>
      <c r="L69" s="19" t="s">
        <v>29</v>
      </c>
      <c r="M69" s="88" t="s">
        <v>30</v>
      </c>
      <c r="N69" s="19" t="s">
        <v>31</v>
      </c>
      <c r="O69" s="88" t="s">
        <v>32</v>
      </c>
      <c r="P69" s="67" t="s">
        <v>33</v>
      </c>
      <c r="Q69" s="88" t="s">
        <v>34</v>
      </c>
      <c r="R69" s="67" t="s">
        <v>35</v>
      </c>
      <c r="S69" s="67" t="s">
        <v>36</v>
      </c>
      <c r="T69" s="117" t="s">
        <v>37</v>
      </c>
    </row>
    <row r="70" s="1" customFormat="1" spans="1:20">
      <c r="A70" s="20" t="s">
        <v>69</v>
      </c>
      <c r="B70" s="21"/>
      <c r="C70" s="21"/>
      <c r="D70" s="21"/>
      <c r="E70" s="21"/>
      <c r="F70" s="21"/>
      <c r="G70" s="21"/>
      <c r="H70" s="21"/>
      <c r="I70" s="21"/>
      <c r="J70" s="21"/>
      <c r="K70" s="69"/>
      <c r="L70" s="21"/>
      <c r="M70" s="21"/>
      <c r="N70" s="21"/>
      <c r="O70" s="21"/>
      <c r="P70" s="21"/>
      <c r="Q70" s="21"/>
      <c r="R70" s="120"/>
      <c r="S70" s="120"/>
      <c r="T70" s="121"/>
    </row>
    <row r="71" s="1" customFormat="1" spans="1:20">
      <c r="A71" s="124">
        <v>1</v>
      </c>
      <c r="B71" s="27"/>
      <c r="C71" s="27"/>
      <c r="D71" s="24"/>
      <c r="E71" s="48"/>
      <c r="F71" s="49"/>
      <c r="G71" s="49"/>
      <c r="H71" s="49"/>
      <c r="I71" s="49"/>
      <c r="J71" s="70"/>
      <c r="K71" s="84"/>
      <c r="L71" s="72"/>
      <c r="M71" s="23"/>
      <c r="N71" s="23"/>
      <c r="O71" s="23"/>
      <c r="P71" s="94">
        <f t="shared" ref="P71:P73" si="14">N71*L71*J71</f>
        <v>0</v>
      </c>
      <c r="Q71" s="94">
        <f>K71*M71*O71</f>
        <v>0</v>
      </c>
      <c r="R71" s="112">
        <f t="shared" ref="R71:R74" si="15">Q71-P71</f>
        <v>0</v>
      </c>
      <c r="S71" s="119"/>
      <c r="T71" s="42"/>
    </row>
    <row r="72" s="1" customFormat="1" spans="1:20">
      <c r="A72" s="125"/>
      <c r="B72" s="29"/>
      <c r="C72" s="29"/>
      <c r="D72" s="24"/>
      <c r="E72" s="50"/>
      <c r="F72" s="24"/>
      <c r="G72" s="24"/>
      <c r="H72" s="55"/>
      <c r="I72" s="55"/>
      <c r="J72" s="73"/>
      <c r="K72" s="84"/>
      <c r="L72" s="72"/>
      <c r="M72" s="23"/>
      <c r="N72" s="23"/>
      <c r="O72" s="23"/>
      <c r="P72" s="94">
        <f t="shared" si="14"/>
        <v>0</v>
      </c>
      <c r="Q72" s="94"/>
      <c r="R72" s="112"/>
      <c r="S72" s="119"/>
      <c r="T72" s="42"/>
    </row>
    <row r="73" s="1" customFormat="1" spans="1:20">
      <c r="A73" s="22">
        <v>2</v>
      </c>
      <c r="B73" s="23"/>
      <c r="C73" s="126"/>
      <c r="D73" s="127"/>
      <c r="E73" s="50"/>
      <c r="F73" s="127"/>
      <c r="G73" s="127"/>
      <c r="H73" s="55"/>
      <c r="I73" s="55"/>
      <c r="J73" s="73"/>
      <c r="K73" s="84"/>
      <c r="L73" s="72"/>
      <c r="M73" s="23"/>
      <c r="N73" s="23"/>
      <c r="O73" s="23"/>
      <c r="P73" s="94">
        <f t="shared" si="14"/>
        <v>0</v>
      </c>
      <c r="Q73" s="94">
        <f>K73*M73*O73</f>
        <v>0</v>
      </c>
      <c r="R73" s="112">
        <f t="shared" si="15"/>
        <v>0</v>
      </c>
      <c r="S73" s="119"/>
      <c r="T73" s="42"/>
    </row>
    <row r="74" s="1" customFormat="1" spans="1:20">
      <c r="A74" s="39" t="s">
        <v>51</v>
      </c>
      <c r="B74" s="39"/>
      <c r="C74" s="39"/>
      <c r="D74" s="39"/>
      <c r="E74" s="39"/>
      <c r="F74" s="39"/>
      <c r="G74" s="39"/>
      <c r="H74" s="39"/>
      <c r="I74" s="39"/>
      <c r="J74" s="39"/>
      <c r="K74" s="83"/>
      <c r="L74" s="39"/>
      <c r="M74" s="39"/>
      <c r="N74" s="39"/>
      <c r="O74" s="37"/>
      <c r="P74" s="97">
        <f>SUM(P71:P73)</f>
        <v>0</v>
      </c>
      <c r="Q74" s="97">
        <f>SUM(Q71:Q73)</f>
        <v>0</v>
      </c>
      <c r="R74" s="112">
        <f t="shared" si="15"/>
        <v>0</v>
      </c>
      <c r="S74" s="42"/>
      <c r="T74" s="42"/>
    </row>
    <row r="75" s="1" customFormat="1" spans="1:20">
      <c r="A75" s="128" t="s">
        <v>70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38"/>
      <c r="L75" s="128"/>
      <c r="M75" s="128"/>
      <c r="N75" s="128"/>
      <c r="O75" s="128"/>
      <c r="P75" s="142">
        <f>P43+P56+P61+P67+P74+P50</f>
        <v>36900</v>
      </c>
      <c r="Q75" s="142">
        <f>Q43+Q56+Q61+Q67+Q74+Q50</f>
        <v>0</v>
      </c>
      <c r="R75" s="152"/>
      <c r="S75" s="153"/>
      <c r="T75" s="153"/>
    </row>
    <row r="76" s="5" customFormat="1" ht="14.4" spans="1:20">
      <c r="A76" s="37" t="s">
        <v>71</v>
      </c>
      <c r="B76" s="37"/>
      <c r="C76" s="37"/>
      <c r="D76" s="37"/>
      <c r="E76" s="37"/>
      <c r="F76" s="37"/>
      <c r="G76" s="37"/>
      <c r="H76" s="37"/>
      <c r="I76" s="37"/>
      <c r="J76" s="37"/>
      <c r="K76" s="77"/>
      <c r="L76" s="37"/>
      <c r="M76" s="37"/>
      <c r="N76" s="37"/>
      <c r="O76" s="143">
        <v>0.05</v>
      </c>
      <c r="P76" s="144">
        <f>(P75-P43)*O76</f>
        <v>1845</v>
      </c>
      <c r="Q76" s="144">
        <f>Q75*O76</f>
        <v>0</v>
      </c>
      <c r="R76" s="154"/>
      <c r="S76" s="155"/>
      <c r="T76" s="155"/>
    </row>
    <row r="77" s="5" customFormat="1" ht="14.4" spans="1:20">
      <c r="A77" s="37" t="s">
        <v>72</v>
      </c>
      <c r="B77" s="37"/>
      <c r="C77" s="37"/>
      <c r="D77" s="37"/>
      <c r="E77" s="37"/>
      <c r="F77" s="37"/>
      <c r="G77" s="37"/>
      <c r="H77" s="37"/>
      <c r="I77" s="37"/>
      <c r="J77" s="37"/>
      <c r="K77" s="77"/>
      <c r="L77" s="37"/>
      <c r="M77" s="37"/>
      <c r="N77" s="37"/>
      <c r="O77" s="143">
        <v>0.1</v>
      </c>
      <c r="P77" s="144">
        <f>P43*O77</f>
        <v>0</v>
      </c>
      <c r="Q77" s="144">
        <v>0</v>
      </c>
      <c r="R77" s="154"/>
      <c r="S77" s="155"/>
      <c r="T77" s="155"/>
    </row>
    <row r="78" s="1" customFormat="1" spans="1:20">
      <c r="A78" s="129" t="s">
        <v>73</v>
      </c>
      <c r="B78" s="129"/>
      <c r="C78" s="129"/>
      <c r="D78" s="129"/>
      <c r="E78" s="129"/>
      <c r="F78" s="129"/>
      <c r="G78" s="137" t="s">
        <v>74</v>
      </c>
      <c r="H78" s="37" t="s">
        <v>75</v>
      </c>
      <c r="I78" s="37"/>
      <c r="J78" s="37"/>
      <c r="K78" s="77"/>
      <c r="L78" s="37"/>
      <c r="M78" s="37"/>
      <c r="N78" s="37"/>
      <c r="O78" s="143">
        <v>0.06</v>
      </c>
      <c r="P78" s="73">
        <f>(P75+P76+P77)*O78+(P67/1.01-P67)</f>
        <v>1959.35346534653</v>
      </c>
      <c r="Q78" s="73">
        <f>(Q75+Q76+Q77)*O78</f>
        <v>0</v>
      </c>
      <c r="R78" s="112"/>
      <c r="S78" s="42"/>
      <c r="T78" s="42"/>
    </row>
    <row r="79" s="1" customFormat="1" spans="1:20">
      <c r="A79" s="130" t="s">
        <v>76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9"/>
      <c r="L79" s="131"/>
      <c r="M79" s="131"/>
      <c r="N79" s="131"/>
      <c r="O79" s="145"/>
      <c r="P79" s="73">
        <f>SUM(P75:P78)</f>
        <v>40704.3534653465</v>
      </c>
      <c r="Q79" s="73">
        <f>SUM(Q75:Q78)</f>
        <v>0</v>
      </c>
      <c r="R79" s="112"/>
      <c r="S79" s="42"/>
      <c r="T79" s="42"/>
    </row>
    <row r="80" s="1" customFormat="1" spans="1:20">
      <c r="A80" s="132" t="s">
        <v>77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40"/>
      <c r="L80" s="133"/>
      <c r="M80" s="133"/>
      <c r="N80" s="133"/>
      <c r="O80" s="146"/>
      <c r="P80" s="147"/>
      <c r="Q80" s="147"/>
      <c r="R80" s="147"/>
      <c r="S80" s="147"/>
      <c r="T80" s="147"/>
    </row>
    <row r="81" s="1" customFormat="1" ht="15" customHeight="1" spans="1:20">
      <c r="A81" s="134" t="s">
        <v>44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41"/>
      <c r="L81" s="135"/>
      <c r="M81" s="135"/>
      <c r="N81" s="148" t="s">
        <v>78</v>
      </c>
      <c r="O81" s="149" t="s">
        <v>79</v>
      </c>
      <c r="P81" s="150" t="e">
        <f>SUMIF([2]报价结算清单!$E$12:$E$995,A81,[2]报价结算清单!$P$12:$P$995)/P75</f>
        <v>#VALUE!</v>
      </c>
      <c r="Q81" s="156" t="e">
        <f>SUMIF([2]报价结算清单!$E$12:$E$995,B81,[2]报价结算清单!$Q$12:$Q$995)/Q75</f>
        <v>#VALUE!</v>
      </c>
      <c r="R81" s="112"/>
      <c r="S81" s="42"/>
      <c r="T81" s="42"/>
    </row>
    <row r="82" s="1" customFormat="1" ht="15" customHeight="1" spans="1:20">
      <c r="A82" s="134" t="s">
        <v>80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41"/>
      <c r="L82" s="135"/>
      <c r="M82" s="135"/>
      <c r="N82" s="148" t="s">
        <v>81</v>
      </c>
      <c r="O82" s="149" t="s">
        <v>79</v>
      </c>
      <c r="P82" s="151">
        <f>P50/P75</f>
        <v>0</v>
      </c>
      <c r="Q82" s="151" t="e">
        <f>Q50/Q75</f>
        <v>#DIV/0!</v>
      </c>
      <c r="R82" s="112"/>
      <c r="S82" s="42"/>
      <c r="T82" s="42"/>
    </row>
    <row r="83" s="1" customFormat="1" ht="15" customHeight="1" spans="1:20">
      <c r="A83" s="134" t="s">
        <v>82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41"/>
      <c r="L83" s="135"/>
      <c r="M83" s="135"/>
      <c r="N83" s="148" t="s">
        <v>81</v>
      </c>
      <c r="O83" s="149" t="s">
        <v>79</v>
      </c>
      <c r="P83" s="151">
        <f>P56/P75</f>
        <v>0</v>
      </c>
      <c r="Q83" s="151" t="e">
        <f>Q56/Q75</f>
        <v>#DIV/0!</v>
      </c>
      <c r="R83" s="112"/>
      <c r="S83" s="42"/>
      <c r="T83" s="42"/>
    </row>
    <row r="84" s="1" customFormat="1" ht="15" customHeight="1" spans="1:20">
      <c r="A84" s="134" t="s">
        <v>83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41"/>
      <c r="L84" s="135"/>
      <c r="M84" s="135"/>
      <c r="N84" s="148" t="s">
        <v>81</v>
      </c>
      <c r="O84" s="149" t="s">
        <v>79</v>
      </c>
      <c r="P84" s="151">
        <f>P61/P75</f>
        <v>0</v>
      </c>
      <c r="Q84" s="151" t="e">
        <f>Q61/Q75</f>
        <v>#DIV/0!</v>
      </c>
      <c r="R84" s="112"/>
      <c r="S84" s="42"/>
      <c r="T84" s="42"/>
    </row>
    <row r="85" s="1" customFormat="1" ht="15" customHeight="1" spans="1:20">
      <c r="A85" s="134" t="s">
        <v>84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41"/>
      <c r="L85" s="135"/>
      <c r="M85" s="135"/>
      <c r="N85" s="148" t="s">
        <v>81</v>
      </c>
      <c r="O85" s="149" t="s">
        <v>79</v>
      </c>
      <c r="P85" s="151">
        <f>P67/P75</f>
        <v>1</v>
      </c>
      <c r="Q85" s="151" t="e">
        <f>Q67/Q75</f>
        <v>#DIV/0!</v>
      </c>
      <c r="R85" s="112"/>
      <c r="S85" s="42"/>
      <c r="T85" s="42"/>
    </row>
    <row r="86" s="1" customFormat="1" ht="15" customHeight="1" spans="1:20">
      <c r="A86" s="134" t="s">
        <v>85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41"/>
      <c r="L86" s="135"/>
      <c r="M86" s="135"/>
      <c r="N86" s="148" t="s">
        <v>86</v>
      </c>
      <c r="O86" s="149" t="s">
        <v>79</v>
      </c>
      <c r="P86" s="151">
        <f>P74/P75</f>
        <v>0</v>
      </c>
      <c r="Q86" s="151" t="e">
        <f>Q74/Q75</f>
        <v>#DIV/0!</v>
      </c>
      <c r="R86" s="112"/>
      <c r="S86" s="42"/>
      <c r="T86" s="42"/>
    </row>
  </sheetData>
  <mergeCells count="88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6:N16"/>
    <mergeCell ref="A17:Q17"/>
    <mergeCell ref="R17:T17"/>
    <mergeCell ref="A32:N32"/>
    <mergeCell ref="A33:Q33"/>
    <mergeCell ref="R33:T33"/>
    <mergeCell ref="A42:N42"/>
    <mergeCell ref="A43:N43"/>
    <mergeCell ref="A44:Q44"/>
    <mergeCell ref="R44:T44"/>
    <mergeCell ref="A46:Q46"/>
    <mergeCell ref="R46:T46"/>
    <mergeCell ref="A50:N50"/>
    <mergeCell ref="A51:Q51"/>
    <mergeCell ref="R51:T51"/>
    <mergeCell ref="A53:Q53"/>
    <mergeCell ref="R53:T53"/>
    <mergeCell ref="A56:N56"/>
    <mergeCell ref="A57:Q57"/>
    <mergeCell ref="R57:T57"/>
    <mergeCell ref="A61:N61"/>
    <mergeCell ref="A62:Q62"/>
    <mergeCell ref="R62:T62"/>
    <mergeCell ref="A64:Q64"/>
    <mergeCell ref="A67:N67"/>
    <mergeCell ref="A68:Q68"/>
    <mergeCell ref="R68:T68"/>
    <mergeCell ref="A70:Q70"/>
    <mergeCell ref="A74:N74"/>
    <mergeCell ref="A75:O75"/>
    <mergeCell ref="A76:N76"/>
    <mergeCell ref="A77:N77"/>
    <mergeCell ref="A78:F78"/>
    <mergeCell ref="H78:N78"/>
    <mergeCell ref="A79:O79"/>
    <mergeCell ref="A80:O80"/>
    <mergeCell ref="A81:M81"/>
    <mergeCell ref="A82:M82"/>
    <mergeCell ref="A83:M83"/>
    <mergeCell ref="A84:M84"/>
    <mergeCell ref="A85:M85"/>
    <mergeCell ref="A86:M86"/>
    <mergeCell ref="A71:A72"/>
    <mergeCell ref="B12:B15"/>
    <mergeCell ref="B18:B23"/>
    <mergeCell ref="B24:B29"/>
    <mergeCell ref="B30:B31"/>
    <mergeCell ref="B34:B35"/>
    <mergeCell ref="B36:B37"/>
    <mergeCell ref="B38:B39"/>
    <mergeCell ref="B40:B41"/>
    <mergeCell ref="B71:B72"/>
    <mergeCell ref="C12:C15"/>
    <mergeCell ref="C18:C19"/>
    <mergeCell ref="C20:C21"/>
    <mergeCell ref="C22:C23"/>
    <mergeCell ref="C24:C25"/>
    <mergeCell ref="C26:C27"/>
    <mergeCell ref="C28:C29"/>
    <mergeCell ref="C30:C31"/>
    <mergeCell ref="C71:C72"/>
    <mergeCell ref="S2:T3"/>
  </mergeCells>
  <dataValidations count="3">
    <dataValidation type="list" allowBlank="1" showInputMessage="1" showErrorMessage="1" sqref="O76:O77">
      <formula1>"0%,5%,10%"</formula1>
    </dataValidation>
    <dataValidation type="list" allowBlank="1" showInputMessage="1" showErrorMessage="1" sqref="O78">
      <formula1>"0%,1%,3%,6%"</formula1>
    </dataValidation>
    <dataValidation type="list" allowBlank="1" showInputMessage="1" showErrorMessage="1" sqref="G78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2023-04-04T22:30:00Z</dcterms:created>
  <dcterms:modified xsi:type="dcterms:W3CDTF">2023-04-04T17:06:49Z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F7DF7A5B205CE87711C42B64EC9E372D</vt:lpwstr>
  </property>
  <property fmtid="{D5CDD505-2E9C-101B-9397-08002B2CF9AE}" pid="3" name="KSOProductBuildVer">
    <vt:lpwstr>2052-5.1.1.7676</vt:lpwstr>
  </property>
</Properties>
</file>