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E:\2025年工作\9月贸促会日韩\"/>
    </mc:Choice>
  </mc:AlternateContent>
  <xr:revisionPtr revIDLastSave="0" documentId="8_{ACD66B3E-ED6F-4C79-BFB3-FF436FEA2A0E}" xr6:coauthVersionLast="47" xr6:coauthVersionMax="47" xr10:uidLastSave="{00000000-0000-0000-0000-000000000000}"/>
  <bookViews>
    <workbookView xWindow="-110" yWindow="-110" windowWidth="19420" windowHeight="10560" firstSheet="5" activeTab="5" xr2:uid="{00000000-000D-0000-FFFF-FFFF00000000}"/>
  </bookViews>
  <sheets>
    <sheet name="报价" sheetId="4" state="hidden" r:id="rId1"/>
    <sheet name="10人报价" sheetId="5" state="hidden" r:id="rId2"/>
    <sheet name="10人报价含司机&amp;导游" sheetId="8" state="hidden" r:id="rId3"/>
    <sheet name="1" sheetId="10" state="hidden" r:id="rId4"/>
    <sheet name="人均10人" sheetId="11" state="hidden" r:id="rId5"/>
    <sheet name="人均15人" sheetId="12" r:id="rId6"/>
    <sheet name="人均20人 " sheetId="13" state="hidden" r:id="rId7"/>
    <sheet name="9人报价" sheetId="6" state="hidden" r:id="rId8"/>
    <sheet name="11人报价" sheetId="7" state="hidden" r:id="rId9"/>
  </sheets>
  <calcPr calcId="181029"/>
</workbook>
</file>

<file path=xl/calcChain.xml><?xml version="1.0" encoding="utf-8"?>
<calcChain xmlns="http://schemas.openxmlformats.org/spreadsheetml/2006/main">
  <c r="J17" i="12" l="1"/>
  <c r="J18" i="12" l="1"/>
  <c r="J16" i="11" l="1"/>
  <c r="J15" i="11"/>
  <c r="J14" i="11"/>
  <c r="I16" i="11"/>
  <c r="I15" i="11"/>
  <c r="I38" i="11" s="1"/>
  <c r="I14" i="11"/>
  <c r="I13" i="12"/>
  <c r="I14" i="12"/>
  <c r="I12" i="12"/>
  <c r="J14" i="12"/>
  <c r="J13" i="12"/>
  <c r="J12" i="12"/>
  <c r="J31" i="11"/>
  <c r="J30" i="11"/>
  <c r="J29" i="11"/>
  <c r="J28" i="11"/>
  <c r="J27" i="11"/>
  <c r="J25" i="11"/>
  <c r="J24" i="11"/>
  <c r="J23" i="11"/>
  <c r="J22" i="11"/>
  <c r="J21" i="11"/>
  <c r="J20" i="11"/>
  <c r="J19" i="11"/>
  <c r="I19" i="11"/>
  <c r="I17" i="12"/>
  <c r="J30" i="13"/>
  <c r="J29" i="13"/>
  <c r="J28" i="13"/>
  <c r="J25" i="13"/>
  <c r="J24" i="13"/>
  <c r="J23" i="13"/>
  <c r="J21" i="13"/>
  <c r="J19" i="13"/>
  <c r="I19" i="13"/>
  <c r="J13" i="13"/>
  <c r="J12" i="13"/>
  <c r="J27" i="13"/>
  <c r="J26" i="13"/>
  <c r="J20" i="13"/>
  <c r="J37" i="13"/>
  <c r="I37" i="13"/>
  <c r="J36" i="13"/>
  <c r="I36" i="13"/>
  <c r="J35" i="13"/>
  <c r="I35" i="13"/>
  <c r="J34" i="13"/>
  <c r="I34" i="13"/>
  <c r="J33" i="13"/>
  <c r="I33" i="13"/>
  <c r="J32" i="13"/>
  <c r="I32" i="13"/>
  <c r="I30" i="13"/>
  <c r="I29" i="13"/>
  <c r="I28" i="13"/>
  <c r="I27" i="13"/>
  <c r="I26" i="13"/>
  <c r="I25" i="13"/>
  <c r="I24" i="13"/>
  <c r="I23" i="13"/>
  <c r="J22" i="13"/>
  <c r="I22" i="13"/>
  <c r="I21" i="13"/>
  <c r="I20" i="13"/>
  <c r="J18" i="13"/>
  <c r="I18" i="13"/>
  <c r="J17" i="13"/>
  <c r="I17" i="13"/>
  <c r="J16" i="13"/>
  <c r="J31" i="13" s="1"/>
  <c r="I16" i="13"/>
  <c r="J15" i="13"/>
  <c r="I15" i="13"/>
  <c r="J14" i="13"/>
  <c r="I14" i="13"/>
  <c r="I13" i="13"/>
  <c r="I12" i="13"/>
  <c r="J26" i="12"/>
  <c r="J25" i="12"/>
  <c r="J24" i="12"/>
  <c r="J23" i="12"/>
  <c r="J22" i="12"/>
  <c r="J21" i="12"/>
  <c r="J20" i="12"/>
  <c r="J19" i="12"/>
  <c r="J31" i="12"/>
  <c r="I31" i="12"/>
  <c r="J30" i="12"/>
  <c r="I30" i="12"/>
  <c r="J29" i="12"/>
  <c r="I29" i="12"/>
  <c r="J28" i="12"/>
  <c r="I28" i="12"/>
  <c r="J27" i="12"/>
  <c r="I27" i="12"/>
  <c r="I26" i="12"/>
  <c r="I25" i="12"/>
  <c r="I24" i="12"/>
  <c r="I23" i="12"/>
  <c r="I22" i="12"/>
  <c r="I21" i="12"/>
  <c r="I20" i="12"/>
  <c r="I19" i="12"/>
  <c r="I18" i="12"/>
  <c r="J16" i="12"/>
  <c r="I16" i="12"/>
  <c r="J15" i="12"/>
  <c r="I15" i="12"/>
  <c r="J26" i="11"/>
  <c r="I30" i="11"/>
  <c r="J37" i="11"/>
  <c r="I37" i="11"/>
  <c r="J36" i="11"/>
  <c r="I36" i="11"/>
  <c r="J35" i="11"/>
  <c r="I35" i="11"/>
  <c r="J34" i="11"/>
  <c r="I34" i="11"/>
  <c r="J33" i="11"/>
  <c r="I33" i="11"/>
  <c r="J32" i="11"/>
  <c r="I32" i="11"/>
  <c r="I29" i="11"/>
  <c r="I28" i="11"/>
  <c r="I27" i="11"/>
  <c r="I26" i="11"/>
  <c r="I25" i="11"/>
  <c r="I24" i="11"/>
  <c r="I23" i="11"/>
  <c r="I22" i="11"/>
  <c r="I21" i="11"/>
  <c r="I20" i="11"/>
  <c r="J18" i="11"/>
  <c r="I18" i="11"/>
  <c r="J17" i="11"/>
  <c r="I17" i="11"/>
  <c r="J13" i="11"/>
  <c r="I13" i="11"/>
  <c r="J12" i="11"/>
  <c r="I12" i="11"/>
  <c r="J37" i="10"/>
  <c r="J36" i="10"/>
  <c r="J20" i="10"/>
  <c r="J26" i="10"/>
  <c r="J18" i="10"/>
  <c r="J16" i="10"/>
  <c r="J22" i="10"/>
  <c r="J24" i="10"/>
  <c r="J27" i="10"/>
  <c r="J28" i="10"/>
  <c r="J29" i="10"/>
  <c r="J30" i="10"/>
  <c r="J31" i="10"/>
  <c r="J32" i="10"/>
  <c r="J33" i="10"/>
  <c r="J34" i="10"/>
  <c r="J35" i="10"/>
  <c r="J38" i="10"/>
  <c r="J39" i="10"/>
  <c r="J40" i="10"/>
  <c r="J41" i="10"/>
  <c r="J42" i="10"/>
  <c r="J43" i="10"/>
  <c r="J44" i="10"/>
  <c r="J45" i="10"/>
  <c r="J46" i="10"/>
  <c r="J47" i="10"/>
  <c r="J48" i="10"/>
  <c r="J49" i="10"/>
  <c r="J50" i="10"/>
  <c r="J51" i="10"/>
  <c r="J52" i="10"/>
  <c r="J53" i="10"/>
  <c r="J12" i="10"/>
  <c r="I21" i="10"/>
  <c r="I42" i="10"/>
  <c r="I43" i="10"/>
  <c r="I46" i="10"/>
  <c r="I25" i="10"/>
  <c r="I24" i="10"/>
  <c r="I26" i="10"/>
  <c r="I23" i="10"/>
  <c r="I12" i="10"/>
  <c r="I13" i="10"/>
  <c r="I14" i="10"/>
  <c r="I15" i="10"/>
  <c r="I16" i="10"/>
  <c r="I17" i="10"/>
  <c r="I18" i="10"/>
  <c r="I19" i="10"/>
  <c r="I20" i="10"/>
  <c r="I22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4" i="10"/>
  <c r="I45" i="10"/>
  <c r="I47" i="10"/>
  <c r="I48" i="10"/>
  <c r="I49" i="10"/>
  <c r="I50" i="10"/>
  <c r="I51" i="10"/>
  <c r="I52" i="10"/>
  <c r="I53" i="10"/>
  <c r="J16" i="8"/>
  <c r="I13" i="8"/>
  <c r="J14" i="8"/>
  <c r="J18" i="8"/>
  <c r="J28" i="8"/>
  <c r="J25" i="8"/>
  <c r="J29" i="8"/>
  <c r="J27" i="8"/>
  <c r="J26" i="8"/>
  <c r="J24" i="8"/>
  <c r="J23" i="8"/>
  <c r="J22" i="8"/>
  <c r="J21" i="8"/>
  <c r="J20" i="8"/>
  <c r="J19" i="8"/>
  <c r="J17" i="8"/>
  <c r="J15" i="8"/>
  <c r="J13" i="8"/>
  <c r="J12" i="8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I13" i="7"/>
  <c r="J13" i="7"/>
  <c r="J12" i="7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I13" i="6"/>
  <c r="J13" i="6"/>
  <c r="J12" i="6"/>
  <c r="I13" i="5"/>
  <c r="J16" i="5"/>
  <c r="J30" i="8"/>
  <c r="J31" i="8"/>
  <c r="J28" i="7"/>
  <c r="J29" i="7"/>
  <c r="J28" i="6"/>
  <c r="J29" i="6"/>
  <c r="J18" i="5"/>
  <c r="J19" i="5"/>
  <c r="J20" i="5"/>
  <c r="J21" i="5"/>
  <c r="J24" i="5"/>
  <c r="J14" i="5"/>
  <c r="J15" i="5"/>
  <c r="J12" i="5"/>
  <c r="J13" i="5"/>
  <c r="J17" i="5"/>
  <c r="J27" i="5"/>
  <c r="J26" i="5"/>
  <c r="J25" i="5"/>
  <c r="J23" i="5"/>
  <c r="J22" i="5"/>
  <c r="J32" i="8"/>
  <c r="J33" i="8"/>
  <c r="J30" i="7"/>
  <c r="J31" i="7"/>
  <c r="J30" i="6"/>
  <c r="J31" i="6"/>
  <c r="J28" i="5"/>
  <c r="J29" i="5"/>
  <c r="J20" i="4"/>
  <c r="J19" i="4"/>
  <c r="J18" i="4"/>
  <c r="J17" i="4"/>
  <c r="J16" i="4"/>
  <c r="J15" i="4"/>
  <c r="J14" i="4"/>
  <c r="J13" i="4"/>
  <c r="J12" i="4"/>
  <c r="J30" i="5"/>
  <c r="J31" i="5"/>
  <c r="J21" i="4"/>
  <c r="J22" i="4"/>
  <c r="J23" i="4"/>
  <c r="J24" i="4"/>
  <c r="I32" i="12" l="1"/>
  <c r="I33" i="12" s="1"/>
  <c r="I38" i="13"/>
  <c r="I39" i="13" s="1"/>
  <c r="I40" i="13" s="1"/>
  <c r="I41" i="13" s="1"/>
  <c r="I39" i="11"/>
  <c r="I54" i="10"/>
  <c r="I55" i="10" s="1"/>
  <c r="I34" i="12" l="1"/>
  <c r="I35" i="12" s="1"/>
  <c r="I40" i="11"/>
  <c r="I41" i="11" s="1"/>
  <c r="I56" i="10"/>
  <c r="I57" i="10" s="1"/>
</calcChain>
</file>

<file path=xl/sharedStrings.xml><?xml version="1.0" encoding="utf-8"?>
<sst xmlns="http://schemas.openxmlformats.org/spreadsheetml/2006/main" count="889" uniqueCount="164">
  <si>
    <t>纳帕谷项目预算</t>
  </si>
  <si>
    <t>Project name:</t>
  </si>
  <si>
    <t>Project time:</t>
  </si>
  <si>
    <t>Number of personnel：</t>
  </si>
  <si>
    <t>11人</t>
  </si>
  <si>
    <t>Project location:</t>
  </si>
  <si>
    <t>旧金山-纳帕</t>
  </si>
  <si>
    <t>item</t>
  </si>
  <si>
    <t>Description</t>
  </si>
  <si>
    <t>Quantity</t>
  </si>
  <si>
    <t>other</t>
  </si>
  <si>
    <t>NO.</t>
  </si>
  <si>
    <t>unit</t>
  </si>
  <si>
    <t>间</t>
  </si>
  <si>
    <t>晚</t>
  </si>
  <si>
    <t>餐</t>
  </si>
  <si>
    <t>红酒列车</t>
  </si>
  <si>
    <t>6h奢华纳帕谷红酒列车</t>
  </si>
  <si>
    <t>人</t>
  </si>
  <si>
    <t>次</t>
  </si>
  <si>
    <t>含导游</t>
  </si>
  <si>
    <t>晚餐</t>
  </si>
  <si>
    <t>商务晚餐</t>
  </si>
  <si>
    <t>交通
&amp;
人员</t>
  </si>
  <si>
    <t>中巴车</t>
  </si>
  <si>
    <t>1.5&amp;1.6 车资</t>
  </si>
  <si>
    <t>车</t>
  </si>
  <si>
    <t>天</t>
  </si>
  <si>
    <t>导游工资</t>
  </si>
  <si>
    <t>司机导游小费</t>
  </si>
  <si>
    <t>司机导游住宿</t>
  </si>
  <si>
    <t>司机导游餐补</t>
  </si>
  <si>
    <t>停车费</t>
  </si>
  <si>
    <t>酒店、餐厅停车费</t>
  </si>
  <si>
    <t>团</t>
  </si>
  <si>
    <t>水</t>
  </si>
  <si>
    <t>矿泉水 每人每天1瓶</t>
  </si>
  <si>
    <t>服务费</t>
  </si>
  <si>
    <t>price</t>
    <phoneticPr fontId="9" type="noConversion"/>
  </si>
  <si>
    <t>Total</t>
    <phoneticPr fontId="9" type="noConversion"/>
  </si>
  <si>
    <t>可自理</t>
    <phoneticPr fontId="9" type="noConversion"/>
  </si>
  <si>
    <t>车工作时间10小时内，超时1500元/h</t>
    <phoneticPr fontId="9" type="noConversion"/>
  </si>
  <si>
    <t>导游工作时间10小时内，超时500/h</t>
    <phoneticPr fontId="9" type="noConversion"/>
  </si>
  <si>
    <t>Total cost</t>
    <phoneticPr fontId="9" type="noConversion"/>
  </si>
  <si>
    <t>总计</t>
    <phoneticPr fontId="9" type="noConversion"/>
  </si>
  <si>
    <t>税点</t>
    <phoneticPr fontId="9" type="noConversion"/>
  </si>
  <si>
    <t>景点</t>
    <phoneticPr fontId="9" type="noConversion"/>
  </si>
  <si>
    <t>机票</t>
    <phoneticPr fontId="9" type="noConversion"/>
  </si>
  <si>
    <t>9人</t>
    <phoneticPr fontId="9" type="noConversion"/>
  </si>
  <si>
    <t>6月中</t>
    <phoneticPr fontId="9" type="noConversion"/>
  </si>
  <si>
    <t>北疆项目预算</t>
    <phoneticPr fontId="9" type="noConversion"/>
  </si>
  <si>
    <t>北疆</t>
    <phoneticPr fontId="9" type="noConversion"/>
  </si>
  <si>
    <t>人</t>
    <phoneticPr fontId="9" type="noConversion"/>
  </si>
  <si>
    <t>次</t>
    <phoneticPr fontId="9" type="noConversion"/>
  </si>
  <si>
    <t>天</t>
    <phoneticPr fontId="9" type="noConversion"/>
  </si>
  <si>
    <t>间</t>
    <phoneticPr fontId="9" type="noConversion"/>
  </si>
  <si>
    <t>房间</t>
    <phoneticPr fontId="9" type="noConversion"/>
  </si>
  <si>
    <t>餐费</t>
    <phoneticPr fontId="9" type="noConversion"/>
  </si>
  <si>
    <t>餐</t>
    <phoneticPr fontId="9" type="noConversion"/>
  </si>
  <si>
    <t>5天</t>
    <phoneticPr fontId="9" type="noConversion"/>
  </si>
  <si>
    <t>租车费</t>
    <phoneticPr fontId="9" type="noConversion"/>
  </si>
  <si>
    <t>过路费&amp;加油费，停车费等</t>
    <phoneticPr fontId="9" type="noConversion"/>
  </si>
  <si>
    <t>导游住宿</t>
    <phoneticPr fontId="9" type="noConversion"/>
  </si>
  <si>
    <t>导游餐补</t>
    <phoneticPr fontId="9" type="noConversion"/>
  </si>
  <si>
    <t>矿泉水&amp;零食等</t>
    <phoneticPr fontId="9" type="noConversion"/>
  </si>
  <si>
    <t>北京-乌鲁木齐-伊宁-北京</t>
    <phoneticPr fontId="9" type="noConversion"/>
  </si>
  <si>
    <t>上海-乌鲁木齐-伊宁-上海</t>
    <phoneticPr fontId="9" type="noConversion"/>
  </si>
  <si>
    <t>以实际出票为准</t>
    <phoneticPr fontId="9" type="noConversion"/>
  </si>
  <si>
    <t>奎屯丽呈酒店</t>
    <phoneticPr fontId="9" type="noConversion"/>
  </si>
  <si>
    <t>那拉提金陵山庄</t>
    <phoneticPr fontId="9" type="noConversion"/>
  </si>
  <si>
    <t>伊宁福朋喜来登</t>
    <phoneticPr fontId="9" type="noConversion"/>
  </si>
  <si>
    <t>导游费用</t>
    <phoneticPr fontId="9" type="noConversion"/>
  </si>
  <si>
    <t>索道78</t>
    <phoneticPr fontId="9" type="noConversion"/>
  </si>
  <si>
    <t>那拉提自驾200</t>
    <phoneticPr fontId="9" type="noConversion"/>
  </si>
  <si>
    <t>赛里木湖145</t>
    <phoneticPr fontId="9" type="noConversion"/>
  </si>
  <si>
    <t>那拉提 空中草原 135</t>
    <phoneticPr fontId="9" type="noConversion"/>
  </si>
  <si>
    <t>车</t>
    <phoneticPr fontId="9" type="noConversion"/>
  </si>
  <si>
    <t>晚</t>
    <phoneticPr fontId="9" type="noConversion"/>
  </si>
  <si>
    <t>实际结算</t>
    <phoneticPr fontId="9" type="noConversion"/>
  </si>
  <si>
    <t>坦克300或同级</t>
    <phoneticPr fontId="9" type="noConversion"/>
  </si>
  <si>
    <t>8人</t>
    <phoneticPr fontId="9" type="noConversion"/>
  </si>
  <si>
    <t>司机费用</t>
    <phoneticPr fontId="9" type="noConversion"/>
  </si>
  <si>
    <t>司机&amp;导游餐补</t>
    <phoneticPr fontId="9" type="noConversion"/>
  </si>
  <si>
    <t>导游&amp;司机住宿</t>
    <phoneticPr fontId="9" type="noConversion"/>
  </si>
  <si>
    <t>10人</t>
    <phoneticPr fontId="9" type="noConversion"/>
  </si>
  <si>
    <t>奎屯亚朵酒店</t>
    <phoneticPr fontId="9" type="noConversion"/>
  </si>
  <si>
    <t>那拉提金陵山庄hayingsai</t>
    <phoneticPr fontId="9" type="noConversion"/>
  </si>
  <si>
    <t>药，水和士力架</t>
    <phoneticPr fontId="9" type="noConversion"/>
  </si>
  <si>
    <t>6间大床，2间双床，一共8间房</t>
    <phoneticPr fontId="9" type="noConversion"/>
  </si>
  <si>
    <t>伊宁市政府伊犁河丽呈华廷酒店</t>
    <phoneticPr fontId="9" type="noConversion"/>
  </si>
  <si>
    <t>保险</t>
    <phoneticPr fontId="9" type="noConversion"/>
  </si>
  <si>
    <t>矿泉水</t>
    <phoneticPr fontId="9" type="noConversion"/>
  </si>
  <si>
    <t>瓶</t>
    <phoneticPr fontId="9" type="noConversion"/>
  </si>
  <si>
    <t>中国企业国际化ESG优秀实践（Best Practice）”交流活动</t>
    <phoneticPr fontId="9" type="noConversion"/>
  </si>
  <si>
    <t>酒店</t>
    <phoneticPr fontId="9" type="noConversion"/>
  </si>
  <si>
    <t>用餐</t>
    <phoneticPr fontId="9" type="noConversion"/>
  </si>
  <si>
    <t>交通
&amp;
人员</t>
    <phoneticPr fontId="9" type="noConversion"/>
  </si>
  <si>
    <t>日本租车费</t>
    <phoneticPr fontId="9" type="noConversion"/>
  </si>
  <si>
    <t>韩国租车费</t>
    <phoneticPr fontId="9" type="noConversion"/>
  </si>
  <si>
    <t>现场执行人员</t>
    <phoneticPr fontId="9" type="noConversion"/>
  </si>
  <si>
    <t>现场执行人员餐费</t>
    <phoneticPr fontId="9" type="noConversion"/>
  </si>
  <si>
    <t>现场执行人员住宿</t>
    <phoneticPr fontId="9" type="noConversion"/>
  </si>
  <si>
    <t>28座大巴车</t>
    <phoneticPr fontId="9" type="noConversion"/>
  </si>
  <si>
    <t>3人2间</t>
    <phoneticPr fontId="9" type="noConversion"/>
  </si>
  <si>
    <t>翻译费用</t>
    <phoneticPr fontId="9" type="noConversion"/>
  </si>
  <si>
    <t>9月10日中午用餐</t>
    <phoneticPr fontId="9" type="noConversion"/>
  </si>
  <si>
    <t>9月10日晚上用餐</t>
    <phoneticPr fontId="9" type="noConversion"/>
  </si>
  <si>
    <t>9月11日中午用餐</t>
    <phoneticPr fontId="9" type="noConversion"/>
  </si>
  <si>
    <t>9月11日晚上用餐</t>
    <phoneticPr fontId="9" type="noConversion"/>
  </si>
  <si>
    <t>9月12日中午用餐</t>
    <phoneticPr fontId="9" type="noConversion"/>
  </si>
  <si>
    <t>9月12日晚上用餐</t>
    <phoneticPr fontId="9" type="noConversion"/>
  </si>
  <si>
    <t>9月13日中午用餐</t>
    <phoneticPr fontId="9" type="noConversion"/>
  </si>
  <si>
    <t>韩国签证</t>
    <phoneticPr fontId="9" type="noConversion"/>
  </si>
  <si>
    <t>日本签证</t>
    <phoneticPr fontId="9" type="noConversion"/>
  </si>
  <si>
    <t>大巴车备水</t>
    <phoneticPr fontId="9" type="noConversion"/>
  </si>
  <si>
    <t>9月9日中午用餐-酒店用餐</t>
    <phoneticPr fontId="9" type="noConversion"/>
  </si>
  <si>
    <t>9月9日晚上用餐-社会餐厅</t>
    <phoneticPr fontId="9" type="noConversion"/>
  </si>
  <si>
    <r>
      <rPr>
        <sz val="10"/>
        <color rgb="FFFF0000"/>
        <rFont val="微软雅黑"/>
        <family val="2"/>
        <charset val="134"/>
      </rPr>
      <t>国内-首尔</t>
    </r>
    <r>
      <rPr>
        <sz val="10"/>
        <rFont val="微软雅黑"/>
        <family val="2"/>
        <charset val="134"/>
      </rPr>
      <t>-大交通经济舱（境外）</t>
    </r>
    <phoneticPr fontId="9" type="noConversion"/>
  </si>
  <si>
    <r>
      <rPr>
        <sz val="10"/>
        <color rgb="FFFF0000"/>
        <rFont val="微软雅黑"/>
        <family val="2"/>
        <charset val="134"/>
      </rPr>
      <t>首尔-国内</t>
    </r>
    <r>
      <rPr>
        <sz val="10"/>
        <rFont val="微软雅黑"/>
        <family val="2"/>
        <charset val="134"/>
      </rPr>
      <t>-大交通经济舱（境外）</t>
    </r>
    <phoneticPr fontId="9" type="noConversion"/>
  </si>
  <si>
    <t>参考航班：国航CA928（关西机场14:00-16:15首都T3）
国航CA128(关西机场16:45-19:15首都T3）</t>
    <phoneticPr fontId="9" type="noConversion"/>
  </si>
  <si>
    <t>参考航班：国航CA132（仁川机场15:30-16:40大兴机场）
国航CA126（仁川机场17:50-19:00首都T3）</t>
    <phoneticPr fontId="9" type="noConversion"/>
  </si>
  <si>
    <r>
      <t>韩国</t>
    </r>
    <r>
      <rPr>
        <sz val="10"/>
        <color rgb="FFFF0000"/>
        <rFont val="微软雅黑"/>
        <family val="2"/>
        <charset val="134"/>
      </rPr>
      <t>单次-个人旅游</t>
    </r>
    <phoneticPr fontId="9" type="noConversion"/>
  </si>
  <si>
    <r>
      <t>韩国</t>
    </r>
    <r>
      <rPr>
        <sz val="10"/>
        <color rgb="FFFF0000"/>
        <rFont val="微软雅黑"/>
        <family val="2"/>
        <charset val="134"/>
      </rPr>
      <t>五年</t>
    </r>
    <r>
      <rPr>
        <sz val="10"/>
        <rFont val="微软雅黑"/>
        <family val="2"/>
        <charset val="134"/>
      </rPr>
      <t>多次</t>
    </r>
    <phoneticPr fontId="9" type="noConversion"/>
  </si>
  <si>
    <r>
      <t>韩国</t>
    </r>
    <r>
      <rPr>
        <sz val="10"/>
        <color rgb="FFFF0000"/>
        <rFont val="微软雅黑"/>
        <family val="2"/>
        <charset val="134"/>
      </rPr>
      <t>十年</t>
    </r>
    <r>
      <rPr>
        <sz val="10"/>
        <rFont val="微软雅黑"/>
        <family val="2"/>
        <charset val="134"/>
      </rPr>
      <t>多次</t>
    </r>
    <phoneticPr fontId="9" type="noConversion"/>
  </si>
  <si>
    <r>
      <t>日本</t>
    </r>
    <r>
      <rPr>
        <sz val="10"/>
        <color rgb="FFFF0000"/>
        <rFont val="微软雅黑"/>
        <family val="2"/>
        <charset val="134"/>
      </rPr>
      <t>单次</t>
    </r>
    <r>
      <rPr>
        <sz val="10"/>
        <rFont val="微软雅黑"/>
        <family val="2"/>
        <charset val="134"/>
      </rPr>
      <t>-个人旅游</t>
    </r>
    <phoneticPr fontId="9" type="noConversion"/>
  </si>
  <si>
    <r>
      <t>日本</t>
    </r>
    <r>
      <rPr>
        <sz val="10"/>
        <color rgb="FFFF0000"/>
        <rFont val="微软雅黑"/>
        <family val="2"/>
        <charset val="134"/>
      </rPr>
      <t>三年</t>
    </r>
    <r>
      <rPr>
        <sz val="10"/>
        <rFont val="微软雅黑"/>
        <family val="2"/>
        <charset val="134"/>
      </rPr>
      <t>多次</t>
    </r>
    <phoneticPr fontId="9" type="noConversion"/>
  </si>
  <si>
    <r>
      <t>日本</t>
    </r>
    <r>
      <rPr>
        <sz val="10"/>
        <color rgb="FFFF0000"/>
        <rFont val="微软雅黑"/>
        <family val="2"/>
        <charset val="134"/>
      </rPr>
      <t>五年</t>
    </r>
    <r>
      <rPr>
        <sz val="10"/>
        <rFont val="微软雅黑"/>
        <family val="2"/>
        <charset val="134"/>
      </rPr>
      <t>多次</t>
    </r>
    <phoneticPr fontId="9" type="noConversion"/>
  </si>
  <si>
    <t>参考航班：国航CA5001（首都T3 10:40-13:50仁川T1）
国航137（首都T3 10:00-13:05金浦机场）
国航CA123（首都T3 8:45-11:35仁川T1）</t>
    <phoneticPr fontId="9" type="noConversion"/>
  </si>
  <si>
    <t>15人</t>
    <phoneticPr fontId="9" type="noConversion"/>
  </si>
  <si>
    <t>2025.9.9-9.13</t>
    <phoneticPr fontId="9" type="noConversion"/>
  </si>
  <si>
    <t>国内-首尔-大阪</t>
    <phoneticPr fontId="9" type="noConversion"/>
  </si>
  <si>
    <r>
      <rPr>
        <sz val="10"/>
        <color rgb="FFFF0000"/>
        <rFont val="微软雅黑"/>
        <family val="2"/>
        <charset val="134"/>
      </rPr>
      <t>首尔-大阪</t>
    </r>
    <r>
      <rPr>
        <sz val="10"/>
        <rFont val="微软雅黑"/>
        <family val="2"/>
        <charset val="134"/>
      </rPr>
      <t>-大交通经济舱（境外）</t>
    </r>
    <phoneticPr fontId="9" type="noConversion"/>
  </si>
  <si>
    <t>参考航班：大韩航空KE725（仁川机场14:55-16:55关西机场）韩亚OZ114 （仁川机场14:05-15:50关西机场）</t>
    <phoneticPr fontId="9" type="noConversion"/>
  </si>
  <si>
    <r>
      <rPr>
        <sz val="10"/>
        <color rgb="FFFF0000"/>
        <rFont val="微软雅黑"/>
        <family val="2"/>
        <charset val="134"/>
      </rPr>
      <t>大阪-国内</t>
    </r>
    <r>
      <rPr>
        <sz val="10"/>
        <rFont val="微软雅黑"/>
        <family val="2"/>
        <charset val="134"/>
      </rPr>
      <t>-大交通经济舱（境外）</t>
    </r>
    <phoneticPr fontId="9" type="noConversion"/>
  </si>
  <si>
    <t>大床房，含早</t>
    <phoneticPr fontId="9" type="noConversion"/>
  </si>
  <si>
    <t>易拉宝</t>
    <phoneticPr fontId="9" type="noConversion"/>
  </si>
  <si>
    <t>个</t>
    <phoneticPr fontId="9" type="noConversion"/>
  </si>
  <si>
    <t>次</t>
    <phoneticPr fontId="9" type="noConversion"/>
  </si>
  <si>
    <t>笔记本</t>
    <phoneticPr fontId="9" type="noConversion"/>
  </si>
  <si>
    <t>帆布袋</t>
    <phoneticPr fontId="9" type="noConversion"/>
  </si>
  <si>
    <t>宣传册</t>
    <phoneticPr fontId="9" type="noConversion"/>
  </si>
  <si>
    <t>徽章胸针</t>
    <phoneticPr fontId="9" type="noConversion"/>
  </si>
  <si>
    <t>韩国导游</t>
    <phoneticPr fontId="9" type="noConversion"/>
  </si>
  <si>
    <t>日本导游</t>
    <phoneticPr fontId="9" type="noConversion"/>
  </si>
  <si>
    <t>人</t>
    <phoneticPr fontId="9" type="noConversion"/>
  </si>
  <si>
    <t>天</t>
    <phoneticPr fontId="9" type="noConversion"/>
  </si>
  <si>
    <t>45座大巴车</t>
    <phoneticPr fontId="9" type="noConversion"/>
  </si>
  <si>
    <t>席位卡</t>
    <phoneticPr fontId="9" type="noConversion"/>
  </si>
  <si>
    <t>现场执行人员往返交通费</t>
    <phoneticPr fontId="9" type="noConversion"/>
  </si>
  <si>
    <t>司机导游餐补</t>
    <phoneticPr fontId="9" type="noConversion"/>
  </si>
  <si>
    <t>“中国企业国际化ESG优秀实践”交流活动项目报价单</t>
    <phoneticPr fontId="9" type="noConversion"/>
  </si>
  <si>
    <r>
      <rPr>
        <sz val="10"/>
        <color rgb="FFFF0000"/>
        <rFont val="微软雅黑"/>
        <family val="2"/>
        <charset val="134"/>
      </rPr>
      <t>国内-大阪</t>
    </r>
    <r>
      <rPr>
        <sz val="10"/>
        <rFont val="微软雅黑"/>
        <family val="2"/>
        <charset val="134"/>
      </rPr>
      <t>-大交通经济舱（境外）</t>
    </r>
    <phoneticPr fontId="9" type="noConversion"/>
  </si>
  <si>
    <t>参考航班：国航CA127（11:10首都T3-关西机场15:20）</t>
    <phoneticPr fontId="9" type="noConversion"/>
  </si>
  <si>
    <t>韩国酒店住宿3星，Aiden贝斯特韦斯特酒店 @ 清潭洞酒店（参考）</t>
    <phoneticPr fontId="9" type="noConversion"/>
  </si>
  <si>
    <t>韩国酒店住宿4星，首尔江南福朋喜来登酒店（参考）</t>
    <phoneticPr fontId="9" type="noConversion"/>
  </si>
  <si>
    <t>日本酒店住宿4星，大阪丽嘉皇家酒店（参考）17平</t>
    <phoneticPr fontId="9" type="noConversion"/>
  </si>
  <si>
    <t>日本酒店住宿4星，大阪丽嘉皇家酒店（参考）33平</t>
    <phoneticPr fontId="9" type="noConversion"/>
  </si>
  <si>
    <t>单价含服务费含税</t>
    <phoneticPr fontId="9" type="noConversion"/>
  </si>
  <si>
    <t>午餐</t>
    <phoneticPr fontId="9" type="noConversion"/>
  </si>
  <si>
    <t>20人</t>
    <phoneticPr fontId="9" type="noConversion"/>
  </si>
  <si>
    <t>人均价格：</t>
    <phoneticPr fontId="9" type="noConversion"/>
  </si>
  <si>
    <r>
      <t>日本</t>
    </r>
    <r>
      <rPr>
        <sz val="10"/>
        <color rgb="FFFF0000"/>
        <rFont val="微软雅黑"/>
        <family val="2"/>
        <charset val="134"/>
      </rPr>
      <t>单次</t>
    </r>
    <phoneticPr fontId="9" type="noConversion"/>
  </si>
  <si>
    <t>参考航班：
国航137（首都T3 10:00-13:05金浦机场）
国航C123（首都T3 8:45-11:35仁川T1）</t>
    <phoneticPr fontId="9" type="noConversion"/>
  </si>
  <si>
    <t>午餐&amp;晚餐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</si>
</sst>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76" formatCode="0_);[Red]\(0\)"/>
    <numFmt numFmtId="177" formatCode="\$#,##0.00;\-\$#,##0.00"/>
    <numFmt numFmtId="178" formatCode="#,##0.00_);[Red]\(#,##0.00\)"/>
  </numFmts>
  <fonts count="11" x14ac:knownFonts="1">
    <font>
      <sz val="11"/>
      <color theme="1"/>
      <name val="宋体"/>
      <charset val="134"/>
      <scheme val="minor"/>
    </font>
    <font>
      <sz val="12"/>
      <color indexed="8"/>
      <name val="宋体"/>
      <family val="3"/>
      <charset val="134"/>
    </font>
    <font>
      <b/>
      <sz val="26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2"/>
      <color indexed="8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176" fontId="1" fillId="0" borderId="0" xfId="0" applyNumberFormat="1" applyFont="1">
      <alignment vertical="center"/>
    </xf>
    <xf numFmtId="177" fontId="5" fillId="3" borderId="1" xfId="0" applyNumberFormat="1" applyFont="1" applyFill="1" applyBorder="1" applyAlignment="1">
      <alignment vertical="center" wrapText="1"/>
    </xf>
    <xf numFmtId="177" fontId="8" fillId="3" borderId="1" xfId="0" applyNumberFormat="1" applyFont="1" applyFill="1" applyBorder="1" applyAlignment="1">
      <alignment vertical="center" wrapText="1"/>
    </xf>
    <xf numFmtId="177" fontId="5" fillId="3" borderId="1" xfId="0" applyNumberFormat="1" applyFont="1" applyFill="1" applyBorder="1" applyAlignment="1">
      <alignment horizontal="center" vertical="center" wrapText="1"/>
    </xf>
    <xf numFmtId="177" fontId="7" fillId="4" borderId="1" xfId="0" applyNumberFormat="1" applyFont="1" applyFill="1" applyBorder="1" applyAlignment="1">
      <alignment horizontal="right" vertical="center" wrapText="1"/>
    </xf>
    <xf numFmtId="178" fontId="2" fillId="0" borderId="0" xfId="0" applyNumberFormat="1" applyFont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178" fontId="5" fillId="3" borderId="1" xfId="0" applyNumberFormat="1" applyFont="1" applyFill="1" applyBorder="1" applyAlignment="1">
      <alignment horizontal="right" vertical="center" wrapText="1"/>
    </xf>
    <xf numFmtId="178" fontId="6" fillId="3" borderId="1" xfId="0" applyNumberFormat="1" applyFont="1" applyFill="1" applyBorder="1" applyAlignment="1">
      <alignment horizontal="right" vertical="center" wrapText="1"/>
    </xf>
    <xf numFmtId="178" fontId="7" fillId="4" borderId="1" xfId="0" applyNumberFormat="1" applyFont="1" applyFill="1" applyBorder="1" applyAlignment="1">
      <alignment horizontal="right" vertical="center" wrapText="1"/>
    </xf>
    <xf numFmtId="178" fontId="1" fillId="0" borderId="0" xfId="0" applyNumberFormat="1" applyFont="1">
      <alignment vertical="center"/>
    </xf>
    <xf numFmtId="49" fontId="4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8" fontId="6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178" fontId="5" fillId="0" borderId="1" xfId="0" applyNumberFormat="1" applyFont="1" applyBorder="1" applyAlignment="1">
      <alignment horizontal="right" vertical="center"/>
    </xf>
    <xf numFmtId="177" fontId="6" fillId="3" borderId="1" xfId="0" applyNumberFormat="1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49" fontId="6" fillId="3" borderId="1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178" fontId="7" fillId="2" borderId="1" xfId="0" applyNumberFormat="1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 wrapText="1"/>
    </xf>
    <xf numFmtId="178" fontId="5" fillId="5" borderId="1" xfId="0" applyNumberFormat="1" applyFont="1" applyFill="1" applyBorder="1" applyAlignment="1">
      <alignment horizontal="right" vertical="center"/>
    </xf>
    <xf numFmtId="0" fontId="1" fillId="6" borderId="0" xfId="0" applyFont="1" applyFill="1">
      <alignment vertical="center"/>
    </xf>
    <xf numFmtId="176" fontId="1" fillId="6" borderId="0" xfId="0" applyNumberFormat="1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178" fontId="1" fillId="6" borderId="0" xfId="0" applyNumberFormat="1" applyFont="1" applyFill="1">
      <alignment vertical="center"/>
    </xf>
    <xf numFmtId="178" fontId="1" fillId="6" borderId="0" xfId="0" applyNumberFormat="1" applyFont="1" applyFill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7" fillId="4" borderId="1" xfId="0" applyNumberFormat="1" applyFont="1" applyFill="1" applyBorder="1" applyAlignment="1">
      <alignment horizontal="right" vertical="center" wrapText="1"/>
    </xf>
    <xf numFmtId="0" fontId="7" fillId="4" borderId="1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49" fontId="7" fillId="2" borderId="1" xfId="0" applyNumberFormat="1" applyFont="1" applyFill="1" applyBorder="1" applyAlignment="1">
      <alignment horizontal="center" vertical="center"/>
    </xf>
    <xf numFmtId="178" fontId="7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58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5" fillId="3" borderId="2" xfId="0" applyNumberFormat="1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30"/>
  <sheetViews>
    <sheetView topLeftCell="A13" zoomScale="94" zoomScaleNormal="94" workbookViewId="0">
      <selection activeCell="D14" sqref="D14"/>
    </sheetView>
  </sheetViews>
  <sheetFormatPr defaultColWidth="9.453125" defaultRowHeight="12" customHeight="1" x14ac:dyDescent="0.25"/>
  <cols>
    <col min="1" max="1" width="6.36328125" style="1" customWidth="1"/>
    <col min="2" max="2" width="9.453125" style="1" customWidth="1"/>
    <col min="3" max="3" width="15.81640625" style="1" customWidth="1"/>
    <col min="4" max="4" width="56.453125" style="1" customWidth="1"/>
    <col min="5" max="5" width="5.54296875" style="2" customWidth="1"/>
    <col min="6" max="6" width="4" style="3" customWidth="1"/>
    <col min="7" max="7" width="5.1796875" style="2" customWidth="1"/>
    <col min="8" max="8" width="5.6328125" style="3" customWidth="1"/>
    <col min="9" max="9" width="14.36328125" style="26" customWidth="1"/>
    <col min="10" max="10" width="17.81640625" style="26" customWidth="1"/>
    <col min="11" max="11" width="23.81640625" style="1" customWidth="1"/>
    <col min="12" max="242" width="9.453125" style="1" customWidth="1"/>
    <col min="243" max="16384" width="9.453125" style="1"/>
  </cols>
  <sheetData>
    <row r="1" spans="2:11" ht="12" customHeight="1" x14ac:dyDescent="0.25">
      <c r="B1" s="51" t="s">
        <v>0</v>
      </c>
      <c r="C1" s="51"/>
      <c r="D1" s="51"/>
      <c r="E1" s="51"/>
      <c r="F1" s="51"/>
      <c r="G1" s="51"/>
      <c r="H1" s="51"/>
      <c r="I1" s="51"/>
      <c r="J1" s="51"/>
      <c r="K1" s="51"/>
    </row>
    <row r="2" spans="2:11" ht="12" customHeight="1" x14ac:dyDescent="0.25"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2:11" ht="12" customHeight="1" x14ac:dyDescent="0.25"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2:11" ht="12" customHeight="1" x14ac:dyDescent="0.25">
      <c r="B4" s="51"/>
      <c r="C4" s="51"/>
      <c r="D4" s="51"/>
      <c r="E4" s="51"/>
      <c r="F4" s="51"/>
      <c r="G4" s="51"/>
      <c r="H4" s="51"/>
      <c r="I4" s="51"/>
      <c r="J4" s="51"/>
      <c r="K4" s="51"/>
    </row>
    <row r="5" spans="2:11" ht="18" customHeight="1" x14ac:dyDescent="0.25">
      <c r="B5" s="54" t="s">
        <v>1</v>
      </c>
      <c r="C5" s="54"/>
      <c r="D5" s="55"/>
      <c r="E5" s="55"/>
      <c r="F5" s="4"/>
      <c r="G5" s="4"/>
      <c r="H5" s="4"/>
      <c r="I5" s="21"/>
      <c r="J5" s="21"/>
      <c r="K5" s="4"/>
    </row>
    <row r="6" spans="2:11" ht="18" customHeight="1" x14ac:dyDescent="0.25">
      <c r="B6" s="54" t="s">
        <v>2</v>
      </c>
      <c r="C6" s="54"/>
      <c r="D6" s="59">
        <v>45662</v>
      </c>
      <c r="E6" s="60"/>
      <c r="F6" s="4"/>
      <c r="G6" s="4"/>
      <c r="H6" s="4"/>
      <c r="I6" s="21"/>
      <c r="J6" s="21"/>
      <c r="K6" s="4"/>
    </row>
    <row r="7" spans="2:11" ht="18" customHeight="1" x14ac:dyDescent="0.25">
      <c r="B7" s="54" t="s">
        <v>3</v>
      </c>
      <c r="C7" s="54"/>
      <c r="D7" s="55" t="s">
        <v>4</v>
      </c>
      <c r="E7" s="55"/>
      <c r="F7" s="4"/>
      <c r="G7" s="4"/>
      <c r="H7" s="4"/>
      <c r="I7" s="21"/>
      <c r="J7" s="21"/>
      <c r="K7" s="4"/>
    </row>
    <row r="8" spans="2:11" ht="18" customHeight="1" x14ac:dyDescent="0.25">
      <c r="B8" s="54" t="s">
        <v>5</v>
      </c>
      <c r="C8" s="54"/>
      <c r="D8" s="55" t="s">
        <v>6</v>
      </c>
      <c r="E8" s="55"/>
      <c r="F8" s="4"/>
      <c r="G8" s="4"/>
      <c r="H8" s="4"/>
      <c r="I8" s="21"/>
      <c r="J8" s="21"/>
      <c r="K8" s="4"/>
    </row>
    <row r="9" spans="2:11" ht="18" customHeight="1" x14ac:dyDescent="0.25">
      <c r="B9" s="4"/>
      <c r="C9" s="4"/>
      <c r="D9" s="4"/>
      <c r="E9" s="4"/>
      <c r="F9" s="4"/>
      <c r="G9" s="4"/>
      <c r="H9" s="4"/>
      <c r="I9" s="21"/>
      <c r="J9" s="21"/>
      <c r="K9" s="4"/>
    </row>
    <row r="10" spans="2:11" ht="17.5" customHeight="1" x14ac:dyDescent="0.25">
      <c r="B10" s="50" t="s">
        <v>7</v>
      </c>
      <c r="C10" s="50"/>
      <c r="D10" s="50" t="s">
        <v>8</v>
      </c>
      <c r="E10" s="56" t="s">
        <v>9</v>
      </c>
      <c r="F10" s="49"/>
      <c r="G10" s="49"/>
      <c r="H10" s="49"/>
      <c r="I10" s="57" t="s">
        <v>9</v>
      </c>
      <c r="J10" s="57"/>
      <c r="K10" s="49" t="s">
        <v>10</v>
      </c>
    </row>
    <row r="11" spans="2:11" ht="17.149999999999999" customHeight="1" x14ac:dyDescent="0.25">
      <c r="B11" s="50"/>
      <c r="C11" s="50"/>
      <c r="D11" s="58"/>
      <c r="E11" s="9" t="s">
        <v>11</v>
      </c>
      <c r="F11" s="10" t="s">
        <v>12</v>
      </c>
      <c r="G11" s="9" t="s">
        <v>11</v>
      </c>
      <c r="H11" s="10" t="s">
        <v>12</v>
      </c>
      <c r="I11" s="22" t="s">
        <v>38</v>
      </c>
      <c r="J11" s="22" t="s">
        <v>39</v>
      </c>
      <c r="K11" s="49"/>
    </row>
    <row r="12" spans="2:11" ht="25" customHeight="1" x14ac:dyDescent="0.25">
      <c r="B12" s="61" t="s">
        <v>15</v>
      </c>
      <c r="C12" s="7" t="s">
        <v>16</v>
      </c>
      <c r="D12" s="6" t="s">
        <v>17</v>
      </c>
      <c r="E12" s="13">
        <v>12</v>
      </c>
      <c r="F12" s="14" t="s">
        <v>18</v>
      </c>
      <c r="G12" s="15">
        <v>1</v>
      </c>
      <c r="H12" s="14" t="s">
        <v>19</v>
      </c>
      <c r="I12" s="24">
        <v>6500</v>
      </c>
      <c r="J12" s="24">
        <f>I12*G12*E12</f>
        <v>78000</v>
      </c>
      <c r="K12" s="17" t="s">
        <v>20</v>
      </c>
    </row>
    <row r="13" spans="2:11" ht="25" customHeight="1" x14ac:dyDescent="0.25">
      <c r="B13" s="62"/>
      <c r="C13" s="7" t="s">
        <v>21</v>
      </c>
      <c r="D13" s="6" t="s">
        <v>22</v>
      </c>
      <c r="E13" s="13">
        <v>11</v>
      </c>
      <c r="F13" s="14" t="s">
        <v>18</v>
      </c>
      <c r="G13" s="15">
        <v>1</v>
      </c>
      <c r="H13" s="14" t="s">
        <v>19</v>
      </c>
      <c r="I13" s="24">
        <v>0</v>
      </c>
      <c r="J13" s="24">
        <f>I13*G13*E13</f>
        <v>0</v>
      </c>
      <c r="K13" s="17" t="s">
        <v>40</v>
      </c>
    </row>
    <row r="14" spans="2:11" ht="31" customHeight="1" x14ac:dyDescent="0.25">
      <c r="B14" s="61" t="s">
        <v>23</v>
      </c>
      <c r="C14" s="64" t="s">
        <v>24</v>
      </c>
      <c r="D14" s="6" t="s">
        <v>25</v>
      </c>
      <c r="E14" s="13">
        <v>1</v>
      </c>
      <c r="F14" s="14" t="s">
        <v>26</v>
      </c>
      <c r="G14" s="15">
        <v>2</v>
      </c>
      <c r="H14" s="14" t="s">
        <v>27</v>
      </c>
      <c r="I14" s="24">
        <v>15000</v>
      </c>
      <c r="J14" s="24">
        <f t="shared" ref="J14:J20" si="0">E14*G14*I14</f>
        <v>30000</v>
      </c>
      <c r="K14" s="18" t="s">
        <v>41</v>
      </c>
    </row>
    <row r="15" spans="2:11" ht="36" customHeight="1" x14ac:dyDescent="0.25">
      <c r="B15" s="62"/>
      <c r="C15" s="64"/>
      <c r="D15" s="6" t="s">
        <v>28</v>
      </c>
      <c r="E15" s="13">
        <v>1</v>
      </c>
      <c r="F15" s="14" t="s">
        <v>18</v>
      </c>
      <c r="G15" s="15">
        <v>2</v>
      </c>
      <c r="H15" s="14" t="s">
        <v>27</v>
      </c>
      <c r="I15" s="24">
        <v>4000</v>
      </c>
      <c r="J15" s="24">
        <f t="shared" si="0"/>
        <v>8000</v>
      </c>
      <c r="K15" s="18" t="s">
        <v>42</v>
      </c>
    </row>
    <row r="16" spans="2:11" ht="25" customHeight="1" x14ac:dyDescent="0.25">
      <c r="B16" s="62"/>
      <c r="C16" s="64"/>
      <c r="D16" s="6" t="s">
        <v>29</v>
      </c>
      <c r="E16" s="13">
        <v>11</v>
      </c>
      <c r="F16" s="14" t="s">
        <v>18</v>
      </c>
      <c r="G16" s="15">
        <v>2</v>
      </c>
      <c r="H16" s="14" t="s">
        <v>27</v>
      </c>
      <c r="I16" s="24">
        <v>150</v>
      </c>
      <c r="J16" s="24">
        <f t="shared" si="0"/>
        <v>3300</v>
      </c>
      <c r="K16" s="18"/>
    </row>
    <row r="17" spans="2:11" ht="25" customHeight="1" x14ac:dyDescent="0.25">
      <c r="B17" s="62"/>
      <c r="C17" s="64"/>
      <c r="D17" s="6" t="s">
        <v>30</v>
      </c>
      <c r="E17" s="13">
        <v>1</v>
      </c>
      <c r="F17" s="14" t="s">
        <v>13</v>
      </c>
      <c r="G17" s="15">
        <v>1</v>
      </c>
      <c r="H17" s="14" t="s">
        <v>14</v>
      </c>
      <c r="I17" s="24">
        <v>1000</v>
      </c>
      <c r="J17" s="24">
        <f t="shared" si="0"/>
        <v>1000</v>
      </c>
      <c r="K17" s="18"/>
    </row>
    <row r="18" spans="2:11" ht="25" customHeight="1" x14ac:dyDescent="0.25">
      <c r="B18" s="62"/>
      <c r="C18" s="64"/>
      <c r="D18" s="6" t="s">
        <v>31</v>
      </c>
      <c r="E18" s="13">
        <v>2</v>
      </c>
      <c r="F18" s="14" t="s">
        <v>18</v>
      </c>
      <c r="G18" s="15">
        <v>2</v>
      </c>
      <c r="H18" s="14" t="s">
        <v>27</v>
      </c>
      <c r="I18" s="24">
        <v>500</v>
      </c>
      <c r="J18" s="24">
        <f t="shared" si="0"/>
        <v>2000</v>
      </c>
      <c r="K18" s="18"/>
    </row>
    <row r="19" spans="2:11" ht="25" customHeight="1" x14ac:dyDescent="0.25">
      <c r="B19" s="62"/>
      <c r="C19" s="5" t="s">
        <v>32</v>
      </c>
      <c r="D19" s="6" t="s">
        <v>33</v>
      </c>
      <c r="E19" s="13">
        <v>1</v>
      </c>
      <c r="F19" s="14" t="s">
        <v>34</v>
      </c>
      <c r="G19" s="15">
        <v>1</v>
      </c>
      <c r="H19" s="14" t="s">
        <v>19</v>
      </c>
      <c r="I19" s="24">
        <v>1000</v>
      </c>
      <c r="J19" s="24">
        <f t="shared" si="0"/>
        <v>1000</v>
      </c>
      <c r="K19" s="18"/>
    </row>
    <row r="20" spans="2:11" ht="25" customHeight="1" x14ac:dyDescent="0.25">
      <c r="B20" s="63"/>
      <c r="C20" s="7" t="s">
        <v>35</v>
      </c>
      <c r="D20" s="8" t="s">
        <v>36</v>
      </c>
      <c r="E20" s="12">
        <v>11</v>
      </c>
      <c r="F20" s="14" t="s">
        <v>18</v>
      </c>
      <c r="G20" s="12">
        <v>2</v>
      </c>
      <c r="H20" s="11" t="s">
        <v>27</v>
      </c>
      <c r="I20" s="23">
        <v>20</v>
      </c>
      <c r="J20" s="23">
        <f t="shared" si="0"/>
        <v>440</v>
      </c>
      <c r="K20" s="19"/>
    </row>
    <row r="21" spans="2:11" ht="25" customHeight="1" x14ac:dyDescent="0.25">
      <c r="B21" s="52" t="s">
        <v>43</v>
      </c>
      <c r="C21" s="53"/>
      <c r="D21" s="53"/>
      <c r="E21" s="53"/>
      <c r="F21" s="53"/>
      <c r="G21" s="53"/>
      <c r="H21" s="53"/>
      <c r="I21" s="53"/>
      <c r="J21" s="25">
        <f>SUM(J12:J20)</f>
        <v>123740</v>
      </c>
      <c r="K21" s="20"/>
    </row>
    <row r="22" spans="2:11" ht="25" customHeight="1" x14ac:dyDescent="0.25">
      <c r="B22" s="52" t="s">
        <v>37</v>
      </c>
      <c r="C22" s="53"/>
      <c r="D22" s="53"/>
      <c r="E22" s="53"/>
      <c r="F22" s="53"/>
      <c r="G22" s="53"/>
      <c r="H22" s="53"/>
      <c r="I22" s="53"/>
      <c r="J22" s="25">
        <f>J21*0.1</f>
        <v>12374</v>
      </c>
      <c r="K22" s="20"/>
    </row>
    <row r="23" spans="2:11" ht="25" customHeight="1" x14ac:dyDescent="0.25">
      <c r="B23" s="52" t="s">
        <v>45</v>
      </c>
      <c r="C23" s="53"/>
      <c r="D23" s="53"/>
      <c r="E23" s="53"/>
      <c r="F23" s="53"/>
      <c r="G23" s="53"/>
      <c r="H23" s="53"/>
      <c r="I23" s="53"/>
      <c r="J23" s="25">
        <f>(J21+J22)*0.06</f>
        <v>8166.84</v>
      </c>
      <c r="K23" s="20"/>
    </row>
    <row r="24" spans="2:11" ht="25" customHeight="1" x14ac:dyDescent="0.25">
      <c r="B24" s="52" t="s">
        <v>44</v>
      </c>
      <c r="C24" s="53"/>
      <c r="D24" s="53"/>
      <c r="E24" s="53"/>
      <c r="F24" s="53"/>
      <c r="G24" s="53"/>
      <c r="H24" s="53"/>
      <c r="I24" s="53"/>
      <c r="J24" s="25">
        <f>J21+J22+J23</f>
        <v>144280.84</v>
      </c>
      <c r="K24" s="20"/>
    </row>
    <row r="25" spans="2:11" ht="20" customHeight="1" x14ac:dyDescent="0.25">
      <c r="E25" s="16"/>
      <c r="F25" s="1"/>
      <c r="G25" s="16"/>
      <c r="H25" s="1"/>
    </row>
    <row r="26" spans="2:11" ht="20" customHeight="1" x14ac:dyDescent="0.25"/>
    <row r="27" spans="2:11" ht="20" customHeight="1" x14ac:dyDescent="0.25"/>
    <row r="28" spans="2:11" ht="20" customHeight="1" x14ac:dyDescent="0.25"/>
    <row r="29" spans="2:11" ht="20" customHeight="1" x14ac:dyDescent="0.25"/>
    <row r="30" spans="2:11" ht="20" customHeight="1" x14ac:dyDescent="0.25"/>
  </sheetData>
  <mergeCells count="21">
    <mergeCell ref="B24:I24"/>
    <mergeCell ref="B12:B13"/>
    <mergeCell ref="B14:B20"/>
    <mergeCell ref="C14:C18"/>
    <mergeCell ref="B21:I21"/>
    <mergeCell ref="K10:K11"/>
    <mergeCell ref="B10:C11"/>
    <mergeCell ref="B1:K4"/>
    <mergeCell ref="B23:I23"/>
    <mergeCell ref="B22:I22"/>
    <mergeCell ref="B8:C8"/>
    <mergeCell ref="D8:E8"/>
    <mergeCell ref="E10:H10"/>
    <mergeCell ref="I10:J10"/>
    <mergeCell ref="D10:D11"/>
    <mergeCell ref="B5:C5"/>
    <mergeCell ref="D5:E5"/>
    <mergeCell ref="B6:C6"/>
    <mergeCell ref="D6:E6"/>
    <mergeCell ref="B7:C7"/>
    <mergeCell ref="D7:E7"/>
  </mergeCells>
  <phoneticPr fontId="9" type="noConversion"/>
  <pageMargins left="0.156944444444444" right="0.156944444444444" top="0.62986111111111098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96511-89A8-45C1-9BA0-F710066CE64A}">
  <sheetPr>
    <pageSetUpPr fitToPage="1"/>
  </sheetPr>
  <dimension ref="B1:K37"/>
  <sheetViews>
    <sheetView topLeftCell="A7" zoomScale="94" zoomScaleNormal="94" workbookViewId="0">
      <selection activeCell="I22" sqref="I22"/>
    </sheetView>
  </sheetViews>
  <sheetFormatPr defaultColWidth="9.453125" defaultRowHeight="12" customHeight="1" x14ac:dyDescent="0.25"/>
  <cols>
    <col min="1" max="1" width="6.36328125" style="1" customWidth="1"/>
    <col min="2" max="2" width="9.453125" style="1" customWidth="1"/>
    <col min="3" max="3" width="15.81640625" style="1" customWidth="1"/>
    <col min="4" max="4" width="56.453125" style="1" customWidth="1"/>
    <col min="5" max="5" width="5.54296875" style="2" customWidth="1"/>
    <col min="6" max="6" width="4" style="3" customWidth="1"/>
    <col min="7" max="7" width="5.1796875" style="2" customWidth="1"/>
    <col min="8" max="8" width="5.6328125" style="3" customWidth="1"/>
    <col min="9" max="9" width="14.36328125" style="26" customWidth="1"/>
    <col min="10" max="10" width="17.81640625" style="26" customWidth="1"/>
    <col min="11" max="11" width="23.81640625" style="1" customWidth="1"/>
    <col min="12" max="242" width="9.453125" style="1" customWidth="1"/>
    <col min="243" max="16384" width="9.453125" style="1"/>
  </cols>
  <sheetData>
    <row r="1" spans="2:11" ht="12" customHeight="1" x14ac:dyDescent="0.25">
      <c r="B1" s="51" t="s">
        <v>50</v>
      </c>
      <c r="C1" s="51"/>
      <c r="D1" s="51"/>
      <c r="E1" s="51"/>
      <c r="F1" s="51"/>
      <c r="G1" s="51"/>
      <c r="H1" s="51"/>
      <c r="I1" s="51"/>
      <c r="J1" s="51"/>
      <c r="K1" s="51"/>
    </row>
    <row r="2" spans="2:11" ht="12" customHeight="1" x14ac:dyDescent="0.25"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2:11" ht="12" customHeight="1" x14ac:dyDescent="0.25"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2:11" ht="12" customHeight="1" x14ac:dyDescent="0.25">
      <c r="B4" s="51"/>
      <c r="C4" s="51"/>
      <c r="D4" s="51"/>
      <c r="E4" s="51"/>
      <c r="F4" s="51"/>
      <c r="G4" s="51"/>
      <c r="H4" s="51"/>
      <c r="I4" s="51"/>
      <c r="J4" s="51"/>
      <c r="K4" s="51"/>
    </row>
    <row r="5" spans="2:11" ht="18" customHeight="1" x14ac:dyDescent="0.25">
      <c r="B5" s="54" t="s">
        <v>1</v>
      </c>
      <c r="C5" s="54"/>
      <c r="D5" s="55"/>
      <c r="E5" s="55"/>
      <c r="F5" s="4"/>
      <c r="G5" s="4"/>
      <c r="H5" s="4"/>
      <c r="I5" s="21"/>
      <c r="J5" s="21"/>
      <c r="K5" s="4"/>
    </row>
    <row r="6" spans="2:11" ht="18" customHeight="1" x14ac:dyDescent="0.25">
      <c r="B6" s="54" t="s">
        <v>2</v>
      </c>
      <c r="C6" s="54"/>
      <c r="D6" s="59" t="s">
        <v>49</v>
      </c>
      <c r="E6" s="60"/>
      <c r="F6" s="4"/>
      <c r="G6" s="4"/>
      <c r="H6" s="4"/>
      <c r="I6" s="21"/>
      <c r="J6" s="21"/>
      <c r="K6" s="4"/>
    </row>
    <row r="7" spans="2:11" ht="18" customHeight="1" x14ac:dyDescent="0.25">
      <c r="B7" s="54" t="s">
        <v>3</v>
      </c>
      <c r="C7" s="54"/>
      <c r="D7" s="55" t="s">
        <v>84</v>
      </c>
      <c r="E7" s="55"/>
      <c r="F7" s="4"/>
      <c r="G7" s="4"/>
      <c r="H7" s="4"/>
      <c r="I7" s="21"/>
      <c r="J7" s="21"/>
      <c r="K7" s="4"/>
    </row>
    <row r="8" spans="2:11" ht="18" customHeight="1" x14ac:dyDescent="0.25">
      <c r="B8" s="54" t="s">
        <v>5</v>
      </c>
      <c r="C8" s="54"/>
      <c r="D8" s="55" t="s">
        <v>51</v>
      </c>
      <c r="E8" s="55"/>
      <c r="F8" s="4"/>
      <c r="G8" s="4"/>
      <c r="H8" s="4"/>
      <c r="I8" s="21"/>
      <c r="J8" s="21"/>
      <c r="K8" s="4"/>
    </row>
    <row r="9" spans="2:11" ht="18" customHeight="1" x14ac:dyDescent="0.25">
      <c r="B9" s="4"/>
      <c r="C9" s="4"/>
      <c r="D9" s="4"/>
      <c r="E9" s="4"/>
      <c r="F9" s="4"/>
      <c r="G9" s="4"/>
      <c r="H9" s="4"/>
      <c r="I9" s="21"/>
      <c r="J9" s="21"/>
      <c r="K9" s="4"/>
    </row>
    <row r="10" spans="2:11" ht="17.5" customHeight="1" x14ac:dyDescent="0.25">
      <c r="B10" s="50" t="s">
        <v>7</v>
      </c>
      <c r="C10" s="50"/>
      <c r="D10" s="50" t="s">
        <v>8</v>
      </c>
      <c r="E10" s="56" t="s">
        <v>9</v>
      </c>
      <c r="F10" s="49"/>
      <c r="G10" s="49"/>
      <c r="H10" s="49"/>
      <c r="I10" s="57" t="s">
        <v>9</v>
      </c>
      <c r="J10" s="57"/>
      <c r="K10" s="49" t="s">
        <v>10</v>
      </c>
    </row>
    <row r="11" spans="2:11" ht="17.149999999999999" customHeight="1" x14ac:dyDescent="0.25">
      <c r="B11" s="50"/>
      <c r="C11" s="50"/>
      <c r="D11" s="58"/>
      <c r="E11" s="9" t="s">
        <v>11</v>
      </c>
      <c r="F11" s="10" t="s">
        <v>12</v>
      </c>
      <c r="G11" s="9" t="s">
        <v>11</v>
      </c>
      <c r="H11" s="10" t="s">
        <v>12</v>
      </c>
      <c r="I11" s="22" t="s">
        <v>38</v>
      </c>
      <c r="J11" s="22" t="s">
        <v>39</v>
      </c>
      <c r="K11" s="49"/>
    </row>
    <row r="12" spans="2:11" ht="17.149999999999999" customHeight="1" x14ac:dyDescent="0.25">
      <c r="B12" s="61" t="s">
        <v>47</v>
      </c>
      <c r="C12" s="27"/>
      <c r="D12" s="6" t="s">
        <v>65</v>
      </c>
      <c r="E12" s="28">
        <v>1</v>
      </c>
      <c r="F12" s="29" t="s">
        <v>52</v>
      </c>
      <c r="G12" s="28">
        <v>9</v>
      </c>
      <c r="H12" s="29" t="s">
        <v>53</v>
      </c>
      <c r="I12" s="30">
        <v>4800</v>
      </c>
      <c r="J12" s="30">
        <f>I12*G12</f>
        <v>43200</v>
      </c>
      <c r="K12" s="32" t="s">
        <v>67</v>
      </c>
    </row>
    <row r="13" spans="2:11" ht="17.149999999999999" customHeight="1" x14ac:dyDescent="0.25">
      <c r="B13" s="63"/>
      <c r="C13" s="27"/>
      <c r="D13" s="6" t="s">
        <v>66</v>
      </c>
      <c r="E13" s="28">
        <v>1</v>
      </c>
      <c r="F13" s="29" t="s">
        <v>52</v>
      </c>
      <c r="G13" s="28">
        <v>1</v>
      </c>
      <c r="H13" s="29" t="s">
        <v>53</v>
      </c>
      <c r="I13" s="30">
        <f>2570+2114</f>
        <v>4684</v>
      </c>
      <c r="J13" s="30">
        <f>I13*G13</f>
        <v>4684</v>
      </c>
      <c r="K13" s="32" t="s">
        <v>67</v>
      </c>
    </row>
    <row r="14" spans="2:11" ht="17.149999999999999" customHeight="1" x14ac:dyDescent="0.25">
      <c r="B14" s="61" t="s">
        <v>56</v>
      </c>
      <c r="C14" s="27"/>
      <c r="D14" s="6" t="s">
        <v>68</v>
      </c>
      <c r="E14" s="28">
        <v>1</v>
      </c>
      <c r="F14" s="29" t="s">
        <v>54</v>
      </c>
      <c r="G14" s="28">
        <v>10</v>
      </c>
      <c r="H14" s="29" t="s">
        <v>55</v>
      </c>
      <c r="I14" s="30">
        <v>588</v>
      </c>
      <c r="J14" s="30">
        <f t="shared" ref="J14:J15" si="0">I14*G14</f>
        <v>5880</v>
      </c>
      <c r="K14" s="31"/>
    </row>
    <row r="15" spans="2:11" ht="17.149999999999999" customHeight="1" x14ac:dyDescent="0.25">
      <c r="B15" s="62"/>
      <c r="C15" s="27"/>
      <c r="D15" s="6" t="s">
        <v>69</v>
      </c>
      <c r="E15" s="28">
        <v>1</v>
      </c>
      <c r="F15" s="29" t="s">
        <v>54</v>
      </c>
      <c r="G15" s="28">
        <v>10</v>
      </c>
      <c r="H15" s="29" t="s">
        <v>55</v>
      </c>
      <c r="I15" s="30">
        <v>1300</v>
      </c>
      <c r="J15" s="30">
        <f t="shared" si="0"/>
        <v>13000</v>
      </c>
      <c r="K15" s="31"/>
    </row>
    <row r="16" spans="2:11" ht="17.149999999999999" customHeight="1" x14ac:dyDescent="0.25">
      <c r="B16" s="63"/>
      <c r="C16" s="27"/>
      <c r="D16" s="6" t="s">
        <v>70</v>
      </c>
      <c r="E16" s="28">
        <v>2</v>
      </c>
      <c r="F16" s="29" t="s">
        <v>77</v>
      </c>
      <c r="G16" s="28">
        <v>10</v>
      </c>
      <c r="H16" s="29" t="s">
        <v>55</v>
      </c>
      <c r="I16" s="30">
        <v>950</v>
      </c>
      <c r="J16" s="30">
        <f>I16*G16*E16</f>
        <v>19000</v>
      </c>
      <c r="K16" s="31"/>
    </row>
    <row r="17" spans="2:11" ht="17.149999999999999" customHeight="1" x14ac:dyDescent="0.25">
      <c r="B17" s="7" t="s">
        <v>57</v>
      </c>
      <c r="C17" s="27"/>
      <c r="D17" s="6"/>
      <c r="E17" s="28">
        <v>10</v>
      </c>
      <c r="F17" s="29" t="s">
        <v>52</v>
      </c>
      <c r="G17" s="28">
        <v>10</v>
      </c>
      <c r="H17" s="29" t="s">
        <v>58</v>
      </c>
      <c r="I17" s="30">
        <v>100</v>
      </c>
      <c r="J17" s="33">
        <f>I17*G17*E17</f>
        <v>10000</v>
      </c>
      <c r="K17" s="32" t="s">
        <v>59</v>
      </c>
    </row>
    <row r="18" spans="2:11" ht="15" x14ac:dyDescent="0.25">
      <c r="B18" s="61" t="s">
        <v>46</v>
      </c>
      <c r="C18" s="7"/>
      <c r="D18" s="6" t="s">
        <v>75</v>
      </c>
      <c r="E18" s="13">
        <v>10</v>
      </c>
      <c r="F18" s="14" t="s">
        <v>18</v>
      </c>
      <c r="G18" s="15">
        <v>1</v>
      </c>
      <c r="H18" s="14" t="s">
        <v>19</v>
      </c>
      <c r="I18" s="33">
        <v>135</v>
      </c>
      <c r="J18" s="33">
        <f>I18*G18*E18</f>
        <v>1350</v>
      </c>
      <c r="K18" s="17"/>
    </row>
    <row r="19" spans="2:11" ht="15" x14ac:dyDescent="0.25">
      <c r="B19" s="62"/>
      <c r="C19" s="7"/>
      <c r="D19" s="6" t="s">
        <v>72</v>
      </c>
      <c r="E19" s="13">
        <v>10</v>
      </c>
      <c r="F19" s="14" t="s">
        <v>18</v>
      </c>
      <c r="G19" s="15">
        <v>1</v>
      </c>
      <c r="H19" s="14" t="s">
        <v>19</v>
      </c>
      <c r="I19" s="33">
        <v>78</v>
      </c>
      <c r="J19" s="33">
        <f t="shared" ref="J19:J21" si="1">I19*G19*E19</f>
        <v>780</v>
      </c>
      <c r="K19" s="17"/>
    </row>
    <row r="20" spans="2:11" ht="15" x14ac:dyDescent="0.25">
      <c r="B20" s="62"/>
      <c r="C20" s="7"/>
      <c r="D20" s="6" t="s">
        <v>73</v>
      </c>
      <c r="E20" s="13">
        <v>10</v>
      </c>
      <c r="F20" s="14" t="s">
        <v>18</v>
      </c>
      <c r="G20" s="15">
        <v>1</v>
      </c>
      <c r="H20" s="14" t="s">
        <v>19</v>
      </c>
      <c r="I20" s="33">
        <v>200</v>
      </c>
      <c r="J20" s="33">
        <f t="shared" si="1"/>
        <v>2000</v>
      </c>
      <c r="K20" s="17"/>
    </row>
    <row r="21" spans="2:11" ht="15" x14ac:dyDescent="0.25">
      <c r="B21" s="62"/>
      <c r="C21" s="7"/>
      <c r="D21" s="6" t="s">
        <v>74</v>
      </c>
      <c r="E21" s="13">
        <v>10</v>
      </c>
      <c r="F21" s="14" t="s">
        <v>18</v>
      </c>
      <c r="G21" s="15">
        <v>1</v>
      </c>
      <c r="H21" s="14" t="s">
        <v>19</v>
      </c>
      <c r="I21" s="33">
        <v>145</v>
      </c>
      <c r="J21" s="33">
        <f t="shared" si="1"/>
        <v>1450</v>
      </c>
      <c r="K21" s="17"/>
    </row>
    <row r="22" spans="2:11" ht="15" x14ac:dyDescent="0.25">
      <c r="B22" s="61" t="s">
        <v>23</v>
      </c>
      <c r="C22" s="64" t="s">
        <v>24</v>
      </c>
      <c r="D22" s="6" t="s">
        <v>60</v>
      </c>
      <c r="E22" s="13">
        <v>3</v>
      </c>
      <c r="F22" s="14" t="s">
        <v>26</v>
      </c>
      <c r="G22" s="15">
        <v>1</v>
      </c>
      <c r="H22" s="14" t="s">
        <v>53</v>
      </c>
      <c r="I22" s="24">
        <v>4000</v>
      </c>
      <c r="J22" s="24">
        <f t="shared" ref="J22:J27" si="2">E22*G22*I22</f>
        <v>12000</v>
      </c>
      <c r="K22" s="18" t="s">
        <v>79</v>
      </c>
    </row>
    <row r="23" spans="2:11" ht="15" x14ac:dyDescent="0.25">
      <c r="B23" s="62"/>
      <c r="C23" s="64"/>
      <c r="D23" s="6" t="s">
        <v>61</v>
      </c>
      <c r="E23" s="13">
        <v>3</v>
      </c>
      <c r="F23" s="14" t="s">
        <v>76</v>
      </c>
      <c r="G23" s="15">
        <v>1</v>
      </c>
      <c r="H23" s="14" t="s">
        <v>53</v>
      </c>
      <c r="I23" s="24">
        <v>1500</v>
      </c>
      <c r="J23" s="24">
        <f t="shared" si="2"/>
        <v>4500</v>
      </c>
      <c r="K23" s="18" t="s">
        <v>78</v>
      </c>
    </row>
    <row r="24" spans="2:11" ht="15" x14ac:dyDescent="0.25">
      <c r="B24" s="62"/>
      <c r="C24" s="64"/>
      <c r="D24" s="6" t="s">
        <v>71</v>
      </c>
      <c r="E24" s="13">
        <v>5</v>
      </c>
      <c r="F24" s="14" t="s">
        <v>54</v>
      </c>
      <c r="G24" s="15">
        <v>1</v>
      </c>
      <c r="H24" s="14" t="s">
        <v>52</v>
      </c>
      <c r="I24" s="24">
        <v>800</v>
      </c>
      <c r="J24" s="24">
        <f t="shared" si="2"/>
        <v>4000</v>
      </c>
      <c r="K24" s="18"/>
    </row>
    <row r="25" spans="2:11" ht="15" x14ac:dyDescent="0.25">
      <c r="B25" s="62"/>
      <c r="C25" s="64"/>
      <c r="D25" s="6" t="s">
        <v>62</v>
      </c>
      <c r="E25" s="13">
        <v>1</v>
      </c>
      <c r="F25" s="14" t="s">
        <v>13</v>
      </c>
      <c r="G25" s="15">
        <v>4</v>
      </c>
      <c r="H25" s="14" t="s">
        <v>14</v>
      </c>
      <c r="I25" s="24">
        <v>200</v>
      </c>
      <c r="J25" s="24">
        <f t="shared" si="2"/>
        <v>800</v>
      </c>
      <c r="K25" s="18"/>
    </row>
    <row r="26" spans="2:11" ht="15" x14ac:dyDescent="0.25">
      <c r="B26" s="62"/>
      <c r="C26" s="64"/>
      <c r="D26" s="6" t="s">
        <v>63</v>
      </c>
      <c r="E26" s="13">
        <v>1</v>
      </c>
      <c r="F26" s="14" t="s">
        <v>18</v>
      </c>
      <c r="G26" s="15">
        <v>5</v>
      </c>
      <c r="H26" s="14" t="s">
        <v>27</v>
      </c>
      <c r="I26" s="24">
        <v>100</v>
      </c>
      <c r="J26" s="24">
        <f t="shared" si="2"/>
        <v>500</v>
      </c>
      <c r="K26" s="18"/>
    </row>
    <row r="27" spans="2:11" ht="15" x14ac:dyDescent="0.25">
      <c r="B27" s="63"/>
      <c r="C27" s="7" t="s">
        <v>35</v>
      </c>
      <c r="D27" s="8" t="s">
        <v>64</v>
      </c>
      <c r="E27" s="12">
        <v>1</v>
      </c>
      <c r="F27" s="14" t="s">
        <v>76</v>
      </c>
      <c r="G27" s="12">
        <v>1</v>
      </c>
      <c r="H27" s="11" t="s">
        <v>53</v>
      </c>
      <c r="I27" s="23">
        <v>500</v>
      </c>
      <c r="J27" s="23">
        <f t="shared" si="2"/>
        <v>500</v>
      </c>
      <c r="K27" s="19"/>
    </row>
    <row r="28" spans="2:11" ht="25" customHeight="1" x14ac:dyDescent="0.25">
      <c r="B28" s="52" t="s">
        <v>43</v>
      </c>
      <c r="C28" s="53"/>
      <c r="D28" s="53"/>
      <c r="E28" s="53"/>
      <c r="F28" s="53"/>
      <c r="G28" s="53"/>
      <c r="H28" s="53"/>
      <c r="I28" s="53"/>
      <c r="J28" s="25">
        <f>SUM(J12:J27)</f>
        <v>123644</v>
      </c>
      <c r="K28" s="20"/>
    </row>
    <row r="29" spans="2:11" ht="25" customHeight="1" x14ac:dyDescent="0.25">
      <c r="B29" s="52" t="s">
        <v>37</v>
      </c>
      <c r="C29" s="53"/>
      <c r="D29" s="53"/>
      <c r="E29" s="53"/>
      <c r="F29" s="53"/>
      <c r="G29" s="53"/>
      <c r="H29" s="53"/>
      <c r="I29" s="53"/>
      <c r="J29" s="25">
        <f>J28*0.1</f>
        <v>12364.400000000001</v>
      </c>
      <c r="K29" s="20"/>
    </row>
    <row r="30" spans="2:11" ht="25" customHeight="1" x14ac:dyDescent="0.25">
      <c r="B30" s="52" t="s">
        <v>45</v>
      </c>
      <c r="C30" s="53"/>
      <c r="D30" s="53"/>
      <c r="E30" s="53"/>
      <c r="F30" s="53"/>
      <c r="G30" s="53"/>
      <c r="H30" s="53"/>
      <c r="I30" s="53"/>
      <c r="J30" s="25">
        <f>(J28+J29)*0.06</f>
        <v>8160.503999999999</v>
      </c>
      <c r="K30" s="20"/>
    </row>
    <row r="31" spans="2:11" ht="25" customHeight="1" x14ac:dyDescent="0.25">
      <c r="B31" s="52" t="s">
        <v>44</v>
      </c>
      <c r="C31" s="53"/>
      <c r="D31" s="53"/>
      <c r="E31" s="53"/>
      <c r="F31" s="53"/>
      <c r="G31" s="53"/>
      <c r="H31" s="53"/>
      <c r="I31" s="53"/>
      <c r="J31" s="25">
        <f>J28+J29+J30</f>
        <v>144168.90399999998</v>
      </c>
      <c r="K31" s="20"/>
    </row>
    <row r="32" spans="2:11" ht="20" customHeight="1" x14ac:dyDescent="0.25">
      <c r="E32" s="16"/>
      <c r="F32" s="1"/>
      <c r="G32" s="16"/>
      <c r="H32" s="1"/>
    </row>
    <row r="33" ht="20" customHeight="1" x14ac:dyDescent="0.25"/>
    <row r="34" ht="20" customHeight="1" x14ac:dyDescent="0.25"/>
    <row r="35" ht="20" customHeight="1" x14ac:dyDescent="0.25"/>
    <row r="36" ht="20" customHeight="1" x14ac:dyDescent="0.25"/>
    <row r="37" ht="20" customHeight="1" x14ac:dyDescent="0.25"/>
  </sheetData>
  <mergeCells count="23">
    <mergeCell ref="B30:I30"/>
    <mergeCell ref="B31:I31"/>
    <mergeCell ref="K10:K11"/>
    <mergeCell ref="B18:B21"/>
    <mergeCell ref="B22:B27"/>
    <mergeCell ref="C22:C26"/>
    <mergeCell ref="B28:I28"/>
    <mergeCell ref="B29:I29"/>
    <mergeCell ref="I10:J10"/>
    <mergeCell ref="B12:B13"/>
    <mergeCell ref="B14:B16"/>
    <mergeCell ref="B8:C8"/>
    <mergeCell ref="D8:E8"/>
    <mergeCell ref="B10:C11"/>
    <mergeCell ref="D10:D11"/>
    <mergeCell ref="E10:H10"/>
    <mergeCell ref="B7:C7"/>
    <mergeCell ref="D7:E7"/>
    <mergeCell ref="B1:K4"/>
    <mergeCell ref="B5:C5"/>
    <mergeCell ref="D5:E5"/>
    <mergeCell ref="B6:C6"/>
    <mergeCell ref="D6:E6"/>
  </mergeCells>
  <phoneticPr fontId="9" type="noConversion"/>
  <pageMargins left="0.156944444444444" right="0.156944444444444" top="0.62986111111111098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5C7B4-DB8C-4B40-854B-44BDB43D2085}">
  <sheetPr>
    <pageSetUpPr fitToPage="1"/>
  </sheetPr>
  <dimension ref="B1:K39"/>
  <sheetViews>
    <sheetView zoomScale="94" zoomScaleNormal="94" workbookViewId="0">
      <selection activeCell="D14" sqref="D14"/>
    </sheetView>
  </sheetViews>
  <sheetFormatPr defaultColWidth="9.453125" defaultRowHeight="12" customHeight="1" x14ac:dyDescent="0.25"/>
  <cols>
    <col min="1" max="1" width="6.36328125" style="1" customWidth="1"/>
    <col min="2" max="2" width="9.453125" style="1" customWidth="1"/>
    <col min="3" max="3" width="15.81640625" style="1" customWidth="1"/>
    <col min="4" max="4" width="56.453125" style="1" customWidth="1"/>
    <col min="5" max="5" width="5.54296875" style="2" customWidth="1"/>
    <col min="6" max="6" width="4" style="3" customWidth="1"/>
    <col min="7" max="7" width="5.1796875" style="2" customWidth="1"/>
    <col min="8" max="8" width="5.6328125" style="3" customWidth="1"/>
    <col min="9" max="9" width="14.36328125" style="26" customWidth="1"/>
    <col min="10" max="10" width="17.81640625" style="26" customWidth="1"/>
    <col min="11" max="11" width="28.1796875" style="1" bestFit="1" customWidth="1"/>
    <col min="12" max="242" width="9.453125" style="1" customWidth="1"/>
    <col min="243" max="16384" width="9.453125" style="1"/>
  </cols>
  <sheetData>
    <row r="1" spans="2:11" ht="12" customHeight="1" x14ac:dyDescent="0.25">
      <c r="B1" s="51" t="s">
        <v>50</v>
      </c>
      <c r="C1" s="51"/>
      <c r="D1" s="51"/>
      <c r="E1" s="51"/>
      <c r="F1" s="51"/>
      <c r="G1" s="51"/>
      <c r="H1" s="51"/>
      <c r="I1" s="51"/>
      <c r="J1" s="51"/>
      <c r="K1" s="51"/>
    </row>
    <row r="2" spans="2:11" ht="12" customHeight="1" x14ac:dyDescent="0.25"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2:11" ht="12" customHeight="1" x14ac:dyDescent="0.25"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2:11" ht="12" customHeight="1" x14ac:dyDescent="0.25">
      <c r="B4" s="51"/>
      <c r="C4" s="51"/>
      <c r="D4" s="51"/>
      <c r="E4" s="51"/>
      <c r="F4" s="51"/>
      <c r="G4" s="51"/>
      <c r="H4" s="51"/>
      <c r="I4" s="51"/>
      <c r="J4" s="51"/>
      <c r="K4" s="51"/>
    </row>
    <row r="5" spans="2:11" ht="18" customHeight="1" x14ac:dyDescent="0.25">
      <c r="B5" s="54" t="s">
        <v>1</v>
      </c>
      <c r="C5" s="54"/>
      <c r="D5" s="55"/>
      <c r="E5" s="55"/>
      <c r="F5" s="4"/>
      <c r="G5" s="4"/>
      <c r="H5" s="4"/>
      <c r="I5" s="21"/>
      <c r="J5" s="21"/>
      <c r="K5" s="4"/>
    </row>
    <row r="6" spans="2:11" ht="18" customHeight="1" x14ac:dyDescent="0.25">
      <c r="B6" s="54" t="s">
        <v>2</v>
      </c>
      <c r="C6" s="54"/>
      <c r="D6" s="59" t="s">
        <v>49</v>
      </c>
      <c r="E6" s="60"/>
      <c r="F6" s="4"/>
      <c r="G6" s="4"/>
      <c r="H6" s="4"/>
      <c r="I6" s="21"/>
      <c r="J6" s="21"/>
      <c r="K6" s="4"/>
    </row>
    <row r="7" spans="2:11" ht="18" customHeight="1" x14ac:dyDescent="0.25">
      <c r="B7" s="54" t="s">
        <v>3</v>
      </c>
      <c r="C7" s="54"/>
      <c r="D7" s="55" t="s">
        <v>84</v>
      </c>
      <c r="E7" s="55"/>
      <c r="F7" s="4"/>
      <c r="G7" s="4"/>
      <c r="H7" s="4"/>
      <c r="I7" s="21"/>
      <c r="J7" s="21"/>
      <c r="K7" s="4"/>
    </row>
    <row r="8" spans="2:11" ht="18" customHeight="1" x14ac:dyDescent="0.25">
      <c r="B8" s="54" t="s">
        <v>5</v>
      </c>
      <c r="C8" s="54"/>
      <c r="D8" s="55" t="s">
        <v>51</v>
      </c>
      <c r="E8" s="55"/>
      <c r="F8" s="4"/>
      <c r="G8" s="4"/>
      <c r="H8" s="4"/>
      <c r="I8" s="21"/>
      <c r="J8" s="21"/>
      <c r="K8" s="4"/>
    </row>
    <row r="9" spans="2:11" ht="18" customHeight="1" x14ac:dyDescent="0.25">
      <c r="B9" s="4"/>
      <c r="C9" s="4"/>
      <c r="D9" s="4"/>
      <c r="E9" s="4"/>
      <c r="F9" s="4"/>
      <c r="G9" s="4"/>
      <c r="H9" s="4"/>
      <c r="I9" s="21"/>
      <c r="J9" s="21"/>
      <c r="K9" s="4"/>
    </row>
    <row r="10" spans="2:11" ht="17.5" customHeight="1" x14ac:dyDescent="0.25">
      <c r="B10" s="50" t="s">
        <v>7</v>
      </c>
      <c r="C10" s="50"/>
      <c r="D10" s="50" t="s">
        <v>8</v>
      </c>
      <c r="E10" s="56" t="s">
        <v>9</v>
      </c>
      <c r="F10" s="49"/>
      <c r="G10" s="49"/>
      <c r="H10" s="49"/>
      <c r="I10" s="57" t="s">
        <v>9</v>
      </c>
      <c r="J10" s="57"/>
      <c r="K10" s="49" t="s">
        <v>10</v>
      </c>
    </row>
    <row r="11" spans="2:11" ht="17.149999999999999" customHeight="1" x14ac:dyDescent="0.25">
      <c r="B11" s="50"/>
      <c r="C11" s="50"/>
      <c r="D11" s="58"/>
      <c r="E11" s="9" t="s">
        <v>11</v>
      </c>
      <c r="F11" s="10" t="s">
        <v>12</v>
      </c>
      <c r="G11" s="9" t="s">
        <v>11</v>
      </c>
      <c r="H11" s="10" t="s">
        <v>12</v>
      </c>
      <c r="I11" s="22" t="s">
        <v>38</v>
      </c>
      <c r="J11" s="22" t="s">
        <v>39</v>
      </c>
      <c r="K11" s="49"/>
    </row>
    <row r="12" spans="2:11" ht="17.149999999999999" customHeight="1" x14ac:dyDescent="0.25">
      <c r="B12" s="61" t="s">
        <v>47</v>
      </c>
      <c r="C12" s="27"/>
      <c r="D12" s="6" t="s">
        <v>65</v>
      </c>
      <c r="E12" s="28">
        <v>1</v>
      </c>
      <c r="F12" s="29" t="s">
        <v>52</v>
      </c>
      <c r="G12" s="28">
        <v>9</v>
      </c>
      <c r="H12" s="29" t="s">
        <v>53</v>
      </c>
      <c r="I12" s="30">
        <v>5330</v>
      </c>
      <c r="J12" s="30">
        <f>I12*G12</f>
        <v>47970</v>
      </c>
      <c r="K12" s="32" t="s">
        <v>67</v>
      </c>
    </row>
    <row r="13" spans="2:11" ht="17.149999999999999" customHeight="1" x14ac:dyDescent="0.25">
      <c r="B13" s="63"/>
      <c r="C13" s="27"/>
      <c r="D13" s="6" t="s">
        <v>66</v>
      </c>
      <c r="E13" s="28">
        <v>1</v>
      </c>
      <c r="F13" s="29" t="s">
        <v>52</v>
      </c>
      <c r="G13" s="28">
        <v>1</v>
      </c>
      <c r="H13" s="29" t="s">
        <v>53</v>
      </c>
      <c r="I13" s="30">
        <f>2510+2970</f>
        <v>5480</v>
      </c>
      <c r="J13" s="30">
        <f>I13*G13</f>
        <v>5480</v>
      </c>
      <c r="K13" s="32" t="s">
        <v>67</v>
      </c>
    </row>
    <row r="14" spans="2:11" ht="17.149999999999999" customHeight="1" x14ac:dyDescent="0.25">
      <c r="B14" s="61" t="s">
        <v>56</v>
      </c>
      <c r="C14" s="27"/>
      <c r="D14" s="6" t="s">
        <v>85</v>
      </c>
      <c r="E14" s="28">
        <v>1</v>
      </c>
      <c r="F14" s="29" t="s">
        <v>54</v>
      </c>
      <c r="G14" s="28">
        <v>8</v>
      </c>
      <c r="H14" s="29" t="s">
        <v>55</v>
      </c>
      <c r="I14" s="30">
        <v>800</v>
      </c>
      <c r="J14" s="30">
        <f>I14*G14</f>
        <v>6400</v>
      </c>
      <c r="K14" s="32" t="s">
        <v>88</v>
      </c>
    </row>
    <row r="15" spans="2:11" ht="17.149999999999999" customHeight="1" x14ac:dyDescent="0.25">
      <c r="B15" s="62"/>
      <c r="C15" s="27"/>
      <c r="D15" s="6" t="s">
        <v>69</v>
      </c>
      <c r="E15" s="28">
        <v>1</v>
      </c>
      <c r="F15" s="29" t="s">
        <v>54</v>
      </c>
      <c r="G15" s="28">
        <v>8</v>
      </c>
      <c r="H15" s="29" t="s">
        <v>55</v>
      </c>
      <c r="I15" s="30">
        <v>1300</v>
      </c>
      <c r="J15" s="30">
        <f t="shared" ref="J15" si="0">I15*G15</f>
        <v>10400</v>
      </c>
      <c r="K15" s="31"/>
    </row>
    <row r="16" spans="2:11" ht="17.149999999999999" customHeight="1" x14ac:dyDescent="0.25">
      <c r="B16" s="62"/>
      <c r="C16" s="27"/>
      <c r="D16" s="6" t="s">
        <v>89</v>
      </c>
      <c r="E16" s="28">
        <v>2</v>
      </c>
      <c r="F16" s="29" t="s">
        <v>77</v>
      </c>
      <c r="G16" s="28">
        <v>8</v>
      </c>
      <c r="H16" s="29" t="s">
        <v>55</v>
      </c>
      <c r="I16" s="30">
        <v>780</v>
      </c>
      <c r="J16" s="30">
        <f>I16*G16*E16</f>
        <v>12480</v>
      </c>
      <c r="K16" s="31"/>
    </row>
    <row r="17" spans="2:11" ht="17.149999999999999" customHeight="1" x14ac:dyDescent="0.25">
      <c r="B17" s="63"/>
      <c r="C17" s="27"/>
      <c r="D17" s="6" t="s">
        <v>70</v>
      </c>
      <c r="E17" s="28">
        <v>2</v>
      </c>
      <c r="F17" s="29" t="s">
        <v>77</v>
      </c>
      <c r="G17" s="28">
        <v>8</v>
      </c>
      <c r="H17" s="29" t="s">
        <v>55</v>
      </c>
      <c r="I17" s="30">
        <v>0</v>
      </c>
      <c r="J17" s="30">
        <f>I17*G17*E17</f>
        <v>0</v>
      </c>
      <c r="K17" s="31"/>
    </row>
    <row r="18" spans="2:11" ht="17.149999999999999" customHeight="1" x14ac:dyDescent="0.25">
      <c r="B18" s="7" t="s">
        <v>57</v>
      </c>
      <c r="C18" s="27"/>
      <c r="D18" s="6"/>
      <c r="E18" s="28">
        <v>10</v>
      </c>
      <c r="F18" s="29" t="s">
        <v>52</v>
      </c>
      <c r="G18" s="28">
        <v>13</v>
      </c>
      <c r="H18" s="29" t="s">
        <v>58</v>
      </c>
      <c r="I18" s="30">
        <v>150</v>
      </c>
      <c r="J18" s="33">
        <f>I18*G18*E18</f>
        <v>19500</v>
      </c>
      <c r="K18" s="32" t="s">
        <v>59</v>
      </c>
    </row>
    <row r="19" spans="2:11" ht="15" x14ac:dyDescent="0.25">
      <c r="B19" s="61" t="s">
        <v>46</v>
      </c>
      <c r="C19" s="7"/>
      <c r="D19" s="6" t="s">
        <v>75</v>
      </c>
      <c r="E19" s="13">
        <v>10</v>
      </c>
      <c r="F19" s="14" t="s">
        <v>18</v>
      </c>
      <c r="G19" s="15">
        <v>1</v>
      </c>
      <c r="H19" s="14" t="s">
        <v>19</v>
      </c>
      <c r="I19" s="33">
        <v>135</v>
      </c>
      <c r="J19" s="33">
        <f>I19*G19*E19</f>
        <v>1350</v>
      </c>
      <c r="K19" s="17"/>
    </row>
    <row r="20" spans="2:11" ht="15" x14ac:dyDescent="0.25">
      <c r="B20" s="62"/>
      <c r="C20" s="7"/>
      <c r="D20" s="6" t="s">
        <v>72</v>
      </c>
      <c r="E20" s="13">
        <v>10</v>
      </c>
      <c r="F20" s="14" t="s">
        <v>18</v>
      </c>
      <c r="G20" s="15">
        <v>1</v>
      </c>
      <c r="H20" s="14" t="s">
        <v>19</v>
      </c>
      <c r="I20" s="33">
        <v>78</v>
      </c>
      <c r="J20" s="33">
        <f t="shared" ref="J20:J22" si="1">I20*G20*E20</f>
        <v>780</v>
      </c>
      <c r="K20" s="17"/>
    </row>
    <row r="21" spans="2:11" ht="15" x14ac:dyDescent="0.25">
      <c r="B21" s="62"/>
      <c r="C21" s="7"/>
      <c r="D21" s="6" t="s">
        <v>73</v>
      </c>
      <c r="E21" s="13">
        <v>10</v>
      </c>
      <c r="F21" s="14" t="s">
        <v>18</v>
      </c>
      <c r="G21" s="15">
        <v>1</v>
      </c>
      <c r="H21" s="14" t="s">
        <v>19</v>
      </c>
      <c r="I21" s="33">
        <v>200</v>
      </c>
      <c r="J21" s="33">
        <f t="shared" si="1"/>
        <v>2000</v>
      </c>
      <c r="K21" s="17"/>
    </row>
    <row r="22" spans="2:11" ht="15" x14ac:dyDescent="0.25">
      <c r="B22" s="62"/>
      <c r="C22" s="7"/>
      <c r="D22" s="6" t="s">
        <v>74</v>
      </c>
      <c r="E22" s="13">
        <v>10</v>
      </c>
      <c r="F22" s="14" t="s">
        <v>18</v>
      </c>
      <c r="G22" s="15">
        <v>1</v>
      </c>
      <c r="H22" s="14" t="s">
        <v>19</v>
      </c>
      <c r="I22" s="33">
        <v>145</v>
      </c>
      <c r="J22" s="33">
        <f t="shared" si="1"/>
        <v>1450</v>
      </c>
      <c r="K22" s="17"/>
    </row>
    <row r="23" spans="2:11" ht="15" x14ac:dyDescent="0.25">
      <c r="B23" s="61" t="s">
        <v>23</v>
      </c>
      <c r="C23" s="64" t="s">
        <v>24</v>
      </c>
      <c r="D23" s="6" t="s">
        <v>60</v>
      </c>
      <c r="E23" s="13">
        <v>3</v>
      </c>
      <c r="F23" s="14" t="s">
        <v>26</v>
      </c>
      <c r="G23" s="15">
        <v>1</v>
      </c>
      <c r="H23" s="14" t="s">
        <v>53</v>
      </c>
      <c r="I23" s="24">
        <v>4000</v>
      </c>
      <c r="J23" s="24">
        <f t="shared" ref="J23:J29" si="2">E23*G23*I23</f>
        <v>12000</v>
      </c>
      <c r="K23" s="18" t="s">
        <v>79</v>
      </c>
    </row>
    <row r="24" spans="2:11" ht="15" x14ac:dyDescent="0.25">
      <c r="B24" s="62"/>
      <c r="C24" s="64"/>
      <c r="D24" s="6" t="s">
        <v>61</v>
      </c>
      <c r="E24" s="13">
        <v>3</v>
      </c>
      <c r="F24" s="14" t="s">
        <v>76</v>
      </c>
      <c r="G24" s="15">
        <v>1</v>
      </c>
      <c r="H24" s="14" t="s">
        <v>53</v>
      </c>
      <c r="I24" s="24">
        <v>1500</v>
      </c>
      <c r="J24" s="24">
        <f t="shared" si="2"/>
        <v>4500</v>
      </c>
      <c r="K24" s="18" t="s">
        <v>78</v>
      </c>
    </row>
    <row r="25" spans="2:11" ht="15" x14ac:dyDescent="0.25">
      <c r="B25" s="62"/>
      <c r="C25" s="64"/>
      <c r="D25" s="6" t="s">
        <v>81</v>
      </c>
      <c r="E25" s="13">
        <v>5</v>
      </c>
      <c r="F25" s="14" t="s">
        <v>54</v>
      </c>
      <c r="G25" s="15">
        <v>1</v>
      </c>
      <c r="H25" s="14" t="s">
        <v>52</v>
      </c>
      <c r="I25" s="24">
        <v>800</v>
      </c>
      <c r="J25" s="24">
        <f t="shared" ref="J25" si="3">E25*G25*I25</f>
        <v>4000</v>
      </c>
      <c r="K25" s="18"/>
    </row>
    <row r="26" spans="2:11" ht="15" x14ac:dyDescent="0.25">
      <c r="B26" s="62"/>
      <c r="C26" s="64"/>
      <c r="D26" s="6" t="s">
        <v>71</v>
      </c>
      <c r="E26" s="13">
        <v>5</v>
      </c>
      <c r="F26" s="14" t="s">
        <v>54</v>
      </c>
      <c r="G26" s="15">
        <v>1</v>
      </c>
      <c r="H26" s="14" t="s">
        <v>52</v>
      </c>
      <c r="I26" s="24">
        <v>800</v>
      </c>
      <c r="J26" s="24">
        <f t="shared" si="2"/>
        <v>4000</v>
      </c>
      <c r="K26" s="18"/>
    </row>
    <row r="27" spans="2:11" ht="15" x14ac:dyDescent="0.25">
      <c r="B27" s="62"/>
      <c r="C27" s="64"/>
      <c r="D27" s="6" t="s">
        <v>83</v>
      </c>
      <c r="E27" s="13">
        <v>1</v>
      </c>
      <c r="F27" s="14" t="s">
        <v>13</v>
      </c>
      <c r="G27" s="15">
        <v>4</v>
      </c>
      <c r="H27" s="14" t="s">
        <v>14</v>
      </c>
      <c r="I27" s="24">
        <v>300</v>
      </c>
      <c r="J27" s="24">
        <f t="shared" si="2"/>
        <v>1200</v>
      </c>
      <c r="K27" s="18"/>
    </row>
    <row r="28" spans="2:11" ht="15" x14ac:dyDescent="0.25">
      <c r="B28" s="62"/>
      <c r="C28" s="64"/>
      <c r="D28" s="6" t="s">
        <v>82</v>
      </c>
      <c r="E28" s="13">
        <v>5</v>
      </c>
      <c r="F28" s="14" t="s">
        <v>54</v>
      </c>
      <c r="G28" s="15">
        <v>2</v>
      </c>
      <c r="H28" s="14" t="s">
        <v>52</v>
      </c>
      <c r="I28" s="24">
        <v>100</v>
      </c>
      <c r="J28" s="24">
        <f t="shared" si="2"/>
        <v>1000</v>
      </c>
      <c r="K28" s="18"/>
    </row>
    <row r="29" spans="2:11" ht="15" x14ac:dyDescent="0.25">
      <c r="B29" s="63"/>
      <c r="C29" s="7" t="s">
        <v>35</v>
      </c>
      <c r="D29" s="8" t="s">
        <v>87</v>
      </c>
      <c r="E29" s="12">
        <v>1</v>
      </c>
      <c r="F29" s="14" t="s">
        <v>76</v>
      </c>
      <c r="G29" s="12">
        <v>1</v>
      </c>
      <c r="H29" s="11" t="s">
        <v>53</v>
      </c>
      <c r="I29" s="23">
        <v>1000</v>
      </c>
      <c r="J29" s="23">
        <f t="shared" si="2"/>
        <v>1000</v>
      </c>
      <c r="K29" s="19"/>
    </row>
    <row r="30" spans="2:11" ht="25" customHeight="1" x14ac:dyDescent="0.25">
      <c r="B30" s="52" t="s">
        <v>43</v>
      </c>
      <c r="C30" s="53"/>
      <c r="D30" s="53"/>
      <c r="E30" s="53"/>
      <c r="F30" s="53"/>
      <c r="G30" s="53"/>
      <c r="H30" s="53"/>
      <c r="I30" s="53"/>
      <c r="J30" s="25">
        <f>SUM(J12:J29)</f>
        <v>135510</v>
      </c>
      <c r="K30" s="20"/>
    </row>
    <row r="31" spans="2:11" ht="25" customHeight="1" x14ac:dyDescent="0.25">
      <c r="B31" s="52" t="s">
        <v>37</v>
      </c>
      <c r="C31" s="53"/>
      <c r="D31" s="53"/>
      <c r="E31" s="53"/>
      <c r="F31" s="53"/>
      <c r="G31" s="53"/>
      <c r="H31" s="53"/>
      <c r="I31" s="53"/>
      <c r="J31" s="25">
        <f>J30*0.1</f>
        <v>13551</v>
      </c>
      <c r="K31" s="20"/>
    </row>
    <row r="32" spans="2:11" ht="25" customHeight="1" x14ac:dyDescent="0.25">
      <c r="B32" s="52" t="s">
        <v>45</v>
      </c>
      <c r="C32" s="53"/>
      <c r="D32" s="53"/>
      <c r="E32" s="53"/>
      <c r="F32" s="53"/>
      <c r="G32" s="53"/>
      <c r="H32" s="53"/>
      <c r="I32" s="53"/>
      <c r="J32" s="25">
        <f>(J30+J31)*0.06</f>
        <v>8943.66</v>
      </c>
      <c r="K32" s="20"/>
    </row>
    <row r="33" spans="2:11" ht="25" customHeight="1" x14ac:dyDescent="0.25">
      <c r="B33" s="52" t="s">
        <v>44</v>
      </c>
      <c r="C33" s="53"/>
      <c r="D33" s="53"/>
      <c r="E33" s="53"/>
      <c r="F33" s="53"/>
      <c r="G33" s="53"/>
      <c r="H33" s="53"/>
      <c r="I33" s="53"/>
      <c r="J33" s="25">
        <f>J30+J31+J32</f>
        <v>158004.66</v>
      </c>
      <c r="K33" s="20"/>
    </row>
    <row r="34" spans="2:11" ht="20" customHeight="1" x14ac:dyDescent="0.25">
      <c r="E34" s="16"/>
      <c r="F34" s="1"/>
      <c r="G34" s="16"/>
      <c r="H34" s="1"/>
    </row>
    <row r="35" spans="2:11" ht="20" customHeight="1" x14ac:dyDescent="0.25"/>
    <row r="36" spans="2:11" ht="20" customHeight="1" x14ac:dyDescent="0.25"/>
    <row r="37" spans="2:11" ht="20" customHeight="1" x14ac:dyDescent="0.25"/>
    <row r="38" spans="2:11" ht="20" customHeight="1" x14ac:dyDescent="0.25"/>
    <row r="39" spans="2:11" ht="20" customHeight="1" x14ac:dyDescent="0.25"/>
  </sheetData>
  <mergeCells count="23">
    <mergeCell ref="B30:I30"/>
    <mergeCell ref="B31:I31"/>
    <mergeCell ref="B32:I32"/>
    <mergeCell ref="B33:I33"/>
    <mergeCell ref="K10:K11"/>
    <mergeCell ref="B12:B13"/>
    <mergeCell ref="B14:B17"/>
    <mergeCell ref="B19:B22"/>
    <mergeCell ref="B23:B29"/>
    <mergeCell ref="C23:C28"/>
    <mergeCell ref="I10:J10"/>
    <mergeCell ref="B8:C8"/>
    <mergeCell ref="D8:E8"/>
    <mergeCell ref="B10:C11"/>
    <mergeCell ref="D10:D11"/>
    <mergeCell ref="E10:H10"/>
    <mergeCell ref="B7:C7"/>
    <mergeCell ref="D7:E7"/>
    <mergeCell ref="B1:K4"/>
    <mergeCell ref="B5:C5"/>
    <mergeCell ref="D5:E5"/>
    <mergeCell ref="B6:C6"/>
    <mergeCell ref="D6:E6"/>
  </mergeCells>
  <phoneticPr fontId="9" type="noConversion"/>
  <pageMargins left="0.156944444444444" right="0.156944444444444" top="0.62986111111111098" bottom="1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A8094-7F23-435B-A976-F57F1ACAB554}">
  <sheetPr>
    <pageSetUpPr fitToPage="1"/>
  </sheetPr>
  <dimension ref="B1:M63"/>
  <sheetViews>
    <sheetView topLeftCell="A22" zoomScale="90" zoomScaleNormal="90" workbookViewId="0">
      <selection activeCell="D27" sqref="D27:H27"/>
    </sheetView>
  </sheetViews>
  <sheetFormatPr defaultColWidth="9.453125" defaultRowHeight="12" customHeight="1" x14ac:dyDescent="0.25"/>
  <cols>
    <col min="1" max="1" width="8.7265625" style="1" customWidth="1"/>
    <col min="2" max="2" width="14" style="1" customWidth="1"/>
    <col min="3" max="3" width="28.36328125" style="1" customWidth="1"/>
    <col min="4" max="4" width="5.54296875" style="2" customWidth="1"/>
    <col min="5" max="5" width="5.36328125" style="3" customWidth="1"/>
    <col min="6" max="6" width="5.1796875" style="2" customWidth="1"/>
    <col min="7" max="7" width="5.90625" style="3" customWidth="1"/>
    <col min="8" max="8" width="14.36328125" style="26" customWidth="1"/>
    <col min="9" max="10" width="17.81640625" style="26" customWidth="1"/>
    <col min="11" max="11" width="51.90625" style="1" customWidth="1"/>
    <col min="12" max="12" width="16.54296875" style="1" customWidth="1"/>
    <col min="13" max="13" width="28.08984375" style="1" customWidth="1"/>
    <col min="14" max="242" width="9.453125" style="1" customWidth="1"/>
    <col min="243" max="16384" width="9.453125" style="1"/>
  </cols>
  <sheetData>
    <row r="1" spans="2:13" ht="12" customHeight="1" x14ac:dyDescent="0.25">
      <c r="B1" s="51" t="s">
        <v>150</v>
      </c>
      <c r="C1" s="51"/>
      <c r="D1" s="51"/>
      <c r="E1" s="51"/>
      <c r="F1" s="51"/>
      <c r="G1" s="51"/>
      <c r="H1" s="51"/>
      <c r="I1" s="51"/>
      <c r="J1" s="51"/>
      <c r="K1" s="51"/>
    </row>
    <row r="2" spans="2:13" ht="12" customHeight="1" x14ac:dyDescent="0.25"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2:13" ht="12" customHeight="1" x14ac:dyDescent="0.25"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2:13" ht="12" customHeight="1" x14ac:dyDescent="0.25">
      <c r="B4" s="51"/>
      <c r="C4" s="51"/>
      <c r="D4" s="51"/>
      <c r="E4" s="51"/>
      <c r="F4" s="51"/>
      <c r="G4" s="51"/>
      <c r="H4" s="51"/>
      <c r="I4" s="51"/>
      <c r="J4" s="51"/>
      <c r="K4" s="51"/>
    </row>
    <row r="5" spans="2:13" ht="18" customHeight="1" x14ac:dyDescent="0.25">
      <c r="B5" s="34" t="s">
        <v>1</v>
      </c>
      <c r="C5" s="55" t="s">
        <v>93</v>
      </c>
      <c r="D5" s="55"/>
      <c r="E5" s="4"/>
      <c r="F5" s="4"/>
      <c r="G5" s="4"/>
      <c r="H5" s="21"/>
      <c r="I5" s="21"/>
      <c r="J5" s="21"/>
      <c r="K5" s="4"/>
    </row>
    <row r="6" spans="2:13" ht="18" customHeight="1" x14ac:dyDescent="0.25">
      <c r="B6" s="34" t="s">
        <v>2</v>
      </c>
      <c r="C6" s="59" t="s">
        <v>129</v>
      </c>
      <c r="D6" s="60"/>
      <c r="E6" s="4"/>
      <c r="F6" s="4"/>
      <c r="G6" s="4"/>
      <c r="H6" s="21"/>
      <c r="I6" s="21"/>
      <c r="J6" s="21"/>
      <c r="K6" s="4"/>
    </row>
    <row r="7" spans="2:13" ht="18" customHeight="1" x14ac:dyDescent="0.25">
      <c r="B7" s="34" t="s">
        <v>3</v>
      </c>
      <c r="C7" s="55" t="s">
        <v>128</v>
      </c>
      <c r="D7" s="55"/>
      <c r="E7" s="4"/>
      <c r="F7" s="4"/>
      <c r="G7" s="4"/>
      <c r="H7" s="21"/>
      <c r="I7" s="21"/>
      <c r="J7" s="21"/>
      <c r="K7" s="4"/>
    </row>
    <row r="8" spans="2:13" ht="18" customHeight="1" x14ac:dyDescent="0.25">
      <c r="B8" s="34" t="s">
        <v>5</v>
      </c>
      <c r="C8" s="55" t="s">
        <v>130</v>
      </c>
      <c r="D8" s="55"/>
      <c r="E8" s="4"/>
      <c r="F8" s="4"/>
      <c r="G8" s="4"/>
      <c r="H8" s="21"/>
      <c r="I8" s="21"/>
      <c r="J8" s="21"/>
      <c r="K8" s="4"/>
    </row>
    <row r="9" spans="2:13" ht="18" customHeight="1" x14ac:dyDescent="0.25">
      <c r="B9" s="4"/>
      <c r="C9" s="4"/>
      <c r="D9" s="4"/>
      <c r="E9" s="4"/>
      <c r="F9" s="4"/>
      <c r="G9" s="4"/>
      <c r="H9" s="21"/>
      <c r="I9" s="21"/>
      <c r="J9" s="21"/>
      <c r="K9" s="4"/>
    </row>
    <row r="10" spans="2:13" ht="17.5" customHeight="1" x14ac:dyDescent="0.25">
      <c r="B10" s="50" t="s">
        <v>7</v>
      </c>
      <c r="C10" s="50" t="s">
        <v>8</v>
      </c>
      <c r="D10" s="56" t="s">
        <v>9</v>
      </c>
      <c r="E10" s="49"/>
      <c r="F10" s="49"/>
      <c r="G10" s="49"/>
      <c r="H10" s="57" t="s">
        <v>9</v>
      </c>
      <c r="I10" s="57"/>
      <c r="J10" s="41"/>
      <c r="K10" s="49" t="s">
        <v>10</v>
      </c>
    </row>
    <row r="11" spans="2:13" ht="17.149999999999999" customHeight="1" x14ac:dyDescent="0.25">
      <c r="B11" s="50"/>
      <c r="C11" s="58"/>
      <c r="D11" s="9" t="s">
        <v>11</v>
      </c>
      <c r="E11" s="10" t="s">
        <v>12</v>
      </c>
      <c r="F11" s="9" t="s">
        <v>11</v>
      </c>
      <c r="G11" s="10" t="s">
        <v>12</v>
      </c>
      <c r="H11" s="22" t="s">
        <v>38</v>
      </c>
      <c r="I11" s="22" t="s">
        <v>39</v>
      </c>
      <c r="J11" s="22" t="s">
        <v>157</v>
      </c>
      <c r="K11" s="49"/>
    </row>
    <row r="12" spans="2:13" ht="25" customHeight="1" x14ac:dyDescent="0.25">
      <c r="B12" s="61" t="s">
        <v>112</v>
      </c>
      <c r="C12" s="38" t="s">
        <v>121</v>
      </c>
      <c r="D12" s="28">
        <v>10</v>
      </c>
      <c r="E12" s="29" t="s">
        <v>52</v>
      </c>
      <c r="F12" s="28">
        <v>1</v>
      </c>
      <c r="G12" s="29" t="s">
        <v>53</v>
      </c>
      <c r="H12" s="35">
        <v>550</v>
      </c>
      <c r="I12" s="35">
        <f>H12*F12*D12</f>
        <v>5500</v>
      </c>
      <c r="J12" s="43">
        <f>H12*1.1*1.06</f>
        <v>641.30000000000007</v>
      </c>
      <c r="K12" s="40"/>
      <c r="M12" s="39"/>
    </row>
    <row r="13" spans="2:13" ht="25" customHeight="1" x14ac:dyDescent="0.25">
      <c r="B13" s="62"/>
      <c r="C13" s="38" t="s">
        <v>122</v>
      </c>
      <c r="D13" s="28">
        <v>0</v>
      </c>
      <c r="E13" s="29" t="s">
        <v>52</v>
      </c>
      <c r="F13" s="28">
        <v>1</v>
      </c>
      <c r="G13" s="29" t="s">
        <v>53</v>
      </c>
      <c r="H13" s="35">
        <v>950</v>
      </c>
      <c r="I13" s="35">
        <f t="shared" ref="I13:I16" si="0">H13*F13*D13</f>
        <v>0</v>
      </c>
      <c r="J13" s="43">
        <v>0</v>
      </c>
      <c r="K13" s="40"/>
    </row>
    <row r="14" spans="2:13" ht="25" customHeight="1" x14ac:dyDescent="0.25">
      <c r="B14" s="63"/>
      <c r="C14" s="38" t="s">
        <v>123</v>
      </c>
      <c r="D14" s="28">
        <v>0</v>
      </c>
      <c r="E14" s="29" t="s">
        <v>52</v>
      </c>
      <c r="F14" s="28">
        <v>1</v>
      </c>
      <c r="G14" s="29" t="s">
        <v>53</v>
      </c>
      <c r="H14" s="35">
        <v>1000</v>
      </c>
      <c r="I14" s="35">
        <f t="shared" si="0"/>
        <v>0</v>
      </c>
      <c r="J14" s="43">
        <v>0</v>
      </c>
      <c r="K14" s="40"/>
    </row>
    <row r="15" spans="2:13" ht="25" customHeight="1" x14ac:dyDescent="0.25">
      <c r="B15" s="61" t="s">
        <v>113</v>
      </c>
      <c r="C15" s="38" t="s">
        <v>124</v>
      </c>
      <c r="D15" s="28">
        <v>0</v>
      </c>
      <c r="E15" s="29" t="s">
        <v>52</v>
      </c>
      <c r="F15" s="28">
        <v>1</v>
      </c>
      <c r="G15" s="29" t="s">
        <v>53</v>
      </c>
      <c r="H15" s="35">
        <v>400</v>
      </c>
      <c r="I15" s="35">
        <f t="shared" si="0"/>
        <v>0</v>
      </c>
      <c r="J15" s="43">
        <v>0</v>
      </c>
      <c r="K15" s="40"/>
    </row>
    <row r="16" spans="2:13" ht="25" customHeight="1" x14ac:dyDescent="0.25">
      <c r="B16" s="62"/>
      <c r="C16" s="38" t="s">
        <v>125</v>
      </c>
      <c r="D16" s="28">
        <v>10</v>
      </c>
      <c r="E16" s="29" t="s">
        <v>52</v>
      </c>
      <c r="F16" s="28">
        <v>1</v>
      </c>
      <c r="G16" s="29" t="s">
        <v>53</v>
      </c>
      <c r="H16" s="35">
        <v>550</v>
      </c>
      <c r="I16" s="35">
        <f t="shared" si="0"/>
        <v>5500</v>
      </c>
      <c r="J16" s="43">
        <f t="shared" ref="J16:J53" si="1">H16*1.1*1.06</f>
        <v>641.30000000000007</v>
      </c>
      <c r="K16" s="40"/>
    </row>
    <row r="17" spans="2:12" ht="25" customHeight="1" x14ac:dyDescent="0.25">
      <c r="B17" s="63"/>
      <c r="C17" s="38" t="s">
        <v>126</v>
      </c>
      <c r="D17" s="28">
        <v>0</v>
      </c>
      <c r="E17" s="29" t="s">
        <v>52</v>
      </c>
      <c r="F17" s="28">
        <v>1</v>
      </c>
      <c r="G17" s="29" t="s">
        <v>53</v>
      </c>
      <c r="H17" s="35">
        <v>650</v>
      </c>
      <c r="I17" s="35">
        <f t="shared" ref="I17:I26" si="2">H17*F17*D17</f>
        <v>0</v>
      </c>
      <c r="J17" s="43">
        <v>0</v>
      </c>
      <c r="K17" s="40"/>
      <c r="L17" s="37"/>
    </row>
    <row r="18" spans="2:12" ht="55" customHeight="1" x14ac:dyDescent="0.25">
      <c r="B18" s="61" t="s">
        <v>47</v>
      </c>
      <c r="C18" s="38" t="s">
        <v>117</v>
      </c>
      <c r="D18" s="28">
        <v>10</v>
      </c>
      <c r="E18" s="29" t="s">
        <v>52</v>
      </c>
      <c r="F18" s="28">
        <v>1</v>
      </c>
      <c r="G18" s="29" t="s">
        <v>53</v>
      </c>
      <c r="H18" s="35">
        <v>1400</v>
      </c>
      <c r="I18" s="35">
        <f>H18*F18*D18</f>
        <v>14000</v>
      </c>
      <c r="J18" s="43">
        <f>H18*1.1*1.06</f>
        <v>1632.4000000000003</v>
      </c>
      <c r="K18" s="40" t="s">
        <v>127</v>
      </c>
      <c r="L18" s="37"/>
    </row>
    <row r="19" spans="2:12" ht="42" customHeight="1" x14ac:dyDescent="0.25">
      <c r="B19" s="62"/>
      <c r="C19" s="38" t="s">
        <v>118</v>
      </c>
      <c r="D19" s="28">
        <v>5</v>
      </c>
      <c r="E19" s="29" t="s">
        <v>52</v>
      </c>
      <c r="F19" s="28">
        <v>1</v>
      </c>
      <c r="G19" s="29" t="s">
        <v>53</v>
      </c>
      <c r="H19" s="35">
        <v>1300</v>
      </c>
      <c r="I19" s="35">
        <f>H19*F19*D19</f>
        <v>6500</v>
      </c>
      <c r="J19" s="43">
        <v>0</v>
      </c>
      <c r="K19" s="40" t="s">
        <v>120</v>
      </c>
      <c r="L19" s="37"/>
    </row>
    <row r="20" spans="2:12" ht="42" customHeight="1" x14ac:dyDescent="0.25">
      <c r="B20" s="62"/>
      <c r="C20" s="38" t="s">
        <v>131</v>
      </c>
      <c r="D20" s="28">
        <v>10</v>
      </c>
      <c r="E20" s="29" t="s">
        <v>52</v>
      </c>
      <c r="F20" s="28">
        <v>1</v>
      </c>
      <c r="G20" s="29" t="s">
        <v>53</v>
      </c>
      <c r="H20" s="35">
        <v>980</v>
      </c>
      <c r="I20" s="35">
        <f>H20*F20*D20</f>
        <v>9800</v>
      </c>
      <c r="J20" s="43">
        <f t="shared" ref="J20" si="3">H20*1.1*1.06</f>
        <v>1142.68</v>
      </c>
      <c r="K20" s="40" t="s">
        <v>132</v>
      </c>
      <c r="L20" s="37"/>
    </row>
    <row r="21" spans="2:12" ht="42" customHeight="1" x14ac:dyDescent="0.25">
      <c r="B21" s="62"/>
      <c r="C21" s="38" t="s">
        <v>151</v>
      </c>
      <c r="D21" s="28">
        <v>5</v>
      </c>
      <c r="E21" s="29" t="s">
        <v>52</v>
      </c>
      <c r="F21" s="28">
        <v>1</v>
      </c>
      <c r="G21" s="29" t="s">
        <v>53</v>
      </c>
      <c r="H21" s="35">
        <v>1530</v>
      </c>
      <c r="I21" s="35">
        <f>H21*F21*D21</f>
        <v>7650</v>
      </c>
      <c r="J21" s="43">
        <v>0</v>
      </c>
      <c r="K21" s="40" t="s">
        <v>152</v>
      </c>
      <c r="L21" s="37"/>
    </row>
    <row r="22" spans="2:12" ht="42" customHeight="1" x14ac:dyDescent="0.25">
      <c r="B22" s="63"/>
      <c r="C22" s="38" t="s">
        <v>133</v>
      </c>
      <c r="D22" s="28">
        <v>10</v>
      </c>
      <c r="E22" s="29" t="s">
        <v>52</v>
      </c>
      <c r="F22" s="28">
        <v>1</v>
      </c>
      <c r="G22" s="29" t="s">
        <v>53</v>
      </c>
      <c r="H22" s="35">
        <v>1900</v>
      </c>
      <c r="I22" s="35">
        <f t="shared" si="2"/>
        <v>19000</v>
      </c>
      <c r="J22" s="43">
        <f t="shared" si="1"/>
        <v>2215.4</v>
      </c>
      <c r="K22" s="40" t="s">
        <v>119</v>
      </c>
    </row>
    <row r="23" spans="2:12" ht="25" customHeight="1" x14ac:dyDescent="0.25">
      <c r="B23" s="61" t="s">
        <v>94</v>
      </c>
      <c r="C23" s="38" t="s">
        <v>154</v>
      </c>
      <c r="D23" s="28">
        <v>10</v>
      </c>
      <c r="E23" s="29" t="s">
        <v>55</v>
      </c>
      <c r="F23" s="28">
        <v>0</v>
      </c>
      <c r="G23" s="29" t="s">
        <v>77</v>
      </c>
      <c r="H23" s="35">
        <v>1600</v>
      </c>
      <c r="I23" s="35">
        <f>H23*F23*D23</f>
        <v>0</v>
      </c>
      <c r="J23" s="43">
        <v>0</v>
      </c>
      <c r="K23" s="40" t="s">
        <v>134</v>
      </c>
    </row>
    <row r="24" spans="2:12" ht="25" customHeight="1" x14ac:dyDescent="0.25">
      <c r="B24" s="62"/>
      <c r="C24" s="38" t="s">
        <v>153</v>
      </c>
      <c r="D24" s="28">
        <v>10</v>
      </c>
      <c r="E24" s="29" t="s">
        <v>55</v>
      </c>
      <c r="F24" s="28">
        <v>1</v>
      </c>
      <c r="G24" s="29" t="s">
        <v>77</v>
      </c>
      <c r="H24" s="35">
        <v>1000</v>
      </c>
      <c r="I24" s="35">
        <f t="shared" si="2"/>
        <v>10000</v>
      </c>
      <c r="J24" s="43">
        <f t="shared" si="1"/>
        <v>1166</v>
      </c>
      <c r="K24" s="40" t="s">
        <v>134</v>
      </c>
    </row>
    <row r="25" spans="2:12" ht="25" customHeight="1" x14ac:dyDescent="0.25">
      <c r="B25" s="62"/>
      <c r="C25" s="38" t="s">
        <v>156</v>
      </c>
      <c r="D25" s="28">
        <v>10</v>
      </c>
      <c r="E25" s="29" t="s">
        <v>55</v>
      </c>
      <c r="F25" s="28">
        <v>0</v>
      </c>
      <c r="G25" s="29" t="s">
        <v>77</v>
      </c>
      <c r="H25" s="35">
        <v>1800</v>
      </c>
      <c r="I25" s="35">
        <f>H25*F25*D25</f>
        <v>0</v>
      </c>
      <c r="J25" s="43">
        <v>0</v>
      </c>
      <c r="K25" s="40" t="s">
        <v>134</v>
      </c>
    </row>
    <row r="26" spans="2:12" ht="25" customHeight="1" x14ac:dyDescent="0.25">
      <c r="B26" s="63"/>
      <c r="C26" s="38" t="s">
        <v>155</v>
      </c>
      <c r="D26" s="28">
        <v>10</v>
      </c>
      <c r="E26" s="29" t="s">
        <v>55</v>
      </c>
      <c r="F26" s="28">
        <v>3</v>
      </c>
      <c r="G26" s="29" t="s">
        <v>77</v>
      </c>
      <c r="H26" s="35">
        <v>1175</v>
      </c>
      <c r="I26" s="35">
        <f t="shared" si="2"/>
        <v>35250</v>
      </c>
      <c r="J26" s="43">
        <f>H26*1.1*1.06*F26</f>
        <v>4110.1500000000005</v>
      </c>
      <c r="K26" s="40" t="s">
        <v>134</v>
      </c>
    </row>
    <row r="27" spans="2:12" ht="25" customHeight="1" x14ac:dyDescent="0.25">
      <c r="B27" s="64" t="s">
        <v>95</v>
      </c>
      <c r="C27" s="38" t="s">
        <v>115</v>
      </c>
      <c r="D27" s="13">
        <v>10</v>
      </c>
      <c r="E27" s="14" t="s">
        <v>52</v>
      </c>
      <c r="F27" s="15">
        <v>1</v>
      </c>
      <c r="G27" s="14" t="s">
        <v>53</v>
      </c>
      <c r="H27" s="24">
        <v>300</v>
      </c>
      <c r="I27" s="24">
        <f>D27*F27*H27</f>
        <v>3000</v>
      </c>
      <c r="J27" s="43">
        <f t="shared" si="1"/>
        <v>349.8</v>
      </c>
      <c r="K27" s="36"/>
    </row>
    <row r="28" spans="2:12" ht="25" customHeight="1" x14ac:dyDescent="0.25">
      <c r="B28" s="64"/>
      <c r="C28" s="38" t="s">
        <v>116</v>
      </c>
      <c r="D28" s="13">
        <v>10</v>
      </c>
      <c r="E28" s="14" t="s">
        <v>52</v>
      </c>
      <c r="F28" s="15">
        <v>0</v>
      </c>
      <c r="G28" s="14" t="s">
        <v>53</v>
      </c>
      <c r="H28" s="24">
        <v>300</v>
      </c>
      <c r="I28" s="24">
        <f>D28*F28*H28</f>
        <v>0</v>
      </c>
      <c r="J28" s="43">
        <f t="shared" si="1"/>
        <v>349.8</v>
      </c>
      <c r="K28" s="36"/>
    </row>
    <row r="29" spans="2:12" ht="25" customHeight="1" x14ac:dyDescent="0.25">
      <c r="B29" s="64"/>
      <c r="C29" s="38" t="s">
        <v>105</v>
      </c>
      <c r="D29" s="13">
        <v>10</v>
      </c>
      <c r="E29" s="14" t="s">
        <v>52</v>
      </c>
      <c r="F29" s="15">
        <v>0</v>
      </c>
      <c r="G29" s="14" t="s">
        <v>53</v>
      </c>
      <c r="H29" s="24">
        <v>300</v>
      </c>
      <c r="I29" s="24">
        <f>H29*D29*F29</f>
        <v>0</v>
      </c>
      <c r="J29" s="43">
        <f t="shared" si="1"/>
        <v>349.8</v>
      </c>
      <c r="K29" s="36"/>
    </row>
    <row r="30" spans="2:12" ht="25" customHeight="1" x14ac:dyDescent="0.25">
      <c r="B30" s="64"/>
      <c r="C30" s="38" t="s">
        <v>106</v>
      </c>
      <c r="D30" s="13">
        <v>10</v>
      </c>
      <c r="E30" s="14" t="s">
        <v>52</v>
      </c>
      <c r="F30" s="15">
        <v>1</v>
      </c>
      <c r="G30" s="14" t="s">
        <v>53</v>
      </c>
      <c r="H30" s="24">
        <v>500</v>
      </c>
      <c r="I30" s="24">
        <f>H30*D30*F30</f>
        <v>5000</v>
      </c>
      <c r="J30" s="43">
        <f t="shared" si="1"/>
        <v>583</v>
      </c>
      <c r="K30" s="36"/>
    </row>
    <row r="31" spans="2:12" ht="25" customHeight="1" x14ac:dyDescent="0.25">
      <c r="B31" s="64"/>
      <c r="C31" s="38" t="s">
        <v>107</v>
      </c>
      <c r="D31" s="13">
        <v>10</v>
      </c>
      <c r="E31" s="14" t="s">
        <v>52</v>
      </c>
      <c r="F31" s="15">
        <v>0</v>
      </c>
      <c r="G31" s="14" t="s">
        <v>53</v>
      </c>
      <c r="H31" s="24">
        <v>300</v>
      </c>
      <c r="I31" s="24">
        <f t="shared" ref="I31:I32" si="4">H31*D31*F31</f>
        <v>0</v>
      </c>
      <c r="J31" s="43">
        <f t="shared" si="1"/>
        <v>349.8</v>
      </c>
      <c r="K31" s="36"/>
    </row>
    <row r="32" spans="2:12" ht="25" customHeight="1" x14ac:dyDescent="0.25">
      <c r="B32" s="64"/>
      <c r="C32" s="38" t="s">
        <v>108</v>
      </c>
      <c r="D32" s="13">
        <v>10</v>
      </c>
      <c r="E32" s="14" t="s">
        <v>52</v>
      </c>
      <c r="F32" s="15">
        <v>0</v>
      </c>
      <c r="G32" s="14" t="s">
        <v>53</v>
      </c>
      <c r="H32" s="24">
        <v>500</v>
      </c>
      <c r="I32" s="24">
        <f t="shared" si="4"/>
        <v>0</v>
      </c>
      <c r="J32" s="43">
        <f t="shared" si="1"/>
        <v>583</v>
      </c>
      <c r="K32" s="36"/>
    </row>
    <row r="33" spans="2:11" ht="25" customHeight="1" x14ac:dyDescent="0.25">
      <c r="B33" s="64"/>
      <c r="C33" s="38" t="s">
        <v>109</v>
      </c>
      <c r="D33" s="13">
        <v>10</v>
      </c>
      <c r="E33" s="14" t="s">
        <v>52</v>
      </c>
      <c r="F33" s="15">
        <v>1</v>
      </c>
      <c r="G33" s="14" t="s">
        <v>53</v>
      </c>
      <c r="H33" s="24">
        <v>300</v>
      </c>
      <c r="I33" s="24">
        <f>H33*D33*F33</f>
        <v>3000</v>
      </c>
      <c r="J33" s="43">
        <f t="shared" si="1"/>
        <v>349.8</v>
      </c>
      <c r="K33" s="36"/>
    </row>
    <row r="34" spans="2:11" ht="25" customHeight="1" x14ac:dyDescent="0.25">
      <c r="B34" s="64"/>
      <c r="C34" s="38" t="s">
        <v>110</v>
      </c>
      <c r="D34" s="13">
        <v>10</v>
      </c>
      <c r="E34" s="14" t="s">
        <v>52</v>
      </c>
      <c r="F34" s="15">
        <v>1</v>
      </c>
      <c r="G34" s="14" t="s">
        <v>53</v>
      </c>
      <c r="H34" s="24">
        <v>500</v>
      </c>
      <c r="I34" s="24">
        <f>H34*D34*F34</f>
        <v>5000</v>
      </c>
      <c r="J34" s="43">
        <f t="shared" si="1"/>
        <v>583</v>
      </c>
      <c r="K34" s="36"/>
    </row>
    <row r="35" spans="2:11" ht="25" customHeight="1" x14ac:dyDescent="0.25">
      <c r="B35" s="64"/>
      <c r="C35" s="38" t="s">
        <v>111</v>
      </c>
      <c r="D35" s="13">
        <v>10</v>
      </c>
      <c r="E35" s="14" t="s">
        <v>52</v>
      </c>
      <c r="F35" s="15">
        <v>1</v>
      </c>
      <c r="G35" s="14" t="s">
        <v>53</v>
      </c>
      <c r="H35" s="24">
        <v>300</v>
      </c>
      <c r="I35" s="24">
        <f>H35*D35*F35</f>
        <v>3000</v>
      </c>
      <c r="J35" s="43">
        <f t="shared" si="1"/>
        <v>349.8</v>
      </c>
      <c r="K35" s="36"/>
    </row>
    <row r="36" spans="2:11" ht="25" customHeight="1" x14ac:dyDescent="0.25">
      <c r="B36" s="64" t="s">
        <v>96</v>
      </c>
      <c r="C36" s="38" t="s">
        <v>98</v>
      </c>
      <c r="D36" s="13">
        <v>1</v>
      </c>
      <c r="E36" s="14" t="s">
        <v>26</v>
      </c>
      <c r="F36" s="15">
        <v>2</v>
      </c>
      <c r="G36" s="14" t="s">
        <v>54</v>
      </c>
      <c r="H36" s="24">
        <v>5000</v>
      </c>
      <c r="I36" s="24">
        <f t="shared" ref="I36:I38" si="5">D36*F36*H36</f>
        <v>10000</v>
      </c>
      <c r="J36" s="43">
        <f>(H36*1.1*1.06*F36)/10</f>
        <v>1166</v>
      </c>
      <c r="K36" s="36" t="s">
        <v>146</v>
      </c>
    </row>
    <row r="37" spans="2:11" ht="25" customHeight="1" x14ac:dyDescent="0.25">
      <c r="B37" s="64"/>
      <c r="C37" s="38" t="s">
        <v>97</v>
      </c>
      <c r="D37" s="13">
        <v>1</v>
      </c>
      <c r="E37" s="14" t="s">
        <v>26</v>
      </c>
      <c r="F37" s="15">
        <v>4</v>
      </c>
      <c r="G37" s="14" t="s">
        <v>54</v>
      </c>
      <c r="H37" s="24">
        <v>9000</v>
      </c>
      <c r="I37" s="24">
        <f t="shared" si="5"/>
        <v>36000</v>
      </c>
      <c r="J37" s="43">
        <f>(H37*1.1*1.06*F37)/10</f>
        <v>4197.6000000000004</v>
      </c>
      <c r="K37" s="36" t="s">
        <v>102</v>
      </c>
    </row>
    <row r="38" spans="2:11" ht="25" customHeight="1" x14ac:dyDescent="0.25">
      <c r="B38" s="64"/>
      <c r="C38" s="38" t="s">
        <v>90</v>
      </c>
      <c r="D38" s="13">
        <v>1</v>
      </c>
      <c r="E38" s="14" t="s">
        <v>53</v>
      </c>
      <c r="F38" s="15">
        <v>10</v>
      </c>
      <c r="G38" s="14" t="s">
        <v>52</v>
      </c>
      <c r="H38" s="24">
        <v>90</v>
      </c>
      <c r="I38" s="24">
        <f t="shared" si="5"/>
        <v>900</v>
      </c>
      <c r="J38" s="43">
        <f t="shared" si="1"/>
        <v>104.94000000000003</v>
      </c>
      <c r="K38" s="36"/>
    </row>
    <row r="39" spans="2:11" ht="25" customHeight="1" x14ac:dyDescent="0.25">
      <c r="B39" s="64"/>
      <c r="C39" s="38" t="s">
        <v>142</v>
      </c>
      <c r="D39" s="13">
        <v>2</v>
      </c>
      <c r="E39" s="14" t="s">
        <v>145</v>
      </c>
      <c r="F39" s="15">
        <v>1</v>
      </c>
      <c r="G39" s="14" t="s">
        <v>144</v>
      </c>
      <c r="H39" s="24">
        <v>2500</v>
      </c>
      <c r="I39" s="24">
        <f t="shared" ref="I39:I48" si="6">H39*F39*D39</f>
        <v>5000</v>
      </c>
      <c r="J39" s="43">
        <f t="shared" si="1"/>
        <v>2915</v>
      </c>
      <c r="K39" s="36"/>
    </row>
    <row r="40" spans="2:11" ht="25" customHeight="1" x14ac:dyDescent="0.25">
      <c r="B40" s="64"/>
      <c r="C40" s="38" t="s">
        <v>143</v>
      </c>
      <c r="D40" s="13">
        <v>4</v>
      </c>
      <c r="E40" s="14" t="s">
        <v>145</v>
      </c>
      <c r="F40" s="15">
        <v>1</v>
      </c>
      <c r="G40" s="14" t="s">
        <v>144</v>
      </c>
      <c r="H40" s="24">
        <v>2800</v>
      </c>
      <c r="I40" s="24">
        <f t="shared" si="6"/>
        <v>11200</v>
      </c>
      <c r="J40" s="43">
        <f t="shared" si="1"/>
        <v>3264.8000000000006</v>
      </c>
      <c r="K40" s="36"/>
    </row>
    <row r="41" spans="2:11" ht="25" customHeight="1" x14ac:dyDescent="0.25">
      <c r="B41" s="64"/>
      <c r="C41" s="38" t="s">
        <v>99</v>
      </c>
      <c r="D41" s="13">
        <v>5</v>
      </c>
      <c r="E41" s="14" t="s">
        <v>54</v>
      </c>
      <c r="F41" s="15">
        <v>3</v>
      </c>
      <c r="G41" s="14" t="s">
        <v>52</v>
      </c>
      <c r="H41" s="24">
        <v>800</v>
      </c>
      <c r="I41" s="24">
        <f t="shared" si="6"/>
        <v>12000</v>
      </c>
      <c r="J41" s="43">
        <f t="shared" si="1"/>
        <v>932.80000000000018</v>
      </c>
      <c r="K41" s="36"/>
    </row>
    <row r="42" spans="2:11" ht="25" customHeight="1" x14ac:dyDescent="0.25">
      <c r="B42" s="64"/>
      <c r="C42" s="38" t="s">
        <v>148</v>
      </c>
      <c r="D42" s="28">
        <v>3</v>
      </c>
      <c r="E42" s="29" t="s">
        <v>52</v>
      </c>
      <c r="F42" s="28">
        <v>1</v>
      </c>
      <c r="G42" s="29" t="s">
        <v>53</v>
      </c>
      <c r="H42" s="35">
        <v>5000</v>
      </c>
      <c r="I42" s="24">
        <f t="shared" si="6"/>
        <v>15000</v>
      </c>
      <c r="J42" s="43">
        <f t="shared" si="1"/>
        <v>5830</v>
      </c>
      <c r="K42" s="36"/>
    </row>
    <row r="43" spans="2:11" ht="25" customHeight="1" x14ac:dyDescent="0.25">
      <c r="B43" s="64"/>
      <c r="C43" s="38" t="s">
        <v>100</v>
      </c>
      <c r="D43" s="13">
        <v>5</v>
      </c>
      <c r="E43" s="14" t="s">
        <v>54</v>
      </c>
      <c r="F43" s="15">
        <v>3</v>
      </c>
      <c r="G43" s="14" t="s">
        <v>52</v>
      </c>
      <c r="H43" s="24">
        <v>300</v>
      </c>
      <c r="I43" s="24">
        <f t="shared" ref="I43" si="7">H43*F43*D43</f>
        <v>4500</v>
      </c>
      <c r="J43" s="43">
        <f t="shared" si="1"/>
        <v>349.8</v>
      </c>
      <c r="K43" s="36"/>
    </row>
    <row r="44" spans="2:11" ht="25" customHeight="1" x14ac:dyDescent="0.25">
      <c r="B44" s="64"/>
      <c r="C44" s="38" t="s">
        <v>101</v>
      </c>
      <c r="D44" s="15">
        <v>2</v>
      </c>
      <c r="E44" s="14" t="s">
        <v>55</v>
      </c>
      <c r="F44" s="15">
        <v>4</v>
      </c>
      <c r="G44" s="14" t="s">
        <v>77</v>
      </c>
      <c r="H44" s="24">
        <v>1000</v>
      </c>
      <c r="I44" s="24">
        <f>H44*F44*D44</f>
        <v>8000</v>
      </c>
      <c r="J44" s="43">
        <f t="shared" si="1"/>
        <v>1166</v>
      </c>
      <c r="K44" s="36" t="s">
        <v>103</v>
      </c>
    </row>
    <row r="45" spans="2:11" ht="25" customHeight="1" x14ac:dyDescent="0.25">
      <c r="B45" s="64"/>
      <c r="C45" s="38" t="s">
        <v>104</v>
      </c>
      <c r="D45" s="13">
        <v>5</v>
      </c>
      <c r="E45" s="14" t="s">
        <v>54</v>
      </c>
      <c r="F45" s="15">
        <v>1</v>
      </c>
      <c r="G45" s="14" t="s">
        <v>52</v>
      </c>
      <c r="H45" s="24">
        <v>8000</v>
      </c>
      <c r="I45" s="24">
        <f t="shared" si="6"/>
        <v>40000</v>
      </c>
      <c r="J45" s="43">
        <f t="shared" si="1"/>
        <v>9328</v>
      </c>
      <c r="K45" s="36"/>
    </row>
    <row r="46" spans="2:11" ht="25" customHeight="1" x14ac:dyDescent="0.25">
      <c r="B46" s="64"/>
      <c r="C46" s="38" t="s">
        <v>149</v>
      </c>
      <c r="D46" s="13">
        <v>5</v>
      </c>
      <c r="E46" s="14" t="s">
        <v>54</v>
      </c>
      <c r="F46" s="15">
        <v>2</v>
      </c>
      <c r="G46" s="14" t="s">
        <v>52</v>
      </c>
      <c r="H46" s="24">
        <v>300</v>
      </c>
      <c r="I46" s="24">
        <f t="shared" si="6"/>
        <v>3000</v>
      </c>
      <c r="J46" s="43">
        <f t="shared" si="1"/>
        <v>349.8</v>
      </c>
      <c r="K46" s="36"/>
    </row>
    <row r="47" spans="2:11" ht="25" customHeight="1" x14ac:dyDescent="0.25">
      <c r="B47" s="64"/>
      <c r="C47" s="38" t="s">
        <v>135</v>
      </c>
      <c r="D47" s="13">
        <v>6</v>
      </c>
      <c r="E47" s="14" t="s">
        <v>136</v>
      </c>
      <c r="F47" s="15">
        <v>1</v>
      </c>
      <c r="G47" s="14" t="s">
        <v>137</v>
      </c>
      <c r="H47" s="24">
        <v>500</v>
      </c>
      <c r="I47" s="24">
        <f t="shared" si="6"/>
        <v>3000</v>
      </c>
      <c r="J47" s="43">
        <f t="shared" si="1"/>
        <v>583</v>
      </c>
      <c r="K47" s="36"/>
    </row>
    <row r="48" spans="2:11" ht="25" customHeight="1" x14ac:dyDescent="0.25">
      <c r="B48" s="64"/>
      <c r="C48" s="38" t="s">
        <v>147</v>
      </c>
      <c r="D48" s="13">
        <v>30</v>
      </c>
      <c r="E48" s="14" t="s">
        <v>136</v>
      </c>
      <c r="F48" s="15">
        <v>2</v>
      </c>
      <c r="G48" s="14" t="s">
        <v>137</v>
      </c>
      <c r="H48" s="24">
        <v>5</v>
      </c>
      <c r="I48" s="24">
        <f t="shared" si="6"/>
        <v>300</v>
      </c>
      <c r="J48" s="43">
        <f t="shared" si="1"/>
        <v>5.83</v>
      </c>
      <c r="K48" s="36"/>
    </row>
    <row r="49" spans="2:11" ht="25" customHeight="1" x14ac:dyDescent="0.25">
      <c r="B49" s="64"/>
      <c r="C49" s="38" t="s">
        <v>141</v>
      </c>
      <c r="D49" s="13">
        <v>70</v>
      </c>
      <c r="E49" s="14" t="s">
        <v>136</v>
      </c>
      <c r="F49" s="15">
        <v>2</v>
      </c>
      <c r="G49" s="14" t="s">
        <v>137</v>
      </c>
      <c r="H49" s="24">
        <v>50</v>
      </c>
      <c r="I49" s="24">
        <f>H49*F49*D49</f>
        <v>7000</v>
      </c>
      <c r="J49" s="43">
        <f t="shared" si="1"/>
        <v>58.300000000000011</v>
      </c>
      <c r="K49" s="36"/>
    </row>
    <row r="50" spans="2:11" ht="25" customHeight="1" x14ac:dyDescent="0.25">
      <c r="B50" s="64"/>
      <c r="C50" s="38" t="s">
        <v>138</v>
      </c>
      <c r="D50" s="13">
        <v>70</v>
      </c>
      <c r="E50" s="14" t="s">
        <v>136</v>
      </c>
      <c r="F50" s="15">
        <v>2</v>
      </c>
      <c r="G50" s="14" t="s">
        <v>137</v>
      </c>
      <c r="H50" s="24">
        <v>50</v>
      </c>
      <c r="I50" s="24">
        <f>H50*F50*D50</f>
        <v>7000</v>
      </c>
      <c r="J50" s="43">
        <f t="shared" si="1"/>
        <v>58.300000000000011</v>
      </c>
      <c r="K50" s="36"/>
    </row>
    <row r="51" spans="2:11" ht="25" customHeight="1" x14ac:dyDescent="0.25">
      <c r="B51" s="64"/>
      <c r="C51" s="38" t="s">
        <v>139</v>
      </c>
      <c r="D51" s="13">
        <v>70</v>
      </c>
      <c r="E51" s="14" t="s">
        <v>136</v>
      </c>
      <c r="F51" s="15">
        <v>2</v>
      </c>
      <c r="G51" s="14" t="s">
        <v>137</v>
      </c>
      <c r="H51" s="24">
        <v>35</v>
      </c>
      <c r="I51" s="24">
        <f>H51*F51*D51</f>
        <v>4900</v>
      </c>
      <c r="J51" s="43">
        <f t="shared" si="1"/>
        <v>40.81</v>
      </c>
      <c r="K51" s="36"/>
    </row>
    <row r="52" spans="2:11" ht="25" customHeight="1" x14ac:dyDescent="0.25">
      <c r="B52" s="64"/>
      <c r="C52" s="38" t="s">
        <v>140</v>
      </c>
      <c r="D52" s="13">
        <v>70</v>
      </c>
      <c r="E52" s="14" t="s">
        <v>136</v>
      </c>
      <c r="F52" s="15">
        <v>2</v>
      </c>
      <c r="G52" s="14" t="s">
        <v>137</v>
      </c>
      <c r="H52" s="24">
        <v>50</v>
      </c>
      <c r="I52" s="24">
        <f>H52*F52*D52</f>
        <v>7000</v>
      </c>
      <c r="J52" s="43">
        <f t="shared" si="1"/>
        <v>58.300000000000011</v>
      </c>
      <c r="K52" s="36"/>
    </row>
    <row r="53" spans="2:11" ht="25" customHeight="1" x14ac:dyDescent="0.25">
      <c r="B53" s="64"/>
      <c r="C53" s="38" t="s">
        <v>91</v>
      </c>
      <c r="D53" s="15">
        <v>5</v>
      </c>
      <c r="E53" s="14" t="s">
        <v>54</v>
      </c>
      <c r="F53" s="15">
        <v>30</v>
      </c>
      <c r="G53" s="14" t="s">
        <v>92</v>
      </c>
      <c r="H53" s="24">
        <v>8</v>
      </c>
      <c r="I53" s="24">
        <f>H53*F53*D53</f>
        <v>1200</v>
      </c>
      <c r="J53" s="43">
        <f t="shared" si="1"/>
        <v>9.3280000000000012</v>
      </c>
      <c r="K53" s="36" t="s">
        <v>114</v>
      </c>
    </row>
    <row r="54" spans="2:11" ht="25" customHeight="1" x14ac:dyDescent="0.25">
      <c r="B54" s="52" t="s">
        <v>43</v>
      </c>
      <c r="C54" s="53"/>
      <c r="D54" s="53"/>
      <c r="E54" s="53"/>
      <c r="F54" s="53"/>
      <c r="G54" s="53"/>
      <c r="H54" s="53"/>
      <c r="I54" s="25">
        <f>SUM(I12:I53)</f>
        <v>308200</v>
      </c>
      <c r="J54" s="25"/>
      <c r="K54" s="20"/>
    </row>
    <row r="55" spans="2:11" ht="25" customHeight="1" x14ac:dyDescent="0.25">
      <c r="B55" s="52" t="s">
        <v>37</v>
      </c>
      <c r="C55" s="53"/>
      <c r="D55" s="53"/>
      <c r="E55" s="53"/>
      <c r="F55" s="53"/>
      <c r="G55" s="53"/>
      <c r="H55" s="53"/>
      <c r="I55" s="25">
        <f>I54*0.1</f>
        <v>30820</v>
      </c>
      <c r="J55" s="25"/>
      <c r="K55" s="20"/>
    </row>
    <row r="56" spans="2:11" ht="25" customHeight="1" x14ac:dyDescent="0.25">
      <c r="B56" s="52" t="s">
        <v>45</v>
      </c>
      <c r="C56" s="53"/>
      <c r="D56" s="53"/>
      <c r="E56" s="53"/>
      <c r="F56" s="53"/>
      <c r="G56" s="53"/>
      <c r="H56" s="53"/>
      <c r="I56" s="25">
        <f>(I54+I55)*0.06</f>
        <v>20341.2</v>
      </c>
      <c r="J56" s="25"/>
      <c r="K56" s="20"/>
    </row>
    <row r="57" spans="2:11" ht="25" customHeight="1" x14ac:dyDescent="0.25">
      <c r="B57" s="52" t="s">
        <v>44</v>
      </c>
      <c r="C57" s="53"/>
      <c r="D57" s="53"/>
      <c r="E57" s="53"/>
      <c r="F57" s="53"/>
      <c r="G57" s="53"/>
      <c r="H57" s="53"/>
      <c r="I57" s="25">
        <f>I54+I55+I56</f>
        <v>359361.2</v>
      </c>
      <c r="J57" s="25"/>
      <c r="K57" s="20"/>
    </row>
    <row r="58" spans="2:11" ht="20" customHeight="1" x14ac:dyDescent="0.25">
      <c r="D58" s="16"/>
      <c r="E58" s="1"/>
      <c r="F58" s="16"/>
      <c r="G58" s="1"/>
    </row>
    <row r="59" spans="2:11" ht="20" customHeight="1" x14ac:dyDescent="0.25"/>
    <row r="60" spans="2:11" ht="20" customHeight="1" x14ac:dyDescent="0.25"/>
    <row r="61" spans="2:11" ht="20" customHeight="1" x14ac:dyDescent="0.25"/>
    <row r="62" spans="2:11" ht="20" customHeight="1" x14ac:dyDescent="0.25"/>
    <row r="63" spans="2:11" ht="20" customHeight="1" x14ac:dyDescent="0.25"/>
  </sheetData>
  <mergeCells count="20">
    <mergeCell ref="B23:B26"/>
    <mergeCell ref="B12:B14"/>
    <mergeCell ref="B15:B17"/>
    <mergeCell ref="B1:K4"/>
    <mergeCell ref="C5:D5"/>
    <mergeCell ref="C6:D6"/>
    <mergeCell ref="C7:D7"/>
    <mergeCell ref="C8:D8"/>
    <mergeCell ref="B10:B11"/>
    <mergeCell ref="C10:C11"/>
    <mergeCell ref="D10:G10"/>
    <mergeCell ref="H10:I10"/>
    <mergeCell ref="K10:K11"/>
    <mergeCell ref="B18:B22"/>
    <mergeCell ref="B57:H57"/>
    <mergeCell ref="B54:H54"/>
    <mergeCell ref="B55:H55"/>
    <mergeCell ref="B56:H56"/>
    <mergeCell ref="B27:B35"/>
    <mergeCell ref="B36:B53"/>
  </mergeCells>
  <phoneticPr fontId="9" type="noConversion"/>
  <pageMargins left="0.156944444444444" right="0.156944444444444" top="0.62986111111111098" bottom="1" header="0.5" footer="0.5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0257F-0B3E-4BC9-AED5-5AA66B012D77}">
  <sheetPr>
    <pageSetUpPr fitToPage="1"/>
  </sheetPr>
  <dimension ref="B1:M47"/>
  <sheetViews>
    <sheetView zoomScale="70" zoomScaleNormal="70" workbookViewId="0">
      <selection activeCell="I6" sqref="I6"/>
    </sheetView>
  </sheetViews>
  <sheetFormatPr defaultColWidth="9.453125" defaultRowHeight="12" customHeight="1" x14ac:dyDescent="0.25"/>
  <cols>
    <col min="1" max="1" width="8.7265625" style="1" customWidth="1"/>
    <col min="2" max="2" width="14" style="1" customWidth="1"/>
    <col min="3" max="3" width="28.36328125" style="1" customWidth="1"/>
    <col min="4" max="4" width="5.54296875" style="2" customWidth="1"/>
    <col min="5" max="5" width="5.36328125" style="3" customWidth="1"/>
    <col min="6" max="6" width="5.1796875" style="2" customWidth="1"/>
    <col min="7" max="7" width="5.90625" style="3" customWidth="1"/>
    <col min="8" max="8" width="14.36328125" style="26" customWidth="1"/>
    <col min="9" max="10" width="17.81640625" style="26" customWidth="1"/>
    <col min="11" max="11" width="51.90625" style="1" customWidth="1"/>
    <col min="12" max="12" width="16.54296875" style="1" customWidth="1"/>
    <col min="13" max="13" width="28.08984375" style="1" customWidth="1"/>
    <col min="14" max="242" width="9.453125" style="1" customWidth="1"/>
    <col min="243" max="16384" width="9.453125" style="1"/>
  </cols>
  <sheetData>
    <row r="1" spans="2:13" ht="12" customHeight="1" x14ac:dyDescent="0.25">
      <c r="B1" s="51" t="s">
        <v>150</v>
      </c>
      <c r="C1" s="51"/>
      <c r="D1" s="51"/>
      <c r="E1" s="51"/>
      <c r="F1" s="51"/>
      <c r="G1" s="51"/>
      <c r="H1" s="51"/>
      <c r="I1" s="51"/>
      <c r="J1" s="51"/>
      <c r="K1" s="51"/>
    </row>
    <row r="2" spans="2:13" ht="12" customHeight="1" x14ac:dyDescent="0.25"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2:13" ht="12" customHeight="1" x14ac:dyDescent="0.25"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2:13" ht="12" customHeight="1" x14ac:dyDescent="0.25">
      <c r="B4" s="51"/>
      <c r="C4" s="51"/>
      <c r="D4" s="51"/>
      <c r="E4" s="51"/>
      <c r="F4" s="51"/>
      <c r="G4" s="51"/>
      <c r="H4" s="51"/>
      <c r="I4" s="51"/>
      <c r="J4" s="51"/>
      <c r="K4" s="51"/>
    </row>
    <row r="5" spans="2:13" ht="18" customHeight="1" x14ac:dyDescent="0.25">
      <c r="B5" s="34" t="s">
        <v>1</v>
      </c>
      <c r="C5" s="55" t="s">
        <v>93</v>
      </c>
      <c r="D5" s="55"/>
      <c r="E5" s="4"/>
      <c r="F5" s="4"/>
      <c r="G5" s="4"/>
      <c r="H5" s="21"/>
      <c r="I5" s="21"/>
      <c r="J5" s="21"/>
      <c r="K5" s="4"/>
    </row>
    <row r="6" spans="2:13" ht="18" customHeight="1" x14ac:dyDescent="0.25">
      <c r="B6" s="34" t="s">
        <v>2</v>
      </c>
      <c r="C6" s="59" t="s">
        <v>129</v>
      </c>
      <c r="D6" s="60"/>
      <c r="E6" s="4"/>
      <c r="F6" s="4"/>
      <c r="G6" s="4"/>
      <c r="H6" s="21"/>
      <c r="I6" s="21"/>
      <c r="J6" s="21"/>
      <c r="K6" s="4"/>
    </row>
    <row r="7" spans="2:13" ht="18" customHeight="1" x14ac:dyDescent="0.25">
      <c r="B7" s="34" t="s">
        <v>3</v>
      </c>
      <c r="C7" s="55" t="s">
        <v>128</v>
      </c>
      <c r="D7" s="55"/>
      <c r="E7" s="4"/>
      <c r="F7" s="4"/>
      <c r="G7" s="4"/>
      <c r="H7" s="21"/>
      <c r="I7" s="21"/>
      <c r="J7" s="21"/>
      <c r="K7" s="4"/>
    </row>
    <row r="8" spans="2:13" ht="18" customHeight="1" x14ac:dyDescent="0.25">
      <c r="B8" s="34" t="s">
        <v>5</v>
      </c>
      <c r="C8" s="55" t="s">
        <v>130</v>
      </c>
      <c r="D8" s="55"/>
      <c r="E8" s="4"/>
      <c r="F8" s="4"/>
      <c r="G8" s="4"/>
      <c r="H8" s="21"/>
      <c r="I8" s="21"/>
      <c r="J8" s="21"/>
      <c r="K8" s="4"/>
    </row>
    <row r="9" spans="2:13" ht="18" customHeight="1" x14ac:dyDescent="0.25">
      <c r="B9" s="4"/>
      <c r="C9" s="4"/>
      <c r="D9" s="4"/>
      <c r="E9" s="4"/>
      <c r="F9" s="4"/>
      <c r="G9" s="4"/>
      <c r="H9" s="21"/>
      <c r="I9" s="21"/>
      <c r="J9" s="21"/>
      <c r="K9" s="4"/>
    </row>
    <row r="10" spans="2:13" ht="17.5" customHeight="1" x14ac:dyDescent="0.25">
      <c r="B10" s="50" t="s">
        <v>7</v>
      </c>
      <c r="C10" s="50" t="s">
        <v>8</v>
      </c>
      <c r="D10" s="56" t="s">
        <v>9</v>
      </c>
      <c r="E10" s="49"/>
      <c r="F10" s="49"/>
      <c r="G10" s="49"/>
      <c r="H10" s="57" t="s">
        <v>9</v>
      </c>
      <c r="I10" s="57"/>
      <c r="J10" s="41"/>
      <c r="K10" s="49" t="s">
        <v>10</v>
      </c>
    </row>
    <row r="11" spans="2:13" ht="17.149999999999999" customHeight="1" x14ac:dyDescent="0.25">
      <c r="B11" s="50"/>
      <c r="C11" s="58"/>
      <c r="D11" s="9" t="s">
        <v>11</v>
      </c>
      <c r="E11" s="10" t="s">
        <v>12</v>
      </c>
      <c r="F11" s="9" t="s">
        <v>11</v>
      </c>
      <c r="G11" s="10" t="s">
        <v>12</v>
      </c>
      <c r="H11" s="22" t="s">
        <v>38</v>
      </c>
      <c r="I11" s="22" t="s">
        <v>39</v>
      </c>
      <c r="J11" s="22" t="s">
        <v>157</v>
      </c>
      <c r="K11" s="49"/>
    </row>
    <row r="12" spans="2:13" ht="25" customHeight="1" x14ac:dyDescent="0.25">
      <c r="B12" s="42" t="s">
        <v>112</v>
      </c>
      <c r="C12" s="38" t="s">
        <v>121</v>
      </c>
      <c r="D12" s="28">
        <v>10</v>
      </c>
      <c r="E12" s="29" t="s">
        <v>52</v>
      </c>
      <c r="F12" s="28">
        <v>1</v>
      </c>
      <c r="G12" s="29" t="s">
        <v>53</v>
      </c>
      <c r="H12" s="35">
        <v>550</v>
      </c>
      <c r="I12" s="35">
        <f>H12*F12*D12</f>
        <v>5500</v>
      </c>
      <c r="J12" s="43">
        <f t="shared" ref="J12:J17" si="0">H12*1.1*1.06</f>
        <v>641.30000000000007</v>
      </c>
      <c r="K12" s="40"/>
      <c r="M12" s="39"/>
    </row>
    <row r="13" spans="2:13" ht="25" customHeight="1" x14ac:dyDescent="0.25">
      <c r="B13" s="42" t="s">
        <v>113</v>
      </c>
      <c r="C13" s="38" t="s">
        <v>161</v>
      </c>
      <c r="D13" s="28">
        <v>10</v>
      </c>
      <c r="E13" s="29" t="s">
        <v>52</v>
      </c>
      <c r="F13" s="28">
        <v>1</v>
      </c>
      <c r="G13" s="29" t="s">
        <v>53</v>
      </c>
      <c r="H13" s="35">
        <v>400</v>
      </c>
      <c r="I13" s="35">
        <f>H13*F13*D13</f>
        <v>4000</v>
      </c>
      <c r="J13" s="43">
        <f t="shared" si="0"/>
        <v>466.40000000000009</v>
      </c>
      <c r="K13" s="40"/>
    </row>
    <row r="14" spans="2:13" ht="55" customHeight="1" x14ac:dyDescent="0.25">
      <c r="B14" s="61" t="s">
        <v>47</v>
      </c>
      <c r="C14" s="38" t="s">
        <v>117</v>
      </c>
      <c r="D14" s="28">
        <v>10</v>
      </c>
      <c r="E14" s="29" t="s">
        <v>52</v>
      </c>
      <c r="F14" s="28">
        <v>1</v>
      </c>
      <c r="G14" s="29" t="s">
        <v>53</v>
      </c>
      <c r="H14" s="35">
        <v>1400</v>
      </c>
      <c r="I14" s="35">
        <f>H14*F14*D14</f>
        <v>14000</v>
      </c>
      <c r="J14" s="43">
        <f t="shared" si="0"/>
        <v>1632.4000000000003</v>
      </c>
      <c r="K14" s="40" t="s">
        <v>162</v>
      </c>
      <c r="L14" s="37"/>
    </row>
    <row r="15" spans="2:13" ht="42" customHeight="1" x14ac:dyDescent="0.25">
      <c r="B15" s="62"/>
      <c r="C15" s="38" t="s">
        <v>131</v>
      </c>
      <c r="D15" s="28">
        <v>10</v>
      </c>
      <c r="E15" s="29" t="s">
        <v>52</v>
      </c>
      <c r="F15" s="28">
        <v>1</v>
      </c>
      <c r="G15" s="29" t="s">
        <v>53</v>
      </c>
      <c r="H15" s="35">
        <v>980</v>
      </c>
      <c r="I15" s="35">
        <f>H15*F15*D15</f>
        <v>9800</v>
      </c>
      <c r="J15" s="43">
        <f t="shared" si="0"/>
        <v>1142.68</v>
      </c>
      <c r="K15" s="40" t="s">
        <v>132</v>
      </c>
      <c r="L15" s="37"/>
    </row>
    <row r="16" spans="2:13" ht="42" customHeight="1" x14ac:dyDescent="0.25">
      <c r="B16" s="63"/>
      <c r="C16" s="38" t="s">
        <v>133</v>
      </c>
      <c r="D16" s="28">
        <v>10</v>
      </c>
      <c r="E16" s="29" t="s">
        <v>52</v>
      </c>
      <c r="F16" s="28">
        <v>1</v>
      </c>
      <c r="G16" s="29" t="s">
        <v>53</v>
      </c>
      <c r="H16" s="35">
        <v>2800</v>
      </c>
      <c r="I16" s="35">
        <f t="shared" ref="I16" si="1">H16*F16*D16</f>
        <v>28000</v>
      </c>
      <c r="J16" s="43">
        <f t="shared" si="0"/>
        <v>3264.8000000000006</v>
      </c>
      <c r="K16" s="40" t="s">
        <v>119</v>
      </c>
    </row>
    <row r="17" spans="2:11" ht="25" customHeight="1" x14ac:dyDescent="0.25">
      <c r="B17" s="61" t="s">
        <v>94</v>
      </c>
      <c r="C17" s="38" t="s">
        <v>153</v>
      </c>
      <c r="D17" s="28">
        <v>10</v>
      </c>
      <c r="E17" s="29" t="s">
        <v>55</v>
      </c>
      <c r="F17" s="28">
        <v>1</v>
      </c>
      <c r="G17" s="29" t="s">
        <v>77</v>
      </c>
      <c r="H17" s="35">
        <v>1000</v>
      </c>
      <c r="I17" s="35">
        <f>H17*F17*D17</f>
        <v>10000</v>
      </c>
      <c r="J17" s="43">
        <f t="shared" si="0"/>
        <v>1166</v>
      </c>
      <c r="K17" s="40" t="s">
        <v>134</v>
      </c>
    </row>
    <row r="18" spans="2:11" ht="25" customHeight="1" x14ac:dyDescent="0.25">
      <c r="B18" s="62"/>
      <c r="C18" s="38" t="s">
        <v>155</v>
      </c>
      <c r="D18" s="28">
        <v>10</v>
      </c>
      <c r="E18" s="29" t="s">
        <v>55</v>
      </c>
      <c r="F18" s="28">
        <v>3</v>
      </c>
      <c r="G18" s="29" t="s">
        <v>77</v>
      </c>
      <c r="H18" s="35">
        <v>1175</v>
      </c>
      <c r="I18" s="35">
        <f>H18*F18*D18</f>
        <v>35250</v>
      </c>
      <c r="J18" s="43">
        <f>H18*1.1*1.06*F18</f>
        <v>4110.1500000000005</v>
      </c>
      <c r="K18" s="40" t="s">
        <v>134</v>
      </c>
    </row>
    <row r="19" spans="2:11" ht="25" customHeight="1" x14ac:dyDescent="0.25">
      <c r="B19" s="5"/>
      <c r="C19" s="38" t="s">
        <v>158</v>
      </c>
      <c r="D19" s="13">
        <v>10</v>
      </c>
      <c r="E19" s="14" t="s">
        <v>52</v>
      </c>
      <c r="F19" s="15">
        <v>5</v>
      </c>
      <c r="G19" s="14" t="s">
        <v>53</v>
      </c>
      <c r="H19" s="24">
        <v>300</v>
      </c>
      <c r="I19" s="35">
        <f>H19*F19*D19</f>
        <v>15000</v>
      </c>
      <c r="J19" s="43">
        <f>H19*1.1*1.06*5</f>
        <v>1749</v>
      </c>
      <c r="K19" s="40"/>
    </row>
    <row r="20" spans="2:11" ht="25" customHeight="1" x14ac:dyDescent="0.25">
      <c r="B20" s="64" t="s">
        <v>96</v>
      </c>
      <c r="C20" s="38" t="s">
        <v>98</v>
      </c>
      <c r="D20" s="13">
        <v>1</v>
      </c>
      <c r="E20" s="14" t="s">
        <v>26</v>
      </c>
      <c r="F20" s="15">
        <v>2</v>
      </c>
      <c r="G20" s="14" t="s">
        <v>54</v>
      </c>
      <c r="H20" s="24">
        <v>5000</v>
      </c>
      <c r="I20" s="24">
        <f t="shared" ref="I20:I22" si="2">D20*F20*H20</f>
        <v>10000</v>
      </c>
      <c r="J20" s="43">
        <f>(H20*1.1*1.06*F20)/10</f>
        <v>1166</v>
      </c>
      <c r="K20" s="36" t="s">
        <v>146</v>
      </c>
    </row>
    <row r="21" spans="2:11" ht="25" customHeight="1" x14ac:dyDescent="0.25">
      <c r="B21" s="64"/>
      <c r="C21" s="38" t="s">
        <v>97</v>
      </c>
      <c r="D21" s="13">
        <v>1</v>
      </c>
      <c r="E21" s="14" t="s">
        <v>26</v>
      </c>
      <c r="F21" s="15">
        <v>4</v>
      </c>
      <c r="G21" s="14" t="s">
        <v>54</v>
      </c>
      <c r="H21" s="24">
        <v>9000</v>
      </c>
      <c r="I21" s="24">
        <f t="shared" si="2"/>
        <v>36000</v>
      </c>
      <c r="J21" s="43">
        <f>(H21*1.1*1.06*F21)/10</f>
        <v>4197.6000000000004</v>
      </c>
      <c r="K21" s="36" t="s">
        <v>102</v>
      </c>
    </row>
    <row r="22" spans="2:11" ht="25" customHeight="1" x14ac:dyDescent="0.25">
      <c r="B22" s="64"/>
      <c r="C22" s="38" t="s">
        <v>90</v>
      </c>
      <c r="D22" s="13">
        <v>1</v>
      </c>
      <c r="E22" s="14" t="s">
        <v>53</v>
      </c>
      <c r="F22" s="15">
        <v>10</v>
      </c>
      <c r="G22" s="14" t="s">
        <v>52</v>
      </c>
      <c r="H22" s="24">
        <v>90</v>
      </c>
      <c r="I22" s="24">
        <f t="shared" si="2"/>
        <v>900</v>
      </c>
      <c r="J22" s="43">
        <f>H22*1.1*1.06</f>
        <v>104.94000000000003</v>
      </c>
      <c r="K22" s="36"/>
    </row>
    <row r="23" spans="2:11" ht="25" customHeight="1" x14ac:dyDescent="0.25">
      <c r="B23" s="64"/>
      <c r="C23" s="38" t="s">
        <v>142</v>
      </c>
      <c r="D23" s="13">
        <v>2</v>
      </c>
      <c r="E23" s="14" t="s">
        <v>54</v>
      </c>
      <c r="F23" s="15">
        <v>1</v>
      </c>
      <c r="G23" s="14" t="s">
        <v>52</v>
      </c>
      <c r="H23" s="24">
        <v>2500</v>
      </c>
      <c r="I23" s="24">
        <f t="shared" ref="I23:I29" si="3">H23*F23*D23</f>
        <v>5000</v>
      </c>
      <c r="J23" s="43">
        <f>(H23*1.1*1.06*D23)/10</f>
        <v>583</v>
      </c>
      <c r="K23" s="36"/>
    </row>
    <row r="24" spans="2:11" ht="25" customHeight="1" x14ac:dyDescent="0.25">
      <c r="B24" s="64"/>
      <c r="C24" s="38" t="s">
        <v>143</v>
      </c>
      <c r="D24" s="13">
        <v>4</v>
      </c>
      <c r="E24" s="14" t="s">
        <v>54</v>
      </c>
      <c r="F24" s="15">
        <v>1</v>
      </c>
      <c r="G24" s="14" t="s">
        <v>52</v>
      </c>
      <c r="H24" s="24">
        <v>2800</v>
      </c>
      <c r="I24" s="24">
        <f t="shared" si="3"/>
        <v>11200</v>
      </c>
      <c r="J24" s="43">
        <f>(H24*1.1*1.06*D24)/10</f>
        <v>1305.9200000000003</v>
      </c>
      <c r="K24" s="36"/>
    </row>
    <row r="25" spans="2:11" ht="25" customHeight="1" x14ac:dyDescent="0.25">
      <c r="B25" s="64"/>
      <c r="C25" s="38" t="s">
        <v>99</v>
      </c>
      <c r="D25" s="13">
        <v>5</v>
      </c>
      <c r="E25" s="14" t="s">
        <v>54</v>
      </c>
      <c r="F25" s="15">
        <v>1</v>
      </c>
      <c r="G25" s="14" t="s">
        <v>52</v>
      </c>
      <c r="H25" s="24">
        <v>1000</v>
      </c>
      <c r="I25" s="24">
        <f t="shared" si="3"/>
        <v>5000</v>
      </c>
      <c r="J25" s="43">
        <f>(H25*1.1*1.06*F25*D25)/10</f>
        <v>583</v>
      </c>
      <c r="K25" s="36"/>
    </row>
    <row r="26" spans="2:11" ht="25" customHeight="1" x14ac:dyDescent="0.25">
      <c r="B26" s="64"/>
      <c r="C26" s="38" t="s">
        <v>148</v>
      </c>
      <c r="D26" s="28">
        <v>1</v>
      </c>
      <c r="E26" s="29" t="s">
        <v>52</v>
      </c>
      <c r="F26" s="28">
        <v>1</v>
      </c>
      <c r="G26" s="29" t="s">
        <v>53</v>
      </c>
      <c r="H26" s="35">
        <v>5000</v>
      </c>
      <c r="I26" s="24">
        <f t="shared" si="3"/>
        <v>5000</v>
      </c>
      <c r="J26" s="43">
        <f t="shared" ref="J26" si="4">(H26*1.1*1.06*F26*D26)/10</f>
        <v>583</v>
      </c>
      <c r="K26" s="36"/>
    </row>
    <row r="27" spans="2:11" ht="25" customHeight="1" x14ac:dyDescent="0.25">
      <c r="B27" s="64"/>
      <c r="C27" s="38" t="s">
        <v>100</v>
      </c>
      <c r="D27" s="13">
        <v>5</v>
      </c>
      <c r="E27" s="14" t="s">
        <v>54</v>
      </c>
      <c r="F27" s="15">
        <v>1</v>
      </c>
      <c r="G27" s="14" t="s">
        <v>52</v>
      </c>
      <c r="H27" s="24">
        <v>300</v>
      </c>
      <c r="I27" s="24">
        <f t="shared" si="3"/>
        <v>1500</v>
      </c>
      <c r="J27" s="43">
        <f>(H27*1.1*1.06*F27*D27)/10</f>
        <v>174.9</v>
      </c>
      <c r="K27" s="36"/>
    </row>
    <row r="28" spans="2:11" ht="25" customHeight="1" x14ac:dyDescent="0.25">
      <c r="B28" s="64"/>
      <c r="C28" s="38" t="s">
        <v>101</v>
      </c>
      <c r="D28" s="15">
        <v>1</v>
      </c>
      <c r="E28" s="14" t="s">
        <v>55</v>
      </c>
      <c r="F28" s="15">
        <v>4</v>
      </c>
      <c r="G28" s="14" t="s">
        <v>77</v>
      </c>
      <c r="H28" s="24">
        <v>1000</v>
      </c>
      <c r="I28" s="24">
        <f>H28*F28*D28</f>
        <v>4000</v>
      </c>
      <c r="J28" s="43">
        <f>(H28*1.1*1.06*F28*D28)/10</f>
        <v>466.4</v>
      </c>
      <c r="K28" s="36" t="s">
        <v>103</v>
      </c>
    </row>
    <row r="29" spans="2:11" ht="25" customHeight="1" x14ac:dyDescent="0.25">
      <c r="B29" s="64"/>
      <c r="C29" s="38" t="s">
        <v>149</v>
      </c>
      <c r="D29" s="13">
        <v>5</v>
      </c>
      <c r="E29" s="14" t="s">
        <v>54</v>
      </c>
      <c r="F29" s="15">
        <v>2</v>
      </c>
      <c r="G29" s="14" t="s">
        <v>52</v>
      </c>
      <c r="H29" s="24">
        <v>300</v>
      </c>
      <c r="I29" s="24">
        <f t="shared" si="3"/>
        <v>3000</v>
      </c>
      <c r="J29" s="43">
        <f>(H29*1.1*1.06*F29*D29)/10</f>
        <v>349.8</v>
      </c>
      <c r="K29" s="36"/>
    </row>
    <row r="30" spans="2:11" ht="25" customHeight="1" x14ac:dyDescent="0.25">
      <c r="B30" s="64"/>
      <c r="C30" s="38" t="s">
        <v>91</v>
      </c>
      <c r="D30" s="15">
        <v>5</v>
      </c>
      <c r="E30" s="14" t="s">
        <v>54</v>
      </c>
      <c r="F30" s="15">
        <v>20</v>
      </c>
      <c r="G30" s="14" t="s">
        <v>92</v>
      </c>
      <c r="H30" s="24">
        <v>8</v>
      </c>
      <c r="I30" s="24">
        <f>H30*F30*D30</f>
        <v>800</v>
      </c>
      <c r="J30" s="43">
        <f>H30*1.1*1.06*5*2</f>
        <v>93.280000000000015</v>
      </c>
      <c r="K30" s="36" t="s">
        <v>114</v>
      </c>
    </row>
    <row r="31" spans="2:11" ht="25" customHeight="1" x14ac:dyDescent="0.25">
      <c r="B31" s="64"/>
      <c r="C31" s="44"/>
      <c r="D31" s="45"/>
      <c r="E31" s="46"/>
      <c r="F31" s="45"/>
      <c r="G31" s="46"/>
      <c r="H31" s="47"/>
      <c r="I31" s="48" t="s">
        <v>160</v>
      </c>
      <c r="J31" s="47">
        <f>SUM(J12:J30)</f>
        <v>23780.570000000003</v>
      </c>
      <c r="K31" s="44"/>
    </row>
    <row r="32" spans="2:11" ht="25" customHeight="1" x14ac:dyDescent="0.25">
      <c r="B32" s="64"/>
      <c r="C32" s="38" t="s">
        <v>135</v>
      </c>
      <c r="D32" s="13">
        <v>6</v>
      </c>
      <c r="E32" s="14" t="s">
        <v>136</v>
      </c>
      <c r="F32" s="15">
        <v>1</v>
      </c>
      <c r="G32" s="14" t="s">
        <v>53</v>
      </c>
      <c r="H32" s="24">
        <v>500</v>
      </c>
      <c r="I32" s="24">
        <f t="shared" ref="I32:I37" si="5">H32*F32*D32</f>
        <v>3000</v>
      </c>
      <c r="J32" s="43">
        <f t="shared" ref="J32:J37" si="6">H32*1.1*1.06</f>
        <v>583</v>
      </c>
      <c r="K32" s="36"/>
    </row>
    <row r="33" spans="2:11" ht="25" customHeight="1" x14ac:dyDescent="0.25">
      <c r="B33" s="64"/>
      <c r="C33" s="38" t="s">
        <v>147</v>
      </c>
      <c r="D33" s="13">
        <v>30</v>
      </c>
      <c r="E33" s="14" t="s">
        <v>136</v>
      </c>
      <c r="F33" s="15">
        <v>2</v>
      </c>
      <c r="G33" s="14" t="s">
        <v>53</v>
      </c>
      <c r="H33" s="24">
        <v>5</v>
      </c>
      <c r="I33" s="24">
        <f t="shared" si="5"/>
        <v>300</v>
      </c>
      <c r="J33" s="43">
        <f t="shared" si="6"/>
        <v>5.83</v>
      </c>
      <c r="K33" s="36"/>
    </row>
    <row r="34" spans="2:11" ht="25" customHeight="1" x14ac:dyDescent="0.25">
      <c r="B34" s="64"/>
      <c r="C34" s="38" t="s">
        <v>141</v>
      </c>
      <c r="D34" s="13">
        <v>70</v>
      </c>
      <c r="E34" s="14" t="s">
        <v>136</v>
      </c>
      <c r="F34" s="15">
        <v>2</v>
      </c>
      <c r="G34" s="14" t="s">
        <v>53</v>
      </c>
      <c r="H34" s="24">
        <v>50</v>
      </c>
      <c r="I34" s="24">
        <f t="shared" si="5"/>
        <v>7000</v>
      </c>
      <c r="J34" s="43">
        <f t="shared" si="6"/>
        <v>58.300000000000011</v>
      </c>
      <c r="K34" s="36"/>
    </row>
    <row r="35" spans="2:11" ht="25" customHeight="1" x14ac:dyDescent="0.25">
      <c r="B35" s="64"/>
      <c r="C35" s="38" t="s">
        <v>138</v>
      </c>
      <c r="D35" s="13">
        <v>70</v>
      </c>
      <c r="E35" s="14" t="s">
        <v>136</v>
      </c>
      <c r="F35" s="15">
        <v>2</v>
      </c>
      <c r="G35" s="14" t="s">
        <v>53</v>
      </c>
      <c r="H35" s="24">
        <v>50</v>
      </c>
      <c r="I35" s="24">
        <f t="shared" si="5"/>
        <v>7000</v>
      </c>
      <c r="J35" s="43">
        <f t="shared" si="6"/>
        <v>58.300000000000011</v>
      </c>
      <c r="K35" s="36"/>
    </row>
    <row r="36" spans="2:11" ht="25" customHeight="1" x14ac:dyDescent="0.25">
      <c r="B36" s="64"/>
      <c r="C36" s="38" t="s">
        <v>139</v>
      </c>
      <c r="D36" s="13">
        <v>70</v>
      </c>
      <c r="E36" s="14" t="s">
        <v>136</v>
      </c>
      <c r="F36" s="15">
        <v>2</v>
      </c>
      <c r="G36" s="14" t="s">
        <v>53</v>
      </c>
      <c r="H36" s="24">
        <v>35</v>
      </c>
      <c r="I36" s="24">
        <f t="shared" si="5"/>
        <v>4900</v>
      </c>
      <c r="J36" s="43">
        <f t="shared" si="6"/>
        <v>40.81</v>
      </c>
      <c r="K36" s="36"/>
    </row>
    <row r="37" spans="2:11" ht="25" customHeight="1" x14ac:dyDescent="0.25">
      <c r="B37" s="64"/>
      <c r="C37" s="38" t="s">
        <v>140</v>
      </c>
      <c r="D37" s="13">
        <v>70</v>
      </c>
      <c r="E37" s="14" t="s">
        <v>136</v>
      </c>
      <c r="F37" s="15">
        <v>2</v>
      </c>
      <c r="G37" s="14" t="s">
        <v>53</v>
      </c>
      <c r="H37" s="24">
        <v>50</v>
      </c>
      <c r="I37" s="24">
        <f t="shared" si="5"/>
        <v>7000</v>
      </c>
      <c r="J37" s="43">
        <f t="shared" si="6"/>
        <v>58.300000000000011</v>
      </c>
      <c r="K37" s="36"/>
    </row>
    <row r="38" spans="2:11" ht="25" customHeight="1" x14ac:dyDescent="0.25">
      <c r="B38" s="52" t="s">
        <v>43</v>
      </c>
      <c r="C38" s="53"/>
      <c r="D38" s="53"/>
      <c r="E38" s="53"/>
      <c r="F38" s="53"/>
      <c r="G38" s="53"/>
      <c r="H38" s="53"/>
      <c r="I38" s="25">
        <f>SUM(I12:I37)</f>
        <v>233150</v>
      </c>
      <c r="J38" s="25"/>
      <c r="K38" s="20"/>
    </row>
    <row r="39" spans="2:11" ht="25" customHeight="1" x14ac:dyDescent="0.25">
      <c r="B39" s="52" t="s">
        <v>37</v>
      </c>
      <c r="C39" s="53"/>
      <c r="D39" s="53"/>
      <c r="E39" s="53"/>
      <c r="F39" s="53"/>
      <c r="G39" s="53"/>
      <c r="H39" s="53"/>
      <c r="I39" s="25">
        <f>I38*0.1</f>
        <v>23315</v>
      </c>
      <c r="J39" s="25"/>
      <c r="K39" s="20"/>
    </row>
    <row r="40" spans="2:11" ht="25" customHeight="1" x14ac:dyDescent="0.25">
      <c r="B40" s="52" t="s">
        <v>45</v>
      </c>
      <c r="C40" s="53"/>
      <c r="D40" s="53"/>
      <c r="E40" s="53"/>
      <c r="F40" s="53"/>
      <c r="G40" s="53"/>
      <c r="H40" s="53"/>
      <c r="I40" s="25">
        <f>(I38+I39)*0.06</f>
        <v>15387.9</v>
      </c>
      <c r="J40" s="25"/>
      <c r="K40" s="20"/>
    </row>
    <row r="41" spans="2:11" ht="25" customHeight="1" x14ac:dyDescent="0.25">
      <c r="B41" s="52" t="s">
        <v>44</v>
      </c>
      <c r="C41" s="53"/>
      <c r="D41" s="53"/>
      <c r="E41" s="53"/>
      <c r="F41" s="53"/>
      <c r="G41" s="53"/>
      <c r="H41" s="53"/>
      <c r="I41" s="25">
        <f>I38+I39+I40</f>
        <v>271852.90000000002</v>
      </c>
      <c r="J41" s="25"/>
      <c r="K41" s="20"/>
    </row>
    <row r="42" spans="2:11" ht="20" customHeight="1" x14ac:dyDescent="0.25">
      <c r="D42" s="16"/>
      <c r="E42" s="1"/>
      <c r="F42" s="16"/>
      <c r="G42" s="1"/>
    </row>
    <row r="43" spans="2:11" ht="20" customHeight="1" x14ac:dyDescent="0.25"/>
    <row r="44" spans="2:11" ht="20" customHeight="1" x14ac:dyDescent="0.25"/>
    <row r="45" spans="2:11" ht="20" customHeight="1" x14ac:dyDescent="0.25"/>
    <row r="46" spans="2:11" ht="20" customHeight="1" x14ac:dyDescent="0.25"/>
    <row r="47" spans="2:11" ht="20" customHeight="1" x14ac:dyDescent="0.25"/>
  </sheetData>
  <mergeCells count="17">
    <mergeCell ref="B10:B11"/>
    <mergeCell ref="C10:C11"/>
    <mergeCell ref="D10:G10"/>
    <mergeCell ref="H10:I10"/>
    <mergeCell ref="K10:K11"/>
    <mergeCell ref="B1:K4"/>
    <mergeCell ref="C5:D5"/>
    <mergeCell ref="C6:D6"/>
    <mergeCell ref="C7:D7"/>
    <mergeCell ref="C8:D8"/>
    <mergeCell ref="B38:H38"/>
    <mergeCell ref="B39:H39"/>
    <mergeCell ref="B40:H40"/>
    <mergeCell ref="B41:H41"/>
    <mergeCell ref="B14:B16"/>
    <mergeCell ref="B17:B18"/>
    <mergeCell ref="B20:B37"/>
  </mergeCells>
  <phoneticPr fontId="9" type="noConversion"/>
  <pageMargins left="0.156944444444444" right="0.156944444444444" top="0.62986111111111098" bottom="1" header="0.5" footer="0.5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03960-A91D-4674-8D7C-52AD22842E08}">
  <sheetPr>
    <pageSetUpPr fitToPage="1"/>
  </sheetPr>
  <dimension ref="B1:L41"/>
  <sheetViews>
    <sheetView tabSelected="1" topLeftCell="A19" zoomScale="70" zoomScaleNormal="70" workbookViewId="0">
      <selection activeCell="K38" sqref="K38"/>
    </sheetView>
  </sheetViews>
  <sheetFormatPr defaultColWidth="9.453125" defaultRowHeight="12" customHeight="1" x14ac:dyDescent="0.25"/>
  <cols>
    <col min="1" max="1" width="8.7265625" style="1" customWidth="1"/>
    <col min="2" max="2" width="14" style="1" customWidth="1"/>
    <col min="3" max="3" width="28.36328125" style="1" customWidth="1"/>
    <col min="4" max="4" width="5.54296875" style="2" customWidth="1"/>
    <col min="5" max="5" width="5.36328125" style="3" customWidth="1"/>
    <col min="6" max="6" width="5.1796875" style="2" customWidth="1"/>
    <col min="7" max="7" width="5.90625" style="3" customWidth="1"/>
    <col min="8" max="8" width="14.36328125" style="26" customWidth="1"/>
    <col min="9" max="9" width="17.81640625" style="26" customWidth="1"/>
    <col min="10" max="10" width="17.81640625" style="26" hidden="1" customWidth="1"/>
    <col min="11" max="11" width="51.90625" style="1" customWidth="1"/>
    <col min="12" max="12" width="16.54296875" style="1" customWidth="1"/>
    <col min="13" max="13" width="28.08984375" style="1" customWidth="1"/>
    <col min="14" max="242" width="9.453125" style="1" customWidth="1"/>
    <col min="243" max="16384" width="9.453125" style="1"/>
  </cols>
  <sheetData>
    <row r="1" spans="2:12" ht="12" customHeight="1" x14ac:dyDescent="0.25">
      <c r="B1" s="51" t="s">
        <v>150</v>
      </c>
      <c r="C1" s="51"/>
      <c r="D1" s="51"/>
      <c r="E1" s="51"/>
      <c r="F1" s="51"/>
      <c r="G1" s="51"/>
      <c r="H1" s="51"/>
      <c r="I1" s="51"/>
      <c r="J1" s="51"/>
      <c r="K1" s="51"/>
    </row>
    <row r="2" spans="2:12" ht="12" customHeight="1" x14ac:dyDescent="0.25"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2:12" ht="12" customHeight="1" x14ac:dyDescent="0.25"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2:12" ht="12" customHeight="1" x14ac:dyDescent="0.25">
      <c r="B4" s="51"/>
      <c r="C4" s="51"/>
      <c r="D4" s="51"/>
      <c r="E4" s="51"/>
      <c r="F4" s="51"/>
      <c r="G4" s="51"/>
      <c r="H4" s="51"/>
      <c r="I4" s="51"/>
      <c r="J4" s="51"/>
      <c r="K4" s="51"/>
    </row>
    <row r="5" spans="2:12" ht="18" customHeight="1" x14ac:dyDescent="0.25">
      <c r="B5" s="34" t="s">
        <v>1</v>
      </c>
      <c r="C5" s="55" t="s">
        <v>93</v>
      </c>
      <c r="D5" s="55"/>
      <c r="E5" s="4"/>
      <c r="F5" s="4"/>
      <c r="G5" s="4"/>
      <c r="H5" s="21"/>
      <c r="I5" s="21"/>
      <c r="J5" s="21"/>
      <c r="K5" s="4"/>
    </row>
    <row r="6" spans="2:12" ht="18" customHeight="1" x14ac:dyDescent="0.25">
      <c r="B6" s="34" t="s">
        <v>2</v>
      </c>
      <c r="C6" s="59" t="s">
        <v>129</v>
      </c>
      <c r="D6" s="60"/>
      <c r="E6" s="4"/>
      <c r="F6" s="4"/>
      <c r="G6" s="4"/>
      <c r="H6" s="21"/>
      <c r="I6" s="21"/>
      <c r="J6" s="21"/>
      <c r="K6" s="4"/>
    </row>
    <row r="7" spans="2:12" ht="18" customHeight="1" x14ac:dyDescent="0.25">
      <c r="B7" s="34" t="s">
        <v>3</v>
      </c>
      <c r="C7" s="55" t="s">
        <v>128</v>
      </c>
      <c r="D7" s="55"/>
      <c r="E7" s="4"/>
      <c r="F7" s="4"/>
      <c r="G7" s="4"/>
      <c r="H7" s="21"/>
      <c r="I7" s="21"/>
      <c r="J7" s="21"/>
      <c r="K7" s="4"/>
    </row>
    <row r="8" spans="2:12" ht="18" customHeight="1" x14ac:dyDescent="0.25">
      <c r="B8" s="34" t="s">
        <v>5</v>
      </c>
      <c r="C8" s="55" t="s">
        <v>130</v>
      </c>
      <c r="D8" s="55"/>
      <c r="E8" s="4"/>
      <c r="F8" s="4"/>
      <c r="G8" s="4"/>
      <c r="H8" s="21"/>
      <c r="I8" s="21"/>
      <c r="J8" s="21"/>
      <c r="K8" s="4"/>
    </row>
    <row r="9" spans="2:12" ht="18" customHeight="1" x14ac:dyDescent="0.25">
      <c r="B9" s="4"/>
      <c r="C9" s="4"/>
      <c r="D9" s="4"/>
      <c r="E9" s="4"/>
      <c r="F9" s="4"/>
      <c r="G9" s="4"/>
      <c r="H9" s="21"/>
      <c r="I9" s="21"/>
      <c r="J9" s="21"/>
      <c r="K9" s="4"/>
    </row>
    <row r="10" spans="2:12" ht="17.5" customHeight="1" x14ac:dyDescent="0.25">
      <c r="B10" s="50" t="s">
        <v>7</v>
      </c>
      <c r="C10" s="50" t="s">
        <v>8</v>
      </c>
      <c r="D10" s="56" t="s">
        <v>9</v>
      </c>
      <c r="E10" s="49"/>
      <c r="F10" s="49"/>
      <c r="G10" s="49"/>
      <c r="H10" s="57" t="s">
        <v>9</v>
      </c>
      <c r="I10" s="57"/>
      <c r="J10" s="41"/>
      <c r="K10" s="49" t="s">
        <v>10</v>
      </c>
    </row>
    <row r="11" spans="2:12" ht="17.149999999999999" customHeight="1" x14ac:dyDescent="0.25">
      <c r="B11" s="50"/>
      <c r="C11" s="58"/>
      <c r="D11" s="9" t="s">
        <v>11</v>
      </c>
      <c r="E11" s="10" t="s">
        <v>12</v>
      </c>
      <c r="F11" s="9" t="s">
        <v>11</v>
      </c>
      <c r="G11" s="10" t="s">
        <v>12</v>
      </c>
      <c r="H11" s="22" t="s">
        <v>38</v>
      </c>
      <c r="I11" s="22" t="s">
        <v>39</v>
      </c>
      <c r="J11" s="22" t="s">
        <v>157</v>
      </c>
      <c r="K11" s="49"/>
    </row>
    <row r="12" spans="2:12" ht="55" customHeight="1" x14ac:dyDescent="0.25">
      <c r="B12" s="61" t="s">
        <v>47</v>
      </c>
      <c r="C12" s="38" t="s">
        <v>117</v>
      </c>
      <c r="D12" s="28">
        <v>4</v>
      </c>
      <c r="E12" s="29" t="s">
        <v>52</v>
      </c>
      <c r="F12" s="28">
        <v>1</v>
      </c>
      <c r="G12" s="29" t="s">
        <v>53</v>
      </c>
      <c r="H12" s="35">
        <v>1400</v>
      </c>
      <c r="I12" s="35">
        <f>H12*F12*D12</f>
        <v>5600</v>
      </c>
      <c r="J12" s="43">
        <f>H12*1.1*1.06</f>
        <v>1632.4000000000003</v>
      </c>
      <c r="K12" s="40"/>
      <c r="L12" s="37"/>
    </row>
    <row r="13" spans="2:12" ht="42" customHeight="1" x14ac:dyDescent="0.25">
      <c r="B13" s="62"/>
      <c r="C13" s="38" t="s">
        <v>131</v>
      </c>
      <c r="D13" s="28">
        <v>4</v>
      </c>
      <c r="E13" s="29" t="s">
        <v>52</v>
      </c>
      <c r="F13" s="28">
        <v>1</v>
      </c>
      <c r="G13" s="29" t="s">
        <v>53</v>
      </c>
      <c r="H13" s="35">
        <v>980</v>
      </c>
      <c r="I13" s="35">
        <f t="shared" ref="I13:I14" si="0">H13*F13*D13</f>
        <v>3920</v>
      </c>
      <c r="J13" s="43">
        <f>H13*1.1*1.06</f>
        <v>1142.68</v>
      </c>
      <c r="K13" s="40"/>
      <c r="L13" s="37"/>
    </row>
    <row r="14" spans="2:12" ht="42" customHeight="1" x14ac:dyDescent="0.25">
      <c r="B14" s="63"/>
      <c r="C14" s="38" t="s">
        <v>133</v>
      </c>
      <c r="D14" s="28">
        <v>3</v>
      </c>
      <c r="E14" s="29" t="s">
        <v>52</v>
      </c>
      <c r="F14" s="28">
        <v>1</v>
      </c>
      <c r="G14" s="29" t="s">
        <v>53</v>
      </c>
      <c r="H14" s="35">
        <v>2800</v>
      </c>
      <c r="I14" s="35">
        <f t="shared" si="0"/>
        <v>8400</v>
      </c>
      <c r="J14" s="43">
        <f>H14*1.1*1.06</f>
        <v>3264.8000000000006</v>
      </c>
      <c r="K14" s="40"/>
    </row>
    <row r="15" spans="2:12" ht="25" customHeight="1" x14ac:dyDescent="0.25">
      <c r="B15" s="61" t="s">
        <v>94</v>
      </c>
      <c r="C15" s="38" t="s">
        <v>153</v>
      </c>
      <c r="D15" s="28">
        <v>4</v>
      </c>
      <c r="E15" s="29" t="s">
        <v>55</v>
      </c>
      <c r="F15" s="28">
        <v>1</v>
      </c>
      <c r="G15" s="29" t="s">
        <v>77</v>
      </c>
      <c r="H15" s="35">
        <v>1000</v>
      </c>
      <c r="I15" s="35">
        <f>H15*F15*D15</f>
        <v>4000</v>
      </c>
      <c r="J15" s="43">
        <f>H15*1.1*1.06</f>
        <v>1166</v>
      </c>
      <c r="K15" s="40" t="s">
        <v>134</v>
      </c>
    </row>
    <row r="16" spans="2:12" ht="25" customHeight="1" x14ac:dyDescent="0.25">
      <c r="B16" s="62"/>
      <c r="C16" s="38" t="s">
        <v>155</v>
      </c>
      <c r="D16" s="28">
        <v>5</v>
      </c>
      <c r="E16" s="29" t="s">
        <v>55</v>
      </c>
      <c r="F16" s="28">
        <v>3</v>
      </c>
      <c r="G16" s="29" t="s">
        <v>77</v>
      </c>
      <c r="H16" s="35">
        <v>1175</v>
      </c>
      <c r="I16" s="35">
        <f>H16*F16*D16</f>
        <v>17625</v>
      </c>
      <c r="J16" s="43">
        <f>H16*1.1*1.06*F16</f>
        <v>4110.1500000000005</v>
      </c>
      <c r="K16" s="40" t="s">
        <v>134</v>
      </c>
    </row>
    <row r="17" spans="2:11" ht="25" customHeight="1" x14ac:dyDescent="0.25">
      <c r="B17" s="5"/>
      <c r="C17" s="38" t="s">
        <v>163</v>
      </c>
      <c r="D17" s="13">
        <v>5</v>
      </c>
      <c r="E17" s="14" t="s">
        <v>52</v>
      </c>
      <c r="F17" s="15">
        <v>10</v>
      </c>
      <c r="G17" s="14" t="s">
        <v>53</v>
      </c>
      <c r="H17" s="24">
        <v>200</v>
      </c>
      <c r="I17" s="35">
        <f>H17*F17*D17</f>
        <v>10000</v>
      </c>
      <c r="J17" s="43">
        <f>H17*1.1*1.06*5</f>
        <v>1166.0000000000002</v>
      </c>
      <c r="K17" s="40"/>
    </row>
    <row r="18" spans="2:11" ht="25" customHeight="1" x14ac:dyDescent="0.25">
      <c r="B18" s="64" t="s">
        <v>96</v>
      </c>
      <c r="C18" s="38" t="s">
        <v>98</v>
      </c>
      <c r="D18" s="13">
        <v>1</v>
      </c>
      <c r="E18" s="14" t="s">
        <v>26</v>
      </c>
      <c r="F18" s="15">
        <v>2</v>
      </c>
      <c r="G18" s="14" t="s">
        <v>54</v>
      </c>
      <c r="H18" s="24">
        <v>3000</v>
      </c>
      <c r="I18" s="24">
        <f t="shared" ref="I18:I19" si="1">D18*F18*H18</f>
        <v>6000</v>
      </c>
      <c r="J18" s="43">
        <f>(H18*1.1*1.06*F18)/15</f>
        <v>466.40000000000003</v>
      </c>
      <c r="K18" s="36" t="s">
        <v>146</v>
      </c>
    </row>
    <row r="19" spans="2:11" ht="25" customHeight="1" x14ac:dyDescent="0.25">
      <c r="B19" s="64"/>
      <c r="C19" s="38" t="s">
        <v>97</v>
      </c>
      <c r="D19" s="13">
        <v>1</v>
      </c>
      <c r="E19" s="14" t="s">
        <v>26</v>
      </c>
      <c r="F19" s="15">
        <v>4</v>
      </c>
      <c r="G19" s="14" t="s">
        <v>54</v>
      </c>
      <c r="H19" s="24">
        <v>6000</v>
      </c>
      <c r="I19" s="24">
        <f t="shared" si="1"/>
        <v>24000</v>
      </c>
      <c r="J19" s="43">
        <f>(H19*1.1*1.06*F19)/15</f>
        <v>1865.6000000000001</v>
      </c>
      <c r="K19" s="36" t="s">
        <v>102</v>
      </c>
    </row>
    <row r="20" spans="2:11" ht="25" customHeight="1" x14ac:dyDescent="0.25">
      <c r="B20" s="64"/>
      <c r="C20" s="38" t="s">
        <v>142</v>
      </c>
      <c r="D20" s="13">
        <v>1</v>
      </c>
      <c r="E20" s="14" t="s">
        <v>54</v>
      </c>
      <c r="F20" s="15">
        <v>1</v>
      </c>
      <c r="G20" s="14" t="s">
        <v>52</v>
      </c>
      <c r="H20" s="24">
        <v>2000</v>
      </c>
      <c r="I20" s="24">
        <f t="shared" ref="I20:I25" si="2">H20*F20*D20</f>
        <v>2000</v>
      </c>
      <c r="J20" s="43">
        <f>(H20*1.1*1.06*D20)/15</f>
        <v>155.46666666666667</v>
      </c>
      <c r="K20" s="36"/>
    </row>
    <row r="21" spans="2:11" ht="25" customHeight="1" x14ac:dyDescent="0.25">
      <c r="B21" s="64"/>
      <c r="C21" s="38" t="s">
        <v>143</v>
      </c>
      <c r="D21" s="13">
        <v>4</v>
      </c>
      <c r="E21" s="14" t="s">
        <v>54</v>
      </c>
      <c r="F21" s="15">
        <v>1</v>
      </c>
      <c r="G21" s="14" t="s">
        <v>52</v>
      </c>
      <c r="H21" s="24">
        <v>2500</v>
      </c>
      <c r="I21" s="24">
        <f t="shared" si="2"/>
        <v>10000</v>
      </c>
      <c r="J21" s="43">
        <f>(H21*1.1*1.06*D21)/15</f>
        <v>777.33333333333337</v>
      </c>
      <c r="K21" s="36"/>
    </row>
    <row r="22" spans="2:11" ht="25" customHeight="1" x14ac:dyDescent="0.25">
      <c r="B22" s="64"/>
      <c r="C22" s="38" t="s">
        <v>148</v>
      </c>
      <c r="D22" s="28">
        <v>1</v>
      </c>
      <c r="E22" s="29" t="s">
        <v>52</v>
      </c>
      <c r="F22" s="28">
        <v>1</v>
      </c>
      <c r="G22" s="29" t="s">
        <v>53</v>
      </c>
      <c r="H22" s="35">
        <v>5000</v>
      </c>
      <c r="I22" s="24">
        <f t="shared" si="2"/>
        <v>5000</v>
      </c>
      <c r="J22" s="43">
        <f>(H22*1.1*1.06*F22*D22)/15</f>
        <v>388.66666666666669</v>
      </c>
      <c r="K22" s="36"/>
    </row>
    <row r="23" spans="2:11" ht="25" customHeight="1" x14ac:dyDescent="0.25">
      <c r="B23" s="64"/>
      <c r="C23" s="38" t="s">
        <v>100</v>
      </c>
      <c r="D23" s="13">
        <v>5</v>
      </c>
      <c r="E23" s="14" t="s">
        <v>54</v>
      </c>
      <c r="F23" s="15">
        <v>1</v>
      </c>
      <c r="G23" s="14" t="s">
        <v>52</v>
      </c>
      <c r="H23" s="24">
        <v>300</v>
      </c>
      <c r="I23" s="24">
        <f t="shared" si="2"/>
        <v>1500</v>
      </c>
      <c r="J23" s="43">
        <f>(H23*1.1*1.06*F23*D23)/15</f>
        <v>116.6</v>
      </c>
      <c r="K23" s="36"/>
    </row>
    <row r="24" spans="2:11" ht="25" customHeight="1" x14ac:dyDescent="0.25">
      <c r="B24" s="64"/>
      <c r="C24" s="38" t="s">
        <v>101</v>
      </c>
      <c r="D24" s="15">
        <v>1</v>
      </c>
      <c r="E24" s="14" t="s">
        <v>55</v>
      </c>
      <c r="F24" s="15">
        <v>4</v>
      </c>
      <c r="G24" s="14" t="s">
        <v>77</v>
      </c>
      <c r="H24" s="24">
        <v>1000</v>
      </c>
      <c r="I24" s="24">
        <f>H24*F24*D24</f>
        <v>4000</v>
      </c>
      <c r="J24" s="43">
        <f>(H24*1.1*1.06*F24*D24)/15</f>
        <v>310.93333333333334</v>
      </c>
      <c r="K24" s="36" t="s">
        <v>103</v>
      </c>
    </row>
    <row r="25" spans="2:11" ht="25" customHeight="1" x14ac:dyDescent="0.25">
      <c r="B25" s="64"/>
      <c r="C25" s="38" t="s">
        <v>149</v>
      </c>
      <c r="D25" s="13">
        <v>5</v>
      </c>
      <c r="E25" s="14" t="s">
        <v>54</v>
      </c>
      <c r="F25" s="15">
        <v>2</v>
      </c>
      <c r="G25" s="14" t="s">
        <v>52</v>
      </c>
      <c r="H25" s="24">
        <v>300</v>
      </c>
      <c r="I25" s="24">
        <f t="shared" si="2"/>
        <v>3000</v>
      </c>
      <c r="J25" s="43">
        <f>(H25*1.1*1.06*F25*D25)/15</f>
        <v>233.2</v>
      </c>
      <c r="K25" s="36"/>
    </row>
    <row r="26" spans="2:11" ht="25" customHeight="1" x14ac:dyDescent="0.25">
      <c r="B26" s="64"/>
      <c r="C26" s="38" t="s">
        <v>91</v>
      </c>
      <c r="D26" s="15">
        <v>5</v>
      </c>
      <c r="E26" s="14" t="s">
        <v>54</v>
      </c>
      <c r="F26" s="15">
        <v>10</v>
      </c>
      <c r="G26" s="14" t="s">
        <v>92</v>
      </c>
      <c r="H26" s="24">
        <v>6</v>
      </c>
      <c r="I26" s="24">
        <f>H26*F26*D26</f>
        <v>300</v>
      </c>
      <c r="J26" s="43">
        <f>H26*1.1*1.06*5*2</f>
        <v>69.960000000000008</v>
      </c>
      <c r="K26" s="36" t="s">
        <v>114</v>
      </c>
    </row>
    <row r="27" spans="2:11" ht="25" customHeight="1" x14ac:dyDescent="0.25">
      <c r="B27" s="64"/>
      <c r="C27" s="38" t="s">
        <v>135</v>
      </c>
      <c r="D27" s="13">
        <v>6</v>
      </c>
      <c r="E27" s="14" t="s">
        <v>136</v>
      </c>
      <c r="F27" s="15">
        <v>1</v>
      </c>
      <c r="G27" s="14" t="s">
        <v>53</v>
      </c>
      <c r="H27" s="24">
        <v>500</v>
      </c>
      <c r="I27" s="24">
        <f t="shared" ref="I27:I31" si="3">H27*F27*D27</f>
        <v>3000</v>
      </c>
      <c r="J27" s="43">
        <f t="shared" ref="J27:J31" si="4">H27*1.1*1.06</f>
        <v>583</v>
      </c>
      <c r="K27" s="36"/>
    </row>
    <row r="28" spans="2:11" ht="25" customHeight="1" x14ac:dyDescent="0.25">
      <c r="B28" s="64"/>
      <c r="C28" s="38" t="s">
        <v>147</v>
      </c>
      <c r="D28" s="13">
        <v>10</v>
      </c>
      <c r="E28" s="14" t="s">
        <v>136</v>
      </c>
      <c r="F28" s="15">
        <v>2</v>
      </c>
      <c r="G28" s="14" t="s">
        <v>53</v>
      </c>
      <c r="H28" s="24">
        <v>5</v>
      </c>
      <c r="I28" s="24">
        <f t="shared" si="3"/>
        <v>100</v>
      </c>
      <c r="J28" s="43">
        <f t="shared" si="4"/>
        <v>5.83</v>
      </c>
      <c r="K28" s="36"/>
    </row>
    <row r="29" spans="2:11" ht="25" customHeight="1" x14ac:dyDescent="0.25">
      <c r="B29" s="64"/>
      <c r="C29" s="38" t="s">
        <v>138</v>
      </c>
      <c r="D29" s="13">
        <v>10</v>
      </c>
      <c r="E29" s="14" t="s">
        <v>136</v>
      </c>
      <c r="F29" s="15">
        <v>2</v>
      </c>
      <c r="G29" s="14" t="s">
        <v>53</v>
      </c>
      <c r="H29" s="24">
        <v>50</v>
      </c>
      <c r="I29" s="24">
        <f t="shared" si="3"/>
        <v>1000</v>
      </c>
      <c r="J29" s="43">
        <f t="shared" si="4"/>
        <v>58.300000000000011</v>
      </c>
      <c r="K29" s="36"/>
    </row>
    <row r="30" spans="2:11" ht="25" customHeight="1" x14ac:dyDescent="0.25">
      <c r="B30" s="64"/>
      <c r="C30" s="38" t="s">
        <v>139</v>
      </c>
      <c r="D30" s="13">
        <v>10</v>
      </c>
      <c r="E30" s="14" t="s">
        <v>136</v>
      </c>
      <c r="F30" s="15">
        <v>2</v>
      </c>
      <c r="G30" s="14" t="s">
        <v>53</v>
      </c>
      <c r="H30" s="24">
        <v>35</v>
      </c>
      <c r="I30" s="24">
        <f t="shared" si="3"/>
        <v>700</v>
      </c>
      <c r="J30" s="43">
        <f t="shared" si="4"/>
        <v>40.81</v>
      </c>
      <c r="K30" s="36"/>
    </row>
    <row r="31" spans="2:11" ht="25" customHeight="1" x14ac:dyDescent="0.25">
      <c r="B31" s="64"/>
      <c r="C31" s="38" t="s">
        <v>140</v>
      </c>
      <c r="D31" s="13">
        <v>10</v>
      </c>
      <c r="E31" s="14" t="s">
        <v>136</v>
      </c>
      <c r="F31" s="15">
        <v>2</v>
      </c>
      <c r="G31" s="14" t="s">
        <v>53</v>
      </c>
      <c r="H31" s="24">
        <v>50</v>
      </c>
      <c r="I31" s="24">
        <f t="shared" si="3"/>
        <v>1000</v>
      </c>
      <c r="J31" s="43">
        <f t="shared" si="4"/>
        <v>58.300000000000011</v>
      </c>
      <c r="K31" s="36"/>
    </row>
    <row r="32" spans="2:11" ht="25" customHeight="1" x14ac:dyDescent="0.25">
      <c r="B32" s="52" t="s">
        <v>43</v>
      </c>
      <c r="C32" s="53"/>
      <c r="D32" s="53"/>
      <c r="E32" s="53"/>
      <c r="F32" s="53"/>
      <c r="G32" s="53"/>
      <c r="H32" s="53"/>
      <c r="I32" s="25">
        <f>SUM(I12:I31)</f>
        <v>111145</v>
      </c>
      <c r="J32" s="25"/>
      <c r="K32" s="20"/>
    </row>
    <row r="33" spans="2:11" ht="25" customHeight="1" x14ac:dyDescent="0.25">
      <c r="B33" s="52" t="s">
        <v>37</v>
      </c>
      <c r="C33" s="53"/>
      <c r="D33" s="53"/>
      <c r="E33" s="53"/>
      <c r="F33" s="53"/>
      <c r="G33" s="53"/>
      <c r="H33" s="53"/>
      <c r="I33" s="25">
        <f>I32*0.1</f>
        <v>11114.5</v>
      </c>
      <c r="J33" s="25"/>
      <c r="K33" s="20"/>
    </row>
    <row r="34" spans="2:11" ht="25" customHeight="1" x14ac:dyDescent="0.25">
      <c r="B34" s="52" t="s">
        <v>45</v>
      </c>
      <c r="C34" s="53"/>
      <c r="D34" s="53"/>
      <c r="E34" s="53"/>
      <c r="F34" s="53"/>
      <c r="G34" s="53"/>
      <c r="H34" s="53"/>
      <c r="I34" s="25">
        <f>(I32+I33)*0.06</f>
        <v>7335.57</v>
      </c>
      <c r="J34" s="25"/>
      <c r="K34" s="20"/>
    </row>
    <row r="35" spans="2:11" ht="25" customHeight="1" x14ac:dyDescent="0.25">
      <c r="B35" s="52" t="s">
        <v>44</v>
      </c>
      <c r="C35" s="53"/>
      <c r="D35" s="53"/>
      <c r="E35" s="53"/>
      <c r="F35" s="53"/>
      <c r="G35" s="53"/>
      <c r="H35" s="53"/>
      <c r="I35" s="25">
        <f>I32+I33+I34</f>
        <v>129595.07</v>
      </c>
      <c r="J35" s="25"/>
      <c r="K35" s="20"/>
    </row>
    <row r="36" spans="2:11" ht="20" customHeight="1" x14ac:dyDescent="0.25">
      <c r="D36" s="16"/>
      <c r="E36" s="1"/>
      <c r="F36" s="16"/>
      <c r="G36" s="1"/>
    </row>
    <row r="37" spans="2:11" ht="20" customHeight="1" x14ac:dyDescent="0.25"/>
    <row r="38" spans="2:11" ht="20" customHeight="1" x14ac:dyDescent="0.25"/>
    <row r="39" spans="2:11" ht="20" customHeight="1" x14ac:dyDescent="0.25"/>
    <row r="40" spans="2:11" ht="20" customHeight="1" x14ac:dyDescent="0.25"/>
    <row r="41" spans="2:11" ht="20" customHeight="1" x14ac:dyDescent="0.25"/>
  </sheetData>
  <mergeCells count="17">
    <mergeCell ref="B35:H35"/>
    <mergeCell ref="B12:B14"/>
    <mergeCell ref="B15:B16"/>
    <mergeCell ref="B18:B31"/>
    <mergeCell ref="B32:H32"/>
    <mergeCell ref="B33:H33"/>
    <mergeCell ref="B34:H34"/>
    <mergeCell ref="B1:K4"/>
    <mergeCell ref="C5:D5"/>
    <mergeCell ref="C6:D6"/>
    <mergeCell ref="C7:D7"/>
    <mergeCell ref="C8:D8"/>
    <mergeCell ref="B10:B11"/>
    <mergeCell ref="C10:C11"/>
    <mergeCell ref="D10:G10"/>
    <mergeCell ref="H10:I10"/>
    <mergeCell ref="K10:K11"/>
  </mergeCells>
  <phoneticPr fontId="9" type="noConversion"/>
  <pageMargins left="0.156944444444444" right="0.156944444444444" top="0.62986111111111098" bottom="1" header="0.5" footer="0.5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CFA5F-8CAC-4729-8C10-1748E2C80F5C}">
  <sheetPr>
    <pageSetUpPr fitToPage="1"/>
  </sheetPr>
  <dimension ref="B1:M47"/>
  <sheetViews>
    <sheetView topLeftCell="A4" zoomScale="70" zoomScaleNormal="70" workbookViewId="0">
      <selection activeCell="F15" sqref="F15"/>
    </sheetView>
  </sheetViews>
  <sheetFormatPr defaultColWidth="9.453125" defaultRowHeight="12" customHeight="1" x14ac:dyDescent="0.25"/>
  <cols>
    <col min="1" max="1" width="8.7265625" style="1" customWidth="1"/>
    <col min="2" max="2" width="14" style="1" customWidth="1"/>
    <col min="3" max="3" width="28.36328125" style="1" customWidth="1"/>
    <col min="4" max="4" width="5.54296875" style="2" customWidth="1"/>
    <col min="5" max="5" width="5.36328125" style="3" customWidth="1"/>
    <col min="6" max="6" width="5.1796875" style="2" customWidth="1"/>
    <col min="7" max="7" width="5.90625" style="3" customWidth="1"/>
    <col min="8" max="8" width="14.36328125" style="26" customWidth="1"/>
    <col min="9" max="10" width="17.81640625" style="26" customWidth="1"/>
    <col min="11" max="11" width="51.90625" style="1" customWidth="1"/>
    <col min="12" max="12" width="16.54296875" style="1" customWidth="1"/>
    <col min="13" max="13" width="28.08984375" style="1" customWidth="1"/>
    <col min="14" max="242" width="9.453125" style="1" customWidth="1"/>
    <col min="243" max="16384" width="9.453125" style="1"/>
  </cols>
  <sheetData>
    <row r="1" spans="2:13" ht="12" customHeight="1" x14ac:dyDescent="0.25">
      <c r="B1" s="51" t="s">
        <v>150</v>
      </c>
      <c r="C1" s="51"/>
      <c r="D1" s="51"/>
      <c r="E1" s="51"/>
      <c r="F1" s="51"/>
      <c r="G1" s="51"/>
      <c r="H1" s="51"/>
      <c r="I1" s="51"/>
      <c r="J1" s="51"/>
      <c r="K1" s="51"/>
    </row>
    <row r="2" spans="2:13" ht="12" customHeight="1" x14ac:dyDescent="0.25"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2:13" ht="12" customHeight="1" x14ac:dyDescent="0.25"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2:13" ht="12" customHeight="1" x14ac:dyDescent="0.25">
      <c r="B4" s="51"/>
      <c r="C4" s="51"/>
      <c r="D4" s="51"/>
      <c r="E4" s="51"/>
      <c r="F4" s="51"/>
      <c r="G4" s="51"/>
      <c r="H4" s="51"/>
      <c r="I4" s="51"/>
      <c r="J4" s="51"/>
      <c r="K4" s="51"/>
    </row>
    <row r="5" spans="2:13" ht="18" customHeight="1" x14ac:dyDescent="0.25">
      <c r="B5" s="34" t="s">
        <v>1</v>
      </c>
      <c r="C5" s="55" t="s">
        <v>93</v>
      </c>
      <c r="D5" s="55"/>
      <c r="E5" s="4"/>
      <c r="F5" s="4"/>
      <c r="G5" s="4"/>
      <c r="H5" s="21"/>
      <c r="I5" s="21"/>
      <c r="J5" s="21"/>
      <c r="K5" s="4"/>
    </row>
    <row r="6" spans="2:13" ht="18" customHeight="1" x14ac:dyDescent="0.25">
      <c r="B6" s="34" t="s">
        <v>2</v>
      </c>
      <c r="C6" s="59" t="s">
        <v>129</v>
      </c>
      <c r="D6" s="60"/>
      <c r="E6" s="4"/>
      <c r="F6" s="4"/>
      <c r="G6" s="4"/>
      <c r="H6" s="21"/>
      <c r="I6" s="21"/>
      <c r="J6" s="21"/>
      <c r="K6" s="4"/>
    </row>
    <row r="7" spans="2:13" ht="18" customHeight="1" x14ac:dyDescent="0.25">
      <c r="B7" s="34" t="s">
        <v>3</v>
      </c>
      <c r="C7" s="55" t="s">
        <v>159</v>
      </c>
      <c r="D7" s="55"/>
      <c r="E7" s="4"/>
      <c r="F7" s="4"/>
      <c r="G7" s="4"/>
      <c r="H7" s="21"/>
      <c r="I7" s="21"/>
      <c r="J7" s="21"/>
      <c r="K7" s="4"/>
    </row>
    <row r="8" spans="2:13" ht="18" customHeight="1" x14ac:dyDescent="0.25">
      <c r="B8" s="34" t="s">
        <v>5</v>
      </c>
      <c r="C8" s="55" t="s">
        <v>130</v>
      </c>
      <c r="D8" s="55"/>
      <c r="E8" s="4"/>
      <c r="F8" s="4"/>
      <c r="G8" s="4"/>
      <c r="H8" s="21"/>
      <c r="I8" s="21"/>
      <c r="J8" s="21"/>
      <c r="K8" s="4"/>
    </row>
    <row r="9" spans="2:13" ht="18" customHeight="1" x14ac:dyDescent="0.25">
      <c r="B9" s="4"/>
      <c r="C9" s="4"/>
      <c r="D9" s="4"/>
      <c r="E9" s="4"/>
      <c r="F9" s="4"/>
      <c r="G9" s="4"/>
      <c r="H9" s="21"/>
      <c r="I9" s="21"/>
      <c r="J9" s="21"/>
      <c r="K9" s="4"/>
    </row>
    <row r="10" spans="2:13" ht="17.5" customHeight="1" x14ac:dyDescent="0.25">
      <c r="B10" s="50" t="s">
        <v>7</v>
      </c>
      <c r="C10" s="50" t="s">
        <v>8</v>
      </c>
      <c r="D10" s="56" t="s">
        <v>9</v>
      </c>
      <c r="E10" s="49"/>
      <c r="F10" s="49"/>
      <c r="G10" s="49"/>
      <c r="H10" s="57" t="s">
        <v>9</v>
      </c>
      <c r="I10" s="57"/>
      <c r="J10" s="41"/>
      <c r="K10" s="49" t="s">
        <v>10</v>
      </c>
    </row>
    <row r="11" spans="2:13" ht="17.149999999999999" customHeight="1" x14ac:dyDescent="0.25">
      <c r="B11" s="50"/>
      <c r="C11" s="58"/>
      <c r="D11" s="9" t="s">
        <v>11</v>
      </c>
      <c r="E11" s="10" t="s">
        <v>12</v>
      </c>
      <c r="F11" s="9" t="s">
        <v>11</v>
      </c>
      <c r="G11" s="10" t="s">
        <v>12</v>
      </c>
      <c r="H11" s="22" t="s">
        <v>38</v>
      </c>
      <c r="I11" s="22" t="s">
        <v>39</v>
      </c>
      <c r="J11" s="22" t="s">
        <v>157</v>
      </c>
      <c r="K11" s="49"/>
    </row>
    <row r="12" spans="2:13" ht="25" customHeight="1" x14ac:dyDescent="0.25">
      <c r="B12" s="42" t="s">
        <v>112</v>
      </c>
      <c r="C12" s="38" t="s">
        <v>121</v>
      </c>
      <c r="D12" s="28">
        <v>20</v>
      </c>
      <c r="E12" s="29" t="s">
        <v>52</v>
      </c>
      <c r="F12" s="28">
        <v>1</v>
      </c>
      <c r="G12" s="29" t="s">
        <v>53</v>
      </c>
      <c r="H12" s="35">
        <v>550</v>
      </c>
      <c r="I12" s="35">
        <f>H12*F12*D12</f>
        <v>11000</v>
      </c>
      <c r="J12" s="43">
        <f>H12*1.1*1.06</f>
        <v>641.30000000000007</v>
      </c>
      <c r="K12" s="40"/>
      <c r="M12" s="39"/>
    </row>
    <row r="13" spans="2:13" ht="25" customHeight="1" x14ac:dyDescent="0.25">
      <c r="B13" s="42" t="s">
        <v>113</v>
      </c>
      <c r="C13" s="38" t="s">
        <v>161</v>
      </c>
      <c r="D13" s="28">
        <v>20</v>
      </c>
      <c r="E13" s="29" t="s">
        <v>52</v>
      </c>
      <c r="F13" s="28">
        <v>1</v>
      </c>
      <c r="G13" s="29" t="s">
        <v>53</v>
      </c>
      <c r="H13" s="35">
        <v>400</v>
      </c>
      <c r="I13" s="35">
        <f>H13*F13*D13</f>
        <v>8000</v>
      </c>
      <c r="J13" s="43">
        <f>H13*1.1*1.06</f>
        <v>466.40000000000009</v>
      </c>
      <c r="K13" s="40"/>
    </row>
    <row r="14" spans="2:13" ht="55" customHeight="1" x14ac:dyDescent="0.25">
      <c r="B14" s="61" t="s">
        <v>47</v>
      </c>
      <c r="C14" s="38" t="s">
        <v>117</v>
      </c>
      <c r="D14" s="28">
        <v>20</v>
      </c>
      <c r="E14" s="29" t="s">
        <v>52</v>
      </c>
      <c r="F14" s="28">
        <v>1</v>
      </c>
      <c r="G14" s="29" t="s">
        <v>53</v>
      </c>
      <c r="H14" s="35">
        <v>1400</v>
      </c>
      <c r="I14" s="35">
        <f>H14*F14*D14</f>
        <v>28000</v>
      </c>
      <c r="J14" s="43">
        <f>H14*1.1*1.06</f>
        <v>1632.4000000000003</v>
      </c>
      <c r="K14" s="40" t="s">
        <v>162</v>
      </c>
      <c r="L14" s="37"/>
    </row>
    <row r="15" spans="2:13" ht="42" customHeight="1" x14ac:dyDescent="0.25">
      <c r="B15" s="62"/>
      <c r="C15" s="38" t="s">
        <v>131</v>
      </c>
      <c r="D15" s="28">
        <v>20</v>
      </c>
      <c r="E15" s="29" t="s">
        <v>52</v>
      </c>
      <c r="F15" s="28">
        <v>1</v>
      </c>
      <c r="G15" s="29" t="s">
        <v>53</v>
      </c>
      <c r="H15" s="35">
        <v>980</v>
      </c>
      <c r="I15" s="35">
        <f>H15*F15*D15</f>
        <v>19600</v>
      </c>
      <c r="J15" s="43">
        <f t="shared" ref="J15:J16" si="0">H15*1.1*1.06</f>
        <v>1142.68</v>
      </c>
      <c r="K15" s="40" t="s">
        <v>132</v>
      </c>
      <c r="L15" s="37"/>
    </row>
    <row r="16" spans="2:13" ht="42" customHeight="1" x14ac:dyDescent="0.25">
      <c r="B16" s="63"/>
      <c r="C16" s="38" t="s">
        <v>133</v>
      </c>
      <c r="D16" s="28">
        <v>20</v>
      </c>
      <c r="E16" s="29" t="s">
        <v>52</v>
      </c>
      <c r="F16" s="28">
        <v>1</v>
      </c>
      <c r="G16" s="29" t="s">
        <v>53</v>
      </c>
      <c r="H16" s="35">
        <v>2800</v>
      </c>
      <c r="I16" s="35">
        <f t="shared" ref="I16" si="1">H16*F16*D16</f>
        <v>56000</v>
      </c>
      <c r="J16" s="43">
        <f t="shared" si="0"/>
        <v>3264.8000000000006</v>
      </c>
      <c r="K16" s="40" t="s">
        <v>119</v>
      </c>
    </row>
    <row r="17" spans="2:11" ht="25" customHeight="1" x14ac:dyDescent="0.25">
      <c r="B17" s="61" t="s">
        <v>94</v>
      </c>
      <c r="C17" s="38" t="s">
        <v>153</v>
      </c>
      <c r="D17" s="28">
        <v>20</v>
      </c>
      <c r="E17" s="29" t="s">
        <v>55</v>
      </c>
      <c r="F17" s="28">
        <v>1</v>
      </c>
      <c r="G17" s="29" t="s">
        <v>77</v>
      </c>
      <c r="H17" s="35">
        <v>1000</v>
      </c>
      <c r="I17" s="35">
        <f>H17*F17*D17</f>
        <v>20000</v>
      </c>
      <c r="J17" s="43">
        <f>H17*1.1*1.06</f>
        <v>1166</v>
      </c>
      <c r="K17" s="40" t="s">
        <v>134</v>
      </c>
    </row>
    <row r="18" spans="2:11" ht="25" customHeight="1" x14ac:dyDescent="0.25">
      <c r="B18" s="62"/>
      <c r="C18" s="38" t="s">
        <v>155</v>
      </c>
      <c r="D18" s="28">
        <v>20</v>
      </c>
      <c r="E18" s="29" t="s">
        <v>55</v>
      </c>
      <c r="F18" s="28">
        <v>3</v>
      </c>
      <c r="G18" s="29" t="s">
        <v>77</v>
      </c>
      <c r="H18" s="35">
        <v>1175</v>
      </c>
      <c r="I18" s="35">
        <f>H18*F18*D18</f>
        <v>70500</v>
      </c>
      <c r="J18" s="43">
        <f>H18*1.1*1.06*F18</f>
        <v>4110.1500000000005</v>
      </c>
      <c r="K18" s="40" t="s">
        <v>134</v>
      </c>
    </row>
    <row r="19" spans="2:11" ht="25" customHeight="1" x14ac:dyDescent="0.25">
      <c r="B19" s="5"/>
      <c r="C19" s="38" t="s">
        <v>158</v>
      </c>
      <c r="D19" s="13">
        <v>20</v>
      </c>
      <c r="E19" s="14" t="s">
        <v>52</v>
      </c>
      <c r="F19" s="15">
        <v>5</v>
      </c>
      <c r="G19" s="14" t="s">
        <v>53</v>
      </c>
      <c r="H19" s="24">
        <v>300</v>
      </c>
      <c r="I19" s="35">
        <f>H19*F19*D19</f>
        <v>30000</v>
      </c>
      <c r="J19" s="43">
        <f>H19*1.1*1.06*5</f>
        <v>1749</v>
      </c>
      <c r="K19" s="40"/>
    </row>
    <row r="20" spans="2:11" ht="25" customHeight="1" x14ac:dyDescent="0.25">
      <c r="B20" s="64" t="s">
        <v>96</v>
      </c>
      <c r="C20" s="38" t="s">
        <v>98</v>
      </c>
      <c r="D20" s="13">
        <v>1</v>
      </c>
      <c r="E20" s="14" t="s">
        <v>26</v>
      </c>
      <c r="F20" s="15">
        <v>2</v>
      </c>
      <c r="G20" s="14" t="s">
        <v>54</v>
      </c>
      <c r="H20" s="24">
        <v>5000</v>
      </c>
      <c r="I20" s="24">
        <f t="shared" ref="I20:I22" si="2">D20*F20*H20</f>
        <v>10000</v>
      </c>
      <c r="J20" s="43">
        <f>(H20*1.1*1.06*F20)/20</f>
        <v>583</v>
      </c>
      <c r="K20" s="36" t="s">
        <v>146</v>
      </c>
    </row>
    <row r="21" spans="2:11" ht="25" customHeight="1" x14ac:dyDescent="0.25">
      <c r="B21" s="64"/>
      <c r="C21" s="38" t="s">
        <v>97</v>
      </c>
      <c r="D21" s="13">
        <v>1</v>
      </c>
      <c r="E21" s="14" t="s">
        <v>26</v>
      </c>
      <c r="F21" s="15">
        <v>4</v>
      </c>
      <c r="G21" s="14" t="s">
        <v>54</v>
      </c>
      <c r="H21" s="24">
        <v>9000</v>
      </c>
      <c r="I21" s="24">
        <f t="shared" si="2"/>
        <v>36000</v>
      </c>
      <c r="J21" s="43">
        <f>(H21*1.1*1.06*F21)/20</f>
        <v>2098.8000000000002</v>
      </c>
      <c r="K21" s="36" t="s">
        <v>102</v>
      </c>
    </row>
    <row r="22" spans="2:11" ht="25" customHeight="1" x14ac:dyDescent="0.25">
      <c r="B22" s="64"/>
      <c r="C22" s="38" t="s">
        <v>90</v>
      </c>
      <c r="D22" s="13">
        <v>1</v>
      </c>
      <c r="E22" s="14" t="s">
        <v>53</v>
      </c>
      <c r="F22" s="15">
        <v>20</v>
      </c>
      <c r="G22" s="14" t="s">
        <v>52</v>
      </c>
      <c r="H22" s="24">
        <v>90</v>
      </c>
      <c r="I22" s="24">
        <f t="shared" si="2"/>
        <v>1800</v>
      </c>
      <c r="J22" s="43">
        <f>H22*1.1*1.06</f>
        <v>104.94000000000003</v>
      </c>
      <c r="K22" s="36"/>
    </row>
    <row r="23" spans="2:11" ht="25" customHeight="1" x14ac:dyDescent="0.25">
      <c r="B23" s="64"/>
      <c r="C23" s="38" t="s">
        <v>142</v>
      </c>
      <c r="D23" s="13">
        <v>2</v>
      </c>
      <c r="E23" s="14" t="s">
        <v>54</v>
      </c>
      <c r="F23" s="15">
        <v>1</v>
      </c>
      <c r="G23" s="14" t="s">
        <v>52</v>
      </c>
      <c r="H23" s="24">
        <v>2500</v>
      </c>
      <c r="I23" s="24">
        <f t="shared" ref="I23:I29" si="3">H23*F23*D23</f>
        <v>5000</v>
      </c>
      <c r="J23" s="43">
        <f>(H23*1.1*1.06*D23)/20</f>
        <v>291.5</v>
      </c>
      <c r="K23" s="36"/>
    </row>
    <row r="24" spans="2:11" ht="25" customHeight="1" x14ac:dyDescent="0.25">
      <c r="B24" s="64"/>
      <c r="C24" s="38" t="s">
        <v>143</v>
      </c>
      <c r="D24" s="13">
        <v>4</v>
      </c>
      <c r="E24" s="14" t="s">
        <v>54</v>
      </c>
      <c r="F24" s="15">
        <v>1</v>
      </c>
      <c r="G24" s="14" t="s">
        <v>52</v>
      </c>
      <c r="H24" s="24">
        <v>2800</v>
      </c>
      <c r="I24" s="24">
        <f t="shared" si="3"/>
        <v>11200</v>
      </c>
      <c r="J24" s="43">
        <f>(H24*1.1*1.06*D24)/20</f>
        <v>652.96000000000015</v>
      </c>
      <c r="K24" s="36"/>
    </row>
    <row r="25" spans="2:11" ht="25" customHeight="1" x14ac:dyDescent="0.25">
      <c r="B25" s="64"/>
      <c r="C25" s="38" t="s">
        <v>99</v>
      </c>
      <c r="D25" s="13">
        <v>5</v>
      </c>
      <c r="E25" s="14" t="s">
        <v>54</v>
      </c>
      <c r="F25" s="15">
        <v>1</v>
      </c>
      <c r="G25" s="14" t="s">
        <v>52</v>
      </c>
      <c r="H25" s="24">
        <v>1000</v>
      </c>
      <c r="I25" s="24">
        <f t="shared" si="3"/>
        <v>5000</v>
      </c>
      <c r="J25" s="43">
        <f>(H25*1.1*1.06*F25*D25)/20</f>
        <v>291.5</v>
      </c>
      <c r="K25" s="36"/>
    </row>
    <row r="26" spans="2:11" ht="25" customHeight="1" x14ac:dyDescent="0.25">
      <c r="B26" s="64"/>
      <c r="C26" s="38" t="s">
        <v>148</v>
      </c>
      <c r="D26" s="28">
        <v>1</v>
      </c>
      <c r="E26" s="29" t="s">
        <v>52</v>
      </c>
      <c r="F26" s="28">
        <v>1</v>
      </c>
      <c r="G26" s="29" t="s">
        <v>53</v>
      </c>
      <c r="H26" s="35">
        <v>5000</v>
      </c>
      <c r="I26" s="24">
        <f t="shared" si="3"/>
        <v>5000</v>
      </c>
      <c r="J26" s="43">
        <f>(H26*1.1*1.06*F26*D26)/20</f>
        <v>291.5</v>
      </c>
      <c r="K26" s="36"/>
    </row>
    <row r="27" spans="2:11" ht="25" customHeight="1" x14ac:dyDescent="0.25">
      <c r="B27" s="64"/>
      <c r="C27" s="38" t="s">
        <v>100</v>
      </c>
      <c r="D27" s="13">
        <v>5</v>
      </c>
      <c r="E27" s="14" t="s">
        <v>54</v>
      </c>
      <c r="F27" s="15">
        <v>1</v>
      </c>
      <c r="G27" s="14" t="s">
        <v>52</v>
      </c>
      <c r="H27" s="24">
        <v>300</v>
      </c>
      <c r="I27" s="24">
        <f t="shared" si="3"/>
        <v>1500</v>
      </c>
      <c r="J27" s="43">
        <f>(H27*1.1*1.06*F27*D27)/20</f>
        <v>87.45</v>
      </c>
      <c r="K27" s="36"/>
    </row>
    <row r="28" spans="2:11" ht="25" customHeight="1" x14ac:dyDescent="0.25">
      <c r="B28" s="64"/>
      <c r="C28" s="38" t="s">
        <v>101</v>
      </c>
      <c r="D28" s="15">
        <v>1</v>
      </c>
      <c r="E28" s="14" t="s">
        <v>55</v>
      </c>
      <c r="F28" s="15">
        <v>4</v>
      </c>
      <c r="G28" s="14" t="s">
        <v>77</v>
      </c>
      <c r="H28" s="24">
        <v>1000</v>
      </c>
      <c r="I28" s="24">
        <f>H28*F28*D28</f>
        <v>4000</v>
      </c>
      <c r="J28" s="43">
        <f>(H28*1.1*1.06*F28*D28)/20</f>
        <v>233.2</v>
      </c>
      <c r="K28" s="36" t="s">
        <v>103</v>
      </c>
    </row>
    <row r="29" spans="2:11" ht="25" customHeight="1" x14ac:dyDescent="0.25">
      <c r="B29" s="64"/>
      <c r="C29" s="38" t="s">
        <v>149</v>
      </c>
      <c r="D29" s="13">
        <v>5</v>
      </c>
      <c r="E29" s="14" t="s">
        <v>54</v>
      </c>
      <c r="F29" s="15">
        <v>2</v>
      </c>
      <c r="G29" s="14" t="s">
        <v>52</v>
      </c>
      <c r="H29" s="24">
        <v>300</v>
      </c>
      <c r="I29" s="24">
        <f t="shared" si="3"/>
        <v>3000</v>
      </c>
      <c r="J29" s="43">
        <f>(H29*1.1*1.06*F29*D29)/20</f>
        <v>174.9</v>
      </c>
      <c r="K29" s="36"/>
    </row>
    <row r="30" spans="2:11" ht="25" customHeight="1" x14ac:dyDescent="0.25">
      <c r="B30" s="64"/>
      <c r="C30" s="38" t="s">
        <v>91</v>
      </c>
      <c r="D30" s="15">
        <v>5</v>
      </c>
      <c r="E30" s="14" t="s">
        <v>54</v>
      </c>
      <c r="F30" s="15">
        <v>40</v>
      </c>
      <c r="G30" s="14" t="s">
        <v>92</v>
      </c>
      <c r="H30" s="24">
        <v>8</v>
      </c>
      <c r="I30" s="24">
        <f>H30*F30*D30</f>
        <v>1600</v>
      </c>
      <c r="J30" s="43">
        <f>H30*1.1*1.06*5*2</f>
        <v>93.280000000000015</v>
      </c>
      <c r="K30" s="36" t="s">
        <v>114</v>
      </c>
    </row>
    <row r="31" spans="2:11" ht="25" customHeight="1" x14ac:dyDescent="0.25">
      <c r="B31" s="64"/>
      <c r="C31" s="44"/>
      <c r="D31" s="45"/>
      <c r="E31" s="46"/>
      <c r="F31" s="45"/>
      <c r="G31" s="46"/>
      <c r="H31" s="47"/>
      <c r="I31" s="48" t="s">
        <v>160</v>
      </c>
      <c r="J31" s="47">
        <f>SUM(J12:J30)</f>
        <v>19075.760000000002</v>
      </c>
      <c r="K31" s="44"/>
    </row>
    <row r="32" spans="2:11" ht="25" customHeight="1" x14ac:dyDescent="0.25">
      <c r="B32" s="64"/>
      <c r="C32" s="38" t="s">
        <v>135</v>
      </c>
      <c r="D32" s="13">
        <v>6</v>
      </c>
      <c r="E32" s="14" t="s">
        <v>136</v>
      </c>
      <c r="F32" s="15">
        <v>1</v>
      </c>
      <c r="G32" s="14" t="s">
        <v>53</v>
      </c>
      <c r="H32" s="24">
        <v>500</v>
      </c>
      <c r="I32" s="24">
        <f t="shared" ref="I32:I37" si="4">H32*F32*D32</f>
        <v>3000</v>
      </c>
      <c r="J32" s="43">
        <f t="shared" ref="J32:J37" si="5">H32*1.1*1.06</f>
        <v>583</v>
      </c>
      <c r="K32" s="36"/>
    </row>
    <row r="33" spans="2:11" ht="25" customHeight="1" x14ac:dyDescent="0.25">
      <c r="B33" s="64"/>
      <c r="C33" s="38" t="s">
        <v>147</v>
      </c>
      <c r="D33" s="13">
        <v>30</v>
      </c>
      <c r="E33" s="14" t="s">
        <v>136</v>
      </c>
      <c r="F33" s="15">
        <v>2</v>
      </c>
      <c r="G33" s="14" t="s">
        <v>53</v>
      </c>
      <c r="H33" s="24">
        <v>5</v>
      </c>
      <c r="I33" s="24">
        <f t="shared" si="4"/>
        <v>300</v>
      </c>
      <c r="J33" s="43">
        <f t="shared" si="5"/>
        <v>5.83</v>
      </c>
      <c r="K33" s="36"/>
    </row>
    <row r="34" spans="2:11" ht="25" customHeight="1" x14ac:dyDescent="0.25">
      <c r="B34" s="64"/>
      <c r="C34" s="38" t="s">
        <v>141</v>
      </c>
      <c r="D34" s="13">
        <v>70</v>
      </c>
      <c r="E34" s="14" t="s">
        <v>136</v>
      </c>
      <c r="F34" s="15">
        <v>2</v>
      </c>
      <c r="G34" s="14" t="s">
        <v>53</v>
      </c>
      <c r="H34" s="24">
        <v>50</v>
      </c>
      <c r="I34" s="24">
        <f t="shared" si="4"/>
        <v>7000</v>
      </c>
      <c r="J34" s="43">
        <f t="shared" si="5"/>
        <v>58.300000000000011</v>
      </c>
      <c r="K34" s="36"/>
    </row>
    <row r="35" spans="2:11" ht="25" customHeight="1" x14ac:dyDescent="0.25">
      <c r="B35" s="64"/>
      <c r="C35" s="38" t="s">
        <v>138</v>
      </c>
      <c r="D35" s="13">
        <v>70</v>
      </c>
      <c r="E35" s="14" t="s">
        <v>136</v>
      </c>
      <c r="F35" s="15">
        <v>2</v>
      </c>
      <c r="G35" s="14" t="s">
        <v>53</v>
      </c>
      <c r="H35" s="24">
        <v>50</v>
      </c>
      <c r="I35" s="24">
        <f t="shared" si="4"/>
        <v>7000</v>
      </c>
      <c r="J35" s="43">
        <f t="shared" si="5"/>
        <v>58.300000000000011</v>
      </c>
      <c r="K35" s="36"/>
    </row>
    <row r="36" spans="2:11" ht="25" customHeight="1" x14ac:dyDescent="0.25">
      <c r="B36" s="64"/>
      <c r="C36" s="38" t="s">
        <v>139</v>
      </c>
      <c r="D36" s="13">
        <v>70</v>
      </c>
      <c r="E36" s="14" t="s">
        <v>136</v>
      </c>
      <c r="F36" s="15">
        <v>2</v>
      </c>
      <c r="G36" s="14" t="s">
        <v>53</v>
      </c>
      <c r="H36" s="24">
        <v>35</v>
      </c>
      <c r="I36" s="24">
        <f t="shared" si="4"/>
        <v>4900</v>
      </c>
      <c r="J36" s="43">
        <f t="shared" si="5"/>
        <v>40.81</v>
      </c>
      <c r="K36" s="36"/>
    </row>
    <row r="37" spans="2:11" ht="25" customHeight="1" x14ac:dyDescent="0.25">
      <c r="B37" s="64"/>
      <c r="C37" s="38" t="s">
        <v>140</v>
      </c>
      <c r="D37" s="13">
        <v>70</v>
      </c>
      <c r="E37" s="14" t="s">
        <v>136</v>
      </c>
      <c r="F37" s="15">
        <v>2</v>
      </c>
      <c r="G37" s="14" t="s">
        <v>53</v>
      </c>
      <c r="H37" s="24">
        <v>50</v>
      </c>
      <c r="I37" s="24">
        <f t="shared" si="4"/>
        <v>7000</v>
      </c>
      <c r="J37" s="43">
        <f t="shared" si="5"/>
        <v>58.300000000000011</v>
      </c>
      <c r="K37" s="36"/>
    </row>
    <row r="38" spans="2:11" ht="25" customHeight="1" x14ac:dyDescent="0.25">
      <c r="B38" s="52" t="s">
        <v>43</v>
      </c>
      <c r="C38" s="53"/>
      <c r="D38" s="53"/>
      <c r="E38" s="53"/>
      <c r="F38" s="53"/>
      <c r="G38" s="53"/>
      <c r="H38" s="53"/>
      <c r="I38" s="25">
        <f>SUM(I12:I37)</f>
        <v>356400</v>
      </c>
      <c r="J38" s="25"/>
      <c r="K38" s="20"/>
    </row>
    <row r="39" spans="2:11" ht="25" customHeight="1" x14ac:dyDescent="0.25">
      <c r="B39" s="52" t="s">
        <v>37</v>
      </c>
      <c r="C39" s="53"/>
      <c r="D39" s="53"/>
      <c r="E39" s="53"/>
      <c r="F39" s="53"/>
      <c r="G39" s="53"/>
      <c r="H39" s="53"/>
      <c r="I39" s="25">
        <f>I38*0.1</f>
        <v>35640</v>
      </c>
      <c r="J39" s="25"/>
      <c r="K39" s="20"/>
    </row>
    <row r="40" spans="2:11" ht="25" customHeight="1" x14ac:dyDescent="0.25">
      <c r="B40" s="52" t="s">
        <v>45</v>
      </c>
      <c r="C40" s="53"/>
      <c r="D40" s="53"/>
      <c r="E40" s="53"/>
      <c r="F40" s="53"/>
      <c r="G40" s="53"/>
      <c r="H40" s="53"/>
      <c r="I40" s="25">
        <f>(I38+I39)*0.06</f>
        <v>23522.399999999998</v>
      </c>
      <c r="J40" s="25"/>
      <c r="K40" s="20"/>
    </row>
    <row r="41" spans="2:11" ht="25" customHeight="1" x14ac:dyDescent="0.25">
      <c r="B41" s="52" t="s">
        <v>44</v>
      </c>
      <c r="C41" s="53"/>
      <c r="D41" s="53"/>
      <c r="E41" s="53"/>
      <c r="F41" s="53"/>
      <c r="G41" s="53"/>
      <c r="H41" s="53"/>
      <c r="I41" s="25">
        <f>I38+I39+I40</f>
        <v>415562.4</v>
      </c>
      <c r="J41" s="25"/>
      <c r="K41" s="20"/>
    </row>
    <row r="42" spans="2:11" ht="20" customHeight="1" x14ac:dyDescent="0.25">
      <c r="D42" s="16"/>
      <c r="E42" s="1"/>
      <c r="F42" s="16"/>
      <c r="G42" s="1"/>
    </row>
    <row r="43" spans="2:11" ht="20" customHeight="1" x14ac:dyDescent="0.25"/>
    <row r="44" spans="2:11" ht="20" customHeight="1" x14ac:dyDescent="0.25"/>
    <row r="45" spans="2:11" ht="20" customHeight="1" x14ac:dyDescent="0.25"/>
    <row r="46" spans="2:11" ht="20" customHeight="1" x14ac:dyDescent="0.25"/>
    <row r="47" spans="2:11" ht="20" customHeight="1" x14ac:dyDescent="0.25"/>
  </sheetData>
  <mergeCells count="17">
    <mergeCell ref="B41:H41"/>
    <mergeCell ref="B14:B16"/>
    <mergeCell ref="B17:B18"/>
    <mergeCell ref="B20:B37"/>
    <mergeCell ref="B38:H38"/>
    <mergeCell ref="B39:H39"/>
    <mergeCell ref="B40:H40"/>
    <mergeCell ref="B1:K4"/>
    <mergeCell ref="C5:D5"/>
    <mergeCell ref="C6:D6"/>
    <mergeCell ref="C7:D7"/>
    <mergeCell ref="C8:D8"/>
    <mergeCell ref="B10:B11"/>
    <mergeCell ref="C10:C11"/>
    <mergeCell ref="D10:G10"/>
    <mergeCell ref="H10:I10"/>
    <mergeCell ref="K10:K11"/>
  </mergeCells>
  <phoneticPr fontId="9" type="noConversion"/>
  <pageMargins left="0.156944444444444" right="0.156944444444444" top="0.62986111111111098" bottom="1" header="0.5" footer="0.5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BF2C2-551A-4723-8335-EEA15ED91DA5}">
  <sheetPr>
    <pageSetUpPr fitToPage="1"/>
  </sheetPr>
  <dimension ref="B1:K37"/>
  <sheetViews>
    <sheetView zoomScale="94" zoomScaleNormal="94" workbookViewId="0">
      <selection activeCell="I14" sqref="I14"/>
    </sheetView>
  </sheetViews>
  <sheetFormatPr defaultColWidth="9.453125" defaultRowHeight="12" customHeight="1" x14ac:dyDescent="0.25"/>
  <cols>
    <col min="1" max="1" width="6.36328125" style="1" customWidth="1"/>
    <col min="2" max="2" width="9.453125" style="1" customWidth="1"/>
    <col min="3" max="3" width="15.81640625" style="1" customWidth="1"/>
    <col min="4" max="4" width="56.453125" style="1" customWidth="1"/>
    <col min="5" max="5" width="5.54296875" style="2" customWidth="1"/>
    <col min="6" max="6" width="4" style="3" customWidth="1"/>
    <col min="7" max="7" width="5.1796875" style="2" customWidth="1"/>
    <col min="8" max="8" width="5.6328125" style="3" customWidth="1"/>
    <col min="9" max="9" width="14.36328125" style="26" customWidth="1"/>
    <col min="10" max="10" width="17.81640625" style="26" customWidth="1"/>
    <col min="11" max="11" width="23.81640625" style="1" customWidth="1"/>
    <col min="12" max="242" width="9.453125" style="1" customWidth="1"/>
    <col min="243" max="16384" width="9.453125" style="1"/>
  </cols>
  <sheetData>
    <row r="1" spans="2:11" ht="12" customHeight="1" x14ac:dyDescent="0.25">
      <c r="B1" s="51" t="s">
        <v>50</v>
      </c>
      <c r="C1" s="51"/>
      <c r="D1" s="51"/>
      <c r="E1" s="51"/>
      <c r="F1" s="51"/>
      <c r="G1" s="51"/>
      <c r="H1" s="51"/>
      <c r="I1" s="51"/>
      <c r="J1" s="51"/>
      <c r="K1" s="51"/>
    </row>
    <row r="2" spans="2:11" ht="12" customHeight="1" x14ac:dyDescent="0.25"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2:11" ht="12" customHeight="1" x14ac:dyDescent="0.25"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2:11" ht="12" customHeight="1" x14ac:dyDescent="0.25">
      <c r="B4" s="51"/>
      <c r="C4" s="51"/>
      <c r="D4" s="51"/>
      <c r="E4" s="51"/>
      <c r="F4" s="51"/>
      <c r="G4" s="51"/>
      <c r="H4" s="51"/>
      <c r="I4" s="51"/>
      <c r="J4" s="51"/>
      <c r="K4" s="51"/>
    </row>
    <row r="5" spans="2:11" ht="18" customHeight="1" x14ac:dyDescent="0.25">
      <c r="B5" s="54" t="s">
        <v>1</v>
      </c>
      <c r="C5" s="54"/>
      <c r="D5" s="55"/>
      <c r="E5" s="55"/>
      <c r="F5" s="4"/>
      <c r="G5" s="4"/>
      <c r="H5" s="4"/>
      <c r="I5" s="21"/>
      <c r="J5" s="21"/>
      <c r="K5" s="4"/>
    </row>
    <row r="6" spans="2:11" ht="18" customHeight="1" x14ac:dyDescent="0.25">
      <c r="B6" s="54" t="s">
        <v>2</v>
      </c>
      <c r="C6" s="54"/>
      <c r="D6" s="59" t="s">
        <v>49</v>
      </c>
      <c r="E6" s="60"/>
      <c r="F6" s="4"/>
      <c r="G6" s="4"/>
      <c r="H6" s="4"/>
      <c r="I6" s="21"/>
      <c r="J6" s="21"/>
      <c r="K6" s="4"/>
    </row>
    <row r="7" spans="2:11" ht="18" customHeight="1" x14ac:dyDescent="0.25">
      <c r="B7" s="54" t="s">
        <v>3</v>
      </c>
      <c r="C7" s="54"/>
      <c r="D7" s="55" t="s">
        <v>48</v>
      </c>
      <c r="E7" s="55"/>
      <c r="F7" s="4"/>
      <c r="G7" s="4"/>
      <c r="H7" s="4"/>
      <c r="I7" s="21"/>
      <c r="J7" s="21"/>
      <c r="K7" s="4"/>
    </row>
    <row r="8" spans="2:11" ht="18" customHeight="1" x14ac:dyDescent="0.25">
      <c r="B8" s="54" t="s">
        <v>5</v>
      </c>
      <c r="C8" s="54"/>
      <c r="D8" s="55" t="s">
        <v>51</v>
      </c>
      <c r="E8" s="55"/>
      <c r="F8" s="4"/>
      <c r="G8" s="4"/>
      <c r="H8" s="4"/>
      <c r="I8" s="21"/>
      <c r="J8" s="21"/>
      <c r="K8" s="4"/>
    </row>
    <row r="9" spans="2:11" ht="18" customHeight="1" x14ac:dyDescent="0.25">
      <c r="B9" s="4"/>
      <c r="C9" s="4"/>
      <c r="D9" s="4"/>
      <c r="E9" s="4"/>
      <c r="F9" s="4"/>
      <c r="G9" s="4"/>
      <c r="H9" s="4"/>
      <c r="I9" s="21"/>
      <c r="J9" s="21"/>
      <c r="K9" s="4"/>
    </row>
    <row r="10" spans="2:11" ht="17.5" customHeight="1" x14ac:dyDescent="0.25">
      <c r="B10" s="50" t="s">
        <v>7</v>
      </c>
      <c r="C10" s="50"/>
      <c r="D10" s="50" t="s">
        <v>8</v>
      </c>
      <c r="E10" s="56" t="s">
        <v>9</v>
      </c>
      <c r="F10" s="49"/>
      <c r="G10" s="49"/>
      <c r="H10" s="49"/>
      <c r="I10" s="57" t="s">
        <v>9</v>
      </c>
      <c r="J10" s="57"/>
      <c r="K10" s="49" t="s">
        <v>10</v>
      </c>
    </row>
    <row r="11" spans="2:11" ht="17.149999999999999" customHeight="1" x14ac:dyDescent="0.25">
      <c r="B11" s="50"/>
      <c r="C11" s="50"/>
      <c r="D11" s="58"/>
      <c r="E11" s="9" t="s">
        <v>11</v>
      </c>
      <c r="F11" s="10" t="s">
        <v>12</v>
      </c>
      <c r="G11" s="9" t="s">
        <v>11</v>
      </c>
      <c r="H11" s="10" t="s">
        <v>12</v>
      </c>
      <c r="I11" s="22" t="s">
        <v>38</v>
      </c>
      <c r="J11" s="22" t="s">
        <v>39</v>
      </c>
      <c r="K11" s="49"/>
    </row>
    <row r="12" spans="2:11" ht="17.149999999999999" customHeight="1" x14ac:dyDescent="0.25">
      <c r="B12" s="61" t="s">
        <v>47</v>
      </c>
      <c r="C12" s="27"/>
      <c r="D12" s="6" t="s">
        <v>65</v>
      </c>
      <c r="E12" s="28">
        <v>1</v>
      </c>
      <c r="F12" s="29" t="s">
        <v>52</v>
      </c>
      <c r="G12" s="28">
        <v>8</v>
      </c>
      <c r="H12" s="29" t="s">
        <v>53</v>
      </c>
      <c r="I12" s="30">
        <v>4800</v>
      </c>
      <c r="J12" s="30">
        <f>I12*G12</f>
        <v>38400</v>
      </c>
      <c r="K12" s="32" t="s">
        <v>67</v>
      </c>
    </row>
    <row r="13" spans="2:11" ht="17.149999999999999" customHeight="1" x14ac:dyDescent="0.25">
      <c r="B13" s="63"/>
      <c r="C13" s="27"/>
      <c r="D13" s="6" t="s">
        <v>66</v>
      </c>
      <c r="E13" s="28">
        <v>1</v>
      </c>
      <c r="F13" s="29" t="s">
        <v>52</v>
      </c>
      <c r="G13" s="28">
        <v>1</v>
      </c>
      <c r="H13" s="29" t="s">
        <v>53</v>
      </c>
      <c r="I13" s="30">
        <f>2570+2114</f>
        <v>4684</v>
      </c>
      <c r="J13" s="30">
        <f>I13*G13</f>
        <v>4684</v>
      </c>
      <c r="K13" s="32" t="s">
        <v>67</v>
      </c>
    </row>
    <row r="14" spans="2:11" ht="17.149999999999999" customHeight="1" x14ac:dyDescent="0.25">
      <c r="B14" s="61" t="s">
        <v>56</v>
      </c>
      <c r="C14" s="27"/>
      <c r="D14" s="6" t="s">
        <v>68</v>
      </c>
      <c r="E14" s="28">
        <v>1</v>
      </c>
      <c r="F14" s="29" t="s">
        <v>54</v>
      </c>
      <c r="G14" s="28">
        <v>9</v>
      </c>
      <c r="H14" s="29" t="s">
        <v>55</v>
      </c>
      <c r="I14" s="30">
        <v>588</v>
      </c>
      <c r="J14" s="30">
        <f t="shared" ref="J14:J15" si="0">I14*G14</f>
        <v>5292</v>
      </c>
      <c r="K14" s="31"/>
    </row>
    <row r="15" spans="2:11" ht="17.149999999999999" customHeight="1" x14ac:dyDescent="0.25">
      <c r="B15" s="62"/>
      <c r="C15" s="27"/>
      <c r="D15" s="6" t="s">
        <v>69</v>
      </c>
      <c r="E15" s="28">
        <v>1</v>
      </c>
      <c r="F15" s="29" t="s">
        <v>54</v>
      </c>
      <c r="G15" s="28">
        <v>9</v>
      </c>
      <c r="H15" s="29" t="s">
        <v>55</v>
      </c>
      <c r="I15" s="30">
        <v>1300</v>
      </c>
      <c r="J15" s="30">
        <f t="shared" si="0"/>
        <v>11700</v>
      </c>
      <c r="K15" s="31"/>
    </row>
    <row r="16" spans="2:11" ht="17.149999999999999" customHeight="1" x14ac:dyDescent="0.25">
      <c r="B16" s="63"/>
      <c r="C16" s="27"/>
      <c r="D16" s="6" t="s">
        <v>70</v>
      </c>
      <c r="E16" s="28">
        <v>2</v>
      </c>
      <c r="F16" s="29" t="s">
        <v>77</v>
      </c>
      <c r="G16" s="28">
        <v>9</v>
      </c>
      <c r="H16" s="29" t="s">
        <v>55</v>
      </c>
      <c r="I16" s="30">
        <v>950</v>
      </c>
      <c r="J16" s="30">
        <f>I16*G16*E16</f>
        <v>17100</v>
      </c>
      <c r="K16" s="31"/>
    </row>
    <row r="17" spans="2:11" ht="17.149999999999999" customHeight="1" x14ac:dyDescent="0.25">
      <c r="B17" s="7" t="s">
        <v>57</v>
      </c>
      <c r="C17" s="27"/>
      <c r="D17" s="6"/>
      <c r="E17" s="28">
        <v>9</v>
      </c>
      <c r="F17" s="29" t="s">
        <v>52</v>
      </c>
      <c r="G17" s="28">
        <v>10</v>
      </c>
      <c r="H17" s="29" t="s">
        <v>58</v>
      </c>
      <c r="I17" s="30">
        <v>100</v>
      </c>
      <c r="J17" s="33">
        <f>I17*G17*E17</f>
        <v>9000</v>
      </c>
      <c r="K17" s="32" t="s">
        <v>59</v>
      </c>
    </row>
    <row r="18" spans="2:11" ht="15" x14ac:dyDescent="0.25">
      <c r="B18" s="61" t="s">
        <v>46</v>
      </c>
      <c r="C18" s="7"/>
      <c r="D18" s="6" t="s">
        <v>75</v>
      </c>
      <c r="E18" s="28">
        <v>9</v>
      </c>
      <c r="F18" s="14" t="s">
        <v>18</v>
      </c>
      <c r="G18" s="15">
        <v>1</v>
      </c>
      <c r="H18" s="14" t="s">
        <v>19</v>
      </c>
      <c r="I18" s="33">
        <v>135</v>
      </c>
      <c r="J18" s="33">
        <f>I18*G18*E18</f>
        <v>1215</v>
      </c>
      <c r="K18" s="17"/>
    </row>
    <row r="19" spans="2:11" ht="15" x14ac:dyDescent="0.25">
      <c r="B19" s="62"/>
      <c r="C19" s="7"/>
      <c r="D19" s="6" t="s">
        <v>72</v>
      </c>
      <c r="E19" s="28">
        <v>9</v>
      </c>
      <c r="F19" s="14" t="s">
        <v>18</v>
      </c>
      <c r="G19" s="15">
        <v>1</v>
      </c>
      <c r="H19" s="14" t="s">
        <v>19</v>
      </c>
      <c r="I19" s="33">
        <v>78</v>
      </c>
      <c r="J19" s="33">
        <f t="shared" ref="J19:J21" si="1">I19*G19*E19</f>
        <v>702</v>
      </c>
      <c r="K19" s="17"/>
    </row>
    <row r="20" spans="2:11" ht="15" x14ac:dyDescent="0.25">
      <c r="B20" s="62"/>
      <c r="C20" s="7"/>
      <c r="D20" s="6" t="s">
        <v>73</v>
      </c>
      <c r="E20" s="28">
        <v>9</v>
      </c>
      <c r="F20" s="14" t="s">
        <v>18</v>
      </c>
      <c r="G20" s="15">
        <v>1</v>
      </c>
      <c r="H20" s="14" t="s">
        <v>19</v>
      </c>
      <c r="I20" s="33">
        <v>200</v>
      </c>
      <c r="J20" s="33">
        <f t="shared" si="1"/>
        <v>1800</v>
      </c>
      <c r="K20" s="17"/>
    </row>
    <row r="21" spans="2:11" ht="15" x14ac:dyDescent="0.25">
      <c r="B21" s="62"/>
      <c r="C21" s="7"/>
      <c r="D21" s="6" t="s">
        <v>74</v>
      </c>
      <c r="E21" s="28">
        <v>9</v>
      </c>
      <c r="F21" s="14" t="s">
        <v>18</v>
      </c>
      <c r="G21" s="15">
        <v>1</v>
      </c>
      <c r="H21" s="14" t="s">
        <v>19</v>
      </c>
      <c r="I21" s="33">
        <v>145</v>
      </c>
      <c r="J21" s="33">
        <f t="shared" si="1"/>
        <v>1305</v>
      </c>
      <c r="K21" s="17"/>
    </row>
    <row r="22" spans="2:11" ht="15" x14ac:dyDescent="0.25">
      <c r="B22" s="61" t="s">
        <v>23</v>
      </c>
      <c r="C22" s="64" t="s">
        <v>24</v>
      </c>
      <c r="D22" s="6" t="s">
        <v>60</v>
      </c>
      <c r="E22" s="13">
        <v>3</v>
      </c>
      <c r="F22" s="14" t="s">
        <v>26</v>
      </c>
      <c r="G22" s="15">
        <v>1</v>
      </c>
      <c r="H22" s="14" t="s">
        <v>53</v>
      </c>
      <c r="I22" s="24">
        <v>4000</v>
      </c>
      <c r="J22" s="24">
        <f t="shared" ref="J22:J27" si="2">E22*G22*I22</f>
        <v>12000</v>
      </c>
      <c r="K22" s="18" t="s">
        <v>79</v>
      </c>
    </row>
    <row r="23" spans="2:11" ht="15" x14ac:dyDescent="0.25">
      <c r="B23" s="62"/>
      <c r="C23" s="64"/>
      <c r="D23" s="6" t="s">
        <v>61</v>
      </c>
      <c r="E23" s="13">
        <v>3</v>
      </c>
      <c r="F23" s="14" t="s">
        <v>76</v>
      </c>
      <c r="G23" s="15">
        <v>1</v>
      </c>
      <c r="H23" s="14" t="s">
        <v>53</v>
      </c>
      <c r="I23" s="24">
        <v>1500</v>
      </c>
      <c r="J23" s="24">
        <f t="shared" si="2"/>
        <v>4500</v>
      </c>
      <c r="K23" s="18" t="s">
        <v>78</v>
      </c>
    </row>
    <row r="24" spans="2:11" ht="15" x14ac:dyDescent="0.25">
      <c r="B24" s="62"/>
      <c r="C24" s="64"/>
      <c r="D24" s="6" t="s">
        <v>71</v>
      </c>
      <c r="E24" s="13">
        <v>5</v>
      </c>
      <c r="F24" s="14" t="s">
        <v>54</v>
      </c>
      <c r="G24" s="15">
        <v>1</v>
      </c>
      <c r="H24" s="14" t="s">
        <v>52</v>
      </c>
      <c r="I24" s="24">
        <v>800</v>
      </c>
      <c r="J24" s="24">
        <f t="shared" si="2"/>
        <v>4000</v>
      </c>
      <c r="K24" s="18"/>
    </row>
    <row r="25" spans="2:11" ht="15" x14ac:dyDescent="0.25">
      <c r="B25" s="62"/>
      <c r="C25" s="64"/>
      <c r="D25" s="6" t="s">
        <v>62</v>
      </c>
      <c r="E25" s="13">
        <v>1</v>
      </c>
      <c r="F25" s="14" t="s">
        <v>13</v>
      </c>
      <c r="G25" s="15">
        <v>4</v>
      </c>
      <c r="H25" s="14" t="s">
        <v>14</v>
      </c>
      <c r="I25" s="24">
        <v>200</v>
      </c>
      <c r="J25" s="24">
        <f t="shared" si="2"/>
        <v>800</v>
      </c>
      <c r="K25" s="18"/>
    </row>
    <row r="26" spans="2:11" ht="15" x14ac:dyDescent="0.25">
      <c r="B26" s="62"/>
      <c r="C26" s="64"/>
      <c r="D26" s="6" t="s">
        <v>63</v>
      </c>
      <c r="E26" s="13">
        <v>1</v>
      </c>
      <c r="F26" s="14" t="s">
        <v>18</v>
      </c>
      <c r="G26" s="15">
        <v>5</v>
      </c>
      <c r="H26" s="14" t="s">
        <v>27</v>
      </c>
      <c r="I26" s="24">
        <v>100</v>
      </c>
      <c r="J26" s="24">
        <f t="shared" si="2"/>
        <v>500</v>
      </c>
      <c r="K26" s="18"/>
    </row>
    <row r="27" spans="2:11" ht="15" x14ac:dyDescent="0.25">
      <c r="B27" s="63"/>
      <c r="C27" s="7" t="s">
        <v>35</v>
      </c>
      <c r="D27" s="8" t="s">
        <v>64</v>
      </c>
      <c r="E27" s="12">
        <v>1</v>
      </c>
      <c r="F27" s="14" t="s">
        <v>76</v>
      </c>
      <c r="G27" s="12">
        <v>1</v>
      </c>
      <c r="H27" s="11" t="s">
        <v>53</v>
      </c>
      <c r="I27" s="23">
        <v>500</v>
      </c>
      <c r="J27" s="23">
        <f t="shared" si="2"/>
        <v>500</v>
      </c>
      <c r="K27" s="19"/>
    </row>
    <row r="28" spans="2:11" ht="25" customHeight="1" x14ac:dyDescent="0.25">
      <c r="B28" s="52" t="s">
        <v>43</v>
      </c>
      <c r="C28" s="53"/>
      <c r="D28" s="53"/>
      <c r="E28" s="53"/>
      <c r="F28" s="53"/>
      <c r="G28" s="53"/>
      <c r="H28" s="53"/>
      <c r="I28" s="53"/>
      <c r="J28" s="25">
        <f>SUM(J12:J27)</f>
        <v>113498</v>
      </c>
      <c r="K28" s="20"/>
    </row>
    <row r="29" spans="2:11" ht="25" customHeight="1" x14ac:dyDescent="0.25">
      <c r="B29" s="52" t="s">
        <v>37</v>
      </c>
      <c r="C29" s="53"/>
      <c r="D29" s="53"/>
      <c r="E29" s="53"/>
      <c r="F29" s="53"/>
      <c r="G29" s="53"/>
      <c r="H29" s="53"/>
      <c r="I29" s="53"/>
      <c r="J29" s="25">
        <f>J28*0.1</f>
        <v>11349.800000000001</v>
      </c>
      <c r="K29" s="20"/>
    </row>
    <row r="30" spans="2:11" ht="25" customHeight="1" x14ac:dyDescent="0.25">
      <c r="B30" s="52" t="s">
        <v>45</v>
      </c>
      <c r="C30" s="53"/>
      <c r="D30" s="53"/>
      <c r="E30" s="53"/>
      <c r="F30" s="53"/>
      <c r="G30" s="53"/>
      <c r="H30" s="53"/>
      <c r="I30" s="53"/>
      <c r="J30" s="25">
        <f>(J28+J29)*0.06</f>
        <v>7490.8679999999995</v>
      </c>
      <c r="K30" s="20"/>
    </row>
    <row r="31" spans="2:11" ht="25" customHeight="1" x14ac:dyDescent="0.25">
      <c r="B31" s="52" t="s">
        <v>44</v>
      </c>
      <c r="C31" s="53"/>
      <c r="D31" s="53"/>
      <c r="E31" s="53"/>
      <c r="F31" s="53"/>
      <c r="G31" s="53"/>
      <c r="H31" s="53"/>
      <c r="I31" s="53"/>
      <c r="J31" s="25">
        <f>J28+J29+J30</f>
        <v>132338.66800000001</v>
      </c>
      <c r="K31" s="20"/>
    </row>
    <row r="32" spans="2:11" ht="20" customHeight="1" x14ac:dyDescent="0.25">
      <c r="E32" s="16"/>
      <c r="F32" s="1"/>
      <c r="G32" s="16"/>
      <c r="H32" s="1"/>
    </row>
    <row r="33" ht="20" customHeight="1" x14ac:dyDescent="0.25"/>
    <row r="34" ht="20" customHeight="1" x14ac:dyDescent="0.25"/>
    <row r="35" ht="20" customHeight="1" x14ac:dyDescent="0.25"/>
    <row r="36" ht="20" customHeight="1" x14ac:dyDescent="0.25"/>
    <row r="37" ht="20" customHeight="1" x14ac:dyDescent="0.25"/>
  </sheetData>
  <mergeCells count="23">
    <mergeCell ref="B28:I28"/>
    <mergeCell ref="B29:I29"/>
    <mergeCell ref="B30:I30"/>
    <mergeCell ref="B31:I31"/>
    <mergeCell ref="K10:K11"/>
    <mergeCell ref="B12:B13"/>
    <mergeCell ref="B14:B16"/>
    <mergeCell ref="B18:B21"/>
    <mergeCell ref="B22:B27"/>
    <mergeCell ref="C22:C26"/>
    <mergeCell ref="I10:J10"/>
    <mergeCell ref="B8:C8"/>
    <mergeCell ref="D8:E8"/>
    <mergeCell ref="B10:C11"/>
    <mergeCell ref="D10:D11"/>
    <mergeCell ref="E10:H10"/>
    <mergeCell ref="B7:C7"/>
    <mergeCell ref="D7:E7"/>
    <mergeCell ref="B1:K4"/>
    <mergeCell ref="B5:C5"/>
    <mergeCell ref="D5:E5"/>
    <mergeCell ref="B6:C6"/>
    <mergeCell ref="D6:E6"/>
  </mergeCells>
  <phoneticPr fontId="9" type="noConversion"/>
  <pageMargins left="0.156944444444444" right="0.156944444444444" top="0.62986111111111098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FFCA8-5011-4407-A861-2CAE59661998}">
  <sheetPr>
    <pageSetUpPr fitToPage="1"/>
  </sheetPr>
  <dimension ref="B1:K37"/>
  <sheetViews>
    <sheetView topLeftCell="A10" zoomScale="94" zoomScaleNormal="94" workbookViewId="0">
      <selection activeCell="E17" sqref="E17:J17"/>
    </sheetView>
  </sheetViews>
  <sheetFormatPr defaultColWidth="9.453125" defaultRowHeight="12" customHeight="1" x14ac:dyDescent="0.25"/>
  <cols>
    <col min="1" max="1" width="6.36328125" style="1" customWidth="1"/>
    <col min="2" max="2" width="9.453125" style="1" customWidth="1"/>
    <col min="3" max="3" width="15.81640625" style="1" customWidth="1"/>
    <col min="4" max="4" width="56.453125" style="1" customWidth="1"/>
    <col min="5" max="5" width="5.54296875" style="2" customWidth="1"/>
    <col min="6" max="6" width="4" style="3" customWidth="1"/>
    <col min="7" max="7" width="5.1796875" style="2" customWidth="1"/>
    <col min="8" max="8" width="5.6328125" style="3" customWidth="1"/>
    <col min="9" max="9" width="14.36328125" style="26" customWidth="1"/>
    <col min="10" max="10" width="17.81640625" style="26" customWidth="1"/>
    <col min="11" max="11" width="23.81640625" style="1" customWidth="1"/>
    <col min="12" max="242" width="9.453125" style="1" customWidth="1"/>
    <col min="243" max="16384" width="9.453125" style="1"/>
  </cols>
  <sheetData>
    <row r="1" spans="2:11" ht="12" customHeight="1" x14ac:dyDescent="0.25">
      <c r="B1" s="51" t="s">
        <v>50</v>
      </c>
      <c r="C1" s="51"/>
      <c r="D1" s="51"/>
      <c r="E1" s="51"/>
      <c r="F1" s="51"/>
      <c r="G1" s="51"/>
      <c r="H1" s="51"/>
      <c r="I1" s="51"/>
      <c r="J1" s="51"/>
      <c r="K1" s="51"/>
    </row>
    <row r="2" spans="2:11" ht="12" customHeight="1" x14ac:dyDescent="0.25"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2:11" ht="12" customHeight="1" x14ac:dyDescent="0.25"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2:11" ht="12" customHeight="1" x14ac:dyDescent="0.25">
      <c r="B4" s="51"/>
      <c r="C4" s="51"/>
      <c r="D4" s="51"/>
      <c r="E4" s="51"/>
      <c r="F4" s="51"/>
      <c r="G4" s="51"/>
      <c r="H4" s="51"/>
      <c r="I4" s="51"/>
      <c r="J4" s="51"/>
      <c r="K4" s="51"/>
    </row>
    <row r="5" spans="2:11" ht="18" customHeight="1" x14ac:dyDescent="0.25">
      <c r="B5" s="54" t="s">
        <v>1</v>
      </c>
      <c r="C5" s="54"/>
      <c r="D5" s="55"/>
      <c r="E5" s="55"/>
      <c r="F5" s="4"/>
      <c r="G5" s="4"/>
      <c r="H5" s="4"/>
      <c r="I5" s="21"/>
      <c r="J5" s="21"/>
      <c r="K5" s="4"/>
    </row>
    <row r="6" spans="2:11" ht="18" customHeight="1" x14ac:dyDescent="0.25">
      <c r="B6" s="54" t="s">
        <v>2</v>
      </c>
      <c r="C6" s="54"/>
      <c r="D6" s="59" t="s">
        <v>49</v>
      </c>
      <c r="E6" s="60"/>
      <c r="F6" s="4"/>
      <c r="G6" s="4"/>
      <c r="H6" s="4"/>
      <c r="I6" s="21"/>
      <c r="J6" s="21"/>
      <c r="K6" s="4"/>
    </row>
    <row r="7" spans="2:11" ht="18" customHeight="1" x14ac:dyDescent="0.25">
      <c r="B7" s="54" t="s">
        <v>3</v>
      </c>
      <c r="C7" s="54"/>
      <c r="D7" s="55" t="s">
        <v>80</v>
      </c>
      <c r="E7" s="55"/>
      <c r="F7" s="4"/>
      <c r="G7" s="4"/>
      <c r="H7" s="4"/>
      <c r="I7" s="21"/>
      <c r="J7" s="21"/>
      <c r="K7" s="4"/>
    </row>
    <row r="8" spans="2:11" ht="18" customHeight="1" x14ac:dyDescent="0.25">
      <c r="B8" s="54" t="s">
        <v>5</v>
      </c>
      <c r="C8" s="54"/>
      <c r="D8" s="55" t="s">
        <v>51</v>
      </c>
      <c r="E8" s="55"/>
      <c r="F8" s="4"/>
      <c r="G8" s="4"/>
      <c r="H8" s="4"/>
      <c r="I8" s="21"/>
      <c r="J8" s="21"/>
      <c r="K8" s="4"/>
    </row>
    <row r="9" spans="2:11" ht="18" customHeight="1" x14ac:dyDescent="0.25">
      <c r="B9" s="4"/>
      <c r="C9" s="4"/>
      <c r="D9" s="4"/>
      <c r="E9" s="4"/>
      <c r="F9" s="4"/>
      <c r="G9" s="4"/>
      <c r="H9" s="4"/>
      <c r="I9" s="21"/>
      <c r="J9" s="21"/>
      <c r="K9" s="4"/>
    </row>
    <row r="10" spans="2:11" ht="17.5" customHeight="1" x14ac:dyDescent="0.25">
      <c r="B10" s="50" t="s">
        <v>7</v>
      </c>
      <c r="C10" s="50"/>
      <c r="D10" s="50" t="s">
        <v>8</v>
      </c>
      <c r="E10" s="56" t="s">
        <v>9</v>
      </c>
      <c r="F10" s="49"/>
      <c r="G10" s="49"/>
      <c r="H10" s="49"/>
      <c r="I10" s="57" t="s">
        <v>9</v>
      </c>
      <c r="J10" s="57"/>
      <c r="K10" s="49" t="s">
        <v>10</v>
      </c>
    </row>
    <row r="11" spans="2:11" ht="17.149999999999999" customHeight="1" x14ac:dyDescent="0.25">
      <c r="B11" s="50"/>
      <c r="C11" s="50"/>
      <c r="D11" s="58"/>
      <c r="E11" s="9" t="s">
        <v>11</v>
      </c>
      <c r="F11" s="10" t="s">
        <v>12</v>
      </c>
      <c r="G11" s="9" t="s">
        <v>11</v>
      </c>
      <c r="H11" s="10" t="s">
        <v>12</v>
      </c>
      <c r="I11" s="22" t="s">
        <v>38</v>
      </c>
      <c r="J11" s="22" t="s">
        <v>39</v>
      </c>
      <c r="K11" s="49"/>
    </row>
    <row r="12" spans="2:11" ht="17.149999999999999" customHeight="1" x14ac:dyDescent="0.25">
      <c r="B12" s="61" t="s">
        <v>47</v>
      </c>
      <c r="C12" s="27"/>
      <c r="D12" s="6" t="s">
        <v>65</v>
      </c>
      <c r="E12" s="28">
        <v>1</v>
      </c>
      <c r="F12" s="29" t="s">
        <v>52</v>
      </c>
      <c r="G12" s="28">
        <v>10</v>
      </c>
      <c r="H12" s="29" t="s">
        <v>53</v>
      </c>
      <c r="I12" s="30">
        <v>4800</v>
      </c>
      <c r="J12" s="30">
        <f>I12*G12</f>
        <v>48000</v>
      </c>
      <c r="K12" s="32" t="s">
        <v>67</v>
      </c>
    </row>
    <row r="13" spans="2:11" ht="17.149999999999999" customHeight="1" x14ac:dyDescent="0.25">
      <c r="B13" s="63"/>
      <c r="C13" s="27"/>
      <c r="D13" s="6" t="s">
        <v>66</v>
      </c>
      <c r="E13" s="28">
        <v>1</v>
      </c>
      <c r="F13" s="29" t="s">
        <v>52</v>
      </c>
      <c r="G13" s="28">
        <v>1</v>
      </c>
      <c r="H13" s="29" t="s">
        <v>53</v>
      </c>
      <c r="I13" s="30">
        <f>2570+2114</f>
        <v>4684</v>
      </c>
      <c r="J13" s="30">
        <f>I13*G13</f>
        <v>4684</v>
      </c>
      <c r="K13" s="32" t="s">
        <v>67</v>
      </c>
    </row>
    <row r="14" spans="2:11" ht="17.149999999999999" customHeight="1" x14ac:dyDescent="0.25">
      <c r="B14" s="61" t="s">
        <v>56</v>
      </c>
      <c r="C14" s="27"/>
      <c r="D14" s="6" t="s">
        <v>85</v>
      </c>
      <c r="E14" s="28">
        <v>1</v>
      </c>
      <c r="F14" s="29" t="s">
        <v>54</v>
      </c>
      <c r="G14" s="28">
        <v>11</v>
      </c>
      <c r="H14" s="29" t="s">
        <v>55</v>
      </c>
      <c r="I14" s="30">
        <v>588</v>
      </c>
      <c r="J14" s="30">
        <f t="shared" ref="J14:J15" si="0">I14*G14</f>
        <v>6468</v>
      </c>
      <c r="K14" s="31"/>
    </row>
    <row r="15" spans="2:11" ht="17.149999999999999" customHeight="1" x14ac:dyDescent="0.25">
      <c r="B15" s="62"/>
      <c r="C15" s="27"/>
      <c r="D15" s="6" t="s">
        <v>86</v>
      </c>
      <c r="E15" s="28">
        <v>1</v>
      </c>
      <c r="F15" s="29" t="s">
        <v>54</v>
      </c>
      <c r="G15" s="28">
        <v>11</v>
      </c>
      <c r="H15" s="29" t="s">
        <v>55</v>
      </c>
      <c r="I15" s="30">
        <v>1300</v>
      </c>
      <c r="J15" s="30">
        <f t="shared" si="0"/>
        <v>14300</v>
      </c>
      <c r="K15" s="31"/>
    </row>
    <row r="16" spans="2:11" ht="17.149999999999999" customHeight="1" x14ac:dyDescent="0.25">
      <c r="B16" s="63"/>
      <c r="C16" s="27"/>
      <c r="D16" s="6" t="s">
        <v>70</v>
      </c>
      <c r="E16" s="28">
        <v>2</v>
      </c>
      <c r="F16" s="29" t="s">
        <v>77</v>
      </c>
      <c r="G16" s="28">
        <v>11</v>
      </c>
      <c r="H16" s="29" t="s">
        <v>55</v>
      </c>
      <c r="I16" s="30">
        <v>950</v>
      </c>
      <c r="J16" s="30">
        <f>I16*G16*E16</f>
        <v>20900</v>
      </c>
      <c r="K16" s="31"/>
    </row>
    <row r="17" spans="2:11" ht="17.149999999999999" customHeight="1" x14ac:dyDescent="0.25">
      <c r="B17" s="7" t="s">
        <v>57</v>
      </c>
      <c r="C17" s="27"/>
      <c r="D17" s="6"/>
      <c r="E17" s="28">
        <v>11</v>
      </c>
      <c r="F17" s="29" t="s">
        <v>52</v>
      </c>
      <c r="G17" s="28">
        <v>13</v>
      </c>
      <c r="H17" s="29" t="s">
        <v>58</v>
      </c>
      <c r="I17" s="30">
        <v>135</v>
      </c>
      <c r="J17" s="33">
        <f>I17*G17*E17</f>
        <v>19305</v>
      </c>
      <c r="K17" s="32" t="s">
        <v>59</v>
      </c>
    </row>
    <row r="18" spans="2:11" ht="15" x14ac:dyDescent="0.25">
      <c r="B18" s="61" t="s">
        <v>46</v>
      </c>
      <c r="C18" s="7"/>
      <c r="D18" s="6" t="s">
        <v>75</v>
      </c>
      <c r="E18" s="28">
        <v>11</v>
      </c>
      <c r="F18" s="14" t="s">
        <v>18</v>
      </c>
      <c r="G18" s="15">
        <v>1</v>
      </c>
      <c r="H18" s="14" t="s">
        <v>19</v>
      </c>
      <c r="I18" s="33">
        <v>135</v>
      </c>
      <c r="J18" s="33">
        <f>I18*G18*E18</f>
        <v>1485</v>
      </c>
      <c r="K18" s="17"/>
    </row>
    <row r="19" spans="2:11" ht="15" x14ac:dyDescent="0.25">
      <c r="B19" s="62"/>
      <c r="C19" s="7"/>
      <c r="D19" s="6" t="s">
        <v>72</v>
      </c>
      <c r="E19" s="28">
        <v>11</v>
      </c>
      <c r="F19" s="14" t="s">
        <v>18</v>
      </c>
      <c r="G19" s="15">
        <v>1</v>
      </c>
      <c r="H19" s="14" t="s">
        <v>19</v>
      </c>
      <c r="I19" s="33">
        <v>78</v>
      </c>
      <c r="J19" s="33">
        <f t="shared" ref="J19:J21" si="1">I19*G19*E19</f>
        <v>858</v>
      </c>
      <c r="K19" s="17"/>
    </row>
    <row r="20" spans="2:11" ht="15" x14ac:dyDescent="0.25">
      <c r="B20" s="62"/>
      <c r="C20" s="7"/>
      <c r="D20" s="6" t="s">
        <v>73</v>
      </c>
      <c r="E20" s="28">
        <v>11</v>
      </c>
      <c r="F20" s="14" t="s">
        <v>18</v>
      </c>
      <c r="G20" s="15">
        <v>1</v>
      </c>
      <c r="H20" s="14" t="s">
        <v>19</v>
      </c>
      <c r="I20" s="33">
        <v>200</v>
      </c>
      <c r="J20" s="33">
        <f t="shared" si="1"/>
        <v>2200</v>
      </c>
      <c r="K20" s="17"/>
    </row>
    <row r="21" spans="2:11" ht="15" x14ac:dyDescent="0.25">
      <c r="B21" s="62"/>
      <c r="C21" s="7"/>
      <c r="D21" s="6" t="s">
        <v>74</v>
      </c>
      <c r="E21" s="28">
        <v>11</v>
      </c>
      <c r="F21" s="14" t="s">
        <v>18</v>
      </c>
      <c r="G21" s="15">
        <v>1</v>
      </c>
      <c r="H21" s="14" t="s">
        <v>19</v>
      </c>
      <c r="I21" s="33">
        <v>145</v>
      </c>
      <c r="J21" s="33">
        <f t="shared" si="1"/>
        <v>1595</v>
      </c>
      <c r="K21" s="17"/>
    </row>
    <row r="22" spans="2:11" ht="15" x14ac:dyDescent="0.25">
      <c r="B22" s="61" t="s">
        <v>23</v>
      </c>
      <c r="C22" s="64" t="s">
        <v>24</v>
      </c>
      <c r="D22" s="6" t="s">
        <v>60</v>
      </c>
      <c r="E22" s="13">
        <v>3</v>
      </c>
      <c r="F22" s="14" t="s">
        <v>26</v>
      </c>
      <c r="G22" s="15">
        <v>1</v>
      </c>
      <c r="H22" s="14" t="s">
        <v>53</v>
      </c>
      <c r="I22" s="24">
        <v>4000</v>
      </c>
      <c r="J22" s="24">
        <f t="shared" ref="J22:J27" si="2">E22*G22*I22</f>
        <v>12000</v>
      </c>
      <c r="K22" s="18" t="s">
        <v>79</v>
      </c>
    </row>
    <row r="23" spans="2:11" ht="15" x14ac:dyDescent="0.25">
      <c r="B23" s="62"/>
      <c r="C23" s="64"/>
      <c r="D23" s="6" t="s">
        <v>61</v>
      </c>
      <c r="E23" s="13">
        <v>3</v>
      </c>
      <c r="F23" s="14" t="s">
        <v>76</v>
      </c>
      <c r="G23" s="15">
        <v>1</v>
      </c>
      <c r="H23" s="14" t="s">
        <v>53</v>
      </c>
      <c r="I23" s="24">
        <v>1500</v>
      </c>
      <c r="J23" s="24">
        <f t="shared" si="2"/>
        <v>4500</v>
      </c>
      <c r="K23" s="18" t="s">
        <v>78</v>
      </c>
    </row>
    <row r="24" spans="2:11" ht="15" x14ac:dyDescent="0.25">
      <c r="B24" s="62"/>
      <c r="C24" s="64"/>
      <c r="D24" s="6" t="s">
        <v>71</v>
      </c>
      <c r="E24" s="13">
        <v>5</v>
      </c>
      <c r="F24" s="14" t="s">
        <v>54</v>
      </c>
      <c r="G24" s="15">
        <v>1</v>
      </c>
      <c r="H24" s="14" t="s">
        <v>52</v>
      </c>
      <c r="I24" s="24">
        <v>800</v>
      </c>
      <c r="J24" s="24">
        <f t="shared" si="2"/>
        <v>4000</v>
      </c>
      <c r="K24" s="18"/>
    </row>
    <row r="25" spans="2:11" ht="15" x14ac:dyDescent="0.25">
      <c r="B25" s="62"/>
      <c r="C25" s="64"/>
      <c r="D25" s="6" t="s">
        <v>62</v>
      </c>
      <c r="E25" s="13">
        <v>1</v>
      </c>
      <c r="F25" s="14" t="s">
        <v>13</v>
      </c>
      <c r="G25" s="15">
        <v>4</v>
      </c>
      <c r="H25" s="14" t="s">
        <v>14</v>
      </c>
      <c r="I25" s="24">
        <v>200</v>
      </c>
      <c r="J25" s="24">
        <f t="shared" si="2"/>
        <v>800</v>
      </c>
      <c r="K25" s="18"/>
    </row>
    <row r="26" spans="2:11" ht="15" x14ac:dyDescent="0.25">
      <c r="B26" s="62"/>
      <c r="C26" s="64"/>
      <c r="D26" s="6" t="s">
        <v>63</v>
      </c>
      <c r="E26" s="13">
        <v>1</v>
      </c>
      <c r="F26" s="14" t="s">
        <v>18</v>
      </c>
      <c r="G26" s="15">
        <v>5</v>
      </c>
      <c r="H26" s="14" t="s">
        <v>27</v>
      </c>
      <c r="I26" s="24">
        <v>100</v>
      </c>
      <c r="J26" s="24">
        <f t="shared" si="2"/>
        <v>500</v>
      </c>
      <c r="K26" s="18"/>
    </row>
    <row r="27" spans="2:11" ht="15" x14ac:dyDescent="0.25">
      <c r="B27" s="63"/>
      <c r="C27" s="7" t="s">
        <v>35</v>
      </c>
      <c r="D27" s="8" t="s">
        <v>64</v>
      </c>
      <c r="E27" s="12">
        <v>1</v>
      </c>
      <c r="F27" s="14" t="s">
        <v>76</v>
      </c>
      <c r="G27" s="12">
        <v>1</v>
      </c>
      <c r="H27" s="11" t="s">
        <v>53</v>
      </c>
      <c r="I27" s="23">
        <v>500</v>
      </c>
      <c r="J27" s="23">
        <f t="shared" si="2"/>
        <v>500</v>
      </c>
      <c r="K27" s="19"/>
    </row>
    <row r="28" spans="2:11" ht="25" customHeight="1" x14ac:dyDescent="0.25">
      <c r="B28" s="52" t="s">
        <v>43</v>
      </c>
      <c r="C28" s="53"/>
      <c r="D28" s="53"/>
      <c r="E28" s="53"/>
      <c r="F28" s="53"/>
      <c r="G28" s="53"/>
      <c r="H28" s="53"/>
      <c r="I28" s="53"/>
      <c r="J28" s="25">
        <f>SUM(J12:J27)</f>
        <v>142095</v>
      </c>
      <c r="K28" s="20"/>
    </row>
    <row r="29" spans="2:11" ht="25" customHeight="1" x14ac:dyDescent="0.25">
      <c r="B29" s="52" t="s">
        <v>37</v>
      </c>
      <c r="C29" s="53"/>
      <c r="D29" s="53"/>
      <c r="E29" s="53"/>
      <c r="F29" s="53"/>
      <c r="G29" s="53"/>
      <c r="H29" s="53"/>
      <c r="I29" s="53"/>
      <c r="J29" s="25">
        <f>J28*0.1</f>
        <v>14209.5</v>
      </c>
      <c r="K29" s="20"/>
    </row>
    <row r="30" spans="2:11" ht="25" customHeight="1" x14ac:dyDescent="0.25">
      <c r="B30" s="52" t="s">
        <v>45</v>
      </c>
      <c r="C30" s="53"/>
      <c r="D30" s="53"/>
      <c r="E30" s="53"/>
      <c r="F30" s="53"/>
      <c r="G30" s="53"/>
      <c r="H30" s="53"/>
      <c r="I30" s="53"/>
      <c r="J30" s="25">
        <f>(J28+J29)*0.06</f>
        <v>9378.27</v>
      </c>
      <c r="K30" s="20"/>
    </row>
    <row r="31" spans="2:11" ht="25" customHeight="1" x14ac:dyDescent="0.25">
      <c r="B31" s="52" t="s">
        <v>44</v>
      </c>
      <c r="C31" s="53"/>
      <c r="D31" s="53"/>
      <c r="E31" s="53"/>
      <c r="F31" s="53"/>
      <c r="G31" s="53"/>
      <c r="H31" s="53"/>
      <c r="I31" s="53"/>
      <c r="J31" s="25">
        <f>J28+J29+J30</f>
        <v>165682.76999999999</v>
      </c>
      <c r="K31" s="20"/>
    </row>
    <row r="32" spans="2:11" ht="20" customHeight="1" x14ac:dyDescent="0.25">
      <c r="E32" s="16"/>
      <c r="F32" s="1"/>
      <c r="G32" s="16"/>
      <c r="H32" s="1"/>
    </row>
    <row r="33" ht="20" customHeight="1" x14ac:dyDescent="0.25"/>
    <row r="34" ht="20" customHeight="1" x14ac:dyDescent="0.25"/>
    <row r="35" ht="20" customHeight="1" x14ac:dyDescent="0.25"/>
    <row r="36" ht="20" customHeight="1" x14ac:dyDescent="0.25"/>
    <row r="37" ht="20" customHeight="1" x14ac:dyDescent="0.25"/>
  </sheetData>
  <mergeCells count="23">
    <mergeCell ref="B28:I28"/>
    <mergeCell ref="B29:I29"/>
    <mergeCell ref="B30:I30"/>
    <mergeCell ref="B31:I31"/>
    <mergeCell ref="K10:K11"/>
    <mergeCell ref="B12:B13"/>
    <mergeCell ref="B14:B16"/>
    <mergeCell ref="B18:B21"/>
    <mergeCell ref="B22:B27"/>
    <mergeCell ref="C22:C26"/>
    <mergeCell ref="I10:J10"/>
    <mergeCell ref="B8:C8"/>
    <mergeCell ref="D8:E8"/>
    <mergeCell ref="B10:C11"/>
    <mergeCell ref="D10:D11"/>
    <mergeCell ref="E10:H10"/>
    <mergeCell ref="B7:C7"/>
    <mergeCell ref="D7:E7"/>
    <mergeCell ref="B1:K4"/>
    <mergeCell ref="B5:C5"/>
    <mergeCell ref="D5:E5"/>
    <mergeCell ref="B6:C6"/>
    <mergeCell ref="D6:E6"/>
  </mergeCells>
  <phoneticPr fontId="9" type="noConversion"/>
  <pageMargins left="0.156944444444444" right="0.156944444444444" top="0.62986111111111098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报价</vt:lpstr>
      <vt:lpstr>10人报价</vt:lpstr>
      <vt:lpstr>10人报价含司机&amp;导游</vt:lpstr>
      <vt:lpstr>1</vt:lpstr>
      <vt:lpstr>人均10人</vt:lpstr>
      <vt:lpstr>人均15人</vt:lpstr>
      <vt:lpstr>人均20人 </vt:lpstr>
      <vt:lpstr>9人报价</vt:lpstr>
      <vt:lpstr>11人报价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jieren</dc:creator>
  <cp:lastModifiedBy>lihanbin581127@outlook.com</cp:lastModifiedBy>
  <dcterms:created xsi:type="dcterms:W3CDTF">2023-11-21T13:19:00Z</dcterms:created>
  <dcterms:modified xsi:type="dcterms:W3CDTF">2025-08-22T04:32:40Z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493454DC292EE4A1BB4B6A67C49A4F6C_43</vt:lpwstr>
  </property>
  <property fmtid="{D5CDD505-2E9C-101B-9397-08002B2CF9AE}" pid="3" name="KSOProductBuildVer">
    <vt:lpwstr>2052-6.8.2.8850</vt:lpwstr>
  </property>
</Properties>
</file>