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<sst xmlns="http://schemas.openxmlformats.org/spreadsheetml/2006/main" count="122" uniqueCount="98">
  <si>
    <t>【借款报销单】</t>
  </si>
  <si>
    <t>团号：HMJB-240617-NND480</t>
  </si>
  <si>
    <t>会议日期：2024-06-17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</si>
  <si>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</si>
  <si>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</si>
  <si>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</si>
  <si>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</si>
  <si>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</si>
  <si>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</si>
  <si>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</si>
  <si>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</si>
  <si>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</si>
  <si>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</si>
  <si>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</si>
  <si>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</si>
  <si>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</si>
  <si>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</si>
  <si>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</si>
  <si>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</si>
  <si>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</si>
  <si>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</si>
  <si>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</si>
  <si>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</si>
  <si>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</si>
  <si>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</si>
  <si>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</si>
  <si>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</si>
  <si>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</si>
  <si>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</si>
  <si>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</si>
  <si>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</si>
  <si>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</si>
  <si>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</si>
  <si>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</si>
  <si>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</si>
  <si>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</si>
  <si>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</si>
  <si>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</si>
  <si>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</si>
  <si>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</si>
  <si>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</si>
  <si>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</si>
  <si>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r>
      <t xml:space="preserve">京东采买
</t>
    </r>
    <r>
      <rPr>
        <sz val="11"/>
        <rFont val="宋体"/>
        <charset val="134"/>
        <scheme val="minor"/>
      </rPr>
      <t>（276</t>
    </r>
    <r>
      <rPr>
        <sz val="11"/>
        <color rgb="FFFF0000"/>
        <rFont val="宋体"/>
        <charset val="134"/>
        <scheme val="minor"/>
      </rPr>
      <t>-73.5-147</t>
    </r>
    <r>
      <rPr>
        <sz val="11"/>
        <rFont val="宋体"/>
        <charset val="134"/>
        <scheme val="minor"/>
      </rPr>
      <t>）+649+151+54+（91.9</t>
    </r>
    <r>
      <rPr>
        <sz val="11"/>
        <color rgb="FFFF0000"/>
        <rFont val="宋体"/>
        <charset val="134"/>
        <scheme val="minor"/>
      </rPr>
      <t>-45.44</t>
    </r>
    <r>
      <rPr>
        <sz val="11"/>
        <rFont val="宋体"/>
        <charset val="134"/>
        <scheme val="minor"/>
      </rPr>
      <t>）+755.6+203
红色为退货</t>
    </r>
  </si>
  <si>
    <t>餐费，采买等</t>
  </si>
  <si>
    <t>美团订餐
777+583+1242.1+1255.1+627.9+438.8</t>
  </si>
  <si>
    <t>小程序订餐
795+1011+882+4092</t>
  </si>
  <si>
    <t>垫付外出用餐餐费
3271+5168</t>
  </si>
  <si>
    <t>顺丰寄回客户物料快递费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</si>
  <si>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</si>
  <si>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</si>
  <si>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</si>
  <si>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</si>
  <si>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</si>
  <si>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</si>
  <si>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</si>
  <si>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</si>
  <si>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</si>
  <si>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</si>
  <si>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</si>
  <si>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</si>
  <si>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</si>
  <si>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</si>
  <si>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</si>
  <si>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发生地:</t>
  </si>
  <si>
    <t>北京/上海</t>
  </si>
  <si>
    <t>部门:</t>
  </si>
  <si>
    <t>医药</t>
  </si>
  <si>
    <t>发生日期:</t>
  </si>
  <si>
    <t>6.17-6.20</t>
  </si>
  <si>
    <t>报销日期:</t>
  </si>
  <si>
    <t>团号:</t>
  </si>
  <si>
    <t>HMJB-240617-NND480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</si>
  <si>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</si>
  <si>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</si>
  <si>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</si>
  <si>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</si>
  <si>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</si>
  <si>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</si>
  <si>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</si>
  <si>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</si>
  <si>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</si>
  <si>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</si>
  <si>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80.74+116+14.5+24+17.38+14.5+14.5+16+16.83+14.5+98.05+189.96+75.46</t>
  </si>
  <si>
    <t>住宿费</t>
  </si>
  <si>
    <t>餐费</t>
  </si>
  <si>
    <t xml:space="preserve">当时当地 </t>
  </si>
  <si>
    <t>25.4+87+91+39+63+123+38+32.3+31.92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</si>
  <si>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</si>
  <si>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</si>
  <si>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</si>
  <si>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</si>
  <si>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</si>
  <si>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</si>
  <si>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</si>
  <si>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</si>
  <si>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</si>
  <si>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</si>
  <si>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上海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</si>
</sst>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145" zoomScaleNormal="145" topLeftCell="A39" workbookViewId="0">
      <selection activeCell="F46" sqref="F46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ref="H22:H26" si="6">F22+G22</f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6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7">SUM(D22)</f>
        <v>1</v>
      </c>
      <c r="E24" s="68">
        <f t="shared" si="7"/>
        <v>0</v>
      </c>
      <c r="F24" s="69">
        <f>SUM(F22:F23)</f>
        <v>0</v>
      </c>
      <c r="G24" s="69">
        <f t="shared" ref="G24:H24" si="8">SUM(G22:G23)</f>
        <v>0</v>
      </c>
      <c r="H24" s="69">
        <f t="shared" si="8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6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si="6"/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72" spans="1:10">
      <c r="A45" s="70">
        <v>10</v>
      </c>
      <c r="B45" s="63" t="s">
        <v>41</v>
      </c>
      <c r="C45" s="64">
        <v>20000</v>
      </c>
      <c r="D45" s="62">
        <v>1</v>
      </c>
      <c r="E45" s="64">
        <f t="shared" si="2"/>
        <v>20000</v>
      </c>
      <c r="F45" s="65">
        <f>(276-73.5-147)+649+151+54+(91.9-45.44)+755.6+203</f>
        <v>1914.56</v>
      </c>
      <c r="G45" s="65">
        <v>0</v>
      </c>
      <c r="H45" s="65">
        <f>F45+G45</f>
        <v>1914.56</v>
      </c>
      <c r="I45" s="98" t="s">
        <v>42</v>
      </c>
      <c r="J45" s="95" t="s">
        <v>43</v>
      </c>
    </row>
    <row r="46" ht="43.2" spans="1:10">
      <c r="A46" s="76"/>
      <c r="B46" s="63"/>
      <c r="C46" s="64"/>
      <c r="D46" s="62"/>
      <c r="E46" s="64"/>
      <c r="F46" s="65">
        <f>777+583+1242.1+1255.1+627.9+438.8</f>
        <v>4923.9</v>
      </c>
      <c r="G46" s="65">
        <v>0</v>
      </c>
      <c r="H46" s="65">
        <f t="shared" ref="H46:H51" si="19">F46+G46</f>
        <v>4923.9</v>
      </c>
      <c r="I46" s="99" t="s">
        <v>44</v>
      </c>
      <c r="J46" s="96"/>
    </row>
    <row r="47" ht="28.8" spans="1:10">
      <c r="A47" s="76"/>
      <c r="B47" s="63"/>
      <c r="C47" s="64"/>
      <c r="D47" s="62"/>
      <c r="E47" s="64"/>
      <c r="F47" s="65">
        <f>795+1011+882+4092</f>
        <v>6780</v>
      </c>
      <c r="G47" s="65">
        <v>0</v>
      </c>
      <c r="H47" s="65">
        <f t="shared" si="19"/>
        <v>6780</v>
      </c>
      <c r="I47" s="99" t="s">
        <v>45</v>
      </c>
      <c r="J47" s="96"/>
    </row>
    <row r="48" ht="28.8" spans="1:10">
      <c r="A48" s="76"/>
      <c r="B48" s="63"/>
      <c r="C48" s="64"/>
      <c r="D48" s="62"/>
      <c r="E48" s="64"/>
      <c r="F48" s="65">
        <f>3271+5168</f>
        <v>8439</v>
      </c>
      <c r="G48" s="65">
        <v>0</v>
      </c>
      <c r="H48" s="65">
        <f t="shared" si="19"/>
        <v>8439</v>
      </c>
      <c r="I48" s="99" t="s">
        <v>46</v>
      </c>
      <c r="J48" s="96"/>
    </row>
    <row r="49" customHeight="1" spans="1:10">
      <c r="A49" s="76"/>
      <c r="B49" s="63"/>
      <c r="C49" s="64"/>
      <c r="D49" s="62"/>
      <c r="E49" s="64"/>
      <c r="F49" s="65">
        <v>98</v>
      </c>
      <c r="G49" s="65">
        <v>0</v>
      </c>
      <c r="H49" s="65">
        <f t="shared" si="19"/>
        <v>98</v>
      </c>
      <c r="I49" s="86" t="s">
        <v>47</v>
      </c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48</v>
      </c>
      <c r="C52" s="68">
        <f>SUM(C45)</f>
        <v>20000</v>
      </c>
      <c r="D52" s="68">
        <f t="shared" ref="D52:E52" si="20">SUM(D45)</f>
        <v>1</v>
      </c>
      <c r="E52" s="68">
        <f t="shared" si="20"/>
        <v>20000</v>
      </c>
      <c r="F52" s="69">
        <f>SUM(F45:F51)</f>
        <v>22155.46</v>
      </c>
      <c r="G52" s="69">
        <f t="shared" ref="G52:H52" si="21">SUM(G45:G51)</f>
        <v>0</v>
      </c>
      <c r="H52" s="69">
        <f t="shared" si="21"/>
        <v>22155.46</v>
      </c>
      <c r="I52" s="89"/>
      <c r="J52" s="97"/>
    </row>
    <row r="53" customHeight="1" spans="1:10">
      <c r="A53" s="66"/>
      <c r="B53" s="67" t="s">
        <v>49</v>
      </c>
      <c r="C53" s="68">
        <f>SUM(C52,C44,C40,C37,C32,C27,C24,C21,C16,C13)</f>
        <v>20000</v>
      </c>
      <c r="D53" s="68">
        <f t="shared" ref="D53:H53" si="22">SUM(D52,D44,D40,D37,D32,D27,D24,D21,D16,D13)</f>
        <v>9</v>
      </c>
      <c r="E53" s="68">
        <f t="shared" si="22"/>
        <v>20000</v>
      </c>
      <c r="F53" s="69">
        <f t="shared" si="22"/>
        <v>22155.46</v>
      </c>
      <c r="G53" s="69">
        <f t="shared" si="22"/>
        <v>0</v>
      </c>
      <c r="H53" s="69">
        <f t="shared" si="22"/>
        <v>22155.46</v>
      </c>
      <c r="I53" s="89"/>
      <c r="J53" s="100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101" t="s">
        <v>54</v>
      </c>
    </row>
    <row r="58" customHeight="1" spans="1:9">
      <c r="A58" s="80">
        <f>E53</f>
        <v>20000</v>
      </c>
      <c r="B58" s="81"/>
      <c r="C58" s="81">
        <f>H53</f>
        <v>22155.46</v>
      </c>
      <c r="D58" s="81"/>
      <c r="E58" s="81">
        <f>F53</f>
        <v>22155.46</v>
      </c>
      <c r="F58" s="81"/>
      <c r="G58" s="81">
        <f>G53</f>
        <v>0</v>
      </c>
      <c r="H58" s="81"/>
      <c r="I58" s="102">
        <f>A58-C58</f>
        <v>-2155.46</v>
      </c>
    </row>
    <row r="60" customHeight="1" spans="1:9">
      <c r="A60" s="82" t="s">
        <v>55</v>
      </c>
      <c r="B60" s="83"/>
      <c r="C60" s="84" t="s">
        <v>56</v>
      </c>
      <c r="D60" s="82"/>
      <c r="E60" s="82" t="s">
        <v>57</v>
      </c>
      <c r="F60" s="82"/>
      <c r="G60" s="82" t="s">
        <v>58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opLeftCell="A4" workbookViewId="0">
      <selection activeCell="H15" sqref="H15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60</v>
      </c>
      <c r="E5" s="6"/>
      <c r="F5" s="7" t="s">
        <v>61</v>
      </c>
      <c r="G5" s="7"/>
      <c r="H5" s="6" t="s">
        <v>62</v>
      </c>
      <c r="I5" s="5"/>
      <c r="J5" s="7"/>
      <c r="K5" s="36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7"/>
    </row>
    <row r="7" ht="20.1" customHeight="1" spans="2:11">
      <c r="B7" s="8"/>
      <c r="C7" s="9"/>
      <c r="D7" s="10" t="s">
        <v>67</v>
      </c>
      <c r="E7" s="10"/>
      <c r="F7" s="12" t="s">
        <v>68</v>
      </c>
      <c r="G7" s="11"/>
      <c r="H7" s="10" t="s">
        <v>69</v>
      </c>
      <c r="I7" s="38"/>
      <c r="J7" s="11">
        <v>6.24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39"/>
      <c r="J8" s="16" t="s">
        <v>71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>
        <v>0</v>
      </c>
      <c r="H11" s="26"/>
      <c r="I11" s="41"/>
      <c r="J11" s="42"/>
      <c r="K11" s="43" t="s">
        <v>80</v>
      </c>
    </row>
    <row r="12" ht="23" customHeight="1" spans="2:12">
      <c r="B12" s="23">
        <v>2</v>
      </c>
      <c r="C12" s="24"/>
      <c r="D12" s="27"/>
      <c r="E12" s="28" t="s">
        <v>81</v>
      </c>
      <c r="F12" s="28"/>
      <c r="G12" s="26">
        <v>0</v>
      </c>
      <c r="H12" s="26">
        <f>80.74+116+14.5+24+17.38+14.5+14.5+16+16.83+14.5+98.05+189.96+75.46</f>
        <v>692.42</v>
      </c>
      <c r="I12" s="41"/>
      <c r="J12" s="42"/>
      <c r="K12" s="43" t="s">
        <v>80</v>
      </c>
      <c r="L12" t="s">
        <v>82</v>
      </c>
    </row>
    <row r="13" ht="20.1" customHeight="1" spans="2:11">
      <c r="B13" s="23">
        <v>3</v>
      </c>
      <c r="C13" s="24"/>
      <c r="D13" s="27"/>
      <c r="E13" s="23" t="s">
        <v>83</v>
      </c>
      <c r="F13" s="24"/>
      <c r="G13" s="26">
        <v>0</v>
      </c>
      <c r="H13" s="26">
        <v>1530</v>
      </c>
      <c r="I13" s="41"/>
      <c r="J13" s="42"/>
      <c r="K13" s="43" t="s">
        <v>80</v>
      </c>
    </row>
    <row r="14" ht="20.1" customHeight="1" spans="2:12">
      <c r="B14" s="23">
        <v>4</v>
      </c>
      <c r="C14" s="24"/>
      <c r="D14" s="27"/>
      <c r="E14" s="23" t="s">
        <v>84</v>
      </c>
      <c r="F14" s="24"/>
      <c r="G14" s="26">
        <v>0</v>
      </c>
      <c r="H14" s="26">
        <f>25.4+87+91+39+63+123+38+32.3+31.92</f>
        <v>530.62</v>
      </c>
      <c r="I14" s="41"/>
      <c r="J14" s="42"/>
      <c r="K14" s="43" t="s">
        <v>85</v>
      </c>
      <c r="L14" t="s">
        <v>86</v>
      </c>
    </row>
    <row r="15" ht="20.1" customHeight="1" spans="2:11">
      <c r="B15" s="23">
        <v>5</v>
      </c>
      <c r="C15" s="24"/>
      <c r="D15" s="25" t="s">
        <v>41</v>
      </c>
      <c r="E15" s="28" t="s">
        <v>87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0</v>
      </c>
      <c r="H18" s="31">
        <f>SUM(H11:H17)</f>
        <v>2753.04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88</v>
      </c>
      <c r="H20" s="22"/>
      <c r="I20" s="22"/>
      <c r="J20" s="22"/>
      <c r="K20" s="22" t="s">
        <v>89</v>
      </c>
    </row>
    <row r="21" ht="20.1" customHeight="1" spans="2:11">
      <c r="B21" s="32">
        <f>H18</f>
        <v>2753.04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2753.04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90</v>
      </c>
      <c r="C23" s="17"/>
      <c r="D23" s="17"/>
      <c r="E23" s="17"/>
      <c r="F23" s="17" t="s">
        <v>56</v>
      </c>
      <c r="G23" s="17" t="s">
        <v>91</v>
      </c>
      <c r="H23" s="17"/>
      <c r="I23" s="17"/>
      <c r="J23" s="17" t="s">
        <v>58</v>
      </c>
      <c r="K23" s="17"/>
    </row>
    <row r="26" ht="17.4" spans="1:11">
      <c r="A26" s="2" t="s">
        <v>92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高博</v>
      </c>
      <c r="G28" s="7"/>
      <c r="H28" s="6" t="s">
        <v>62</v>
      </c>
      <c r="I28" s="5"/>
      <c r="J28" s="7"/>
      <c r="K28" s="36"/>
    </row>
    <row r="29" ht="20.1" customHeight="1" spans="2:11">
      <c r="B29" s="8"/>
      <c r="C29" s="9"/>
      <c r="D29" s="10" t="s">
        <v>63</v>
      </c>
      <c r="E29" s="10"/>
      <c r="F29" s="11" t="str">
        <f>F6</f>
        <v>北京/上海</v>
      </c>
      <c r="G29" s="11"/>
      <c r="H29" s="10" t="s">
        <v>65</v>
      </c>
      <c r="I29" s="9"/>
      <c r="J29" s="11" t="str">
        <f>J6</f>
        <v>医药</v>
      </c>
      <c r="K29" s="37"/>
    </row>
    <row r="30" ht="20.1" customHeight="1" spans="2:11">
      <c r="B30" s="8"/>
      <c r="C30" s="9"/>
      <c r="D30" s="10" t="s">
        <v>67</v>
      </c>
      <c r="E30" s="10"/>
      <c r="F30" s="12" t="str">
        <f>F7</f>
        <v>6.17-6.20</v>
      </c>
      <c r="G30" s="11"/>
      <c r="H30" s="10" t="s">
        <v>69</v>
      </c>
      <c r="I30" s="38"/>
      <c r="J30" s="11">
        <f>J7</f>
        <v>6.24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39"/>
      <c r="J31" s="16" t="str">
        <f>J8</f>
        <v>HMJB-240617-NND480</v>
      </c>
      <c r="K31" s="40"/>
    </row>
    <row r="32" ht="20.1" customHeight="1"/>
    <row r="33" ht="20.1" customHeight="1" spans="2:11">
      <c r="B33" s="28"/>
      <c r="C33" s="28"/>
      <c r="D33" s="33" t="s">
        <v>93</v>
      </c>
      <c r="E33" s="28" t="s">
        <v>94</v>
      </c>
      <c r="F33" s="28"/>
      <c r="G33" s="26" t="s">
        <v>95</v>
      </c>
      <c r="H33" s="26" t="s">
        <v>96</v>
      </c>
      <c r="I33" s="26" t="s">
        <v>49</v>
      </c>
      <c r="J33" s="26"/>
      <c r="K33" s="49" t="s">
        <v>77</v>
      </c>
    </row>
    <row r="34" ht="20.1" customHeight="1" spans="2:11">
      <c r="B34" s="28">
        <v>1</v>
      </c>
      <c r="C34" s="28"/>
      <c r="D34" s="34" t="s">
        <v>97</v>
      </c>
      <c r="E34" s="28" t="s">
        <v>68</v>
      </c>
      <c r="F34" s="28"/>
      <c r="G34" s="26">
        <v>100</v>
      </c>
      <c r="H34" s="26">
        <v>4</v>
      </c>
      <c r="I34" s="41">
        <f>G34*H34</f>
        <v>400</v>
      </c>
      <c r="J34" s="42"/>
      <c r="K34" s="50"/>
    </row>
    <row r="35" ht="20.1" customHeight="1" spans="2:11">
      <c r="B35" s="28">
        <v>2</v>
      </c>
      <c r="C35" s="28"/>
      <c r="D35" s="34" t="s">
        <v>97</v>
      </c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4</v>
      </c>
      <c r="I37" s="44">
        <f>SUM(I34:J36)</f>
        <v>400</v>
      </c>
      <c r="J37" s="45"/>
      <c r="K37" s="46"/>
    </row>
    <row r="38" ht="20.1" customHeight="1" spans="2:11">
      <c r="B38" s="17" t="s">
        <v>90</v>
      </c>
      <c r="C38" s="17"/>
      <c r="D38" s="17"/>
      <c r="E38" s="17"/>
      <c r="F38" s="17" t="s">
        <v>56</v>
      </c>
      <c r="G38" s="17" t="s">
        <v>91</v>
      </c>
      <c r="H38" s="17"/>
      <c r="I38" s="17"/>
      <c r="J38" s="17" t="s">
        <v>58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2024-06-28T14:48:41Z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21D37F31BECF44CAA414AD0052A88822_12</vt:lpwstr>
  </property>
</Properties>
</file>