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wangmumu/Desktop/"/>
    </mc:Choice>
  </mc:AlternateContent>
  <xr:revisionPtr revIDLastSave="0" documentId="8_{A418627E-D4C9-984C-8774-5336BFD6513E}" xr6:coauthVersionLast="47" xr6:coauthVersionMax="47" xr10:uidLastSave="{00000000-0000-0000-0000-000000000000}"/>
  <bookViews>
    <workbookView xWindow="28800" yWindow="500" windowWidth="38400" windowHeight="19420" xr2:uid="{00000000-000D-0000-FFFF-FFFF00000000}"/>
  </bookViews>
  <sheets>
    <sheet name="汇总表" sheetId="9" r:id="rId1"/>
    <sheet name="1. 接待部分报价单" sheetId="1" r:id="rId2"/>
    <sheet name="2.颁奖大会报价单" sheetId="8" r:id="rId3"/>
  </sheets>
  <definedNames>
    <definedName name="_xlnm._FilterDatabase" localSheetId="1" hidden="1">'1. 接待部分报价单'!$A$9:$K$128</definedName>
    <definedName name="_xlnm.Print_Titles" localSheetId="1">'1. 接待部分报价单'!$2:$5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9" l="1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19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3" i="9"/>
  <c r="E3" i="9"/>
  <c r="E4" i="9"/>
  <c r="J114" i="8"/>
  <c r="J141" i="8"/>
  <c r="J177" i="8"/>
  <c r="J170" i="8"/>
  <c r="J163" i="8"/>
  <c r="J195" i="8"/>
  <c r="J194" i="8"/>
  <c r="J183" i="8"/>
  <c r="J182" i="8"/>
  <c r="J181" i="8"/>
  <c r="J180" i="8"/>
  <c r="J192" i="8"/>
  <c r="J191" i="8"/>
  <c r="J190" i="8"/>
  <c r="J189" i="8"/>
  <c r="J188" i="8"/>
  <c r="J187" i="8"/>
  <c r="J186" i="8"/>
  <c r="J174" i="8"/>
  <c r="J175" i="8" s="1"/>
  <c r="J171" i="8"/>
  <c r="J150" i="8"/>
  <c r="J149" i="8"/>
  <c r="J140" i="8"/>
  <c r="J139" i="8"/>
  <c r="J148" i="8"/>
  <c r="J123" i="8"/>
  <c r="J122" i="8"/>
  <c r="J151" i="8"/>
  <c r="J121" i="8"/>
  <c r="J120" i="8"/>
  <c r="J119" i="8"/>
  <c r="J118" i="8"/>
  <c r="J117" i="8"/>
  <c r="J102" i="8"/>
  <c r="J103" i="8"/>
  <c r="J104" i="8"/>
  <c r="J105" i="8"/>
  <c r="J106" i="8"/>
  <c r="J88" i="8"/>
  <c r="J76" i="8"/>
  <c r="J77" i="8" s="1"/>
  <c r="E23" i="9" s="1"/>
  <c r="J72" i="8"/>
  <c r="J71" i="8"/>
  <c r="J70" i="8"/>
  <c r="J67" i="8"/>
  <c r="J137" i="8"/>
  <c r="J66" i="8"/>
  <c r="J113" i="8"/>
  <c r="J112" i="8"/>
  <c r="J111" i="8"/>
  <c r="J110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95" i="1"/>
  <c r="J13" i="1"/>
  <c r="J12" i="1"/>
  <c r="J11" i="1"/>
  <c r="J10" i="1"/>
  <c r="J114" i="1"/>
  <c r="J118" i="1"/>
  <c r="J117" i="1"/>
  <c r="J116" i="1"/>
  <c r="J115" i="1"/>
  <c r="J113" i="1"/>
  <c r="J112" i="1"/>
  <c r="J107" i="1"/>
  <c r="J103" i="1"/>
  <c r="J102" i="1"/>
  <c r="J101" i="1"/>
  <c r="J100" i="1"/>
  <c r="J99" i="1"/>
  <c r="J98" i="1"/>
  <c r="J97" i="1"/>
  <c r="J96" i="1"/>
  <c r="J104" i="1"/>
  <c r="J93" i="1"/>
  <c r="J94" i="1"/>
  <c r="J92" i="1"/>
  <c r="J91" i="1"/>
  <c r="J90" i="1"/>
  <c r="J89" i="1"/>
  <c r="J88" i="1"/>
  <c r="J85" i="1"/>
  <c r="J79" i="1"/>
  <c r="J80" i="1"/>
  <c r="J74" i="1"/>
  <c r="J84" i="1"/>
  <c r="J83" i="1"/>
  <c r="J86" i="1"/>
  <c r="J87" i="1"/>
  <c r="J105" i="1"/>
  <c r="J106" i="1"/>
  <c r="J119" i="1"/>
  <c r="J66" i="1"/>
  <c r="J67" i="1" s="1"/>
  <c r="J78" i="1"/>
  <c r="J77" i="1"/>
  <c r="J76" i="1"/>
  <c r="J75" i="1"/>
  <c r="J73" i="1"/>
  <c r="J72" i="1"/>
  <c r="J71" i="1"/>
  <c r="J70" i="1"/>
  <c r="J69" i="1"/>
  <c r="J62" i="1"/>
  <c r="J61" i="1"/>
  <c r="J58" i="1"/>
  <c r="J57" i="1"/>
  <c r="J56" i="1"/>
  <c r="J55" i="1"/>
  <c r="J54" i="1"/>
  <c r="J53" i="1"/>
  <c r="J52" i="1"/>
  <c r="J51" i="1"/>
  <c r="J50" i="1"/>
  <c r="J49" i="1"/>
  <c r="J47" i="1"/>
  <c r="J36" i="1"/>
  <c r="J37" i="1"/>
  <c r="J38" i="1"/>
  <c r="J39" i="1"/>
  <c r="J40" i="1"/>
  <c r="J41" i="1"/>
  <c r="J42" i="1"/>
  <c r="J59" i="1" s="1"/>
  <c r="J43" i="1"/>
  <c r="J44" i="1"/>
  <c r="J45" i="1"/>
  <c r="J46" i="1"/>
  <c r="J48" i="1"/>
  <c r="J32" i="1"/>
  <c r="J31" i="1"/>
  <c r="J30" i="1"/>
  <c r="J29" i="1"/>
  <c r="J28" i="1"/>
  <c r="J27" i="1"/>
  <c r="J26" i="1"/>
  <c r="J25" i="1"/>
  <c r="J22" i="1"/>
  <c r="J21" i="1"/>
  <c r="J20" i="1"/>
  <c r="J23" i="1" s="1"/>
  <c r="J17" i="1"/>
  <c r="J16" i="1"/>
  <c r="J18" i="1" s="1"/>
  <c r="J7" i="1"/>
  <c r="J8" i="1" s="1"/>
  <c r="J193" i="8"/>
  <c r="J167" i="8"/>
  <c r="J166" i="8"/>
  <c r="J160" i="8"/>
  <c r="J159" i="8"/>
  <c r="J147" i="8"/>
  <c r="J136" i="8"/>
  <c r="J133" i="8"/>
  <c r="J132" i="8"/>
  <c r="J131" i="8"/>
  <c r="J130" i="8"/>
  <c r="J129" i="8"/>
  <c r="J127" i="8"/>
  <c r="E27" i="9" s="1"/>
  <c r="J109" i="8"/>
  <c r="J108" i="8"/>
  <c r="J107" i="8"/>
  <c r="J101" i="8"/>
  <c r="J100" i="8"/>
  <c r="J97" i="8"/>
  <c r="J96" i="8"/>
  <c r="J95" i="8"/>
  <c r="J94" i="8"/>
  <c r="J93" i="8"/>
  <c r="J92" i="8"/>
  <c r="J91" i="8"/>
  <c r="J90" i="8"/>
  <c r="J89" i="8"/>
  <c r="J87" i="8"/>
  <c r="J86" i="8"/>
  <c r="J85" i="8"/>
  <c r="J84" i="8"/>
  <c r="J83" i="8"/>
  <c r="J82" i="8"/>
  <c r="J81" i="8"/>
  <c r="J80" i="8"/>
  <c r="J79" i="8"/>
  <c r="J16" i="8"/>
  <c r="J15" i="8"/>
  <c r="J8" i="8"/>
  <c r="J109" i="1"/>
  <c r="J108" i="1"/>
  <c r="J35" i="1"/>
  <c r="J33" i="1" l="1"/>
  <c r="E7" i="9" s="1"/>
  <c r="J81" i="1"/>
  <c r="J184" i="8"/>
  <c r="J196" i="8"/>
  <c r="J152" i="8"/>
  <c r="E38" i="9"/>
  <c r="J172" i="8"/>
  <c r="E33" i="9" s="1"/>
  <c r="J161" i="8"/>
  <c r="E30" i="9" s="1"/>
  <c r="J142" i="8"/>
  <c r="E36" i="9"/>
  <c r="J124" i="8"/>
  <c r="E26" i="9" s="1"/>
  <c r="J74" i="8"/>
  <c r="E22" i="9" s="1"/>
  <c r="J68" i="8"/>
  <c r="E21" i="9" s="1"/>
  <c r="J17" i="8"/>
  <c r="E20" i="9" s="1"/>
  <c r="J13" i="8"/>
  <c r="J168" i="8"/>
  <c r="E32" i="9" s="1"/>
  <c r="E35" i="9"/>
  <c r="J164" i="8"/>
  <c r="E31" i="9" s="1"/>
  <c r="J98" i="8"/>
  <c r="E24" i="9" s="1"/>
  <c r="J178" i="8"/>
  <c r="E34" i="9" s="1"/>
  <c r="J115" i="8"/>
  <c r="E25" i="9" s="1"/>
  <c r="J134" i="8"/>
  <c r="E28" i="9" s="1"/>
  <c r="J120" i="1"/>
  <c r="E13" i="9" s="1"/>
  <c r="J110" i="1"/>
  <c r="E12" i="9" s="1"/>
  <c r="E10" i="9"/>
  <c r="J63" i="1"/>
  <c r="E9" i="9" s="1"/>
  <c r="N18" i="9" s="1"/>
  <c r="E6" i="9"/>
  <c r="E8" i="9"/>
  <c r="E5" i="9"/>
  <c r="J14" i="1"/>
  <c r="N16" i="9" l="1"/>
  <c r="J143" i="8"/>
  <c r="J145" i="8" s="1"/>
  <c r="E19" i="9"/>
  <c r="J197" i="8"/>
  <c r="E29" i="9"/>
  <c r="E11" i="9"/>
  <c r="N19" i="9" s="1"/>
  <c r="J121" i="1"/>
  <c r="N15" i="9" l="1"/>
  <c r="J199" i="8"/>
  <c r="E39" i="9" s="1"/>
  <c r="J154" i="8"/>
  <c r="J123" i="1"/>
  <c r="E14" i="9" s="1"/>
  <c r="N20" i="9" s="1"/>
  <c r="N21" i="9" l="1"/>
  <c r="N22" i="9"/>
  <c r="J125" i="1"/>
  <c r="E15" i="9" s="1"/>
  <c r="E16" i="9" s="1"/>
  <c r="J201" i="8"/>
  <c r="J202" i="8" s="1"/>
  <c r="J155" i="8"/>
  <c r="J126" i="1" l="1"/>
  <c r="J127" i="1" s="1"/>
  <c r="J203" i="8"/>
  <c r="E40" i="9"/>
  <c r="E41" i="9" s="1"/>
  <c r="E42" i="9" s="1"/>
</calcChain>
</file>

<file path=xl/sharedStrings.xml><?xml version="1.0" encoding="utf-8"?>
<sst xmlns="http://schemas.openxmlformats.org/spreadsheetml/2006/main" count="1201" uniqueCount="459">
  <si>
    <t>接待部分</t>
  </si>
  <si>
    <t>序号</t>
  </si>
  <si>
    <t>内容</t>
  </si>
  <si>
    <t>报价</t>
  </si>
  <si>
    <t>单位万元</t>
  </si>
  <si>
    <t>集结费用</t>
  </si>
  <si>
    <t>大团大交通</t>
  </si>
  <si>
    <t>日本境内交通</t>
  </si>
  <si>
    <t>住宿费</t>
  </si>
  <si>
    <t>餐饮（不含VIP费用）</t>
  </si>
  <si>
    <t>接待物料</t>
  </si>
  <si>
    <t>游览</t>
  </si>
  <si>
    <t>参访交流</t>
  </si>
  <si>
    <t>接待人工</t>
  </si>
  <si>
    <t>VIP费用</t>
  </si>
  <si>
    <t>接待其他</t>
  </si>
  <si>
    <t>服务费</t>
  </si>
  <si>
    <t>税</t>
  </si>
  <si>
    <t>合计</t>
  </si>
  <si>
    <t>会奖部分</t>
  </si>
  <si>
    <t>颁奖大会—外场搭建</t>
  </si>
  <si>
    <t>颁奖大会—内场搭建</t>
  </si>
  <si>
    <t>颁奖大会—声光电设备</t>
  </si>
  <si>
    <t>颁奖大会—节目</t>
  </si>
  <si>
    <t>颁奖大会—场馆租赁</t>
  </si>
  <si>
    <t>颁奖大会—物料</t>
  </si>
  <si>
    <t>颁奖大会—人工</t>
  </si>
  <si>
    <t>颁奖大会—拍摄</t>
  </si>
  <si>
    <t>颁奖大会—直播</t>
  </si>
  <si>
    <t xml:space="preserve">颁奖大会—视频 </t>
  </si>
  <si>
    <t>颁奖大会—其他</t>
  </si>
  <si>
    <t>英雄宴—外内场搭建</t>
  </si>
  <si>
    <t>英雄宴—声光电设备</t>
  </si>
  <si>
    <t>英雄宴—节目</t>
  </si>
  <si>
    <t>英雄宴—场馆租赁及餐费</t>
  </si>
  <si>
    <t>英雄宴—物料（含抽奖奖品）</t>
  </si>
  <si>
    <t>英雄宴—人工</t>
  </si>
  <si>
    <t>英雄宴—拍摄</t>
  </si>
  <si>
    <t xml:space="preserve">英雄宴—视频 </t>
  </si>
  <si>
    <t>英雄宴—其他</t>
  </si>
  <si>
    <t>税金</t>
  </si>
  <si>
    <t>泰康第二十三届世纪圣典——接待部分</t>
  </si>
  <si>
    <t>注意：１．本报价单为报价格式模板，供应商应按照本格式填报，供应商可根据方案情况调整增删、调整费用类别、项目，但应达到本模板颗粒度。</t>
  </si>
  <si>
    <t>会议日期</t>
  </si>
  <si>
    <t>2024年4月下旬</t>
  </si>
  <si>
    <t>报价日期 2023年    月     日</t>
  </si>
  <si>
    <t>参加人数</t>
  </si>
  <si>
    <t>1300人</t>
  </si>
  <si>
    <t>费用类别</t>
  </si>
  <si>
    <t>项目名称</t>
  </si>
  <si>
    <t>规格</t>
  </si>
  <si>
    <t xml:space="preserve"> 价格明细(RMB) </t>
  </si>
  <si>
    <t xml:space="preserve"> 报价说明</t>
  </si>
  <si>
    <t>国内集结费用</t>
  </si>
  <si>
    <t>合计1</t>
  </si>
  <si>
    <t>2、机票/火车票等费用</t>
  </si>
  <si>
    <t xml:space="preserve"> 单位1 </t>
  </si>
  <si>
    <t xml:space="preserve"> 数量1 </t>
  </si>
  <si>
    <t xml:space="preserve"> 单位2 </t>
  </si>
  <si>
    <t xml:space="preserve"> 数量2 </t>
  </si>
  <si>
    <t>单价</t>
  </si>
  <si>
    <t>小计</t>
  </si>
  <si>
    <t xml:space="preserve"> 备注说明</t>
  </si>
  <si>
    <t>北京-东京往返机票</t>
  </si>
  <si>
    <t>经济舱</t>
  </si>
  <si>
    <t>往返</t>
  </si>
  <si>
    <t>人</t>
  </si>
  <si>
    <t>上海-东京往返机票</t>
  </si>
  <si>
    <t>广州-东京往返机票</t>
  </si>
  <si>
    <t>合计2</t>
  </si>
  <si>
    <t>3、车辆费用</t>
  </si>
  <si>
    <t xml:space="preserve"> 备注 </t>
  </si>
  <si>
    <t>辆</t>
  </si>
  <si>
    <t>天</t>
  </si>
  <si>
    <t>合计3</t>
  </si>
  <si>
    <t>请提供较为合理的预估费用</t>
  </si>
  <si>
    <t>4、酒店费用</t>
  </si>
  <si>
    <t xml:space="preserve">单价 </t>
  </si>
  <si>
    <t>合计4</t>
  </si>
  <si>
    <t>5、用餐</t>
  </si>
  <si>
    <t>Day1 晚餐-常规</t>
  </si>
  <si>
    <t>Day2 午餐-常规餐</t>
  </si>
  <si>
    <t>Day2 晚餐-特色餐（可根据自身日程安排调整时间）</t>
  </si>
  <si>
    <t>Day3 午餐-常规餐</t>
  </si>
  <si>
    <t>Day3 晚餐-常规餐</t>
  </si>
  <si>
    <t>Day4 午餐-常规餐</t>
  </si>
  <si>
    <t>Day4 晚餐-英雄宴</t>
  </si>
  <si>
    <t>Day5 送机简餐</t>
  </si>
  <si>
    <t>合计5</t>
  </si>
  <si>
    <t xml:space="preserve">物料
</t>
  </si>
  <si>
    <t>6、物料</t>
  </si>
  <si>
    <t>矿泉水</t>
  </si>
  <si>
    <t>瓶</t>
  </si>
  <si>
    <t>服装</t>
  </si>
  <si>
    <t>套</t>
  </si>
  <si>
    <t>行李牌</t>
  </si>
  <si>
    <t>伴手礼</t>
  </si>
  <si>
    <t>帆布袋</t>
  </si>
  <si>
    <t>出行手册</t>
  </si>
  <si>
    <t>酒店签到台</t>
  </si>
  <si>
    <t>酒店背景板</t>
  </si>
  <si>
    <t>酒店水牌</t>
  </si>
  <si>
    <t>会旗</t>
  </si>
  <si>
    <t>办公用品</t>
  </si>
  <si>
    <t>欢迎函</t>
  </si>
  <si>
    <t>急救包</t>
  </si>
  <si>
    <t>合计6</t>
  </si>
  <si>
    <t>7、其它接待</t>
  </si>
  <si>
    <t>预估</t>
  </si>
  <si>
    <t>个</t>
  </si>
  <si>
    <t>合计7</t>
  </si>
  <si>
    <t>8、参访交流相关费用</t>
  </si>
  <si>
    <t>例：企业</t>
  </si>
  <si>
    <t>合计8</t>
  </si>
  <si>
    <t>9、人工费用</t>
  </si>
  <si>
    <t>合计9</t>
  </si>
  <si>
    <t>VIP（包含VVIP,VIP及总经理）</t>
  </si>
  <si>
    <t>10、VIP接待项</t>
  </si>
  <si>
    <t>VVIP专机费用</t>
  </si>
  <si>
    <t>团</t>
  </si>
  <si>
    <t>总经理机票</t>
  </si>
  <si>
    <t>VVIP包车费用</t>
  </si>
  <si>
    <t>VIP 顶尖绩优 包车费用</t>
  </si>
  <si>
    <t>中巴</t>
  </si>
  <si>
    <t>总经理团 包车费用</t>
  </si>
  <si>
    <t>VVIP景点门票</t>
  </si>
  <si>
    <t>次</t>
  </si>
  <si>
    <t>VIP及总经理景点门票</t>
  </si>
  <si>
    <t>其它费用</t>
  </si>
  <si>
    <t>导游</t>
  </si>
  <si>
    <t>领队</t>
  </si>
  <si>
    <t>合计10</t>
  </si>
  <si>
    <t>其他接待部分费用</t>
  </si>
  <si>
    <t>１1、其他</t>
  </si>
  <si>
    <t>集体照相关费用</t>
  </si>
  <si>
    <t>大团跟拍</t>
  </si>
  <si>
    <t>合计１1</t>
  </si>
  <si>
    <t xml:space="preserve"> </t>
  </si>
  <si>
    <t>以上费用小计</t>
  </si>
  <si>
    <t>服务费率</t>
  </si>
  <si>
    <t>服务费金额</t>
  </si>
  <si>
    <t>税率</t>
  </si>
  <si>
    <t>全部费用总计</t>
  </si>
  <si>
    <t>人均</t>
  </si>
  <si>
    <t>泰康第二十三届世纪圣典——颁奖大会</t>
  </si>
  <si>
    <t>报价日期</t>
  </si>
  <si>
    <t>外场搭建</t>
  </si>
  <si>
    <t>1、外场搭建费用</t>
  </si>
  <si>
    <t>外场主门头</t>
  </si>
  <si>
    <t>项</t>
  </si>
  <si>
    <t>场</t>
  </si>
  <si>
    <t>互动装置</t>
  </si>
  <si>
    <t>XX结构</t>
  </si>
  <si>
    <t>组</t>
  </si>
  <si>
    <t>XX装置</t>
  </si>
  <si>
    <t>米</t>
  </si>
  <si>
    <t>合影区造景</t>
  </si>
  <si>
    <t>精神堡垒</t>
  </si>
  <si>
    <t>内场布置</t>
  </si>
  <si>
    <t>2、内场布置</t>
  </si>
  <si>
    <t>舞台制作</t>
  </si>
  <si>
    <t>讲台</t>
  </si>
  <si>
    <t>设备</t>
  </si>
  <si>
    <t>3、设备</t>
  </si>
  <si>
    <t>节目</t>
  </si>
  <si>
    <t>4、节目</t>
  </si>
  <si>
    <t>演员</t>
  </si>
  <si>
    <t>按照3个节目预计</t>
  </si>
  <si>
    <t>节目彩排、配合</t>
  </si>
  <si>
    <t>场馆费用</t>
  </si>
  <si>
    <t>5、场馆费用</t>
  </si>
  <si>
    <t>物料</t>
  </si>
  <si>
    <t>会长奖盘开模费</t>
  </si>
  <si>
    <t>会长奖盘</t>
  </si>
  <si>
    <t>会长服装</t>
  </si>
  <si>
    <t>分公司奖杯</t>
  </si>
  <si>
    <t>奖牌</t>
  </si>
  <si>
    <t>奖牌开模费用</t>
  </si>
  <si>
    <t>徽章</t>
  </si>
  <si>
    <t>徽章开模费用</t>
  </si>
  <si>
    <t>指引指示</t>
  </si>
  <si>
    <t>椅背贴</t>
  </si>
  <si>
    <t>颂稿夹</t>
  </si>
  <si>
    <t>VIP物料</t>
  </si>
  <si>
    <t>手卡</t>
  </si>
  <si>
    <t>张</t>
  </si>
  <si>
    <t>麦标</t>
  </si>
  <si>
    <t>物料运输及邮寄费</t>
  </si>
  <si>
    <t>VIP桌卡</t>
  </si>
  <si>
    <t>工作证</t>
  </si>
  <si>
    <t>手举引导牌带长杆</t>
  </si>
  <si>
    <t xml:space="preserve">会奖人工费用
</t>
  </si>
  <si>
    <t>7、人工费用</t>
  </si>
  <si>
    <t>项目策划-平面设计（含延展设计）</t>
  </si>
  <si>
    <t>项目策划-三维设计（含制作文件）</t>
  </si>
  <si>
    <t>文案撰写</t>
  </si>
  <si>
    <t>礼仪</t>
  </si>
  <si>
    <t>VVIP礼仪</t>
  </si>
  <si>
    <t>礼仪服装</t>
  </si>
  <si>
    <t>主持人</t>
  </si>
  <si>
    <t>化妆师</t>
  </si>
  <si>
    <t>指引人员</t>
  </si>
  <si>
    <t>总导演</t>
  </si>
  <si>
    <t>日本工作及运营企划团队现场执行</t>
  </si>
  <si>
    <t>现场拍摄</t>
  </si>
  <si>
    <t>8、现场拍摄</t>
  </si>
  <si>
    <t>航拍机+飞手</t>
  </si>
  <si>
    <t>直播相关</t>
  </si>
  <si>
    <t>9、直播相关</t>
  </si>
  <si>
    <t>视频剪辑</t>
  </si>
  <si>
    <t>10、视频剪辑</t>
  </si>
  <si>
    <t>开场</t>
  </si>
  <si>
    <t>条</t>
  </si>
  <si>
    <t>分子公司奖项视频</t>
  </si>
  <si>
    <t>分、子公司获奖人员含名单</t>
  </si>
  <si>
    <t>特殊奖项</t>
  </si>
  <si>
    <t>单人照片</t>
  </si>
  <si>
    <t>环节背景视频</t>
  </si>
  <si>
    <t>会奖其他费用</t>
  </si>
  <si>
    <t>11、其他</t>
  </si>
  <si>
    <t>垃圾清理</t>
  </si>
  <si>
    <t>日本搭建公司企划、人员等杂费</t>
  </si>
  <si>
    <t>合计11</t>
  </si>
  <si>
    <t>12、人工费用</t>
  </si>
  <si>
    <t>人员差旅</t>
  </si>
  <si>
    <t>考察费用</t>
  </si>
  <si>
    <t>合计12</t>
  </si>
  <si>
    <t>泰康第二十三届世纪圣典——英雄宴</t>
  </si>
  <si>
    <t>内外场搭建</t>
  </si>
  <si>
    <t>1、内外场搭建费用</t>
  </si>
  <si>
    <t>外场指示</t>
  </si>
  <si>
    <t>2、设备</t>
  </si>
  <si>
    <t>3、节目</t>
  </si>
  <si>
    <t xml:space="preserve">场地/餐食费用
</t>
  </si>
  <si>
    <t>4、场地费用</t>
  </si>
  <si>
    <t>英雄宴桌餐费用</t>
  </si>
  <si>
    <t>5、英雄宴桌餐费用</t>
  </si>
  <si>
    <t>主持人及VVIP杂费合计</t>
  </si>
  <si>
    <t>英雄宴物料</t>
  </si>
  <si>
    <t xml:space="preserve">英雄宴人工费用
</t>
  </si>
  <si>
    <t>英雄宴其他费用</t>
  </si>
  <si>
    <t>8、其他</t>
  </si>
  <si>
    <t>道具等物料物流、运输</t>
  </si>
  <si>
    <t>1、集结费用</t>
    <phoneticPr fontId="34" type="noConversion"/>
  </si>
  <si>
    <t>集结住宿</t>
    <phoneticPr fontId="34" type="noConversion"/>
  </si>
  <si>
    <t>成都-东京往返机票</t>
    <phoneticPr fontId="34" type="noConversion"/>
  </si>
  <si>
    <t>大团接送机</t>
  </si>
  <si>
    <t>45座大巴</t>
    <phoneticPr fontId="34" type="noConversion"/>
  </si>
  <si>
    <t>辆</t>
    <phoneticPr fontId="34" type="noConversion"/>
  </si>
  <si>
    <t>次数</t>
    <phoneticPr fontId="34" type="noConversion"/>
  </si>
  <si>
    <t>酒店-会场-旅游-酒店</t>
    <phoneticPr fontId="34" type="noConversion"/>
  </si>
  <si>
    <t>天</t>
    <phoneticPr fontId="34" type="noConversion"/>
  </si>
  <si>
    <t>包车</t>
    <phoneticPr fontId="34" type="noConversion"/>
  </si>
  <si>
    <t>新高轮</t>
    <phoneticPr fontId="34" type="noConversion"/>
  </si>
  <si>
    <t>东京高轮地区系列酒店　TWN  2人用房 30平方米</t>
  </si>
  <si>
    <t>人</t>
    <phoneticPr fontId="35" type="noConversion"/>
  </si>
  <si>
    <t>晚</t>
    <phoneticPr fontId="35" type="noConversion"/>
  </si>
  <si>
    <t>含早</t>
    <phoneticPr fontId="34" type="noConversion"/>
  </si>
  <si>
    <t>东京高轮地区系列酒店　DBL　一人用房 30平方米</t>
  </si>
  <si>
    <t>东京高轮地区系列酒店　TWN  2人用房 46平方米</t>
  </si>
  <si>
    <t>东京高轮地区系列酒店　 1人用房 46平方米(行政房)</t>
  </si>
  <si>
    <t>酒店自助</t>
    <phoneticPr fontId="34" type="noConversion"/>
  </si>
  <si>
    <t>船宴</t>
    <phoneticPr fontId="34" type="noConversion"/>
  </si>
  <si>
    <t>社会餐厅</t>
    <phoneticPr fontId="34" type="noConversion"/>
  </si>
  <si>
    <t>英雄宴</t>
    <phoneticPr fontId="34" type="noConversion"/>
  </si>
  <si>
    <t>酒店自助</t>
  </si>
  <si>
    <t>船宴</t>
  </si>
  <si>
    <t>社会餐厅</t>
  </si>
  <si>
    <t>英雄宴</t>
  </si>
  <si>
    <t>餐</t>
    <phoneticPr fontId="35" type="noConversion"/>
  </si>
  <si>
    <t>人</t>
    <phoneticPr fontId="34" type="noConversion"/>
  </si>
  <si>
    <t>手举牌</t>
    <phoneticPr fontId="35" type="noConversion"/>
  </si>
  <si>
    <t>KT板</t>
    <phoneticPr fontId="35" type="noConversion"/>
  </si>
  <si>
    <t>个</t>
    <phoneticPr fontId="35" type="noConversion"/>
  </si>
  <si>
    <t>次</t>
    <phoneticPr fontId="35" type="noConversion"/>
  </si>
  <si>
    <t>车头牌</t>
    <phoneticPr fontId="35" type="noConversion"/>
  </si>
  <si>
    <t>铜版纸塑封</t>
    <phoneticPr fontId="35" type="noConversion"/>
  </si>
  <si>
    <t>A3</t>
    <phoneticPr fontId="35" type="noConversion"/>
  </si>
  <si>
    <t>单价100为指定价格</t>
    <phoneticPr fontId="34" type="noConversion"/>
  </si>
  <si>
    <t>胸卡</t>
    <phoneticPr fontId="35" type="noConversion"/>
  </si>
  <si>
    <t>金属+PVC+布艺胸卡绳</t>
    <phoneticPr fontId="35" type="noConversion"/>
  </si>
  <si>
    <t>胸卡绳印LOGO，胸卡双面彩印</t>
    <phoneticPr fontId="35" type="noConversion"/>
  </si>
  <si>
    <t>铜版纸</t>
  </si>
  <si>
    <t>个</t>
    <phoneticPr fontId="34" type="noConversion"/>
  </si>
  <si>
    <t>使用酒店现有签到台</t>
    <phoneticPr fontId="34" type="noConversion"/>
  </si>
  <si>
    <t>套</t>
    <phoneticPr fontId="34" type="noConversion"/>
  </si>
  <si>
    <t>条幅</t>
    <phoneticPr fontId="35" type="noConversion"/>
  </si>
  <si>
    <t>宝丽布</t>
    <phoneticPr fontId="35" type="noConversion"/>
  </si>
  <si>
    <t>条</t>
    <phoneticPr fontId="35" type="noConversion"/>
  </si>
  <si>
    <t>签到台布置</t>
    <phoneticPr fontId="35" type="noConversion"/>
  </si>
  <si>
    <t>组</t>
    <phoneticPr fontId="35" type="noConversion"/>
  </si>
  <si>
    <t>天</t>
    <phoneticPr fontId="35" type="noConversion"/>
  </si>
  <si>
    <t>其他定制物料</t>
  </si>
  <si>
    <t>急救包</t>
    <phoneticPr fontId="34" type="noConversion"/>
  </si>
  <si>
    <t>透明PVC</t>
    <phoneticPr fontId="35" type="noConversion"/>
  </si>
  <si>
    <t>当地定制</t>
    <phoneticPr fontId="35" type="noConversion"/>
  </si>
  <si>
    <t>车窗贴</t>
    <phoneticPr fontId="35" type="noConversion"/>
  </si>
  <si>
    <t>快递费用</t>
  </si>
  <si>
    <t>定制纸巾</t>
  </si>
  <si>
    <t>环保纸</t>
  </si>
  <si>
    <t>1000张起定，数量预估</t>
  </si>
  <si>
    <t>定制房卡套</t>
    <phoneticPr fontId="35" type="noConversion"/>
  </si>
  <si>
    <t>铜版纸</t>
    <phoneticPr fontId="35" type="noConversion"/>
  </si>
  <si>
    <t>彩印</t>
    <phoneticPr fontId="35" type="noConversion"/>
  </si>
  <si>
    <t>次</t>
    <phoneticPr fontId="34" type="noConversion"/>
  </si>
  <si>
    <t>D3-4游览门票费用</t>
  </si>
  <si>
    <t>D4迪士尼门票</t>
  </si>
  <si>
    <t>接送机人员</t>
    <phoneticPr fontId="35" type="noConversion"/>
  </si>
  <si>
    <t>酒店会务人员</t>
    <phoneticPr fontId="35" type="noConversion"/>
  </si>
  <si>
    <t>北京出发</t>
    <phoneticPr fontId="34" type="noConversion"/>
  </si>
  <si>
    <t>含彩排搭建时间及踩点</t>
    <phoneticPr fontId="35" type="noConversion"/>
  </si>
  <si>
    <t>导游</t>
    <phoneticPr fontId="35" type="noConversion"/>
  </si>
  <si>
    <t>东京本地</t>
    <phoneticPr fontId="34" type="noConversion"/>
  </si>
  <si>
    <t>领队</t>
    <phoneticPr fontId="35" type="noConversion"/>
  </si>
  <si>
    <t>各地出发</t>
    <phoneticPr fontId="34" type="noConversion"/>
  </si>
  <si>
    <t>工作人员房间</t>
    <phoneticPr fontId="35" type="noConversion"/>
  </si>
  <si>
    <t>间</t>
    <phoneticPr fontId="35" type="noConversion"/>
  </si>
  <si>
    <t>两人一间</t>
    <phoneticPr fontId="35" type="noConversion"/>
  </si>
  <si>
    <t>工作人员大交通</t>
    <phoneticPr fontId="35" type="noConversion"/>
  </si>
  <si>
    <t>往返</t>
    <phoneticPr fontId="35" type="noConversion"/>
  </si>
  <si>
    <t>预估，以实际产生的为准</t>
    <phoneticPr fontId="35" type="noConversion"/>
  </si>
  <si>
    <t>工作人员市内交通</t>
    <phoneticPr fontId="35" type="noConversion"/>
  </si>
  <si>
    <t>项</t>
    <phoneticPr fontId="35" type="noConversion"/>
  </si>
  <si>
    <t>市内交通补助</t>
    <phoneticPr fontId="35" type="noConversion"/>
  </si>
  <si>
    <t>工作人员餐补</t>
    <phoneticPr fontId="35" type="noConversion"/>
  </si>
  <si>
    <t>会务人员</t>
    <phoneticPr fontId="34" type="noConversion"/>
  </si>
  <si>
    <t>领队</t>
    <phoneticPr fontId="34" type="noConversion"/>
  </si>
  <si>
    <t>例：损保公司</t>
    <phoneticPr fontId="34" type="noConversion"/>
  </si>
  <si>
    <t>小计</t>
    <phoneticPr fontId="34" type="noConversion"/>
  </si>
  <si>
    <t>签证费用</t>
    <phoneticPr fontId="35" type="noConversion"/>
  </si>
  <si>
    <t>北京、重庆、上海领取</t>
    <phoneticPr fontId="34" type="noConversion"/>
  </si>
  <si>
    <t>广州、大连领区</t>
    <phoneticPr fontId="34" type="noConversion"/>
  </si>
  <si>
    <t>沈阳、青岛领区</t>
    <phoneticPr fontId="34" type="noConversion"/>
  </si>
  <si>
    <t>保险费用</t>
    <phoneticPr fontId="35" type="noConversion"/>
  </si>
  <si>
    <t>H5</t>
    <phoneticPr fontId="34" type="noConversion"/>
  </si>
  <si>
    <t>会务接待人工费用
1300人</t>
    <phoneticPr fontId="34" type="noConversion"/>
  </si>
  <si>
    <t>游览费用1300人</t>
    <phoneticPr fontId="34" type="noConversion"/>
  </si>
  <si>
    <t>餐饮费用
1300人</t>
    <phoneticPr fontId="34" type="noConversion"/>
  </si>
  <si>
    <t>住宿费用
1300人</t>
    <phoneticPr fontId="34" type="noConversion"/>
  </si>
  <si>
    <t>日本境内交通费用
1300人</t>
    <phoneticPr fontId="34" type="noConversion"/>
  </si>
  <si>
    <t>最多30人/团组</t>
    <phoneticPr fontId="34" type="noConversion"/>
  </si>
  <si>
    <t>团组</t>
    <phoneticPr fontId="34" type="noConversion"/>
  </si>
  <si>
    <t>	董事长
	世纪圣典会长4人
	总部领导及随行工作人员30人</t>
    <phoneticPr fontId="34" type="noConversion"/>
  </si>
  <si>
    <t>导游餐补</t>
    <phoneticPr fontId="34" type="noConversion"/>
  </si>
  <si>
    <t>司机餐补</t>
    <phoneticPr fontId="34" type="noConversion"/>
  </si>
  <si>
    <t>VVIP酒店</t>
    <phoneticPr fontId="34" type="noConversion"/>
  </si>
  <si>
    <t>东京高轮地区系列酒店 花香路 和式房</t>
  </si>
  <si>
    <t>东京高轮地区系列酒店  套房 60平方</t>
  </si>
  <si>
    <t>东京高轮地区系列酒店  套房 100平方</t>
  </si>
  <si>
    <t>东京高轮地区系列酒店  套房 200平方</t>
  </si>
  <si>
    <t>富士山 別荘然然</t>
    <rPh sb="4" eb="6">
      <t>ベッソウ</t>
    </rPh>
    <phoneticPr fontId="36"/>
  </si>
  <si>
    <t>富士山 鐘山苑  露天風呂付客室</t>
    <rPh sb="4" eb="6">
      <t>カネヤマ</t>
    </rPh>
    <rPh sb="6" eb="7">
      <t>エン</t>
    </rPh>
    <rPh sb="9" eb="11">
      <t>ロテン</t>
    </rPh>
    <rPh sb="11" eb="13">
      <t>ブロ</t>
    </rPh>
    <rPh sb="13" eb="14">
      <t>ツキ</t>
    </rPh>
    <rPh sb="14" eb="16">
      <t>キャクシツ</t>
    </rPh>
    <phoneticPr fontId="36"/>
  </si>
  <si>
    <t>总经理住宿酒店</t>
    <phoneticPr fontId="34" type="noConversion"/>
  </si>
  <si>
    <t>D0晚餐VIP用餐</t>
    <phoneticPr fontId="34" type="noConversion"/>
  </si>
  <si>
    <t>D1晚餐VIP用餐</t>
    <phoneticPr fontId="34" type="noConversion"/>
  </si>
  <si>
    <t>D2午餐VIP用餐</t>
    <phoneticPr fontId="34" type="noConversion"/>
  </si>
  <si>
    <t>D2晚餐VIP用餐</t>
    <phoneticPr fontId="34" type="noConversion"/>
  </si>
  <si>
    <t>D3午餐VIP用餐</t>
    <phoneticPr fontId="34" type="noConversion"/>
  </si>
  <si>
    <t>D3晚餐VIP用餐</t>
    <phoneticPr fontId="34" type="noConversion"/>
  </si>
  <si>
    <t>D4午餐VIP用餐</t>
    <phoneticPr fontId="34" type="noConversion"/>
  </si>
  <si>
    <t>损保公司</t>
    <phoneticPr fontId="34" type="noConversion"/>
  </si>
  <si>
    <t>场</t>
    <phoneticPr fontId="34" type="noConversion"/>
  </si>
  <si>
    <t>场地及摄影</t>
    <phoneticPr fontId="34" type="noConversion"/>
  </si>
  <si>
    <t>摄影</t>
    <phoneticPr fontId="34" type="noConversion"/>
  </si>
  <si>
    <t>摄像</t>
    <phoneticPr fontId="34" type="noConversion"/>
  </si>
  <si>
    <t>预估费用</t>
    <phoneticPr fontId="34" type="noConversion"/>
  </si>
  <si>
    <t>VIP顶尖绩优追</t>
    <phoneticPr fontId="34" type="noConversion"/>
  </si>
  <si>
    <t>高清数字激光投影机投影机</t>
    <rPh sb="0" eb="12">
      <t>zhuce</t>
    </rPh>
    <phoneticPr fontId="25" type="noConversion"/>
  </si>
  <si>
    <t>平米</t>
    <phoneticPr fontId="34" type="noConversion"/>
  </si>
  <si>
    <t>LED Controller 处理器</t>
  </si>
  <si>
    <t>Video  Processor  视频处理器(HD/SDI)</t>
  </si>
  <si>
    <t>Controller  大型控制台</t>
  </si>
  <si>
    <t xml:space="preserve">Cue  Light  Kit   翻页提示器套装(带PC-AS4遥控器)     </t>
  </si>
  <si>
    <t>Hriend Video Processor  处理器含解密狗</t>
  </si>
  <si>
    <t>Hriend  Video Processor  控制主机含编程</t>
  </si>
  <si>
    <t>NETGEAR JGS524 Network Switch  网络交换机（千兆，24路）</t>
  </si>
  <si>
    <t>EXTRON DVI104 Tx/Rx DVI Fiber Optic Extender 光纤延长器</t>
  </si>
  <si>
    <t>KORNING LC-LC Fiber Cable光缆(多模，双工，100m)</t>
  </si>
  <si>
    <t>PHILIPS  Monitor  监视器(液晶  ，24")</t>
  </si>
  <si>
    <t>SHARP LCD-55 液晶电视(60"，全高清)</t>
  </si>
  <si>
    <t>MAC笔记本电脑(APPLE , MACBOOK)</t>
  </si>
  <si>
    <t>Layher架2m*2m*6m高*4组 投影架</t>
  </si>
  <si>
    <t>Power  Distributor  Cabinet  配电箱(三相,100A)</t>
  </si>
  <si>
    <t>Video Cable 视频线材</t>
  </si>
  <si>
    <t>项</t>
    <phoneticPr fontId="34" type="noConversion"/>
  </si>
  <si>
    <t>Digital Power Amplifier  数字功放</t>
  </si>
  <si>
    <t xml:space="preserve">Digital  Mixer(32ch)   数字调音台  </t>
  </si>
  <si>
    <t>SHURE UR4D+ Dual channel diversity receiver 舒尔UR4D+接收机</t>
  </si>
  <si>
    <t xml:space="preserve">SHURE UR2/Beta 58A  Wireless Hand-hold Mic  无线手持式话筒 </t>
  </si>
  <si>
    <t>SHURE UR1/WBH53 Headworn Microphone 头戴式话筒</t>
  </si>
  <si>
    <t>SHURE UR1 Microphone 领夹式话筒</t>
  </si>
  <si>
    <t xml:space="preserve">SHURE  UA845E  UHF  Antenna  Distribution  System  U段天线放大传输系统(带UA870WB指向性天线)    </t>
  </si>
  <si>
    <t>Master Station  无线对讲系统基站</t>
  </si>
  <si>
    <t>Receiver  无线对讲系统接收点</t>
  </si>
  <si>
    <t>DI Box  DI盒</t>
    <phoneticPr fontId="34" type="noConversion"/>
  </si>
  <si>
    <t>无线对讲机</t>
  </si>
  <si>
    <t>AUDIO Cable 视频线材</t>
  </si>
  <si>
    <t>Moving lights,1500w Spot-Performance 图案电脑灯（切片）</t>
  </si>
  <si>
    <t>JOLLY X-15R-Beam 光束电脑灯</t>
  </si>
  <si>
    <t>EXPLORER Ovation LED Moving Heads Light</t>
  </si>
  <si>
    <t>LED4头观众灯</t>
    <rPh sb="4" eb="5">
      <t>tou</t>
    </rPh>
    <rPh sb="5" eb="6">
      <t>guan zhong</t>
    </rPh>
    <phoneticPr fontId="25" type="noConversion"/>
  </si>
  <si>
    <t>logo片</t>
    <rPh sb="4" eb="5">
      <t>pian</t>
    </rPh>
    <phoneticPr fontId="25" type="noConversion"/>
  </si>
  <si>
    <t>Fog Machine 雾机</t>
  </si>
  <si>
    <t>MA grandMA2 Light Console 调光台</t>
    <phoneticPr fontId="34" type="noConversion"/>
  </si>
  <si>
    <t>MA grandMA NSP 网络信号处理器</t>
  </si>
  <si>
    <t>Lighting DA 信号放大器</t>
  </si>
  <si>
    <t>大型Truss  灯光架  (600mmx1200mm)</t>
  </si>
  <si>
    <t>Truss  灯光架  (400mmx600mm)</t>
  </si>
  <si>
    <t xml:space="preserve">Layher架2m*2m*6m高*4组  </t>
  </si>
  <si>
    <t>Layher架2m*2m*4m高*2组  追光架</t>
  </si>
  <si>
    <t xml:space="preserve">HMI-4000  Follow Spot  追光灯     </t>
  </si>
  <si>
    <t>HSZ-80B  Manual Hoist  手动葫芦(1吨,15米)</t>
  </si>
  <si>
    <t>Power  Distributor  Cabinet  配电箱(三相100A)</t>
  </si>
  <si>
    <t>LIGHT Cable 视频线材</t>
  </si>
  <si>
    <t>Project Manager</t>
  </si>
  <si>
    <t>Video Engineer</t>
  </si>
  <si>
    <t>Audio Engineer</t>
  </si>
  <si>
    <t>Lighting Engineer</t>
  </si>
  <si>
    <t>Other Technician</t>
  </si>
  <si>
    <t>Benefits Costs</t>
  </si>
  <si>
    <t>Traffic Costs</t>
    <phoneticPr fontId="34" type="noConversion"/>
  </si>
  <si>
    <t>EQUIPMENT TRANSPORT CHARGES</t>
    <phoneticPr fontId="34" type="noConversion"/>
  </si>
  <si>
    <r>
      <t>P3 LED Display LED</t>
    </r>
    <r>
      <rPr>
        <sz val="10"/>
        <color indexed="8"/>
        <rFont val="宋体"/>
        <family val="3"/>
        <charset val="134"/>
      </rPr>
      <t>大屏幕</t>
    </r>
    <rPh sb="0" eb="21">
      <t>zhuce</t>
    </rPh>
    <phoneticPr fontId="25" type="noConversion"/>
  </si>
  <si>
    <t>-</t>
    <phoneticPr fontId="34" type="noConversion"/>
  </si>
  <si>
    <t>EQUIPMENT TRANSPORT CHARGES</t>
  </si>
  <si>
    <t>演出1</t>
    <phoneticPr fontId="34" type="noConversion"/>
  </si>
  <si>
    <t>演出2</t>
  </si>
  <si>
    <t>演出3</t>
  </si>
  <si>
    <t>剧场场地费用</t>
    <phoneticPr fontId="34" type="noConversion"/>
  </si>
  <si>
    <t>花</t>
    <phoneticPr fontId="34" type="noConversion"/>
  </si>
  <si>
    <t>Photographer 照片摄影师 （工作时间）</t>
    <phoneticPr fontId="34" type="noConversion"/>
  </si>
  <si>
    <t>摄像师 （工作时间）</t>
    <rPh sb="3" eb="4">
      <t>she'xiang'shi</t>
    </rPh>
    <phoneticPr fontId="3"/>
  </si>
  <si>
    <t>摄影师</t>
    <rPh sb="0" eb="1">
      <t>she'ying'shiri</t>
    </rPh>
    <phoneticPr fontId="9" type="noConversion"/>
  </si>
  <si>
    <t>摄影师11日空返</t>
    <rPh sb="0" eb="1">
      <t>she'ying'shi</t>
    </rPh>
    <rPh sb="5" eb="6">
      <t>ri</t>
    </rPh>
    <rPh sb="6" eb="7">
      <t>kong'fan</t>
    </rPh>
    <phoneticPr fontId="9" type="noConversion"/>
  </si>
  <si>
    <t>图片直播设备及日本网卡</t>
    <rPh sb="2" eb="3">
      <t>ri</t>
    </rPh>
    <rPh sb="3" eb="4">
      <t>tu'p</t>
    </rPh>
    <rPh sb="5" eb="6">
      <t>zhi'bo</t>
    </rPh>
    <rPh sb="7" eb="8">
      <t>she'b</t>
    </rPh>
    <rPh sb="9" eb="10">
      <t>ji</t>
    </rPh>
    <rPh sb="10" eb="11">
      <t>ri'benwang'ka</t>
    </rPh>
    <phoneticPr fontId="9" type="noConversion"/>
  </si>
  <si>
    <t>直播平台</t>
    <rPh sb="2" eb="3">
      <t>ri</t>
    </rPh>
    <rPh sb="3" eb="4">
      <t>tu'pzhi'boping'tai</t>
    </rPh>
    <phoneticPr fontId="9" type="noConversion"/>
  </si>
  <si>
    <t>工作人员</t>
    <phoneticPr fontId="34" type="noConversion"/>
  </si>
  <si>
    <t>摄像师</t>
    <rPh sb="0" eb="1">
      <t>she'ying'shiri</t>
    </rPh>
    <phoneticPr fontId="9" type="noConversion"/>
  </si>
  <si>
    <t>其他工作人员住宿及用餐等杂费</t>
    <phoneticPr fontId="34" type="noConversion"/>
  </si>
  <si>
    <t>未涉及</t>
    <phoneticPr fontId="34" type="noConversion"/>
  </si>
  <si>
    <t>其他+人工</t>
    <phoneticPr fontId="34" type="noConversion"/>
  </si>
  <si>
    <t>英雄宴场地</t>
    <phoneticPr fontId="34" type="noConversion"/>
  </si>
  <si>
    <t>包含搭建、设备费用</t>
    <phoneticPr fontId="34" type="noConversion"/>
  </si>
  <si>
    <t>美依礼芽</t>
    <phoneticPr fontId="34" type="noConversion"/>
  </si>
  <si>
    <t>英雄宴舞台制作</t>
    <phoneticPr fontId="34" type="noConversion"/>
  </si>
  <si>
    <t>合计2</t>
    <phoneticPr fontId="34" type="noConversion"/>
  </si>
  <si>
    <t>英雄宴设备</t>
    <phoneticPr fontId="34" type="noConversion"/>
  </si>
  <si>
    <t>英雄宴餐费</t>
    <phoneticPr fontId="34" type="noConversion"/>
  </si>
  <si>
    <t>场地餐食+桌餐</t>
    <phoneticPr fontId="34" type="noConversion"/>
  </si>
  <si>
    <t>抽奖礼品</t>
    <phoneticPr fontId="34" type="noConversion"/>
  </si>
  <si>
    <t>会奖费用总计</t>
    <phoneticPr fontId="34" type="noConversion"/>
  </si>
  <si>
    <t>于英雄宴部分报价</t>
    <phoneticPr fontId="34" type="noConversion"/>
  </si>
  <si>
    <t>考察</t>
    <phoneticPr fontId="34" type="noConversion"/>
  </si>
  <si>
    <t>总计</t>
    <phoneticPr fontId="34" type="noConversion"/>
  </si>
  <si>
    <t>颁奖大会</t>
    <phoneticPr fontId="34" type="noConversion"/>
  </si>
  <si>
    <t>业务交流</t>
    <phoneticPr fontId="34" type="noConversion"/>
  </si>
  <si>
    <t>游览</t>
    <phoneticPr fontId="34" type="noConversion"/>
  </si>
  <si>
    <t>接待</t>
    <phoneticPr fontId="34" type="noConversion"/>
  </si>
  <si>
    <t>其他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</si>
</sst>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[$¥-804]* #,##0.00_ ;_ [$¥-804]* \-#,##0.00_ ;_ [$¥-804]* &quot;-&quot;??_ ;_ @_ "/>
    <numFmt numFmtId="177" formatCode="\¥#,##0_);[Red]\(\¥#,##0\)"/>
    <numFmt numFmtId="178" formatCode="0&quot; &quot;"/>
    <numFmt numFmtId="179" formatCode="0.00_ "/>
    <numFmt numFmtId="180" formatCode="0_ 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0"/>
      <color rgb="FF0070C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宋体 (正文)"/>
      <charset val="134"/>
    </font>
    <font>
      <b/>
      <sz val="10"/>
      <color theme="1"/>
      <name val="宋体 (正文)"/>
      <charset val="134"/>
    </font>
    <font>
      <sz val="10"/>
      <color theme="1"/>
      <name val="宋体"/>
      <family val="3"/>
      <charset val="134"/>
    </font>
    <font>
      <b/>
      <sz val="10"/>
      <color rgb="FF0000FF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0"/>
      <color theme="4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0000FF"/>
      <name val="宋体"/>
      <family val="3"/>
      <charset val="134"/>
    </font>
    <font>
      <sz val="20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4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10"/>
      <color rgb="FF000000"/>
      <name val="宋体"/>
      <family val="2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4"/>
      <charset val="134"/>
      <scheme val="minor"/>
    </font>
    <font>
      <b/>
      <sz val="10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2" fillId="0" borderId="0">
      <alignment vertical="center"/>
    </xf>
  </cellStyleXfs>
  <cellXfs count="2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78" fontId="11" fillId="4" borderId="12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78" fontId="1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4" borderId="25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3" fillId="5" borderId="1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6" fillId="4" borderId="25" xfId="0" applyFont="1" applyFill="1" applyBorder="1">
      <alignment vertical="center"/>
    </xf>
    <xf numFmtId="0" fontId="12" fillId="0" borderId="25" xfId="0" applyFont="1" applyBorder="1">
      <alignment vertical="center"/>
    </xf>
    <xf numFmtId="0" fontId="12" fillId="4" borderId="25" xfId="0" applyFont="1" applyFill="1" applyBorder="1">
      <alignment vertical="center"/>
    </xf>
    <xf numFmtId="0" fontId="6" fillId="0" borderId="25" xfId="0" applyFont="1" applyBorder="1">
      <alignment vertical="center"/>
    </xf>
    <xf numFmtId="0" fontId="12" fillId="4" borderId="25" xfId="0" applyFont="1" applyFill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right" vertical="center" wrapText="1"/>
    </xf>
    <xf numFmtId="40" fontId="3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9" fontId="3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79" fontId="3" fillId="0" borderId="12" xfId="0" applyNumberFormat="1" applyFont="1" applyBorder="1" applyAlignment="1">
      <alignment horizontal="center" vertical="center" wrapText="1"/>
    </xf>
    <xf numFmtId="177" fontId="6" fillId="0" borderId="25" xfId="0" applyNumberFormat="1" applyFont="1" applyBorder="1" applyAlignment="1">
      <alignment horizontal="center" vertical="center" wrapText="1"/>
    </xf>
    <xf numFmtId="177" fontId="3" fillId="0" borderId="25" xfId="0" applyNumberFormat="1" applyFont="1" applyBorder="1" applyAlignment="1">
      <alignment horizontal="right" vertical="center" wrapText="1"/>
    </xf>
    <xf numFmtId="0" fontId="19" fillId="0" borderId="2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 vertical="center" wrapText="1"/>
    </xf>
    <xf numFmtId="0" fontId="17" fillId="0" borderId="2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21" fillId="0" borderId="25" xfId="0" applyFont="1" applyBorder="1" applyAlignment="1">
      <alignment horizontal="left" vertical="center" wrapText="1"/>
    </xf>
    <xf numFmtId="9" fontId="6" fillId="0" borderId="12" xfId="0" applyNumberFormat="1" applyFont="1" applyBorder="1" applyAlignment="1">
      <alignment horizontal="center" vertical="center" wrapText="1"/>
    </xf>
    <xf numFmtId="9" fontId="6" fillId="0" borderId="12" xfId="0" applyNumberFormat="1" applyFont="1" applyBorder="1" applyAlignment="1">
      <alignment horizontal="right" vertical="center" wrapText="1"/>
    </xf>
    <xf numFmtId="179" fontId="6" fillId="0" borderId="12" xfId="0" applyNumberFormat="1" applyFont="1" applyBorder="1" applyAlignment="1">
      <alignment horizontal="right" vertical="center" wrapText="1"/>
    </xf>
    <xf numFmtId="179" fontId="3" fillId="0" borderId="14" xfId="0" applyNumberFormat="1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76" fontId="0" fillId="0" borderId="0" xfId="0" applyNumberFormat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176" fontId="18" fillId="0" borderId="12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9" fontId="27" fillId="0" borderId="12" xfId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180" fontId="31" fillId="0" borderId="9" xfId="0" applyNumberFormat="1" applyFont="1" applyBorder="1" applyAlignment="1">
      <alignment horizontal="center" vertical="center"/>
    </xf>
    <xf numFmtId="180" fontId="31" fillId="0" borderId="10" xfId="0" applyNumberFormat="1" applyFont="1" applyBorder="1" applyAlignment="1">
      <alignment horizontal="center" vertical="center"/>
    </xf>
    <xf numFmtId="180" fontId="31" fillId="0" borderId="26" xfId="0" applyNumberFormat="1" applyFont="1" applyBorder="1" applyAlignment="1">
      <alignment horizontal="center" vertical="center"/>
    </xf>
    <xf numFmtId="180" fontId="31" fillId="0" borderId="11" xfId="0" applyNumberFormat="1" applyFont="1" applyBorder="1" applyAlignment="1">
      <alignment horizontal="center" vertical="center"/>
    </xf>
    <xf numFmtId="180" fontId="31" fillId="0" borderId="12" xfId="0" applyNumberFormat="1" applyFont="1" applyBorder="1" applyAlignment="1">
      <alignment horizontal="center" vertical="center"/>
    </xf>
    <xf numFmtId="0" fontId="0" fillId="0" borderId="25" xfId="0" applyBorder="1">
      <alignment vertical="center"/>
    </xf>
    <xf numFmtId="180" fontId="31" fillId="0" borderId="14" xfId="0" applyNumberFormat="1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13" xfId="0" applyBorder="1">
      <alignment vertical="center"/>
    </xf>
    <xf numFmtId="0" fontId="18" fillId="0" borderId="12" xfId="3" applyFont="1" applyBorder="1" applyAlignment="1">
      <alignment horizontal="center" vertical="center" wrapText="1"/>
    </xf>
    <xf numFmtId="0" fontId="25" fillId="0" borderId="12" xfId="3" applyFont="1" applyBorder="1" applyAlignment="1">
      <alignment horizontal="center" vertical="center" wrapText="1"/>
    </xf>
    <xf numFmtId="0" fontId="27" fillId="0" borderId="25" xfId="3" applyFont="1" applyBorder="1" applyAlignment="1">
      <alignment horizontal="left" vertical="center" wrapText="1"/>
    </xf>
    <xf numFmtId="0" fontId="6" fillId="0" borderId="12" xfId="3" applyFont="1" applyBorder="1" applyAlignment="1">
      <alignment horizontal="left" vertical="center"/>
    </xf>
    <xf numFmtId="0" fontId="6" fillId="0" borderId="12" xfId="3" applyFont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28" fillId="0" borderId="12" xfId="0" applyNumberFormat="1" applyFont="1" applyBorder="1" applyAlignment="1">
      <alignment horizontal="center" vertical="center" wrapText="1"/>
    </xf>
    <xf numFmtId="0" fontId="12" fillId="0" borderId="12" xfId="3" applyFont="1" applyBorder="1" applyAlignment="1">
      <alignment horizontal="left" vertical="center"/>
    </xf>
    <xf numFmtId="0" fontId="12" fillId="0" borderId="12" xfId="3" applyFont="1" applyBorder="1" applyAlignment="1">
      <alignment horizontal="center" vertical="center"/>
    </xf>
    <xf numFmtId="0" fontId="25" fillId="0" borderId="12" xfId="0" applyFont="1" applyBorder="1" applyAlignment="1">
      <alignment vertical="center" wrapText="1"/>
    </xf>
    <xf numFmtId="176" fontId="18" fillId="2" borderId="12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18" fillId="0" borderId="25" xfId="3" applyFont="1" applyBorder="1" applyAlignment="1">
      <alignment horizontal="left" vertical="center"/>
    </xf>
    <xf numFmtId="0" fontId="18" fillId="2" borderId="12" xfId="0" applyFont="1" applyFill="1" applyBorder="1" applyAlignment="1">
      <alignment horizontal="center" vertical="center" wrapText="1"/>
    </xf>
    <xf numFmtId="0" fontId="27" fillId="0" borderId="32" xfId="0" applyFont="1" applyBorder="1" applyAlignment="1">
      <alignment horizontal="left" vertical="center" wrapText="1"/>
    </xf>
    <xf numFmtId="176" fontId="27" fillId="0" borderId="12" xfId="0" applyNumberFormat="1" applyFont="1" applyBorder="1" applyAlignment="1">
      <alignment horizontal="center" vertical="center" wrapText="1"/>
    </xf>
    <xf numFmtId="0" fontId="27" fillId="0" borderId="12" xfId="3" applyFont="1" applyBorder="1" applyAlignment="1">
      <alignment horizontal="center" vertical="center"/>
    </xf>
    <xf numFmtId="0" fontId="27" fillId="0" borderId="25" xfId="3" applyFont="1" applyBorder="1" applyAlignment="1">
      <alignment horizontal="left" vertical="center"/>
    </xf>
    <xf numFmtId="0" fontId="37" fillId="0" borderId="25" xfId="3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0" fontId="27" fillId="0" borderId="12" xfId="3" applyFont="1" applyBorder="1" applyAlignment="1">
      <alignment horizontal="center" vertical="center" wrapText="1"/>
    </xf>
    <xf numFmtId="0" fontId="27" fillId="0" borderId="12" xfId="3" applyFont="1" applyBorder="1" applyAlignment="1">
      <alignment horizontal="left" vertical="center" wrapText="1"/>
    </xf>
    <xf numFmtId="0" fontId="27" fillId="0" borderId="16" xfId="3" applyFont="1" applyBorder="1" applyAlignment="1">
      <alignment horizontal="center" vertical="center"/>
    </xf>
    <xf numFmtId="177" fontId="18" fillId="0" borderId="12" xfId="0" applyNumberFormat="1" applyFont="1" applyBorder="1" applyAlignment="1">
      <alignment horizontal="center" vertical="center" wrapText="1"/>
    </xf>
    <xf numFmtId="9" fontId="18" fillId="0" borderId="12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2" xfId="0" applyFont="1" applyBorder="1">
      <alignment vertical="center"/>
    </xf>
    <xf numFmtId="0" fontId="18" fillId="0" borderId="0" xfId="0" applyFont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/>
    </xf>
    <xf numFmtId="1" fontId="18" fillId="0" borderId="1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178" fontId="11" fillId="4" borderId="12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6" fillId="0" borderId="12" xfId="0" applyFont="1" applyBorder="1">
      <alignment vertical="center"/>
    </xf>
    <xf numFmtId="0" fontId="3" fillId="4" borderId="12" xfId="0" applyFont="1" applyFill="1" applyBorder="1" applyAlignment="1">
      <alignment horizontal="left" vertical="center"/>
    </xf>
    <xf numFmtId="1" fontId="25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1" fontId="13" fillId="0" borderId="3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left" vertical="center" wrapText="1"/>
    </xf>
    <xf numFmtId="1" fontId="12" fillId="0" borderId="12" xfId="0" applyNumberFormat="1" applyFont="1" applyBorder="1" applyAlignment="1">
      <alignment horizontal="center" vertical="center"/>
    </xf>
    <xf numFmtId="0" fontId="40" fillId="4" borderId="12" xfId="0" applyFont="1" applyFill="1" applyBorder="1" applyAlignment="1">
      <alignment horizontal="left" vertical="center" wrapText="1"/>
    </xf>
    <xf numFmtId="0" fontId="18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40" fillId="0" borderId="12" xfId="0" applyFont="1" applyBorder="1" applyAlignment="1">
      <alignment horizontal="left" vertical="center"/>
    </xf>
    <xf numFmtId="0" fontId="32" fillId="0" borderId="0" xfId="0" applyFont="1">
      <alignment vertical="center"/>
    </xf>
    <xf numFmtId="0" fontId="41" fillId="0" borderId="12" xfId="0" applyFont="1" applyBorder="1" applyAlignment="1">
      <alignment horizontal="left" vertical="center" wrapText="1"/>
    </xf>
    <xf numFmtId="0" fontId="32" fillId="0" borderId="27" xfId="0" applyFont="1" applyBorder="1">
      <alignment vertical="center"/>
    </xf>
    <xf numFmtId="180" fontId="31" fillId="0" borderId="17" xfId="0" applyNumberFormat="1" applyFont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180" fontId="31" fillId="0" borderId="13" xfId="0" applyNumberFormat="1" applyFont="1" applyBorder="1" applyAlignment="1">
      <alignment horizontal="center" vertical="center"/>
    </xf>
    <xf numFmtId="180" fontId="31" fillId="0" borderId="14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6" fillId="3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7" fontId="23" fillId="3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31" fontId="4" fillId="3" borderId="12" xfId="0" applyNumberFormat="1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57" fontId="3" fillId="3" borderId="4" xfId="0" applyNumberFormat="1" applyFont="1" applyFill="1" applyBorder="1" applyAlignment="1">
      <alignment horizontal="center" vertical="center"/>
    </xf>
    <xf numFmtId="57" fontId="3" fillId="3" borderId="2" xfId="0" applyNumberFormat="1" applyFont="1" applyFill="1" applyBorder="1" applyAlignment="1">
      <alignment horizontal="center" vertical="center"/>
    </xf>
    <xf numFmtId="57" fontId="3" fillId="3" borderId="3" xfId="0" applyNumberFormat="1" applyFont="1" applyFill="1" applyBorder="1" applyAlignment="1">
      <alignment horizontal="center" vertical="center"/>
    </xf>
    <xf numFmtId="179" fontId="31" fillId="0" borderId="26" xfId="0" applyNumberFormat="1" applyFont="1" applyBorder="1" applyAlignment="1">
      <alignment horizontal="center" vertical="center"/>
    </xf>
    <xf numFmtId="179" fontId="0" fillId="0" borderId="25" xfId="0" applyNumberFormat="1" applyBorder="1">
      <alignment vertical="center"/>
    </xf>
    <xf numFmtId="179" fontId="0" fillId="0" borderId="27" xfId="0" applyNumberFormat="1" applyBorder="1">
      <alignment vertical="center"/>
    </xf>
    <xf numFmtId="179" fontId="0" fillId="0" borderId="26" xfId="0" applyNumberFormat="1" applyBorder="1">
      <alignment vertical="center"/>
    </xf>
    <xf numFmtId="179" fontId="0" fillId="0" borderId="0" xfId="0" applyNumberFormat="1">
      <alignment vertical="center"/>
    </xf>
  </cellXfs>
  <cellStyles count="4">
    <cellStyle name="百分比" xfId="1" builtinId="5"/>
    <cellStyle name="常规" xfId="0" builtinId="0"/>
    <cellStyle name="常规 2" xfId="3" xr:uid="{7877B71E-A9B0-684F-8AA9-0588C6843EF7}"/>
    <cellStyle name="常规 2 2" xfId="2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2"/>
  <sheetViews>
    <sheetView tabSelected="1" workbookViewId="0">
      <selection activeCell="S15" sqref="S15"/>
    </sheetView>
  </sheetViews>
  <sheetFormatPr baseColWidth="10" defaultColWidth="8.6640625" defaultRowHeight="14"/>
  <cols>
    <col min="3" max="3" width="36.6640625" customWidth="1"/>
    <col min="4" max="4" width="13.1640625" style="229" customWidth="1"/>
    <col min="5" max="5" width="13.1640625" hidden="1" customWidth="1"/>
    <col min="13" max="13" width="0" hidden="1" customWidth="1"/>
    <col min="14" max="14" width="10" hidden="1" customWidth="1"/>
  </cols>
  <sheetData>
    <row r="1" spans="2:14" ht="27" thickBot="1">
      <c r="B1" s="169" t="s">
        <v>0</v>
      </c>
      <c r="C1" s="169"/>
      <c r="D1" s="169"/>
      <c r="E1" s="169"/>
    </row>
    <row r="2" spans="2:14" ht="17">
      <c r="B2" s="100" t="s">
        <v>1</v>
      </c>
      <c r="C2" s="101" t="s">
        <v>2</v>
      </c>
      <c r="D2" s="225" t="s">
        <v>3</v>
      </c>
      <c r="E2" s="102" t="s">
        <v>3</v>
      </c>
      <c r="F2" t="s">
        <v>4</v>
      </c>
    </row>
    <row r="3" spans="2:14" ht="17">
      <c r="B3" s="103">
        <v>1</v>
      </c>
      <c r="C3" s="104" t="s">
        <v>5</v>
      </c>
      <c r="D3" s="226">
        <f>E3/10000</f>
        <v>9</v>
      </c>
      <c r="E3" s="105">
        <f>'1. 接待部分报价单'!J8</f>
        <v>90000</v>
      </c>
    </row>
    <row r="4" spans="2:14" ht="17">
      <c r="B4" s="103">
        <v>2</v>
      </c>
      <c r="C4" s="104" t="s">
        <v>6</v>
      </c>
      <c r="D4" s="226">
        <f t="shared" ref="D4:D16" si="0">E4/10000</f>
        <v>390</v>
      </c>
      <c r="E4" s="105">
        <f>'1. 接待部分报价单'!J14</f>
        <v>3900000</v>
      </c>
    </row>
    <row r="5" spans="2:14" ht="17">
      <c r="B5" s="103">
        <v>3</v>
      </c>
      <c r="C5" s="104" t="s">
        <v>7</v>
      </c>
      <c r="D5" s="226">
        <f t="shared" si="0"/>
        <v>104.6</v>
      </c>
      <c r="E5" s="105">
        <f>'1. 接待部分报价单'!J18</f>
        <v>1046000</v>
      </c>
    </row>
    <row r="6" spans="2:14" ht="17">
      <c r="B6" s="103">
        <v>4</v>
      </c>
      <c r="C6" s="104" t="s">
        <v>8</v>
      </c>
      <c r="D6" s="226">
        <f t="shared" si="0"/>
        <v>472.4</v>
      </c>
      <c r="E6" s="105">
        <f>'1. 接待部分报价单'!J23</f>
        <v>4724000</v>
      </c>
    </row>
    <row r="7" spans="2:14" ht="17">
      <c r="B7" s="103">
        <v>5</v>
      </c>
      <c r="C7" s="104" t="s">
        <v>9</v>
      </c>
      <c r="D7" s="226">
        <f t="shared" si="0"/>
        <v>406.2</v>
      </c>
      <c r="E7" s="105">
        <f>'1. 接待部分报价单'!J33</f>
        <v>4062000</v>
      </c>
    </row>
    <row r="8" spans="2:14" ht="17">
      <c r="B8" s="103">
        <v>6</v>
      </c>
      <c r="C8" s="104" t="s">
        <v>10</v>
      </c>
      <c r="D8" s="226">
        <f t="shared" si="0"/>
        <v>74.917000000000002</v>
      </c>
      <c r="E8" s="105">
        <f>'1. 接待部分报价单'!J59</f>
        <v>749170</v>
      </c>
    </row>
    <row r="9" spans="2:14" ht="17">
      <c r="B9" s="103">
        <v>7</v>
      </c>
      <c r="C9" s="104" t="s">
        <v>11</v>
      </c>
      <c r="D9" s="226">
        <f t="shared" si="0"/>
        <v>24</v>
      </c>
      <c r="E9" s="105">
        <f>'1. 接待部分报价单'!J63</f>
        <v>240000</v>
      </c>
    </row>
    <row r="10" spans="2:14" ht="17">
      <c r="B10" s="103">
        <v>8</v>
      </c>
      <c r="C10" s="104" t="s">
        <v>12</v>
      </c>
      <c r="D10" s="226">
        <f t="shared" si="0"/>
        <v>0</v>
      </c>
      <c r="E10" s="105">
        <f>'1. 接待部分报价单'!J67</f>
        <v>0</v>
      </c>
    </row>
    <row r="11" spans="2:14" ht="17">
      <c r="B11" s="103">
        <v>9</v>
      </c>
      <c r="C11" s="104" t="s">
        <v>13</v>
      </c>
      <c r="D11" s="226">
        <f t="shared" si="0"/>
        <v>82.46</v>
      </c>
      <c r="E11" s="105">
        <f>'1. 接待部分报价单'!J81</f>
        <v>824600</v>
      </c>
    </row>
    <row r="12" spans="2:14" ht="17">
      <c r="B12" s="103">
        <v>10</v>
      </c>
      <c r="C12" s="104" t="s">
        <v>14</v>
      </c>
      <c r="D12" s="226">
        <f t="shared" si="0"/>
        <v>713.01</v>
      </c>
      <c r="E12" s="105">
        <f>'1. 接待部分报价单'!J110</f>
        <v>7130100</v>
      </c>
    </row>
    <row r="13" spans="2:14" ht="17">
      <c r="B13" s="103">
        <v>11</v>
      </c>
      <c r="C13" s="104" t="s">
        <v>15</v>
      </c>
      <c r="D13" s="226">
        <f t="shared" si="0"/>
        <v>108.35</v>
      </c>
      <c r="E13" s="105">
        <f>'1. 接待部分报价单'!J120</f>
        <v>1083500</v>
      </c>
    </row>
    <row r="14" spans="2:14" ht="17">
      <c r="B14" s="103">
        <v>12</v>
      </c>
      <c r="C14" s="104" t="s">
        <v>16</v>
      </c>
      <c r="D14" s="226">
        <f t="shared" si="0"/>
        <v>238.49369999999999</v>
      </c>
      <c r="E14" s="105">
        <f>'1. 接待部分报价单'!J123</f>
        <v>2384937</v>
      </c>
    </row>
    <row r="15" spans="2:14" ht="17">
      <c r="B15" s="103">
        <v>13</v>
      </c>
      <c r="C15" s="104" t="s">
        <v>17</v>
      </c>
      <c r="D15" s="226">
        <f t="shared" si="0"/>
        <v>157.40584199999998</v>
      </c>
      <c r="E15" s="105">
        <f>'1. 接待部分报价单'!J125</f>
        <v>1574058.42</v>
      </c>
      <c r="M15" s="165" t="s">
        <v>454</v>
      </c>
      <c r="N15">
        <f>E19+E20+E21+E22+E23+E24+E25+E26+E27+E28+E29</f>
        <v>6768495</v>
      </c>
    </row>
    <row r="16" spans="2:14" ht="18" thickBot="1">
      <c r="B16" s="170" t="s">
        <v>18</v>
      </c>
      <c r="C16" s="171"/>
      <c r="D16" s="227">
        <f t="shared" si="0"/>
        <v>2780.836542</v>
      </c>
      <c r="E16" s="107">
        <f>SUM(E3:E15)</f>
        <v>27808365.420000002</v>
      </c>
      <c r="M16" s="165" t="s">
        <v>264</v>
      </c>
      <c r="N16">
        <f>SUM(E30:E38)</f>
        <v>3664220</v>
      </c>
    </row>
    <row r="17" spans="2:14" ht="27" thickBot="1">
      <c r="B17" s="169" t="s">
        <v>19</v>
      </c>
      <c r="C17" s="169"/>
      <c r="D17" s="169"/>
      <c r="E17" s="169"/>
      <c r="M17" s="165" t="s">
        <v>455</v>
      </c>
      <c r="N17">
        <v>0</v>
      </c>
    </row>
    <row r="18" spans="2:14" ht="17">
      <c r="B18" s="100" t="s">
        <v>1</v>
      </c>
      <c r="C18" s="101" t="s">
        <v>2</v>
      </c>
      <c r="D18" s="228"/>
      <c r="E18" s="108"/>
      <c r="M18" s="165" t="s">
        <v>456</v>
      </c>
      <c r="N18">
        <f>E9</f>
        <v>240000</v>
      </c>
    </row>
    <row r="19" spans="2:14" ht="17">
      <c r="B19" s="103">
        <v>1</v>
      </c>
      <c r="C19" s="104" t="s">
        <v>20</v>
      </c>
      <c r="D19" s="226">
        <f>E19/10000</f>
        <v>20</v>
      </c>
      <c r="E19" s="105">
        <f>'2.颁奖大会报价单'!J13</f>
        <v>200000</v>
      </c>
      <c r="M19" s="165" t="s">
        <v>457</v>
      </c>
      <c r="N19">
        <f>E3+E4+E5+E6+E7+E8+E10+E11+E12+E13</f>
        <v>23609370</v>
      </c>
    </row>
    <row r="20" spans="2:14" ht="17">
      <c r="B20" s="103">
        <v>2</v>
      </c>
      <c r="C20" s="104" t="s">
        <v>21</v>
      </c>
      <c r="D20" s="226">
        <f t="shared" ref="D20:D41" si="1">E20/10000</f>
        <v>10.45</v>
      </c>
      <c r="E20" s="105">
        <f>'2.颁奖大会报价单'!J17</f>
        <v>104500</v>
      </c>
      <c r="M20" s="165" t="s">
        <v>458</v>
      </c>
      <c r="N20">
        <f>E14+E39</f>
        <v>3400308.5</v>
      </c>
    </row>
    <row r="21" spans="2:14" ht="17">
      <c r="B21" s="103">
        <v>3</v>
      </c>
      <c r="C21" s="104" t="s">
        <v>22</v>
      </c>
      <c r="D21" s="226">
        <f t="shared" si="1"/>
        <v>362.8</v>
      </c>
      <c r="E21" s="105">
        <f>'2.颁奖大会报价单'!J68</f>
        <v>3628000</v>
      </c>
      <c r="N21">
        <f>SUM(N15:N20)</f>
        <v>37682393.5</v>
      </c>
    </row>
    <row r="22" spans="2:14" ht="17">
      <c r="B22" s="103">
        <v>4</v>
      </c>
      <c r="C22" s="104" t="s">
        <v>23</v>
      </c>
      <c r="D22" s="226">
        <f t="shared" si="1"/>
        <v>28</v>
      </c>
      <c r="E22" s="105">
        <f>'2.颁奖大会报价单'!J74</f>
        <v>280000</v>
      </c>
      <c r="N22">
        <f>SUM(N15:N20)*0.06</f>
        <v>2260943.61</v>
      </c>
    </row>
    <row r="23" spans="2:14" ht="17">
      <c r="B23" s="103">
        <v>5</v>
      </c>
      <c r="C23" s="104" t="s">
        <v>24</v>
      </c>
      <c r="D23" s="226">
        <f t="shared" si="1"/>
        <v>48</v>
      </c>
      <c r="E23" s="105">
        <f>'2.颁奖大会报价单'!J77</f>
        <v>480000</v>
      </c>
    </row>
    <row r="24" spans="2:14" ht="17">
      <c r="B24" s="103">
        <v>6</v>
      </c>
      <c r="C24" s="104" t="s">
        <v>25</v>
      </c>
      <c r="D24" s="226">
        <f t="shared" si="1"/>
        <v>30.53</v>
      </c>
      <c r="E24" s="105">
        <f>'2.颁奖大会报价单'!J98</f>
        <v>305300</v>
      </c>
    </row>
    <row r="25" spans="2:14" ht="17">
      <c r="B25" s="103">
        <v>7</v>
      </c>
      <c r="C25" s="104" t="s">
        <v>26</v>
      </c>
      <c r="D25" s="226">
        <f t="shared" si="1"/>
        <v>50.84</v>
      </c>
      <c r="E25" s="105">
        <f>'2.颁奖大会报价单'!J115</f>
        <v>508400</v>
      </c>
    </row>
    <row r="26" spans="2:14" ht="17">
      <c r="B26" s="103">
        <v>8</v>
      </c>
      <c r="C26" s="104" t="s">
        <v>27</v>
      </c>
      <c r="D26" s="226">
        <f t="shared" si="1"/>
        <v>12.302</v>
      </c>
      <c r="E26" s="105">
        <f>'2.颁奖大会报价单'!J124</f>
        <v>123020</v>
      </c>
    </row>
    <row r="27" spans="2:14" ht="17">
      <c r="B27" s="103">
        <v>9</v>
      </c>
      <c r="C27" s="104" t="s">
        <v>28</v>
      </c>
      <c r="D27" s="226">
        <f t="shared" si="1"/>
        <v>0</v>
      </c>
      <c r="E27" s="105">
        <f>'2.颁奖大会报价单'!J127</f>
        <v>0</v>
      </c>
      <c r="F27" s="165" t="s">
        <v>439</v>
      </c>
    </row>
    <row r="28" spans="2:14" ht="17">
      <c r="B28" s="103">
        <v>10</v>
      </c>
      <c r="C28" s="104" t="s">
        <v>29</v>
      </c>
      <c r="D28" s="226">
        <f t="shared" si="1"/>
        <v>52</v>
      </c>
      <c r="E28" s="105">
        <f>'2.颁奖大会报价单'!J134</f>
        <v>520000</v>
      </c>
    </row>
    <row r="29" spans="2:14" ht="17">
      <c r="B29" s="103">
        <v>11</v>
      </c>
      <c r="C29" s="104" t="s">
        <v>30</v>
      </c>
      <c r="D29" s="226">
        <f t="shared" si="1"/>
        <v>61.927500000000002</v>
      </c>
      <c r="E29" s="105">
        <f>'2.颁奖大会报价单'!J142+'2.颁奖大会报价单'!J152</f>
        <v>619275</v>
      </c>
      <c r="F29" s="165" t="s">
        <v>440</v>
      </c>
    </row>
    <row r="30" spans="2:14" ht="17">
      <c r="B30" s="103">
        <v>12</v>
      </c>
      <c r="C30" s="104" t="s">
        <v>31</v>
      </c>
      <c r="D30" s="226">
        <f t="shared" si="1"/>
        <v>24.36</v>
      </c>
      <c r="E30" s="105">
        <f>'2.颁奖大会报价单'!J161</f>
        <v>243600</v>
      </c>
    </row>
    <row r="31" spans="2:14" ht="17">
      <c r="B31" s="103">
        <v>13</v>
      </c>
      <c r="C31" s="104" t="s">
        <v>32</v>
      </c>
      <c r="D31" s="226">
        <f t="shared" si="1"/>
        <v>8</v>
      </c>
      <c r="E31" s="105">
        <f>'2.颁奖大会报价单'!J164</f>
        <v>80000</v>
      </c>
    </row>
    <row r="32" spans="2:14" ht="17">
      <c r="B32" s="103">
        <v>14</v>
      </c>
      <c r="C32" s="104" t="s">
        <v>33</v>
      </c>
      <c r="D32" s="226">
        <f t="shared" si="1"/>
        <v>74</v>
      </c>
      <c r="E32" s="105">
        <f>'2.颁奖大会报价单'!J168</f>
        <v>740000</v>
      </c>
    </row>
    <row r="33" spans="2:6" ht="17">
      <c r="B33" s="103">
        <v>15</v>
      </c>
      <c r="C33" s="104" t="s">
        <v>34</v>
      </c>
      <c r="D33" s="226">
        <f t="shared" si="1"/>
        <v>223</v>
      </c>
      <c r="E33" s="105">
        <f>'2.颁奖大会报价单'!J172+'2.颁奖大会报价单'!J175</f>
        <v>2230000</v>
      </c>
      <c r="F33" s="165" t="s">
        <v>448</v>
      </c>
    </row>
    <row r="34" spans="2:6" ht="17">
      <c r="B34" s="103">
        <v>16</v>
      </c>
      <c r="C34" s="104" t="s">
        <v>35</v>
      </c>
      <c r="D34" s="226">
        <f t="shared" si="1"/>
        <v>10</v>
      </c>
      <c r="E34" s="105">
        <f>'2.颁奖大会报价单'!J178</f>
        <v>100000</v>
      </c>
    </row>
    <row r="35" spans="2:6" ht="17">
      <c r="B35" s="103">
        <v>17</v>
      </c>
      <c r="C35" s="104" t="s">
        <v>36</v>
      </c>
      <c r="D35" s="226">
        <f t="shared" si="1"/>
        <v>5.76</v>
      </c>
      <c r="E35" s="105">
        <f>'2.颁奖大会报价单'!J184</f>
        <v>57600</v>
      </c>
    </row>
    <row r="36" spans="2:6" ht="17">
      <c r="B36" s="103">
        <v>18</v>
      </c>
      <c r="C36" s="104" t="s">
        <v>37</v>
      </c>
      <c r="D36" s="226">
        <f t="shared" si="1"/>
        <v>13.802</v>
      </c>
      <c r="E36" s="105">
        <f>'2.颁奖大会报价单'!J186+'2.颁奖大会报价单'!J187+'2.颁奖大会报价单'!J188+'2.颁奖大会报价单'!J189+'2.颁奖大会报价单'!J190+'2.颁奖大会报价单'!J191+'2.颁奖大会报价单'!J192+'2.颁奖大会报价单'!J193</f>
        <v>138020</v>
      </c>
    </row>
    <row r="37" spans="2:6" ht="17">
      <c r="B37" s="103">
        <v>19</v>
      </c>
      <c r="C37" s="104" t="s">
        <v>38</v>
      </c>
      <c r="D37" s="226">
        <f t="shared" si="1"/>
        <v>0</v>
      </c>
      <c r="E37" s="105">
        <v>0</v>
      </c>
      <c r="F37" s="165" t="s">
        <v>439</v>
      </c>
    </row>
    <row r="38" spans="2:6" ht="17">
      <c r="B38" s="103">
        <v>20</v>
      </c>
      <c r="C38" s="104" t="s">
        <v>39</v>
      </c>
      <c r="D38" s="226">
        <f t="shared" si="1"/>
        <v>7.5</v>
      </c>
      <c r="E38" s="105">
        <f>'2.颁奖大会报价单'!J194+'2.颁奖大会报价单'!J195</f>
        <v>75000</v>
      </c>
    </row>
    <row r="39" spans="2:6" ht="17">
      <c r="B39" s="103">
        <v>21</v>
      </c>
      <c r="C39" s="104" t="s">
        <v>16</v>
      </c>
      <c r="D39" s="226">
        <f t="shared" si="1"/>
        <v>101.53715</v>
      </c>
      <c r="E39" s="105">
        <f>'2.颁奖大会报价单'!J145+'2.颁奖大会报价单'!J199</f>
        <v>1015371.5</v>
      </c>
    </row>
    <row r="40" spans="2:6" ht="17">
      <c r="B40" s="103">
        <v>22</v>
      </c>
      <c r="C40" s="104" t="s">
        <v>40</v>
      </c>
      <c r="D40" s="226">
        <f t="shared" si="1"/>
        <v>68.688518999999999</v>
      </c>
      <c r="E40" s="105">
        <f>'2.颁奖大会报价单'!J154+'2.颁奖大会报价单'!J201</f>
        <v>686885.19</v>
      </c>
    </row>
    <row r="41" spans="2:6" ht="18" thickBot="1">
      <c r="B41" s="109"/>
      <c r="C41" s="106" t="s">
        <v>18</v>
      </c>
      <c r="D41" s="227">
        <f t="shared" si="1"/>
        <v>1213.497169</v>
      </c>
      <c r="E41" s="167">
        <f>SUM(E19:E40)</f>
        <v>12134971.689999999</v>
      </c>
    </row>
    <row r="42" spans="2:6" ht="17">
      <c r="C42" s="168" t="s">
        <v>453</v>
      </c>
      <c r="D42" s="229">
        <f>D16+D41</f>
        <v>3994.3337110000002</v>
      </c>
      <c r="E42">
        <f>E16+E41</f>
        <v>39943337.109999999</v>
      </c>
    </row>
  </sheetData>
  <mergeCells count="3">
    <mergeCell ref="B1:E1"/>
    <mergeCell ref="B16:C16"/>
    <mergeCell ref="B17:E17"/>
  </mergeCells>
  <phoneticPr fontId="34" type="noConversion"/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127"/>
  <sheetViews>
    <sheetView showGridLines="0" zoomScale="144" zoomScaleNormal="107" workbookViewId="0">
      <selection activeCell="D3" sqref="D3"/>
    </sheetView>
  </sheetViews>
  <sheetFormatPr baseColWidth="10" defaultColWidth="9" defaultRowHeight="14"/>
  <cols>
    <col min="1" max="1" width="10.1640625" style="7" customWidth="1"/>
    <col min="2" max="2" width="15.1640625" style="7" customWidth="1"/>
    <col min="3" max="3" width="26.5" style="8" customWidth="1"/>
    <col min="4" max="4" width="32.1640625" style="116" customWidth="1"/>
    <col min="5" max="5" width="8.6640625" style="8" customWidth="1"/>
    <col min="6" max="6" width="8.33203125" style="8" customWidth="1"/>
    <col min="7" max="7" width="9" style="8"/>
    <col min="8" max="8" width="9.5" style="8" customWidth="1"/>
    <col min="9" max="9" width="14.6640625" style="91" customWidth="1"/>
    <col min="10" max="10" width="18.6640625" style="91" customWidth="1"/>
    <col min="11" max="11" width="39.83203125" style="8" customWidth="1"/>
    <col min="12" max="16384" width="9" style="8"/>
  </cols>
  <sheetData>
    <row r="1" spans="1:11" ht="26">
      <c r="A1" s="184" t="s">
        <v>41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7">
      <c r="A2" s="185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1" s="90" customFormat="1" ht="18">
      <c r="A3" s="181" t="s">
        <v>43</v>
      </c>
      <c r="B3" s="181"/>
      <c r="C3" s="181"/>
      <c r="D3" s="115"/>
      <c r="E3" s="187" t="s">
        <v>44</v>
      </c>
      <c r="F3" s="187"/>
      <c r="G3" s="187"/>
      <c r="H3" s="187"/>
      <c r="I3" s="181" t="s">
        <v>45</v>
      </c>
      <c r="J3" s="181"/>
      <c r="K3" s="181"/>
    </row>
    <row r="4" spans="1:11" s="90" customFormat="1" ht="18">
      <c r="A4" s="181" t="s">
        <v>46</v>
      </c>
      <c r="B4" s="181"/>
      <c r="C4" s="181"/>
      <c r="D4" s="115"/>
      <c r="E4" s="182" t="s">
        <v>47</v>
      </c>
      <c r="F4" s="182"/>
      <c r="G4" s="182"/>
      <c r="H4" s="182"/>
      <c r="I4" s="183"/>
      <c r="J4" s="181"/>
      <c r="K4" s="181"/>
    </row>
    <row r="5" spans="1:11" ht="15">
      <c r="A5" s="172" t="s">
        <v>48</v>
      </c>
      <c r="B5" s="172"/>
      <c r="C5" s="81" t="s">
        <v>49</v>
      </c>
      <c r="D5" s="81" t="s">
        <v>50</v>
      </c>
      <c r="E5" s="172" t="s">
        <v>51</v>
      </c>
      <c r="F5" s="172"/>
      <c r="G5" s="172"/>
      <c r="H5" s="172"/>
      <c r="I5" s="172"/>
      <c r="J5" s="172"/>
      <c r="K5" s="81" t="s">
        <v>52</v>
      </c>
    </row>
    <row r="6" spans="1:11" ht="15">
      <c r="A6" s="173" t="s">
        <v>53</v>
      </c>
      <c r="B6" s="174"/>
      <c r="C6" s="81" t="s">
        <v>243</v>
      </c>
      <c r="D6" s="81"/>
      <c r="E6" s="81" t="s">
        <v>56</v>
      </c>
      <c r="F6" s="81" t="s">
        <v>57</v>
      </c>
      <c r="G6" s="81" t="s">
        <v>58</v>
      </c>
      <c r="H6" s="81" t="s">
        <v>59</v>
      </c>
      <c r="I6" s="93" t="s">
        <v>60</v>
      </c>
      <c r="J6" s="93" t="s">
        <v>61</v>
      </c>
      <c r="K6" s="81"/>
    </row>
    <row r="7" spans="1:11" ht="15">
      <c r="A7" s="175"/>
      <c r="B7" s="176"/>
      <c r="C7" s="81" t="s">
        <v>244</v>
      </c>
      <c r="D7" s="81"/>
      <c r="E7" s="81" t="s">
        <v>65</v>
      </c>
      <c r="F7" s="81">
        <v>1</v>
      </c>
      <c r="G7" s="81" t="s">
        <v>66</v>
      </c>
      <c r="H7" s="81">
        <v>200</v>
      </c>
      <c r="I7" s="93">
        <v>450</v>
      </c>
      <c r="J7" s="93">
        <f>F7*H7*I7</f>
        <v>90000</v>
      </c>
      <c r="K7" s="81"/>
    </row>
    <row r="8" spans="1:11" ht="15">
      <c r="A8" s="177"/>
      <c r="B8" s="178"/>
      <c r="C8" s="81" t="s">
        <v>54</v>
      </c>
      <c r="D8" s="81"/>
      <c r="E8" s="81"/>
      <c r="F8" s="81"/>
      <c r="G8" s="81"/>
      <c r="H8" s="81"/>
      <c r="I8" s="81"/>
      <c r="J8" s="93">
        <f>SUM(J7)</f>
        <v>90000</v>
      </c>
      <c r="K8" s="81"/>
    </row>
    <row r="9" spans="1:11" ht="15">
      <c r="A9" s="179" t="s">
        <v>6</v>
      </c>
      <c r="B9" s="179"/>
      <c r="C9" s="81" t="s">
        <v>55</v>
      </c>
      <c r="D9" s="81"/>
      <c r="E9" s="81" t="s">
        <v>56</v>
      </c>
      <c r="F9" s="81" t="s">
        <v>57</v>
      </c>
      <c r="G9" s="81" t="s">
        <v>58</v>
      </c>
      <c r="H9" s="81" t="s">
        <v>59</v>
      </c>
      <c r="I9" s="93" t="s">
        <v>60</v>
      </c>
      <c r="J9" s="93" t="s">
        <v>61</v>
      </c>
      <c r="K9" s="81" t="s">
        <v>62</v>
      </c>
    </row>
    <row r="10" spans="1:11" ht="15">
      <c r="A10" s="179"/>
      <c r="B10" s="179"/>
      <c r="C10" s="81" t="s">
        <v>63</v>
      </c>
      <c r="D10" s="81" t="s">
        <v>64</v>
      </c>
      <c r="E10" s="81" t="s">
        <v>65</v>
      </c>
      <c r="F10" s="81">
        <v>1</v>
      </c>
      <c r="G10" s="81" t="s">
        <v>66</v>
      </c>
      <c r="H10" s="81">
        <v>500</v>
      </c>
      <c r="I10" s="93">
        <v>3000</v>
      </c>
      <c r="J10" s="93">
        <f t="shared" ref="J10:J13" si="0">F10*H10*I10</f>
        <v>1500000</v>
      </c>
      <c r="K10" s="81"/>
    </row>
    <row r="11" spans="1:11" ht="15">
      <c r="A11" s="179"/>
      <c r="B11" s="179"/>
      <c r="C11" s="81" t="s">
        <v>67</v>
      </c>
      <c r="D11" s="81" t="s">
        <v>64</v>
      </c>
      <c r="E11" s="81" t="s">
        <v>65</v>
      </c>
      <c r="F11" s="81">
        <v>1</v>
      </c>
      <c r="G11" s="81" t="s">
        <v>66</v>
      </c>
      <c r="H11" s="81">
        <v>500</v>
      </c>
      <c r="I11" s="93">
        <v>3000</v>
      </c>
      <c r="J11" s="93">
        <f t="shared" si="0"/>
        <v>1500000</v>
      </c>
      <c r="K11" s="81"/>
    </row>
    <row r="12" spans="1:11" ht="15">
      <c r="A12" s="179"/>
      <c r="B12" s="179"/>
      <c r="C12" s="81" t="s">
        <v>68</v>
      </c>
      <c r="D12" s="81" t="s">
        <v>64</v>
      </c>
      <c r="E12" s="81" t="s">
        <v>65</v>
      </c>
      <c r="F12" s="81">
        <v>1</v>
      </c>
      <c r="G12" s="81" t="s">
        <v>66</v>
      </c>
      <c r="H12" s="81">
        <v>180</v>
      </c>
      <c r="I12" s="93">
        <v>3000</v>
      </c>
      <c r="J12" s="93">
        <f t="shared" si="0"/>
        <v>540000</v>
      </c>
      <c r="K12" s="81"/>
    </row>
    <row r="13" spans="1:11" ht="15">
      <c r="A13" s="179"/>
      <c r="B13" s="179"/>
      <c r="C13" s="81" t="s">
        <v>245</v>
      </c>
      <c r="D13" s="81" t="s">
        <v>64</v>
      </c>
      <c r="E13" s="81" t="s">
        <v>65</v>
      </c>
      <c r="F13" s="81">
        <v>1</v>
      </c>
      <c r="G13" s="81" t="s">
        <v>66</v>
      </c>
      <c r="H13" s="81">
        <v>120</v>
      </c>
      <c r="I13" s="93">
        <v>3000</v>
      </c>
      <c r="J13" s="93">
        <f t="shared" si="0"/>
        <v>360000</v>
      </c>
      <c r="K13" s="81"/>
    </row>
    <row r="14" spans="1:11" ht="15">
      <c r="A14" s="179"/>
      <c r="B14" s="179"/>
      <c r="C14" s="81" t="s">
        <v>69</v>
      </c>
      <c r="D14" s="81"/>
      <c r="E14" s="81"/>
      <c r="F14" s="81"/>
      <c r="G14" s="81"/>
      <c r="H14" s="81"/>
      <c r="I14" s="93"/>
      <c r="J14" s="93">
        <f>SUM(J10:J13)</f>
        <v>3900000</v>
      </c>
      <c r="K14" s="81"/>
    </row>
    <row r="15" spans="1:11" ht="15">
      <c r="A15" s="172" t="s">
        <v>339</v>
      </c>
      <c r="B15" s="172"/>
      <c r="C15" s="81" t="s">
        <v>70</v>
      </c>
      <c r="D15" s="81"/>
      <c r="E15" s="81" t="s">
        <v>56</v>
      </c>
      <c r="F15" s="81" t="s">
        <v>57</v>
      </c>
      <c r="G15" s="81" t="s">
        <v>58</v>
      </c>
      <c r="H15" s="81" t="s">
        <v>59</v>
      </c>
      <c r="I15" s="93" t="s">
        <v>60</v>
      </c>
      <c r="J15" s="93" t="s">
        <v>61</v>
      </c>
      <c r="K15" s="81" t="s">
        <v>71</v>
      </c>
    </row>
    <row r="16" spans="1:11" ht="15">
      <c r="A16" s="172"/>
      <c r="B16" s="172"/>
      <c r="C16" s="110" t="s">
        <v>246</v>
      </c>
      <c r="D16" s="110" t="s">
        <v>247</v>
      </c>
      <c r="E16" s="110" t="s">
        <v>248</v>
      </c>
      <c r="F16" s="110">
        <v>40</v>
      </c>
      <c r="G16" s="110" t="s">
        <v>249</v>
      </c>
      <c r="H16" s="110">
        <v>2</v>
      </c>
      <c r="I16" s="93">
        <v>4600</v>
      </c>
      <c r="J16" s="93">
        <f t="shared" ref="J16:J17" si="1">F16*H16*I16</f>
        <v>368000</v>
      </c>
      <c r="K16" s="112"/>
    </row>
    <row r="17" spans="1:11" ht="15">
      <c r="A17" s="172"/>
      <c r="B17" s="172"/>
      <c r="C17" s="110" t="s">
        <v>250</v>
      </c>
      <c r="D17" s="110" t="s">
        <v>247</v>
      </c>
      <c r="E17" s="110" t="s">
        <v>248</v>
      </c>
      <c r="F17" s="110">
        <v>40</v>
      </c>
      <c r="G17" s="110" t="s">
        <v>251</v>
      </c>
      <c r="H17" s="110">
        <v>3</v>
      </c>
      <c r="I17" s="93">
        <v>5650</v>
      </c>
      <c r="J17" s="93">
        <f t="shared" si="1"/>
        <v>678000</v>
      </c>
      <c r="K17" s="112" t="s">
        <v>252</v>
      </c>
    </row>
    <row r="18" spans="1:11" ht="15">
      <c r="A18" s="172"/>
      <c r="B18" s="172"/>
      <c r="C18" s="81" t="s">
        <v>74</v>
      </c>
      <c r="D18" s="81"/>
      <c r="E18" s="81"/>
      <c r="F18" s="81"/>
      <c r="G18" s="81"/>
      <c r="H18" s="81"/>
      <c r="I18" s="93"/>
      <c r="J18" s="93">
        <f>SUM(J16:J17)</f>
        <v>1046000</v>
      </c>
      <c r="K18" s="81" t="s">
        <v>75</v>
      </c>
    </row>
    <row r="19" spans="1:11" ht="15">
      <c r="A19" s="172" t="s">
        <v>338</v>
      </c>
      <c r="B19" s="172"/>
      <c r="C19" s="81" t="s">
        <v>76</v>
      </c>
      <c r="D19" s="81"/>
      <c r="E19" s="81" t="s">
        <v>56</v>
      </c>
      <c r="F19" s="81" t="s">
        <v>57</v>
      </c>
      <c r="G19" s="81" t="s">
        <v>58</v>
      </c>
      <c r="H19" s="81" t="s">
        <v>59</v>
      </c>
      <c r="I19" s="93" t="s">
        <v>77</v>
      </c>
      <c r="J19" s="93" t="s">
        <v>61</v>
      </c>
      <c r="K19" s="81" t="s">
        <v>71</v>
      </c>
    </row>
    <row r="20" spans="1:11" ht="30">
      <c r="A20" s="172"/>
      <c r="B20" s="172"/>
      <c r="C20" s="124" t="s">
        <v>253</v>
      </c>
      <c r="D20" s="110" t="s">
        <v>254</v>
      </c>
      <c r="E20" s="81" t="s">
        <v>255</v>
      </c>
      <c r="F20" s="81">
        <v>1030</v>
      </c>
      <c r="G20" s="81" t="s">
        <v>256</v>
      </c>
      <c r="H20" s="81">
        <v>4</v>
      </c>
      <c r="I20" s="93">
        <v>900</v>
      </c>
      <c r="J20" s="93">
        <f t="shared" ref="J20:J22" si="2">I20*H20*F20</f>
        <v>3708000</v>
      </c>
      <c r="K20" s="125" t="s">
        <v>257</v>
      </c>
    </row>
    <row r="21" spans="1:11" ht="30">
      <c r="A21" s="172"/>
      <c r="B21" s="172"/>
      <c r="C21" s="124" t="s">
        <v>253</v>
      </c>
      <c r="D21" s="110" t="s">
        <v>258</v>
      </c>
      <c r="E21" s="81" t="s">
        <v>255</v>
      </c>
      <c r="F21" s="81">
        <v>110</v>
      </c>
      <c r="G21" s="81" t="s">
        <v>256</v>
      </c>
      <c r="H21" s="81">
        <v>4</v>
      </c>
      <c r="I21" s="93">
        <v>1600</v>
      </c>
      <c r="J21" s="93">
        <f t="shared" si="2"/>
        <v>704000</v>
      </c>
      <c r="K21" s="125" t="s">
        <v>257</v>
      </c>
    </row>
    <row r="22" spans="1:11" ht="30">
      <c r="A22" s="172"/>
      <c r="B22" s="172"/>
      <c r="C22" s="124" t="s">
        <v>253</v>
      </c>
      <c r="D22" s="110" t="s">
        <v>259</v>
      </c>
      <c r="E22" s="81" t="s">
        <v>255</v>
      </c>
      <c r="F22" s="81">
        <v>60</v>
      </c>
      <c r="G22" s="81" t="s">
        <v>256</v>
      </c>
      <c r="H22" s="81">
        <v>4</v>
      </c>
      <c r="I22" s="93">
        <v>1300</v>
      </c>
      <c r="J22" s="93">
        <f t="shared" si="2"/>
        <v>312000</v>
      </c>
      <c r="K22" s="125" t="s">
        <v>257</v>
      </c>
    </row>
    <row r="23" spans="1:11" ht="15">
      <c r="A23" s="172"/>
      <c r="B23" s="172"/>
      <c r="C23" s="81" t="s">
        <v>78</v>
      </c>
      <c r="D23" s="81"/>
      <c r="E23" s="81"/>
      <c r="F23" s="81"/>
      <c r="G23" s="81"/>
      <c r="H23" s="81"/>
      <c r="I23" s="93"/>
      <c r="J23" s="93">
        <f>SUM(J20:J22)</f>
        <v>4724000</v>
      </c>
      <c r="K23" s="81"/>
    </row>
    <row r="24" spans="1:11" ht="15">
      <c r="A24" s="172" t="s">
        <v>337</v>
      </c>
      <c r="B24" s="172"/>
      <c r="C24" s="81" t="s">
        <v>79</v>
      </c>
      <c r="D24" s="81"/>
      <c r="E24" s="81" t="s">
        <v>56</v>
      </c>
      <c r="F24" s="81" t="s">
        <v>57</v>
      </c>
      <c r="G24" s="81" t="s">
        <v>58</v>
      </c>
      <c r="H24" s="81" t="s">
        <v>59</v>
      </c>
      <c r="I24" s="93" t="s">
        <v>60</v>
      </c>
      <c r="J24" s="93" t="s">
        <v>61</v>
      </c>
      <c r="K24" s="81" t="s">
        <v>71</v>
      </c>
    </row>
    <row r="25" spans="1:11" ht="15">
      <c r="A25" s="172"/>
      <c r="B25" s="172"/>
      <c r="C25" s="92" t="s">
        <v>80</v>
      </c>
      <c r="D25" s="92" t="s">
        <v>265</v>
      </c>
      <c r="E25" s="81" t="s">
        <v>269</v>
      </c>
      <c r="F25" s="81">
        <v>1</v>
      </c>
      <c r="G25" s="81" t="s">
        <v>255</v>
      </c>
      <c r="H25" s="81">
        <v>800</v>
      </c>
      <c r="I25" s="93">
        <v>630</v>
      </c>
      <c r="J25" s="93">
        <f t="shared" ref="J25:J26" si="3">I25*H25*F25</f>
        <v>504000</v>
      </c>
      <c r="K25" s="94"/>
    </row>
    <row r="26" spans="1:11" ht="15">
      <c r="A26" s="172"/>
      <c r="B26" s="172"/>
      <c r="C26" s="92" t="s">
        <v>81</v>
      </c>
      <c r="D26" s="92" t="s">
        <v>265</v>
      </c>
      <c r="E26" s="81" t="s">
        <v>269</v>
      </c>
      <c r="F26" s="81">
        <v>1</v>
      </c>
      <c r="G26" s="81" t="s">
        <v>255</v>
      </c>
      <c r="H26" s="81">
        <v>1200</v>
      </c>
      <c r="I26" s="93">
        <v>630</v>
      </c>
      <c r="J26" s="93">
        <f t="shared" si="3"/>
        <v>756000</v>
      </c>
      <c r="K26" s="94"/>
    </row>
    <row r="27" spans="1:11" ht="30">
      <c r="A27" s="172"/>
      <c r="B27" s="172"/>
      <c r="C27" s="92" t="s">
        <v>82</v>
      </c>
      <c r="D27" s="92" t="s">
        <v>266</v>
      </c>
      <c r="E27" s="81" t="s">
        <v>269</v>
      </c>
      <c r="F27" s="81">
        <v>1</v>
      </c>
      <c r="G27" s="81" t="s">
        <v>255</v>
      </c>
      <c r="H27" s="81">
        <v>1200</v>
      </c>
      <c r="I27" s="93">
        <v>930</v>
      </c>
      <c r="J27" s="93">
        <f>I27*H27*F27</f>
        <v>1116000</v>
      </c>
      <c r="K27" s="94"/>
    </row>
    <row r="28" spans="1:11" ht="15">
      <c r="A28" s="172"/>
      <c r="B28" s="172"/>
      <c r="C28" s="92" t="s">
        <v>83</v>
      </c>
      <c r="D28" s="92" t="s">
        <v>265</v>
      </c>
      <c r="E28" s="81" t="s">
        <v>269</v>
      </c>
      <c r="F28" s="81">
        <v>1</v>
      </c>
      <c r="G28" s="81" t="s">
        <v>255</v>
      </c>
      <c r="H28" s="81">
        <v>1200</v>
      </c>
      <c r="I28" s="93">
        <v>630</v>
      </c>
      <c r="J28" s="93">
        <f t="shared" ref="J28:J32" si="4">I28*H28*F28</f>
        <v>756000</v>
      </c>
      <c r="K28" s="94"/>
    </row>
    <row r="29" spans="1:11" ht="15">
      <c r="A29" s="172"/>
      <c r="B29" s="172"/>
      <c r="C29" s="92" t="s">
        <v>84</v>
      </c>
      <c r="D29" s="92" t="s">
        <v>267</v>
      </c>
      <c r="E29" s="81" t="s">
        <v>269</v>
      </c>
      <c r="F29" s="81">
        <v>1</v>
      </c>
      <c r="G29" s="81" t="s">
        <v>255</v>
      </c>
      <c r="H29" s="81">
        <v>1200</v>
      </c>
      <c r="I29" s="93">
        <v>350</v>
      </c>
      <c r="J29" s="93">
        <f t="shared" si="4"/>
        <v>420000</v>
      </c>
      <c r="K29" s="94"/>
    </row>
    <row r="30" spans="1:11" ht="15">
      <c r="A30" s="172"/>
      <c r="B30" s="172"/>
      <c r="C30" s="92" t="s">
        <v>85</v>
      </c>
      <c r="D30" s="92" t="s">
        <v>267</v>
      </c>
      <c r="E30" s="81" t="s">
        <v>269</v>
      </c>
      <c r="F30" s="81">
        <v>1</v>
      </c>
      <c r="G30" s="81" t="s">
        <v>255</v>
      </c>
      <c r="H30" s="81">
        <v>1200</v>
      </c>
      <c r="I30" s="93">
        <v>350</v>
      </c>
      <c r="J30" s="93">
        <f t="shared" si="4"/>
        <v>420000</v>
      </c>
      <c r="K30" s="94"/>
    </row>
    <row r="31" spans="1:11" ht="15">
      <c r="A31" s="172"/>
      <c r="B31" s="172"/>
      <c r="C31" s="92" t="s">
        <v>86</v>
      </c>
      <c r="D31" s="92" t="s">
        <v>268</v>
      </c>
      <c r="E31" s="81" t="s">
        <v>269</v>
      </c>
      <c r="F31" s="81">
        <v>1</v>
      </c>
      <c r="G31" s="81" t="s">
        <v>255</v>
      </c>
      <c r="H31" s="81">
        <v>0</v>
      </c>
      <c r="I31" s="93">
        <v>450</v>
      </c>
      <c r="J31" s="93">
        <f t="shared" si="4"/>
        <v>0</v>
      </c>
      <c r="K31" s="94" t="s">
        <v>451</v>
      </c>
    </row>
    <row r="32" spans="1:11" ht="15">
      <c r="A32" s="172"/>
      <c r="B32" s="172"/>
      <c r="C32" s="92" t="s">
        <v>87</v>
      </c>
      <c r="D32" s="92"/>
      <c r="E32" s="81" t="s">
        <v>269</v>
      </c>
      <c r="F32" s="81">
        <v>1</v>
      </c>
      <c r="G32" s="81" t="s">
        <v>255</v>
      </c>
      <c r="H32" s="81">
        <v>600</v>
      </c>
      <c r="I32" s="93">
        <v>150</v>
      </c>
      <c r="J32" s="93">
        <f t="shared" si="4"/>
        <v>90000</v>
      </c>
      <c r="K32" s="94"/>
    </row>
    <row r="33" spans="1:16" ht="15">
      <c r="A33" s="172"/>
      <c r="B33" s="172"/>
      <c r="C33" s="81" t="s">
        <v>88</v>
      </c>
      <c r="D33" s="81"/>
      <c r="E33" s="81"/>
      <c r="F33" s="81"/>
      <c r="G33" s="81"/>
      <c r="H33" s="81"/>
      <c r="I33" s="93"/>
      <c r="J33" s="93">
        <f>SUM(J25:J32)</f>
        <v>4062000</v>
      </c>
      <c r="K33" s="81"/>
    </row>
    <row r="34" spans="1:16" s="7" customFormat="1" ht="15">
      <c r="A34" s="172" t="s">
        <v>89</v>
      </c>
      <c r="B34" s="172"/>
      <c r="C34" s="81" t="s">
        <v>90</v>
      </c>
      <c r="D34" s="81"/>
      <c r="E34" s="81" t="s">
        <v>56</v>
      </c>
      <c r="F34" s="81" t="s">
        <v>57</v>
      </c>
      <c r="G34" s="81" t="s">
        <v>58</v>
      </c>
      <c r="H34" s="81" t="s">
        <v>59</v>
      </c>
      <c r="I34" s="93" t="s">
        <v>60</v>
      </c>
      <c r="J34" s="93" t="s">
        <v>61</v>
      </c>
      <c r="K34" s="81" t="s">
        <v>71</v>
      </c>
      <c r="L34" s="8"/>
      <c r="M34" s="8"/>
      <c r="N34" s="8"/>
      <c r="O34" s="8"/>
      <c r="P34" s="8"/>
    </row>
    <row r="35" spans="1:16" s="7" customFormat="1" ht="15">
      <c r="A35" s="172"/>
      <c r="B35" s="172"/>
      <c r="C35" s="81" t="s">
        <v>91</v>
      </c>
      <c r="D35" s="81"/>
      <c r="E35" s="81" t="s">
        <v>92</v>
      </c>
      <c r="F35" s="81">
        <v>5</v>
      </c>
      <c r="G35" s="81" t="s">
        <v>66</v>
      </c>
      <c r="H35" s="81">
        <v>1300</v>
      </c>
      <c r="I35" s="93">
        <v>8</v>
      </c>
      <c r="J35" s="93">
        <f>F35*H35*I35</f>
        <v>52000</v>
      </c>
      <c r="K35" s="94"/>
      <c r="L35" s="8"/>
      <c r="M35" s="8"/>
      <c r="N35" s="8"/>
      <c r="O35" s="8"/>
      <c r="P35" s="8"/>
    </row>
    <row r="36" spans="1:16" s="7" customFormat="1" ht="15">
      <c r="A36" s="172"/>
      <c r="B36" s="172"/>
      <c r="C36" s="81" t="s">
        <v>93</v>
      </c>
      <c r="D36" s="81"/>
      <c r="E36" s="81" t="s">
        <v>94</v>
      </c>
      <c r="F36" s="81">
        <v>1</v>
      </c>
      <c r="G36" s="81" t="s">
        <v>270</v>
      </c>
      <c r="H36" s="81">
        <v>1300</v>
      </c>
      <c r="I36" s="93">
        <v>95</v>
      </c>
      <c r="J36" s="93">
        <f t="shared" ref="J36:J46" si="5">F36*H36*I36</f>
        <v>123500</v>
      </c>
      <c r="K36" s="94"/>
      <c r="L36" s="8"/>
      <c r="M36" s="8"/>
      <c r="N36" s="8"/>
      <c r="O36" s="8"/>
      <c r="P36" s="8"/>
    </row>
    <row r="37" spans="1:16" s="7" customFormat="1" ht="15">
      <c r="A37" s="172"/>
      <c r="B37" s="172"/>
      <c r="C37" s="81" t="s">
        <v>95</v>
      </c>
      <c r="D37" s="81"/>
      <c r="E37" s="81" t="s">
        <v>94</v>
      </c>
      <c r="F37" s="81">
        <v>1</v>
      </c>
      <c r="G37" s="81" t="s">
        <v>270</v>
      </c>
      <c r="H37" s="81">
        <v>1300</v>
      </c>
      <c r="I37" s="93">
        <v>25</v>
      </c>
      <c r="J37" s="93">
        <f t="shared" si="5"/>
        <v>32500</v>
      </c>
      <c r="K37" s="94"/>
      <c r="L37" s="8"/>
      <c r="M37" s="8"/>
      <c r="N37" s="8"/>
      <c r="O37" s="8"/>
      <c r="P37" s="8"/>
    </row>
    <row r="38" spans="1:16" s="7" customFormat="1" ht="15">
      <c r="A38" s="172"/>
      <c r="B38" s="172"/>
      <c r="C38" s="110" t="s">
        <v>271</v>
      </c>
      <c r="D38" s="110" t="s">
        <v>272</v>
      </c>
      <c r="E38" s="81" t="s">
        <v>273</v>
      </c>
      <c r="F38" s="81">
        <v>100</v>
      </c>
      <c r="G38" s="81" t="s">
        <v>274</v>
      </c>
      <c r="H38" s="81">
        <v>1</v>
      </c>
      <c r="I38" s="93">
        <v>35</v>
      </c>
      <c r="J38" s="93">
        <f t="shared" si="5"/>
        <v>3500</v>
      </c>
      <c r="K38" s="94"/>
      <c r="L38" s="8"/>
      <c r="M38" s="8"/>
      <c r="N38" s="8"/>
      <c r="O38" s="8"/>
      <c r="P38" s="8"/>
    </row>
    <row r="39" spans="1:16" s="7" customFormat="1" ht="15">
      <c r="A39" s="172"/>
      <c r="B39" s="172"/>
      <c r="C39" s="110" t="s">
        <v>275</v>
      </c>
      <c r="D39" s="110" t="s">
        <v>276</v>
      </c>
      <c r="E39" s="81" t="s">
        <v>273</v>
      </c>
      <c r="F39" s="81">
        <v>106</v>
      </c>
      <c r="G39" s="81" t="s">
        <v>274</v>
      </c>
      <c r="H39" s="81">
        <v>1</v>
      </c>
      <c r="I39" s="93">
        <v>45</v>
      </c>
      <c r="J39" s="93">
        <f t="shared" si="5"/>
        <v>4770</v>
      </c>
      <c r="K39" s="112" t="s">
        <v>277</v>
      </c>
      <c r="L39" s="8"/>
      <c r="M39" s="8"/>
      <c r="N39" s="8"/>
      <c r="O39" s="8"/>
      <c r="P39" s="8"/>
    </row>
    <row r="40" spans="1:16" s="7" customFormat="1" ht="15">
      <c r="A40" s="172"/>
      <c r="B40" s="172"/>
      <c r="C40" s="81" t="s">
        <v>96</v>
      </c>
      <c r="D40" s="81"/>
      <c r="E40" s="81" t="s">
        <v>94</v>
      </c>
      <c r="F40" s="81">
        <v>1</v>
      </c>
      <c r="G40" s="81" t="s">
        <v>270</v>
      </c>
      <c r="H40" s="81">
        <v>1300</v>
      </c>
      <c r="I40" s="122">
        <v>100</v>
      </c>
      <c r="J40" s="93">
        <f t="shared" si="5"/>
        <v>130000</v>
      </c>
      <c r="K40" s="126" t="s">
        <v>278</v>
      </c>
      <c r="L40" s="8"/>
      <c r="M40" s="8"/>
      <c r="N40" s="8"/>
      <c r="O40" s="8"/>
      <c r="P40" s="8"/>
    </row>
    <row r="41" spans="1:16" s="7" customFormat="1" ht="15">
      <c r="A41" s="172"/>
      <c r="B41" s="172"/>
      <c r="C41" s="81" t="s">
        <v>97</v>
      </c>
      <c r="D41" s="81"/>
      <c r="E41" s="81" t="s">
        <v>94</v>
      </c>
      <c r="F41" s="81">
        <v>1</v>
      </c>
      <c r="G41" s="81" t="s">
        <v>270</v>
      </c>
      <c r="H41" s="81">
        <v>1300</v>
      </c>
      <c r="I41" s="93">
        <v>15</v>
      </c>
      <c r="J41" s="93">
        <f t="shared" si="5"/>
        <v>19500</v>
      </c>
      <c r="K41" s="94"/>
      <c r="L41" s="8"/>
      <c r="M41" s="8"/>
      <c r="N41" s="8"/>
      <c r="O41" s="8"/>
      <c r="P41" s="8"/>
    </row>
    <row r="42" spans="1:16" s="7" customFormat="1" ht="15">
      <c r="A42" s="172"/>
      <c r="B42" s="172"/>
      <c r="C42" s="110" t="s">
        <v>279</v>
      </c>
      <c r="D42" s="110" t="s">
        <v>280</v>
      </c>
      <c r="E42" s="81" t="s">
        <v>273</v>
      </c>
      <c r="F42" s="81">
        <v>1300</v>
      </c>
      <c r="G42" s="81" t="s">
        <v>274</v>
      </c>
      <c r="H42" s="81">
        <v>1</v>
      </c>
      <c r="I42" s="93">
        <v>18</v>
      </c>
      <c r="J42" s="93">
        <f t="shared" si="5"/>
        <v>23400</v>
      </c>
      <c r="K42" s="112" t="s">
        <v>281</v>
      </c>
      <c r="L42" s="8"/>
      <c r="M42" s="8"/>
      <c r="N42" s="8"/>
      <c r="O42" s="8"/>
      <c r="P42" s="8"/>
    </row>
    <row r="43" spans="1:16" s="7" customFormat="1" ht="15">
      <c r="A43" s="172"/>
      <c r="B43" s="172"/>
      <c r="C43" s="81" t="s">
        <v>98</v>
      </c>
      <c r="D43" s="92" t="s">
        <v>282</v>
      </c>
      <c r="E43" s="81" t="s">
        <v>185</v>
      </c>
      <c r="F43" s="81">
        <v>1300</v>
      </c>
      <c r="G43" s="81" t="s">
        <v>126</v>
      </c>
      <c r="H43" s="81">
        <v>1</v>
      </c>
      <c r="I43" s="93">
        <v>35</v>
      </c>
      <c r="J43" s="93">
        <f t="shared" si="5"/>
        <v>45500</v>
      </c>
      <c r="K43" s="94"/>
      <c r="L43" s="8"/>
      <c r="M43" s="8"/>
      <c r="N43" s="8"/>
      <c r="O43" s="8"/>
      <c r="P43" s="8"/>
    </row>
    <row r="44" spans="1:16" customFormat="1" ht="15">
      <c r="A44" s="172"/>
      <c r="B44" s="172"/>
      <c r="C44" s="81" t="s">
        <v>99</v>
      </c>
      <c r="D44" s="81"/>
      <c r="E44" s="81" t="s">
        <v>94</v>
      </c>
      <c r="F44" s="81">
        <v>0</v>
      </c>
      <c r="G44" s="81" t="s">
        <v>283</v>
      </c>
      <c r="H44" s="81">
        <v>0</v>
      </c>
      <c r="I44" s="93">
        <v>0</v>
      </c>
      <c r="J44" s="93">
        <f t="shared" si="5"/>
        <v>0</v>
      </c>
      <c r="K44" s="81" t="s">
        <v>284</v>
      </c>
      <c r="L44" s="8"/>
      <c r="M44" s="8"/>
      <c r="N44" s="8"/>
      <c r="O44" s="8"/>
      <c r="P44" s="8"/>
    </row>
    <row r="45" spans="1:16" customFormat="1" ht="15">
      <c r="A45" s="172"/>
      <c r="B45" s="172"/>
      <c r="C45" s="81" t="s">
        <v>100</v>
      </c>
      <c r="D45" s="81"/>
      <c r="E45" s="81" t="s">
        <v>109</v>
      </c>
      <c r="F45" s="81">
        <v>1</v>
      </c>
      <c r="G45" s="81" t="s">
        <v>304</v>
      </c>
      <c r="H45" s="81">
        <v>1</v>
      </c>
      <c r="I45" s="93">
        <v>30000</v>
      </c>
      <c r="J45" s="93">
        <f t="shared" si="5"/>
        <v>30000</v>
      </c>
      <c r="K45" s="81"/>
      <c r="L45" s="8"/>
      <c r="M45" s="8"/>
      <c r="N45" s="8"/>
      <c r="O45" s="8"/>
      <c r="P45" s="8"/>
    </row>
    <row r="46" spans="1:16" customFormat="1" ht="15">
      <c r="A46" s="172"/>
      <c r="B46" s="172"/>
      <c r="C46" s="81" t="s">
        <v>101</v>
      </c>
      <c r="D46" s="81"/>
      <c r="E46" s="81" t="s">
        <v>109</v>
      </c>
      <c r="F46" s="81">
        <v>20</v>
      </c>
      <c r="G46" s="81" t="s">
        <v>304</v>
      </c>
      <c r="H46" s="81">
        <v>1</v>
      </c>
      <c r="I46" s="93">
        <v>450</v>
      </c>
      <c r="J46" s="93">
        <f t="shared" si="5"/>
        <v>9000</v>
      </c>
      <c r="K46" s="81"/>
      <c r="L46" s="8"/>
      <c r="M46" s="8"/>
      <c r="N46" s="8"/>
      <c r="O46" s="8"/>
      <c r="P46" s="8"/>
    </row>
    <row r="47" spans="1:16" customFormat="1" ht="15">
      <c r="A47" s="172"/>
      <c r="B47" s="172"/>
      <c r="C47" s="81" t="s">
        <v>102</v>
      </c>
      <c r="D47" s="81"/>
      <c r="E47" s="81" t="s">
        <v>109</v>
      </c>
      <c r="F47" s="81">
        <v>1</v>
      </c>
      <c r="G47" s="81" t="s">
        <v>304</v>
      </c>
      <c r="H47" s="81">
        <v>1</v>
      </c>
      <c r="I47" s="93">
        <v>5000</v>
      </c>
      <c r="J47" s="93">
        <f t="shared" ref="J47" si="6">F47*H47*I47</f>
        <v>5000</v>
      </c>
      <c r="K47" s="81"/>
      <c r="L47" s="8"/>
      <c r="M47" s="8"/>
      <c r="N47" s="8"/>
      <c r="O47" s="8"/>
      <c r="P47" s="8"/>
    </row>
    <row r="48" spans="1:16" customFormat="1" ht="15">
      <c r="A48" s="172"/>
      <c r="B48" s="172"/>
      <c r="C48" s="81" t="s">
        <v>103</v>
      </c>
      <c r="D48" s="81"/>
      <c r="E48" s="81" t="s">
        <v>285</v>
      </c>
      <c r="F48" s="81">
        <v>1</v>
      </c>
      <c r="G48" s="81" t="s">
        <v>304</v>
      </c>
      <c r="H48" s="81">
        <v>1</v>
      </c>
      <c r="I48" s="93">
        <v>30000</v>
      </c>
      <c r="J48" s="93">
        <f t="shared" ref="J48:J58" si="7">F48*H48*I48</f>
        <v>30000</v>
      </c>
      <c r="K48" s="81"/>
      <c r="L48" s="8"/>
      <c r="M48" s="8"/>
      <c r="N48" s="8"/>
      <c r="O48" s="8"/>
      <c r="P48" s="8"/>
    </row>
    <row r="49" spans="1:16" customFormat="1" ht="15">
      <c r="A49" s="172"/>
      <c r="B49" s="172"/>
      <c r="C49" s="81" t="s">
        <v>104</v>
      </c>
      <c r="D49" s="81"/>
      <c r="E49" s="81" t="s">
        <v>273</v>
      </c>
      <c r="F49" s="81">
        <v>700</v>
      </c>
      <c r="G49" s="81" t="s">
        <v>304</v>
      </c>
      <c r="H49" s="81">
        <v>1</v>
      </c>
      <c r="I49" s="93">
        <v>15</v>
      </c>
      <c r="J49" s="93">
        <f t="shared" si="7"/>
        <v>10500</v>
      </c>
      <c r="K49" s="81"/>
      <c r="L49" s="8"/>
      <c r="M49" s="8"/>
      <c r="N49" s="8"/>
      <c r="O49" s="8"/>
      <c r="P49" s="8"/>
    </row>
    <row r="50" spans="1:16" customFormat="1" ht="15">
      <c r="A50" s="172"/>
      <c r="B50" s="172"/>
      <c r="C50" s="81" t="s">
        <v>286</v>
      </c>
      <c r="D50" s="81" t="s">
        <v>287</v>
      </c>
      <c r="E50" s="81" t="s">
        <v>288</v>
      </c>
      <c r="F50" s="81">
        <v>10</v>
      </c>
      <c r="G50" s="81" t="s">
        <v>304</v>
      </c>
      <c r="H50" s="81">
        <v>1</v>
      </c>
      <c r="I50" s="93">
        <v>450</v>
      </c>
      <c r="J50" s="93">
        <f t="shared" si="7"/>
        <v>4500</v>
      </c>
      <c r="K50" s="81"/>
      <c r="L50" s="8"/>
      <c r="M50" s="8"/>
      <c r="N50" s="8"/>
      <c r="O50" s="8"/>
      <c r="P50" s="8"/>
    </row>
    <row r="51" spans="1:16" customFormat="1" ht="15">
      <c r="A51" s="172"/>
      <c r="B51" s="172"/>
      <c r="C51" s="81" t="s">
        <v>105</v>
      </c>
      <c r="D51" s="81"/>
      <c r="E51" s="81" t="s">
        <v>273</v>
      </c>
      <c r="F51" s="81">
        <v>40</v>
      </c>
      <c r="G51" s="81" t="s">
        <v>304</v>
      </c>
      <c r="H51" s="81">
        <v>1</v>
      </c>
      <c r="I51" s="93">
        <v>140</v>
      </c>
      <c r="J51" s="93">
        <f t="shared" si="7"/>
        <v>5600</v>
      </c>
      <c r="K51" s="81"/>
      <c r="L51" s="8"/>
      <c r="M51" s="8"/>
      <c r="N51" s="8"/>
      <c r="O51" s="8"/>
      <c r="P51" s="8"/>
    </row>
    <row r="52" spans="1:16" customFormat="1" ht="15">
      <c r="A52" s="172"/>
      <c r="B52" s="172"/>
      <c r="C52" s="81" t="s">
        <v>289</v>
      </c>
      <c r="D52" s="81"/>
      <c r="E52" s="81" t="s">
        <v>290</v>
      </c>
      <c r="F52" s="81">
        <v>2</v>
      </c>
      <c r="G52" s="81" t="s">
        <v>304</v>
      </c>
      <c r="H52" s="81">
        <v>1</v>
      </c>
      <c r="I52" s="93">
        <v>11400</v>
      </c>
      <c r="J52" s="93">
        <f t="shared" si="7"/>
        <v>22800</v>
      </c>
      <c r="K52" s="81"/>
      <c r="L52" s="8"/>
      <c r="M52" s="8"/>
      <c r="N52" s="8"/>
      <c r="O52" s="8"/>
      <c r="P52" s="8"/>
    </row>
    <row r="53" spans="1:16" customFormat="1" ht="15">
      <c r="A53" s="172"/>
      <c r="B53" s="172"/>
      <c r="C53" s="81" t="s">
        <v>292</v>
      </c>
      <c r="D53" s="81"/>
      <c r="E53" s="81" t="s">
        <v>66</v>
      </c>
      <c r="F53" s="81">
        <v>1200</v>
      </c>
      <c r="G53" s="81" t="s">
        <v>251</v>
      </c>
      <c r="H53" s="81">
        <v>1</v>
      </c>
      <c r="I53" s="93">
        <v>60</v>
      </c>
      <c r="J53" s="93">
        <f t="shared" si="7"/>
        <v>72000</v>
      </c>
      <c r="K53" s="81"/>
      <c r="L53" s="8"/>
      <c r="M53" s="8"/>
      <c r="N53" s="8"/>
      <c r="O53" s="8"/>
      <c r="P53" s="8"/>
    </row>
    <row r="54" spans="1:16" customFormat="1" ht="15">
      <c r="A54" s="172"/>
      <c r="B54" s="172"/>
      <c r="C54" s="81" t="s">
        <v>293</v>
      </c>
      <c r="D54" s="81"/>
      <c r="E54" s="81" t="s">
        <v>273</v>
      </c>
      <c r="F54" s="81">
        <v>40</v>
      </c>
      <c r="G54" s="81" t="s">
        <v>304</v>
      </c>
      <c r="H54" s="81">
        <v>1</v>
      </c>
      <c r="I54" s="93">
        <v>140</v>
      </c>
      <c r="J54" s="93">
        <f t="shared" si="7"/>
        <v>5600</v>
      </c>
      <c r="K54" s="81"/>
      <c r="L54" s="8"/>
      <c r="M54" s="8"/>
      <c r="N54" s="8"/>
      <c r="O54" s="8"/>
      <c r="P54" s="8"/>
    </row>
    <row r="55" spans="1:16" customFormat="1" ht="15">
      <c r="A55" s="172"/>
      <c r="B55" s="172"/>
      <c r="C55" s="81" t="s">
        <v>296</v>
      </c>
      <c r="D55" s="81" t="s">
        <v>294</v>
      </c>
      <c r="E55" s="81" t="s">
        <v>290</v>
      </c>
      <c r="F55" s="81">
        <v>100</v>
      </c>
      <c r="G55" s="81" t="s">
        <v>283</v>
      </c>
      <c r="H55" s="81">
        <v>1</v>
      </c>
      <c r="I55" s="93">
        <v>200</v>
      </c>
      <c r="J55" s="93">
        <f t="shared" si="7"/>
        <v>20000</v>
      </c>
      <c r="K55" s="112" t="s">
        <v>295</v>
      </c>
      <c r="L55" s="8"/>
      <c r="M55" s="8"/>
      <c r="N55" s="8"/>
      <c r="O55" s="8"/>
      <c r="P55" s="8"/>
    </row>
    <row r="56" spans="1:16" customFormat="1" ht="15">
      <c r="A56" s="172"/>
      <c r="B56" s="172"/>
      <c r="C56" s="81" t="s">
        <v>298</v>
      </c>
      <c r="D56" s="81" t="s">
        <v>299</v>
      </c>
      <c r="E56" s="81" t="s">
        <v>185</v>
      </c>
      <c r="F56" s="81">
        <v>10000</v>
      </c>
      <c r="G56" s="81" t="s">
        <v>304</v>
      </c>
      <c r="H56" s="81">
        <v>1</v>
      </c>
      <c r="I56" s="93">
        <v>1</v>
      </c>
      <c r="J56" s="93">
        <f t="shared" si="7"/>
        <v>10000</v>
      </c>
      <c r="K56" s="127" t="s">
        <v>300</v>
      </c>
      <c r="L56" s="8"/>
      <c r="M56" s="8"/>
      <c r="N56" s="8"/>
      <c r="O56" s="8"/>
      <c r="P56" s="8"/>
    </row>
    <row r="57" spans="1:16" customFormat="1" ht="15">
      <c r="A57" s="172"/>
      <c r="B57" s="172"/>
      <c r="C57" s="81" t="s">
        <v>301</v>
      </c>
      <c r="D57" s="81" t="s">
        <v>302</v>
      </c>
      <c r="E57" s="81" t="s">
        <v>273</v>
      </c>
      <c r="F57" s="81">
        <v>1300</v>
      </c>
      <c r="G57" s="81" t="s">
        <v>304</v>
      </c>
      <c r="H57" s="81">
        <v>1</v>
      </c>
      <c r="I57" s="93">
        <v>15</v>
      </c>
      <c r="J57" s="93">
        <f t="shared" si="7"/>
        <v>19500</v>
      </c>
      <c r="K57" s="112" t="s">
        <v>303</v>
      </c>
      <c r="L57" s="8"/>
      <c r="M57" s="8"/>
      <c r="N57" s="8"/>
      <c r="O57" s="8"/>
      <c r="P57" s="8"/>
    </row>
    <row r="58" spans="1:16" customFormat="1" ht="15">
      <c r="A58" s="172"/>
      <c r="B58" s="172"/>
      <c r="C58" s="81" t="s">
        <v>297</v>
      </c>
      <c r="D58" s="81" t="s">
        <v>108</v>
      </c>
      <c r="E58" s="81" t="s">
        <v>149</v>
      </c>
      <c r="F58" s="81">
        <v>1</v>
      </c>
      <c r="G58" s="81" t="s">
        <v>304</v>
      </c>
      <c r="H58" s="81">
        <v>1</v>
      </c>
      <c r="I58" s="93">
        <v>70000</v>
      </c>
      <c r="J58" s="93">
        <f t="shared" si="7"/>
        <v>70000</v>
      </c>
      <c r="K58" s="81"/>
      <c r="L58" s="8"/>
      <c r="M58" s="8"/>
      <c r="N58" s="8"/>
      <c r="O58" s="8"/>
      <c r="P58" s="8"/>
    </row>
    <row r="59" spans="1:16" ht="15">
      <c r="A59" s="172"/>
      <c r="B59" s="172"/>
      <c r="C59" s="81" t="s">
        <v>106</v>
      </c>
      <c r="D59" s="81"/>
      <c r="E59" s="81"/>
      <c r="F59" s="81"/>
      <c r="G59" s="81"/>
      <c r="H59" s="81"/>
      <c r="I59" s="139"/>
      <c r="J59" s="93">
        <f>SUM(J35:J58)</f>
        <v>749170</v>
      </c>
      <c r="K59" s="81"/>
    </row>
    <row r="60" spans="1:16" ht="15">
      <c r="A60" s="172" t="s">
        <v>336</v>
      </c>
      <c r="B60" s="172"/>
      <c r="C60" s="81" t="s">
        <v>107</v>
      </c>
      <c r="D60" s="81"/>
      <c r="E60" s="81" t="s">
        <v>56</v>
      </c>
      <c r="F60" s="81" t="s">
        <v>57</v>
      </c>
      <c r="G60" s="81" t="s">
        <v>58</v>
      </c>
      <c r="H60" s="81" t="s">
        <v>59</v>
      </c>
      <c r="I60" s="93" t="s">
        <v>60</v>
      </c>
      <c r="J60" s="93" t="s">
        <v>61</v>
      </c>
      <c r="K60" s="81" t="s">
        <v>71</v>
      </c>
    </row>
    <row r="61" spans="1:16" ht="15">
      <c r="A61" s="172"/>
      <c r="B61" s="172"/>
      <c r="C61" s="81" t="s">
        <v>305</v>
      </c>
      <c r="D61" s="81"/>
      <c r="E61" s="81" t="s">
        <v>66</v>
      </c>
      <c r="F61" s="81">
        <v>1200</v>
      </c>
      <c r="G61" s="81" t="s">
        <v>126</v>
      </c>
      <c r="H61" s="81">
        <v>1</v>
      </c>
      <c r="I61" s="93">
        <v>200</v>
      </c>
      <c r="J61" s="93">
        <f t="shared" ref="J61:J62" si="8">F61*H61*I61</f>
        <v>240000</v>
      </c>
      <c r="K61" s="81" t="s">
        <v>108</v>
      </c>
    </row>
    <row r="62" spans="1:16" ht="15">
      <c r="A62" s="172"/>
      <c r="B62" s="172"/>
      <c r="C62" s="81" t="s">
        <v>306</v>
      </c>
      <c r="D62" s="81"/>
      <c r="E62" s="81" t="s">
        <v>66</v>
      </c>
      <c r="F62" s="81">
        <v>1200</v>
      </c>
      <c r="G62" s="81" t="s">
        <v>126</v>
      </c>
      <c r="H62" s="81">
        <v>0</v>
      </c>
      <c r="I62" s="93">
        <v>390</v>
      </c>
      <c r="J62" s="93">
        <f t="shared" si="8"/>
        <v>0</v>
      </c>
      <c r="K62" s="81"/>
    </row>
    <row r="63" spans="1:16" ht="15">
      <c r="A63" s="172"/>
      <c r="B63" s="172"/>
      <c r="C63" s="94" t="s">
        <v>110</v>
      </c>
      <c r="D63" s="81"/>
      <c r="E63" s="81"/>
      <c r="F63" s="81"/>
      <c r="G63" s="81"/>
      <c r="H63" s="81"/>
      <c r="I63" s="93"/>
      <c r="J63" s="93">
        <f>SUM(J61:J62)</f>
        <v>240000</v>
      </c>
      <c r="K63" s="81"/>
    </row>
    <row r="64" spans="1:16" s="7" customFormat="1" ht="15">
      <c r="A64" s="173" t="s">
        <v>12</v>
      </c>
      <c r="B64" s="174"/>
      <c r="C64" s="94" t="s">
        <v>111</v>
      </c>
      <c r="D64" s="95"/>
      <c r="E64" s="81" t="s">
        <v>56</v>
      </c>
      <c r="F64" s="81" t="s">
        <v>57</v>
      </c>
      <c r="G64" s="81" t="s">
        <v>58</v>
      </c>
      <c r="H64" s="81" t="s">
        <v>59</v>
      </c>
      <c r="I64" s="93" t="s">
        <v>60</v>
      </c>
      <c r="J64" s="93" t="s">
        <v>61</v>
      </c>
      <c r="K64" s="81"/>
    </row>
    <row r="65" spans="1:11" s="7" customFormat="1" ht="15">
      <c r="A65" s="175"/>
      <c r="B65" s="176"/>
      <c r="C65" s="94" t="s">
        <v>112</v>
      </c>
      <c r="D65" s="95"/>
      <c r="E65" s="95"/>
      <c r="F65" s="95"/>
      <c r="G65" s="95"/>
      <c r="H65" s="95"/>
      <c r="I65" s="118"/>
      <c r="J65" s="128"/>
      <c r="K65" s="81"/>
    </row>
    <row r="66" spans="1:11" s="7" customFormat="1" ht="15">
      <c r="A66" s="175"/>
      <c r="B66" s="176"/>
      <c r="C66" s="94" t="s">
        <v>327</v>
      </c>
      <c r="D66" s="95"/>
      <c r="E66" s="81" t="s">
        <v>341</v>
      </c>
      <c r="F66" s="81">
        <v>5</v>
      </c>
      <c r="G66" s="81" t="s">
        <v>126</v>
      </c>
      <c r="H66" s="81">
        <v>0</v>
      </c>
      <c r="I66" s="93">
        <v>30000</v>
      </c>
      <c r="J66" s="128">
        <f t="shared" ref="J66" si="9">F66*H66*I66</f>
        <v>0</v>
      </c>
      <c r="K66" s="81" t="s">
        <v>340</v>
      </c>
    </row>
    <row r="67" spans="1:11" s="7" customFormat="1" ht="15">
      <c r="A67" s="177"/>
      <c r="B67" s="178"/>
      <c r="C67" s="94" t="s">
        <v>113</v>
      </c>
      <c r="D67" s="95"/>
      <c r="E67" s="95"/>
      <c r="F67" s="95"/>
      <c r="G67" s="95"/>
      <c r="H67" s="95"/>
      <c r="I67" s="118"/>
      <c r="J67" s="128">
        <f>SUM(J65:J66)</f>
        <v>0</v>
      </c>
      <c r="K67" s="81"/>
    </row>
    <row r="68" spans="1:11" s="7" customFormat="1" ht="15">
      <c r="A68" s="172" t="s">
        <v>335</v>
      </c>
      <c r="B68" s="172"/>
      <c r="C68" s="94" t="s">
        <v>114</v>
      </c>
      <c r="D68" s="81"/>
      <c r="E68" s="81" t="s">
        <v>56</v>
      </c>
      <c r="F68" s="81" t="s">
        <v>57</v>
      </c>
      <c r="G68" s="81" t="s">
        <v>58</v>
      </c>
      <c r="H68" s="81" t="s">
        <v>59</v>
      </c>
      <c r="I68" s="93" t="s">
        <v>60</v>
      </c>
      <c r="J68" s="93" t="s">
        <v>328</v>
      </c>
      <c r="K68" s="81" t="s">
        <v>71</v>
      </c>
    </row>
    <row r="69" spans="1:11" s="7" customFormat="1">
      <c r="A69" s="172"/>
      <c r="B69" s="172"/>
      <c r="C69" s="129" t="s">
        <v>307</v>
      </c>
      <c r="D69" s="129"/>
      <c r="E69" s="129" t="s">
        <v>255</v>
      </c>
      <c r="F69" s="129">
        <v>30</v>
      </c>
      <c r="G69" s="129" t="s">
        <v>291</v>
      </c>
      <c r="H69" s="129">
        <v>2</v>
      </c>
      <c r="I69" s="93">
        <v>1350</v>
      </c>
      <c r="J69" s="93">
        <f t="shared" ref="J69:J80" si="10">I69*H69*F69</f>
        <v>81000</v>
      </c>
      <c r="K69" s="130"/>
    </row>
    <row r="70" spans="1:11" s="7" customFormat="1">
      <c r="A70" s="172"/>
      <c r="B70" s="172"/>
      <c r="C70" s="129" t="s">
        <v>308</v>
      </c>
      <c r="D70" s="129" t="s">
        <v>309</v>
      </c>
      <c r="E70" s="129" t="s">
        <v>255</v>
      </c>
      <c r="F70" s="129">
        <v>6</v>
      </c>
      <c r="G70" s="129" t="s">
        <v>291</v>
      </c>
      <c r="H70" s="129">
        <v>8</v>
      </c>
      <c r="I70" s="93">
        <v>800</v>
      </c>
      <c r="J70" s="93">
        <f t="shared" si="10"/>
        <v>38400</v>
      </c>
      <c r="K70" s="130" t="s">
        <v>310</v>
      </c>
    </row>
    <row r="71" spans="1:11" s="7" customFormat="1">
      <c r="A71" s="172"/>
      <c r="B71" s="172"/>
      <c r="C71" s="129" t="s">
        <v>311</v>
      </c>
      <c r="D71" s="129" t="s">
        <v>312</v>
      </c>
      <c r="E71" s="129" t="s">
        <v>255</v>
      </c>
      <c r="F71" s="129">
        <v>40</v>
      </c>
      <c r="G71" s="129" t="s">
        <v>291</v>
      </c>
      <c r="H71" s="129">
        <v>2</v>
      </c>
      <c r="I71" s="93">
        <v>1800</v>
      </c>
      <c r="J71" s="93">
        <f t="shared" si="10"/>
        <v>144000</v>
      </c>
      <c r="K71" s="130"/>
    </row>
    <row r="72" spans="1:11" s="7" customFormat="1">
      <c r="A72" s="172"/>
      <c r="B72" s="172"/>
      <c r="C72" s="129" t="s">
        <v>313</v>
      </c>
      <c r="D72" s="129" t="s">
        <v>314</v>
      </c>
      <c r="E72" s="129" t="s">
        <v>255</v>
      </c>
      <c r="F72" s="129">
        <v>40</v>
      </c>
      <c r="G72" s="129" t="s">
        <v>291</v>
      </c>
      <c r="H72" s="129">
        <v>5</v>
      </c>
      <c r="I72" s="93">
        <v>800</v>
      </c>
      <c r="J72" s="93">
        <f t="shared" si="10"/>
        <v>160000</v>
      </c>
      <c r="K72" s="131"/>
    </row>
    <row r="73" spans="1:11" s="7" customFormat="1">
      <c r="A73" s="172"/>
      <c r="B73" s="172"/>
      <c r="C73" s="129" t="s">
        <v>315</v>
      </c>
      <c r="D73" s="129"/>
      <c r="E73" s="129" t="s">
        <v>316</v>
      </c>
      <c r="F73" s="129">
        <v>24</v>
      </c>
      <c r="G73" s="129" t="s">
        <v>256</v>
      </c>
      <c r="H73" s="129">
        <v>4</v>
      </c>
      <c r="I73" s="93">
        <v>1200</v>
      </c>
      <c r="J73" s="93">
        <f t="shared" si="10"/>
        <v>115200</v>
      </c>
      <c r="K73" s="130" t="s">
        <v>317</v>
      </c>
    </row>
    <row r="74" spans="1:11" s="7" customFormat="1">
      <c r="A74" s="172"/>
      <c r="B74" s="172"/>
      <c r="C74" s="129" t="s">
        <v>315</v>
      </c>
      <c r="D74" s="129"/>
      <c r="E74" s="129" t="s">
        <v>316</v>
      </c>
      <c r="F74" s="129">
        <v>3</v>
      </c>
      <c r="G74" s="129" t="s">
        <v>256</v>
      </c>
      <c r="H74" s="129">
        <v>4</v>
      </c>
      <c r="I74" s="93">
        <v>1200</v>
      </c>
      <c r="J74" s="93">
        <f t="shared" ref="J74" si="11">I74*H74*F74</f>
        <v>14400</v>
      </c>
      <c r="K74" s="130" t="s">
        <v>317</v>
      </c>
    </row>
    <row r="75" spans="1:11" s="7" customFormat="1">
      <c r="A75" s="172"/>
      <c r="B75" s="172"/>
      <c r="C75" s="129" t="s">
        <v>318</v>
      </c>
      <c r="D75" s="129"/>
      <c r="E75" s="129" t="s">
        <v>255</v>
      </c>
      <c r="F75" s="129">
        <v>52</v>
      </c>
      <c r="G75" s="129" t="s">
        <v>319</v>
      </c>
      <c r="H75" s="129">
        <v>1</v>
      </c>
      <c r="I75" s="93">
        <v>3000</v>
      </c>
      <c r="J75" s="93">
        <f t="shared" si="10"/>
        <v>156000</v>
      </c>
      <c r="K75" s="130" t="s">
        <v>320</v>
      </c>
    </row>
    <row r="76" spans="1:11" s="7" customFormat="1">
      <c r="A76" s="172"/>
      <c r="B76" s="172"/>
      <c r="C76" s="129" t="s">
        <v>321</v>
      </c>
      <c r="D76" s="129"/>
      <c r="E76" s="129" t="s">
        <v>322</v>
      </c>
      <c r="F76" s="129">
        <v>1</v>
      </c>
      <c r="G76" s="129" t="s">
        <v>274</v>
      </c>
      <c r="H76" s="129">
        <v>1</v>
      </c>
      <c r="I76" s="93">
        <v>10000</v>
      </c>
      <c r="J76" s="93">
        <f t="shared" si="10"/>
        <v>10000</v>
      </c>
      <c r="K76" s="130" t="s">
        <v>323</v>
      </c>
    </row>
    <row r="77" spans="1:11" s="7" customFormat="1">
      <c r="A77" s="172"/>
      <c r="B77" s="172"/>
      <c r="C77" s="124" t="s">
        <v>324</v>
      </c>
      <c r="D77" s="124" t="s">
        <v>325</v>
      </c>
      <c r="E77" s="129" t="s">
        <v>255</v>
      </c>
      <c r="F77" s="129">
        <v>6</v>
      </c>
      <c r="G77" s="129" t="s">
        <v>291</v>
      </c>
      <c r="H77" s="129">
        <v>8</v>
      </c>
      <c r="I77" s="93">
        <v>200</v>
      </c>
      <c r="J77" s="93">
        <f t="shared" si="10"/>
        <v>9600</v>
      </c>
      <c r="K77" s="130"/>
    </row>
    <row r="78" spans="1:11" s="7" customFormat="1">
      <c r="A78" s="172"/>
      <c r="B78" s="172"/>
      <c r="C78" s="124" t="s">
        <v>324</v>
      </c>
      <c r="D78" s="124" t="s">
        <v>326</v>
      </c>
      <c r="E78" s="129" t="s">
        <v>255</v>
      </c>
      <c r="F78" s="129">
        <v>40</v>
      </c>
      <c r="G78" s="129" t="s">
        <v>291</v>
      </c>
      <c r="H78" s="129">
        <v>5</v>
      </c>
      <c r="I78" s="93">
        <v>200</v>
      </c>
      <c r="J78" s="93">
        <f t="shared" si="10"/>
        <v>40000</v>
      </c>
      <c r="K78" s="130"/>
    </row>
    <row r="79" spans="1:11" s="7" customFormat="1">
      <c r="A79" s="172"/>
      <c r="B79" s="172"/>
      <c r="C79" s="132" t="s">
        <v>343</v>
      </c>
      <c r="D79" s="94"/>
      <c r="E79" s="129" t="s">
        <v>255</v>
      </c>
      <c r="F79" s="129">
        <v>40</v>
      </c>
      <c r="G79" s="129" t="s">
        <v>291</v>
      </c>
      <c r="H79" s="129">
        <v>2</v>
      </c>
      <c r="I79" s="93">
        <v>200</v>
      </c>
      <c r="J79" s="93">
        <f t="shared" si="10"/>
        <v>16000</v>
      </c>
      <c r="K79" s="132"/>
    </row>
    <row r="80" spans="1:11" s="7" customFormat="1">
      <c r="A80" s="172"/>
      <c r="B80" s="172"/>
      <c r="C80" s="132" t="s">
        <v>344</v>
      </c>
      <c r="D80" s="94"/>
      <c r="E80" s="129" t="s">
        <v>255</v>
      </c>
      <c r="F80" s="129">
        <v>40</v>
      </c>
      <c r="G80" s="132" t="s">
        <v>66</v>
      </c>
      <c r="H80" s="132">
        <v>5</v>
      </c>
      <c r="I80" s="93">
        <v>200</v>
      </c>
      <c r="J80" s="93">
        <f t="shared" si="10"/>
        <v>40000</v>
      </c>
      <c r="K80" s="132"/>
    </row>
    <row r="81" spans="1:11" ht="15">
      <c r="A81" s="172"/>
      <c r="B81" s="172"/>
      <c r="C81" s="81" t="s">
        <v>115</v>
      </c>
      <c r="D81" s="81"/>
      <c r="E81" s="81"/>
      <c r="F81" s="81"/>
      <c r="G81" s="81"/>
      <c r="H81" s="81"/>
      <c r="I81" s="93"/>
      <c r="J81" s="93">
        <f>SUM(J69:J80)</f>
        <v>824600</v>
      </c>
      <c r="K81" s="95"/>
    </row>
    <row r="82" spans="1:11" ht="15">
      <c r="A82" s="180" t="s">
        <v>116</v>
      </c>
      <c r="B82" s="180"/>
      <c r="C82" s="94" t="s">
        <v>117</v>
      </c>
      <c r="D82" s="81"/>
      <c r="E82" s="81"/>
      <c r="F82" s="81"/>
      <c r="G82" s="81"/>
      <c r="H82" s="81"/>
      <c r="I82" s="93"/>
      <c r="J82" s="93"/>
      <c r="K82" s="95"/>
    </row>
    <row r="83" spans="1:11" ht="45">
      <c r="A83" s="180"/>
      <c r="B83" s="180"/>
      <c r="C83" s="81" t="s">
        <v>118</v>
      </c>
      <c r="D83" s="81"/>
      <c r="E83" s="81" t="s">
        <v>65</v>
      </c>
      <c r="F83" s="81">
        <v>1</v>
      </c>
      <c r="G83" s="81" t="s">
        <v>119</v>
      </c>
      <c r="H83" s="81">
        <v>1</v>
      </c>
      <c r="I83" s="93">
        <v>1960000</v>
      </c>
      <c r="J83" s="93">
        <f t="shared" ref="J83:J87" si="12">F83*H83*I83</f>
        <v>1960000</v>
      </c>
      <c r="K83" s="81" t="s">
        <v>342</v>
      </c>
    </row>
    <row r="84" spans="1:11" ht="15">
      <c r="A84" s="180"/>
      <c r="B84" s="180"/>
      <c r="C84" s="81" t="s">
        <v>120</v>
      </c>
      <c r="D84" s="81"/>
      <c r="E84" s="81" t="s">
        <v>65</v>
      </c>
      <c r="F84" s="81">
        <v>1</v>
      </c>
      <c r="G84" s="81" t="s">
        <v>66</v>
      </c>
      <c r="H84" s="81">
        <v>70</v>
      </c>
      <c r="I84" s="93">
        <v>18000</v>
      </c>
      <c r="J84" s="93">
        <f t="shared" si="12"/>
        <v>1260000</v>
      </c>
      <c r="K84" s="81"/>
    </row>
    <row r="85" spans="1:11" ht="15">
      <c r="A85" s="180"/>
      <c r="B85" s="180"/>
      <c r="C85" s="81" t="s">
        <v>121</v>
      </c>
      <c r="D85" s="81"/>
      <c r="E85" s="110" t="s">
        <v>248</v>
      </c>
      <c r="F85" s="110">
        <v>20</v>
      </c>
      <c r="G85" s="110" t="s">
        <v>249</v>
      </c>
      <c r="H85" s="110">
        <v>5</v>
      </c>
      <c r="I85" s="93">
        <v>4000</v>
      </c>
      <c r="J85" s="93">
        <f>F85*H85*I85</f>
        <v>400000</v>
      </c>
      <c r="K85" s="94"/>
    </row>
    <row r="86" spans="1:11" ht="15">
      <c r="A86" s="180"/>
      <c r="B86" s="180"/>
      <c r="C86" s="81" t="s">
        <v>122</v>
      </c>
      <c r="D86" s="81" t="s">
        <v>123</v>
      </c>
      <c r="E86" s="81" t="s">
        <v>72</v>
      </c>
      <c r="F86" s="81">
        <v>1</v>
      </c>
      <c r="G86" s="81" t="s">
        <v>73</v>
      </c>
      <c r="H86" s="81">
        <v>5</v>
      </c>
      <c r="I86" s="93">
        <v>5500</v>
      </c>
      <c r="J86" s="93">
        <f t="shared" si="12"/>
        <v>27500</v>
      </c>
      <c r="K86" s="94"/>
    </row>
    <row r="87" spans="1:11" ht="15">
      <c r="A87" s="180"/>
      <c r="B87" s="180"/>
      <c r="C87" s="81" t="s">
        <v>124</v>
      </c>
      <c r="D87" s="81" t="s">
        <v>123</v>
      </c>
      <c r="E87" s="81" t="s">
        <v>72</v>
      </c>
      <c r="F87" s="81">
        <v>2</v>
      </c>
      <c r="G87" s="81" t="s">
        <v>73</v>
      </c>
      <c r="H87" s="81">
        <v>5</v>
      </c>
      <c r="I87" s="93">
        <v>5500</v>
      </c>
      <c r="J87" s="93">
        <f t="shared" si="12"/>
        <v>55000</v>
      </c>
      <c r="K87" s="94"/>
    </row>
    <row r="88" spans="1:11">
      <c r="A88" s="180"/>
      <c r="B88" s="180"/>
      <c r="C88" s="129" t="s">
        <v>345</v>
      </c>
      <c r="D88" s="124" t="s">
        <v>346</v>
      </c>
      <c r="E88" s="129" t="s">
        <v>316</v>
      </c>
      <c r="F88" s="124">
        <v>4</v>
      </c>
      <c r="G88" s="129" t="s">
        <v>274</v>
      </c>
      <c r="H88" s="129">
        <v>16</v>
      </c>
      <c r="I88" s="93">
        <v>11250</v>
      </c>
      <c r="J88" s="93">
        <f t="shared" ref="J88:J99" si="13">I88*H88*F88</f>
        <v>720000</v>
      </c>
      <c r="K88" s="81"/>
    </row>
    <row r="89" spans="1:11">
      <c r="A89" s="180"/>
      <c r="B89" s="180"/>
      <c r="C89" s="129" t="s">
        <v>345</v>
      </c>
      <c r="D89" s="124" t="s">
        <v>347</v>
      </c>
      <c r="E89" s="129" t="s">
        <v>316</v>
      </c>
      <c r="F89" s="110">
        <v>4</v>
      </c>
      <c r="G89" s="129" t="s">
        <v>274</v>
      </c>
      <c r="H89" s="129">
        <v>2</v>
      </c>
      <c r="I89" s="93">
        <v>5500</v>
      </c>
      <c r="J89" s="93">
        <f t="shared" si="13"/>
        <v>44000</v>
      </c>
      <c r="K89" s="81"/>
    </row>
    <row r="90" spans="1:11">
      <c r="A90" s="180"/>
      <c r="B90" s="180"/>
      <c r="C90" s="129" t="s">
        <v>345</v>
      </c>
      <c r="D90" s="124" t="s">
        <v>348</v>
      </c>
      <c r="E90" s="129" t="s">
        <v>316</v>
      </c>
      <c r="F90" s="110">
        <v>4</v>
      </c>
      <c r="G90" s="129" t="s">
        <v>274</v>
      </c>
      <c r="H90" s="129">
        <v>1</v>
      </c>
      <c r="I90" s="93">
        <v>32500</v>
      </c>
      <c r="J90" s="93">
        <f t="shared" si="13"/>
        <v>130000</v>
      </c>
      <c r="K90" s="81"/>
    </row>
    <row r="91" spans="1:11">
      <c r="A91" s="180"/>
      <c r="B91" s="180"/>
      <c r="C91" s="129" t="s">
        <v>345</v>
      </c>
      <c r="D91" s="124" t="s">
        <v>349</v>
      </c>
      <c r="E91" s="129" t="s">
        <v>316</v>
      </c>
      <c r="F91" s="110">
        <v>4</v>
      </c>
      <c r="G91" s="129" t="s">
        <v>274</v>
      </c>
      <c r="H91" s="129">
        <v>1</v>
      </c>
      <c r="I91" s="93">
        <v>49750</v>
      </c>
      <c r="J91" s="93">
        <f t="shared" si="13"/>
        <v>199000</v>
      </c>
      <c r="K91" s="81"/>
    </row>
    <row r="92" spans="1:11">
      <c r="A92" s="180"/>
      <c r="B92" s="180"/>
      <c r="C92" s="129" t="s">
        <v>345</v>
      </c>
      <c r="D92" s="124" t="s">
        <v>350</v>
      </c>
      <c r="E92" s="129" t="s">
        <v>316</v>
      </c>
      <c r="F92" s="110">
        <v>1</v>
      </c>
      <c r="G92" s="129" t="s">
        <v>274</v>
      </c>
      <c r="H92" s="129">
        <v>2</v>
      </c>
      <c r="I92" s="93">
        <v>7800</v>
      </c>
      <c r="J92" s="93">
        <f t="shared" si="13"/>
        <v>15600</v>
      </c>
      <c r="K92" s="81"/>
    </row>
    <row r="93" spans="1:11">
      <c r="A93" s="180"/>
      <c r="B93" s="180"/>
      <c r="C93" s="129" t="s">
        <v>345</v>
      </c>
      <c r="D93" s="124" t="s">
        <v>351</v>
      </c>
      <c r="E93" s="129" t="s">
        <v>316</v>
      </c>
      <c r="F93" s="110">
        <v>1</v>
      </c>
      <c r="G93" s="129" t="s">
        <v>274</v>
      </c>
      <c r="H93" s="129">
        <v>16</v>
      </c>
      <c r="I93" s="93">
        <v>6000</v>
      </c>
      <c r="J93" s="93">
        <f t="shared" si="13"/>
        <v>96000</v>
      </c>
      <c r="K93" s="81"/>
    </row>
    <row r="94" spans="1:11" ht="15">
      <c r="A94" s="180"/>
      <c r="B94" s="180"/>
      <c r="C94" s="129" t="s">
        <v>366</v>
      </c>
      <c r="D94" s="129" t="s">
        <v>260</v>
      </c>
      <c r="E94" s="94" t="s">
        <v>255</v>
      </c>
      <c r="F94" s="94">
        <v>30</v>
      </c>
      <c r="G94" s="94" t="s">
        <v>256</v>
      </c>
      <c r="H94" s="94">
        <v>4</v>
      </c>
      <c r="I94" s="128">
        <v>3600</v>
      </c>
      <c r="J94" s="128">
        <f t="shared" si="13"/>
        <v>432000</v>
      </c>
      <c r="K94" s="94"/>
    </row>
    <row r="95" spans="1:11" ht="30">
      <c r="A95" s="180"/>
      <c r="B95" s="180"/>
      <c r="C95" s="129" t="s">
        <v>352</v>
      </c>
      <c r="D95" s="133" t="s">
        <v>260</v>
      </c>
      <c r="E95" s="94" t="s">
        <v>255</v>
      </c>
      <c r="F95" s="94">
        <v>70</v>
      </c>
      <c r="G95" s="94" t="s">
        <v>256</v>
      </c>
      <c r="H95" s="94">
        <v>4</v>
      </c>
      <c r="I95" s="128">
        <v>2300</v>
      </c>
      <c r="J95" s="128">
        <f t="shared" ref="J95" si="14">I95*H95*F95</f>
        <v>644000</v>
      </c>
      <c r="K95" s="94"/>
    </row>
    <row r="96" spans="1:11" ht="15">
      <c r="A96" s="180"/>
      <c r="B96" s="180"/>
      <c r="C96" s="133" t="s">
        <v>353</v>
      </c>
      <c r="D96" s="133" t="s">
        <v>261</v>
      </c>
      <c r="E96" s="133" t="s">
        <v>255</v>
      </c>
      <c r="F96" s="133">
        <v>35</v>
      </c>
      <c r="G96" s="133" t="s">
        <v>269</v>
      </c>
      <c r="H96" s="133">
        <v>1</v>
      </c>
      <c r="I96" s="128">
        <v>1000</v>
      </c>
      <c r="J96" s="128">
        <f t="shared" si="13"/>
        <v>35000</v>
      </c>
      <c r="K96" s="94"/>
    </row>
    <row r="97" spans="1:11" ht="15">
      <c r="A97" s="180"/>
      <c r="B97" s="180"/>
      <c r="C97" s="133" t="s">
        <v>353</v>
      </c>
      <c r="D97" s="133" t="s">
        <v>261</v>
      </c>
      <c r="E97" s="133" t="s">
        <v>255</v>
      </c>
      <c r="F97" s="133">
        <v>35</v>
      </c>
      <c r="G97" s="133" t="s">
        <v>269</v>
      </c>
      <c r="H97" s="133">
        <v>1</v>
      </c>
      <c r="I97" s="128">
        <v>1000</v>
      </c>
      <c r="J97" s="128">
        <f t="shared" si="13"/>
        <v>35000</v>
      </c>
      <c r="K97" s="94"/>
    </row>
    <row r="98" spans="1:11" ht="15">
      <c r="A98" s="180"/>
      <c r="B98" s="180"/>
      <c r="C98" s="133" t="s">
        <v>354</v>
      </c>
      <c r="D98" s="133" t="s">
        <v>261</v>
      </c>
      <c r="E98" s="133" t="s">
        <v>255</v>
      </c>
      <c r="F98" s="133">
        <v>135</v>
      </c>
      <c r="G98" s="133" t="s">
        <v>269</v>
      </c>
      <c r="H98" s="133">
        <v>1</v>
      </c>
      <c r="I98" s="128">
        <v>800</v>
      </c>
      <c r="J98" s="128">
        <f t="shared" si="13"/>
        <v>108000</v>
      </c>
      <c r="K98" s="94"/>
    </row>
    <row r="99" spans="1:11" ht="15">
      <c r="A99" s="180"/>
      <c r="B99" s="180"/>
      <c r="C99" s="133" t="s">
        <v>355</v>
      </c>
      <c r="D99" s="133" t="s">
        <v>261</v>
      </c>
      <c r="E99" s="133" t="s">
        <v>255</v>
      </c>
      <c r="F99" s="133">
        <v>135</v>
      </c>
      <c r="G99" s="133" t="s">
        <v>269</v>
      </c>
      <c r="H99" s="133">
        <v>1</v>
      </c>
      <c r="I99" s="128">
        <v>800</v>
      </c>
      <c r="J99" s="128">
        <f t="shared" si="13"/>
        <v>108000</v>
      </c>
      <c r="K99" s="94"/>
    </row>
    <row r="100" spans="1:11" ht="15">
      <c r="A100" s="180"/>
      <c r="B100" s="180"/>
      <c r="C100" s="133" t="s">
        <v>356</v>
      </c>
      <c r="D100" s="133" t="s">
        <v>262</v>
      </c>
      <c r="E100" s="133" t="s">
        <v>255</v>
      </c>
      <c r="F100" s="133">
        <v>135</v>
      </c>
      <c r="G100" s="133" t="s">
        <v>269</v>
      </c>
      <c r="H100" s="133">
        <v>1</v>
      </c>
      <c r="I100" s="128">
        <v>2000</v>
      </c>
      <c r="J100" s="128">
        <f>I100*H100*F100</f>
        <v>270000</v>
      </c>
      <c r="K100" s="94"/>
    </row>
    <row r="101" spans="1:11" ht="15">
      <c r="A101" s="180"/>
      <c r="B101" s="180"/>
      <c r="C101" s="133" t="s">
        <v>357</v>
      </c>
      <c r="D101" s="133" t="s">
        <v>261</v>
      </c>
      <c r="E101" s="133" t="s">
        <v>255</v>
      </c>
      <c r="F101" s="133">
        <v>135</v>
      </c>
      <c r="G101" s="133" t="s">
        <v>269</v>
      </c>
      <c r="H101" s="133">
        <v>1</v>
      </c>
      <c r="I101" s="128">
        <v>800</v>
      </c>
      <c r="J101" s="128">
        <f t="shared" ref="J101:J103" si="15">I101*H101*F101</f>
        <v>108000</v>
      </c>
      <c r="K101" s="94"/>
    </row>
    <row r="102" spans="1:11" ht="15">
      <c r="A102" s="180"/>
      <c r="B102" s="180"/>
      <c r="C102" s="133" t="s">
        <v>358</v>
      </c>
      <c r="D102" s="133" t="s">
        <v>263</v>
      </c>
      <c r="E102" s="133" t="s">
        <v>255</v>
      </c>
      <c r="F102" s="133">
        <v>135</v>
      </c>
      <c r="G102" s="133" t="s">
        <v>269</v>
      </c>
      <c r="H102" s="133">
        <v>1</v>
      </c>
      <c r="I102" s="128">
        <v>550</v>
      </c>
      <c r="J102" s="128">
        <f t="shared" si="15"/>
        <v>74250</v>
      </c>
      <c r="K102" s="94"/>
    </row>
    <row r="103" spans="1:11" ht="15">
      <c r="A103" s="180"/>
      <c r="B103" s="180"/>
      <c r="C103" s="133" t="s">
        <v>359</v>
      </c>
      <c r="D103" s="133" t="s">
        <v>263</v>
      </c>
      <c r="E103" s="133" t="s">
        <v>255</v>
      </c>
      <c r="F103" s="133">
        <v>135</v>
      </c>
      <c r="G103" s="133" t="s">
        <v>269</v>
      </c>
      <c r="H103" s="133">
        <v>1</v>
      </c>
      <c r="I103" s="128">
        <v>550</v>
      </c>
      <c r="J103" s="128">
        <f t="shared" si="15"/>
        <v>74250</v>
      </c>
      <c r="K103" s="94"/>
    </row>
    <row r="104" spans="1:11" ht="15">
      <c r="A104" s="180"/>
      <c r="B104" s="180"/>
      <c r="C104" s="94" t="s">
        <v>125</v>
      </c>
      <c r="D104" s="94"/>
      <c r="E104" s="94" t="s">
        <v>126</v>
      </c>
      <c r="F104" s="133">
        <v>35</v>
      </c>
      <c r="G104" s="94" t="s">
        <v>66</v>
      </c>
      <c r="H104" s="133">
        <v>1</v>
      </c>
      <c r="I104" s="128">
        <v>500</v>
      </c>
      <c r="J104" s="128">
        <f t="shared" ref="J104" si="16">F104*H104*I104</f>
        <v>17500</v>
      </c>
      <c r="K104" s="94"/>
    </row>
    <row r="105" spans="1:11" ht="15">
      <c r="A105" s="180"/>
      <c r="B105" s="180"/>
      <c r="C105" s="94" t="s">
        <v>127</v>
      </c>
      <c r="D105" s="94"/>
      <c r="E105" s="94" t="s">
        <v>126</v>
      </c>
      <c r="F105" s="133">
        <v>100</v>
      </c>
      <c r="G105" s="94" t="s">
        <v>66</v>
      </c>
      <c r="H105" s="133">
        <v>1</v>
      </c>
      <c r="I105" s="128">
        <v>500</v>
      </c>
      <c r="J105" s="128">
        <f t="shared" ref="J105:J109" si="17">F105*H105*I105</f>
        <v>50000</v>
      </c>
      <c r="K105" s="94"/>
    </row>
    <row r="106" spans="1:11" ht="15">
      <c r="A106" s="180"/>
      <c r="B106" s="180"/>
      <c r="C106" s="94" t="s">
        <v>128</v>
      </c>
      <c r="D106" s="94" t="s">
        <v>365</v>
      </c>
      <c r="E106" s="94" t="s">
        <v>126</v>
      </c>
      <c r="F106" s="94">
        <v>135</v>
      </c>
      <c r="G106" s="94" t="s">
        <v>66</v>
      </c>
      <c r="H106" s="94">
        <v>1</v>
      </c>
      <c r="I106" s="128">
        <v>500</v>
      </c>
      <c r="J106" s="128">
        <f t="shared" si="17"/>
        <v>67500</v>
      </c>
      <c r="K106" s="94"/>
    </row>
    <row r="107" spans="1:11" ht="15">
      <c r="A107" s="180"/>
      <c r="B107" s="180"/>
      <c r="C107" s="94" t="s">
        <v>360</v>
      </c>
      <c r="D107" s="94" t="s">
        <v>452</v>
      </c>
      <c r="E107" s="94" t="s">
        <v>341</v>
      </c>
      <c r="F107" s="94">
        <v>5</v>
      </c>
      <c r="G107" s="94" t="s">
        <v>126</v>
      </c>
      <c r="H107" s="94">
        <v>1</v>
      </c>
      <c r="I107" s="128">
        <v>30000</v>
      </c>
      <c r="J107" s="128">
        <f t="shared" si="17"/>
        <v>150000</v>
      </c>
      <c r="K107" s="94" t="s">
        <v>340</v>
      </c>
    </row>
    <row r="108" spans="1:11" ht="15">
      <c r="A108" s="180"/>
      <c r="B108" s="180"/>
      <c r="C108" s="94" t="s">
        <v>129</v>
      </c>
      <c r="D108" s="94"/>
      <c r="E108" s="94" t="s">
        <v>66</v>
      </c>
      <c r="F108" s="94">
        <v>3</v>
      </c>
      <c r="G108" s="94" t="s">
        <v>251</v>
      </c>
      <c r="H108" s="94">
        <v>3</v>
      </c>
      <c r="I108" s="128">
        <v>2500</v>
      </c>
      <c r="J108" s="128">
        <f t="shared" si="17"/>
        <v>22500</v>
      </c>
      <c r="K108" s="94"/>
    </row>
    <row r="109" spans="1:11" ht="15">
      <c r="A109" s="180"/>
      <c r="B109" s="180"/>
      <c r="C109" s="94" t="s">
        <v>130</v>
      </c>
      <c r="D109" s="94"/>
      <c r="E109" s="94" t="s">
        <v>66</v>
      </c>
      <c r="F109" s="94">
        <v>3</v>
      </c>
      <c r="G109" s="94" t="s">
        <v>251</v>
      </c>
      <c r="H109" s="94">
        <v>6</v>
      </c>
      <c r="I109" s="128">
        <v>1500</v>
      </c>
      <c r="J109" s="128">
        <f t="shared" si="17"/>
        <v>27000</v>
      </c>
      <c r="K109" s="94"/>
    </row>
    <row r="110" spans="1:11" ht="15">
      <c r="A110" s="180"/>
      <c r="B110" s="180"/>
      <c r="C110" s="94" t="s">
        <v>131</v>
      </c>
      <c r="D110" s="94"/>
      <c r="E110" s="94"/>
      <c r="F110" s="94"/>
      <c r="G110" s="94"/>
      <c r="H110" s="94"/>
      <c r="I110" s="128"/>
      <c r="J110" s="128">
        <f>SUM(J83:J109)</f>
        <v>7130100</v>
      </c>
      <c r="K110" s="94"/>
    </row>
    <row r="111" spans="1:11" s="7" customFormat="1" ht="15">
      <c r="A111" s="172" t="s">
        <v>132</v>
      </c>
      <c r="B111" s="172"/>
      <c r="C111" s="94" t="s">
        <v>133</v>
      </c>
      <c r="D111" s="94"/>
      <c r="E111" s="94" t="s">
        <v>56</v>
      </c>
      <c r="F111" s="94" t="s">
        <v>57</v>
      </c>
      <c r="G111" s="94" t="s">
        <v>58</v>
      </c>
      <c r="H111" s="94" t="s">
        <v>59</v>
      </c>
      <c r="I111" s="128" t="s">
        <v>60</v>
      </c>
      <c r="J111" s="128" t="s">
        <v>61</v>
      </c>
      <c r="K111" s="94" t="s">
        <v>71</v>
      </c>
    </row>
    <row r="112" spans="1:11" s="7" customFormat="1" ht="15">
      <c r="A112" s="172"/>
      <c r="B112" s="172"/>
      <c r="C112" s="94" t="s">
        <v>134</v>
      </c>
      <c r="D112" s="94"/>
      <c r="E112" s="94" t="s">
        <v>361</v>
      </c>
      <c r="F112" s="94">
        <v>1</v>
      </c>
      <c r="G112" s="94" t="s">
        <v>304</v>
      </c>
      <c r="H112" s="94">
        <v>1</v>
      </c>
      <c r="I112" s="128">
        <v>100000</v>
      </c>
      <c r="J112" s="128">
        <f t="shared" ref="J112:J118" si="18">F112*H112*I112</f>
        <v>100000</v>
      </c>
      <c r="K112" s="94" t="s">
        <v>362</v>
      </c>
    </row>
    <row r="113" spans="1:12" s="7" customFormat="1" ht="15">
      <c r="A113" s="172"/>
      <c r="B113" s="172"/>
      <c r="C113" s="94" t="s">
        <v>135</v>
      </c>
      <c r="D113" s="94" t="s">
        <v>363</v>
      </c>
      <c r="E113" s="94" t="s">
        <v>270</v>
      </c>
      <c r="F113" s="94">
        <v>4</v>
      </c>
      <c r="G113" s="94" t="s">
        <v>251</v>
      </c>
      <c r="H113" s="94">
        <v>2</v>
      </c>
      <c r="I113" s="128">
        <v>4500</v>
      </c>
      <c r="J113" s="128">
        <f t="shared" si="18"/>
        <v>36000</v>
      </c>
      <c r="K113" s="94"/>
    </row>
    <row r="114" spans="1:12" s="7" customFormat="1" ht="15">
      <c r="A114" s="172"/>
      <c r="B114" s="172"/>
      <c r="C114" s="94" t="s">
        <v>135</v>
      </c>
      <c r="D114" s="94" t="s">
        <v>364</v>
      </c>
      <c r="E114" s="94" t="s">
        <v>270</v>
      </c>
      <c r="F114" s="94">
        <v>4</v>
      </c>
      <c r="G114" s="94" t="s">
        <v>251</v>
      </c>
      <c r="H114" s="94">
        <v>2</v>
      </c>
      <c r="I114" s="128">
        <v>5000</v>
      </c>
      <c r="J114" s="128">
        <f t="shared" ref="J114" si="19">F114*H114*I114</f>
        <v>40000</v>
      </c>
      <c r="K114" s="94"/>
    </row>
    <row r="115" spans="1:12" s="7" customFormat="1" ht="15">
      <c r="A115" s="172"/>
      <c r="B115" s="172"/>
      <c r="C115" s="129" t="s">
        <v>329</v>
      </c>
      <c r="D115" s="134" t="s">
        <v>330</v>
      </c>
      <c r="E115" s="129" t="s">
        <v>255</v>
      </c>
      <c r="F115" s="129">
        <v>635</v>
      </c>
      <c r="G115" s="129" t="s">
        <v>274</v>
      </c>
      <c r="H115" s="129">
        <v>1</v>
      </c>
      <c r="I115" s="128">
        <v>450</v>
      </c>
      <c r="J115" s="128">
        <f t="shared" si="18"/>
        <v>285750</v>
      </c>
      <c r="K115" s="94"/>
    </row>
    <row r="116" spans="1:12" s="7" customFormat="1" ht="15">
      <c r="A116" s="172"/>
      <c r="B116" s="172"/>
      <c r="C116" s="129" t="s">
        <v>329</v>
      </c>
      <c r="D116" s="134" t="s">
        <v>331</v>
      </c>
      <c r="E116" s="129" t="s">
        <v>255</v>
      </c>
      <c r="F116" s="129">
        <v>350</v>
      </c>
      <c r="G116" s="129" t="s">
        <v>274</v>
      </c>
      <c r="H116" s="129">
        <v>1</v>
      </c>
      <c r="I116" s="128">
        <v>600</v>
      </c>
      <c r="J116" s="128">
        <f t="shared" si="18"/>
        <v>210000</v>
      </c>
      <c r="K116" s="94"/>
    </row>
    <row r="117" spans="1:12" s="7" customFormat="1" ht="15">
      <c r="A117" s="172"/>
      <c r="B117" s="172"/>
      <c r="C117" s="129" t="s">
        <v>329</v>
      </c>
      <c r="D117" s="134" t="s">
        <v>332</v>
      </c>
      <c r="E117" s="129" t="s">
        <v>255</v>
      </c>
      <c r="F117" s="129">
        <v>350</v>
      </c>
      <c r="G117" s="129" t="s">
        <v>274</v>
      </c>
      <c r="H117" s="129">
        <v>1</v>
      </c>
      <c r="I117" s="128">
        <v>700</v>
      </c>
      <c r="J117" s="128">
        <f t="shared" si="18"/>
        <v>245000</v>
      </c>
      <c r="K117" s="94"/>
    </row>
    <row r="118" spans="1:12" s="7" customFormat="1">
      <c r="A118" s="172"/>
      <c r="B118" s="172"/>
      <c r="C118" s="129" t="s">
        <v>333</v>
      </c>
      <c r="D118" s="135"/>
      <c r="E118" s="129" t="s">
        <v>255</v>
      </c>
      <c r="F118" s="129">
        <v>1335</v>
      </c>
      <c r="G118" s="129" t="s">
        <v>274</v>
      </c>
      <c r="H118" s="129">
        <v>1</v>
      </c>
      <c r="I118" s="93">
        <v>50</v>
      </c>
      <c r="J118" s="128">
        <f t="shared" si="18"/>
        <v>66750</v>
      </c>
      <c r="K118" s="81"/>
    </row>
    <row r="119" spans="1:12" s="7" customFormat="1">
      <c r="A119" s="172"/>
      <c r="B119" s="172"/>
      <c r="C119" s="129" t="s">
        <v>334</v>
      </c>
      <c r="D119" s="135"/>
      <c r="E119" s="129" t="s">
        <v>322</v>
      </c>
      <c r="F119" s="129">
        <v>1</v>
      </c>
      <c r="G119" s="129" t="s">
        <v>274</v>
      </c>
      <c r="H119" s="129">
        <v>1</v>
      </c>
      <c r="I119" s="93">
        <v>100000</v>
      </c>
      <c r="J119" s="93">
        <f>F119*H119*I119</f>
        <v>100000</v>
      </c>
      <c r="K119" s="81"/>
    </row>
    <row r="120" spans="1:12" ht="15">
      <c r="A120" s="172"/>
      <c r="B120" s="172"/>
      <c r="C120" s="81" t="s">
        <v>136</v>
      </c>
      <c r="D120" s="81"/>
      <c r="E120" s="132" t="s">
        <v>137</v>
      </c>
      <c r="F120" s="81"/>
      <c r="G120" s="81"/>
      <c r="H120" s="81"/>
      <c r="I120" s="93"/>
      <c r="J120" s="93">
        <f>SUM(J112:J119)</f>
        <v>1083500</v>
      </c>
      <c r="K120" s="95"/>
    </row>
    <row r="121" spans="1:12">
      <c r="A121" s="172" t="s">
        <v>138</v>
      </c>
      <c r="B121" s="172"/>
      <c r="C121" s="172"/>
      <c r="D121" s="81"/>
      <c r="E121" s="81"/>
      <c r="F121" s="81"/>
      <c r="G121" s="81"/>
      <c r="H121" s="81"/>
      <c r="I121" s="93"/>
      <c r="J121" s="93">
        <f>J14+J18+J23++J67+J8+J33+J59+J63+J81+J110+J120</f>
        <v>23849370</v>
      </c>
      <c r="K121" s="81"/>
    </row>
    <row r="122" spans="1:12">
      <c r="A122" s="172" t="s">
        <v>139</v>
      </c>
      <c r="B122" s="172"/>
      <c r="C122" s="172"/>
      <c r="D122" s="81"/>
      <c r="E122" s="81"/>
      <c r="F122" s="81"/>
      <c r="G122" s="81"/>
      <c r="H122" s="81"/>
      <c r="I122" s="93"/>
      <c r="J122" s="96">
        <v>0.1</v>
      </c>
      <c r="K122" s="81"/>
    </row>
    <row r="123" spans="1:12" s="7" customFormat="1">
      <c r="A123" s="172" t="s">
        <v>140</v>
      </c>
      <c r="B123" s="172"/>
      <c r="C123" s="172"/>
      <c r="D123" s="81"/>
      <c r="E123" s="81"/>
      <c r="F123" s="81"/>
      <c r="G123" s="81"/>
      <c r="H123" s="81"/>
      <c r="I123" s="93"/>
      <c r="J123" s="93">
        <f>J121*J122</f>
        <v>2384937</v>
      </c>
      <c r="K123" s="136"/>
    </row>
    <row r="124" spans="1:12" s="7" customFormat="1" ht="16">
      <c r="A124" s="172" t="s">
        <v>141</v>
      </c>
      <c r="B124" s="172"/>
      <c r="C124" s="172"/>
      <c r="D124" s="81"/>
      <c r="E124" s="81"/>
      <c r="F124" s="81"/>
      <c r="G124" s="81"/>
      <c r="H124" s="81"/>
      <c r="I124" s="93"/>
      <c r="J124" s="137">
        <v>0.06</v>
      </c>
      <c r="K124" s="136"/>
      <c r="L124" s="97"/>
    </row>
    <row r="125" spans="1:12" s="7" customFormat="1" ht="16">
      <c r="A125" s="172" t="s">
        <v>40</v>
      </c>
      <c r="B125" s="172"/>
      <c r="C125" s="172"/>
      <c r="D125" s="81"/>
      <c r="E125" s="81"/>
      <c r="F125" s="81"/>
      <c r="G125" s="81"/>
      <c r="H125" s="81"/>
      <c r="I125" s="93"/>
      <c r="J125" s="93">
        <f>(J121+J123)*J124</f>
        <v>1574058.42</v>
      </c>
      <c r="K125" s="136"/>
      <c r="L125" s="98"/>
    </row>
    <row r="126" spans="1:12" s="7" customFormat="1" ht="16">
      <c r="A126" s="172" t="s">
        <v>142</v>
      </c>
      <c r="B126" s="172"/>
      <c r="C126" s="172"/>
      <c r="D126" s="81"/>
      <c r="E126" s="81"/>
      <c r="F126" s="81"/>
      <c r="G126" s="81"/>
      <c r="H126" s="81"/>
      <c r="I126" s="93"/>
      <c r="J126" s="93">
        <f>J121+J123+J125</f>
        <v>27808365.420000002</v>
      </c>
      <c r="K126" s="99"/>
      <c r="L126" s="98"/>
    </row>
    <row r="127" spans="1:12">
      <c r="A127" s="138"/>
      <c r="B127" s="138"/>
      <c r="C127" s="138"/>
      <c r="D127" s="140"/>
      <c r="E127" s="138"/>
      <c r="F127" s="138"/>
      <c r="G127" s="138"/>
      <c r="H127" s="138"/>
      <c r="I127" s="141" t="s">
        <v>143</v>
      </c>
      <c r="J127" s="141">
        <f>J126/1300</f>
        <v>21391.050323076925</v>
      </c>
      <c r="K127" s="138"/>
    </row>
  </sheetData>
  <autoFilter ref="A9:K128" xr:uid="{00000000-0009-0000-0000-000001000000}"/>
  <mergeCells count="27">
    <mergeCell ref="A1:K1"/>
    <mergeCell ref="A2:K2"/>
    <mergeCell ref="A3:C3"/>
    <mergeCell ref="E3:H3"/>
    <mergeCell ref="I3:K3"/>
    <mergeCell ref="A125:C125"/>
    <mergeCell ref="A4:C4"/>
    <mergeCell ref="E4:H4"/>
    <mergeCell ref="I4:K4"/>
    <mergeCell ref="A5:B5"/>
    <mergeCell ref="E5:J5"/>
    <mergeCell ref="A126:C126"/>
    <mergeCell ref="A6:B8"/>
    <mergeCell ref="A9:B14"/>
    <mergeCell ref="A15:B18"/>
    <mergeCell ref="A19:B23"/>
    <mergeCell ref="A24:B33"/>
    <mergeCell ref="A64:B67"/>
    <mergeCell ref="A34:B59"/>
    <mergeCell ref="A60:B63"/>
    <mergeCell ref="A68:B81"/>
    <mergeCell ref="A82:B110"/>
    <mergeCell ref="A111:B120"/>
    <mergeCell ref="A121:C121"/>
    <mergeCell ref="A122:C122"/>
    <mergeCell ref="A123:C123"/>
    <mergeCell ref="A124:C124"/>
  </mergeCells>
  <phoneticPr fontId="34" type="noConversion"/>
  <printOptions horizontalCentered="1"/>
  <pageMargins left="0.2" right="0.15625" top="0.28888888888888897" bottom="0.31805555555555598" header="0.196527777777778" footer="0.16875000000000001"/>
  <pageSetup paperSize="9" scale="70" fitToHeight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R203"/>
  <sheetViews>
    <sheetView topLeftCell="A35" zoomScale="150" zoomScaleNormal="150" workbookViewId="0">
      <selection activeCell="C56" sqref="C56"/>
    </sheetView>
  </sheetViews>
  <sheetFormatPr baseColWidth="10" defaultColWidth="9" defaultRowHeight="14"/>
  <cols>
    <col min="1" max="1" width="6.1640625" customWidth="1"/>
    <col min="2" max="2" width="6" customWidth="1"/>
    <col min="3" max="3" width="26.5" customWidth="1"/>
    <col min="4" max="4" width="27.6640625" style="8" customWidth="1"/>
    <col min="5" max="5" width="6.6640625" style="8" customWidth="1"/>
    <col min="6" max="8" width="8.1640625" style="8" customWidth="1"/>
    <col min="9" max="9" width="12.83203125" style="8" customWidth="1"/>
    <col min="10" max="10" width="14.83203125" style="8" customWidth="1"/>
    <col min="11" max="11" width="19.83203125" customWidth="1"/>
  </cols>
  <sheetData>
    <row r="1" spans="1:11" s="1" customFormat="1" ht="26">
      <c r="A1" s="184" t="s">
        <v>144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s="1" customFormat="1" ht="22" customHeight="1">
      <c r="A2" s="185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1" s="2" customFormat="1" ht="20" customHeight="1">
      <c r="A3" s="213" t="s">
        <v>43</v>
      </c>
      <c r="B3" s="214"/>
      <c r="C3" s="215"/>
      <c r="D3" s="9"/>
      <c r="E3" s="222">
        <v>45407</v>
      </c>
      <c r="F3" s="223"/>
      <c r="G3" s="223"/>
      <c r="H3" s="224"/>
      <c r="I3" s="220" t="s">
        <v>145</v>
      </c>
      <c r="J3" s="220"/>
      <c r="K3" s="221"/>
    </row>
    <row r="4" spans="1:11" s="2" customFormat="1" ht="20" customHeight="1">
      <c r="A4" s="213" t="s">
        <v>46</v>
      </c>
      <c r="B4" s="214"/>
      <c r="C4" s="215"/>
      <c r="D4" s="10"/>
      <c r="E4" s="216" t="s">
        <v>47</v>
      </c>
      <c r="F4" s="217"/>
      <c r="G4" s="217"/>
      <c r="H4" s="218"/>
      <c r="I4" s="219">
        <v>45194</v>
      </c>
      <c r="J4" s="220"/>
      <c r="K4" s="221"/>
    </row>
    <row r="5" spans="1:11" s="1" customFormat="1" ht="15">
      <c r="A5" s="209" t="s">
        <v>48</v>
      </c>
      <c r="B5" s="210"/>
      <c r="C5" s="143" t="s">
        <v>49</v>
      </c>
      <c r="D5" s="11" t="s">
        <v>50</v>
      </c>
      <c r="E5" s="210" t="s">
        <v>51</v>
      </c>
      <c r="F5" s="210"/>
      <c r="G5" s="210"/>
      <c r="H5" s="210"/>
      <c r="I5" s="210"/>
      <c r="J5" s="210"/>
      <c r="K5" s="28" t="s">
        <v>52</v>
      </c>
    </row>
    <row r="6" spans="1:11" s="1" customFormat="1" ht="15">
      <c r="A6" s="196" t="s">
        <v>146</v>
      </c>
      <c r="B6" s="197"/>
      <c r="C6" s="144" t="s">
        <v>147</v>
      </c>
      <c r="D6" s="13"/>
      <c r="E6" s="13" t="s">
        <v>56</v>
      </c>
      <c r="F6" s="13" t="s">
        <v>57</v>
      </c>
      <c r="G6" s="13" t="s">
        <v>58</v>
      </c>
      <c r="H6" s="13" t="s">
        <v>59</v>
      </c>
      <c r="I6" s="13" t="s">
        <v>60</v>
      </c>
      <c r="J6" s="13" t="s">
        <v>61</v>
      </c>
      <c r="K6" s="29" t="s">
        <v>62</v>
      </c>
    </row>
    <row r="7" spans="1:11" s="1" customFormat="1" ht="13" customHeight="1">
      <c r="A7" s="196"/>
      <c r="B7" s="197"/>
      <c r="C7" s="145" t="s">
        <v>148</v>
      </c>
      <c r="D7" s="14"/>
      <c r="E7" s="14" t="s">
        <v>149</v>
      </c>
      <c r="F7" s="14">
        <v>1</v>
      </c>
      <c r="G7" s="15" t="s">
        <v>150</v>
      </c>
      <c r="H7" s="14">
        <v>1</v>
      </c>
      <c r="I7" s="15" t="s">
        <v>423</v>
      </c>
      <c r="J7" s="30">
        <v>0</v>
      </c>
      <c r="K7" s="31"/>
    </row>
    <row r="8" spans="1:11" s="1" customFormat="1" ht="15">
      <c r="A8" s="196"/>
      <c r="B8" s="197"/>
      <c r="C8" s="145" t="s">
        <v>151</v>
      </c>
      <c r="D8" s="14"/>
      <c r="E8" s="14" t="s">
        <v>149</v>
      </c>
      <c r="F8" s="14">
        <v>1</v>
      </c>
      <c r="G8" s="15" t="s">
        <v>150</v>
      </c>
      <c r="H8" s="14">
        <v>1</v>
      </c>
      <c r="I8" s="15">
        <v>200000</v>
      </c>
      <c r="J8" s="30">
        <f t="shared" ref="J8" si="0">F8*H8*I8</f>
        <v>200000</v>
      </c>
      <c r="K8" s="31"/>
    </row>
    <row r="9" spans="1:11" s="1" customFormat="1" ht="15">
      <c r="A9" s="196"/>
      <c r="B9" s="197"/>
      <c r="C9" s="145" t="s">
        <v>152</v>
      </c>
      <c r="D9" s="16"/>
      <c r="E9" s="14" t="s">
        <v>153</v>
      </c>
      <c r="F9" s="14">
        <v>1</v>
      </c>
      <c r="G9" s="15" t="s">
        <v>150</v>
      </c>
      <c r="H9" s="14">
        <v>1</v>
      </c>
      <c r="I9" s="15" t="s">
        <v>423</v>
      </c>
      <c r="J9" s="30">
        <v>0</v>
      </c>
      <c r="K9" s="31"/>
    </row>
    <row r="10" spans="1:11" s="1" customFormat="1" ht="15">
      <c r="A10" s="196"/>
      <c r="B10" s="197"/>
      <c r="C10" s="145" t="s">
        <v>154</v>
      </c>
      <c r="D10" s="17"/>
      <c r="E10" s="17" t="s">
        <v>155</v>
      </c>
      <c r="F10" s="17">
        <v>1</v>
      </c>
      <c r="G10" s="15" t="s">
        <v>150</v>
      </c>
      <c r="H10" s="17">
        <v>1</v>
      </c>
      <c r="I10" s="15" t="s">
        <v>423</v>
      </c>
      <c r="J10" s="30">
        <v>0</v>
      </c>
      <c r="K10" s="31"/>
    </row>
    <row r="11" spans="1:11" s="1" customFormat="1" ht="15">
      <c r="A11" s="196"/>
      <c r="B11" s="197"/>
      <c r="C11" s="145" t="s">
        <v>156</v>
      </c>
      <c r="D11" s="14"/>
      <c r="E11" s="14" t="s">
        <v>149</v>
      </c>
      <c r="F11" s="14">
        <v>1</v>
      </c>
      <c r="G11" s="15" t="s">
        <v>150</v>
      </c>
      <c r="H11" s="14">
        <v>1</v>
      </c>
      <c r="I11" s="15" t="s">
        <v>423</v>
      </c>
      <c r="J11" s="30">
        <v>0</v>
      </c>
      <c r="K11" s="31"/>
    </row>
    <row r="12" spans="1:11" s="1" customFormat="1" ht="15">
      <c r="A12" s="196"/>
      <c r="B12" s="197"/>
      <c r="C12" s="145" t="s">
        <v>157</v>
      </c>
      <c r="D12" s="14"/>
      <c r="E12" s="14" t="s">
        <v>149</v>
      </c>
      <c r="F12" s="14">
        <v>1</v>
      </c>
      <c r="G12" s="15" t="s">
        <v>150</v>
      </c>
      <c r="H12" s="14">
        <v>1</v>
      </c>
      <c r="I12" s="15" t="s">
        <v>423</v>
      </c>
      <c r="J12" s="30">
        <v>0</v>
      </c>
      <c r="K12" s="31"/>
    </row>
    <row r="13" spans="1:11" s="1" customFormat="1">
      <c r="A13" s="196"/>
      <c r="B13" s="197"/>
      <c r="C13" s="144" t="s">
        <v>54</v>
      </c>
      <c r="D13" s="13"/>
      <c r="E13" s="13"/>
      <c r="F13" s="13"/>
      <c r="G13" s="13"/>
      <c r="H13" s="13"/>
      <c r="I13" s="15"/>
      <c r="J13" s="13">
        <f>SUM(J7:J12)</f>
        <v>200000</v>
      </c>
      <c r="K13" s="32"/>
    </row>
    <row r="14" spans="1:11" s="1" customFormat="1" ht="15" customHeight="1">
      <c r="A14" s="198" t="s">
        <v>158</v>
      </c>
      <c r="B14" s="199"/>
      <c r="C14" s="144" t="s">
        <v>159</v>
      </c>
      <c r="D14" s="13"/>
      <c r="E14" s="13" t="s">
        <v>56</v>
      </c>
      <c r="F14" s="13" t="s">
        <v>57</v>
      </c>
      <c r="G14" s="13" t="s">
        <v>58</v>
      </c>
      <c r="H14" s="13" t="s">
        <v>59</v>
      </c>
      <c r="I14" s="13" t="s">
        <v>60</v>
      </c>
      <c r="J14" s="13" t="s">
        <v>61</v>
      </c>
      <c r="K14" s="29" t="s">
        <v>71</v>
      </c>
    </row>
    <row r="15" spans="1:11" s="1" customFormat="1" ht="15">
      <c r="A15" s="198"/>
      <c r="B15" s="199"/>
      <c r="C15" s="146" t="s">
        <v>160</v>
      </c>
      <c r="D15" s="15"/>
      <c r="E15" s="15" t="s">
        <v>149</v>
      </c>
      <c r="F15" s="15">
        <v>1</v>
      </c>
      <c r="G15" s="15" t="s">
        <v>150</v>
      </c>
      <c r="H15" s="15">
        <v>1</v>
      </c>
      <c r="I15" s="15">
        <v>100000</v>
      </c>
      <c r="J15" s="33">
        <f>F15*H15*I15</f>
        <v>100000</v>
      </c>
      <c r="K15" s="34"/>
    </row>
    <row r="16" spans="1:11" s="1" customFormat="1" ht="15">
      <c r="A16" s="198"/>
      <c r="B16" s="199"/>
      <c r="C16" s="146" t="s">
        <v>161</v>
      </c>
      <c r="D16" s="15"/>
      <c r="E16" s="15" t="s">
        <v>109</v>
      </c>
      <c r="F16" s="15">
        <v>1</v>
      </c>
      <c r="G16" s="15" t="s">
        <v>150</v>
      </c>
      <c r="H16" s="15">
        <v>1</v>
      </c>
      <c r="I16" s="15">
        <v>4500</v>
      </c>
      <c r="J16" s="33">
        <f>F16*H16*I16</f>
        <v>4500</v>
      </c>
      <c r="K16" s="34"/>
    </row>
    <row r="17" spans="1:11" s="1" customFormat="1">
      <c r="A17" s="194"/>
      <c r="B17" s="195"/>
      <c r="C17" s="147" t="s">
        <v>69</v>
      </c>
      <c r="D17" s="19"/>
      <c r="E17" s="19"/>
      <c r="F17" s="19"/>
      <c r="G17" s="19"/>
      <c r="H17" s="19"/>
      <c r="I17" s="19"/>
      <c r="J17" s="19">
        <f>SUM(J15:J16)</f>
        <v>104500</v>
      </c>
      <c r="K17" s="35"/>
    </row>
    <row r="18" spans="1:11" s="1" customFormat="1" ht="15" customHeight="1">
      <c r="A18" s="200" t="s">
        <v>162</v>
      </c>
      <c r="B18" s="201"/>
      <c r="C18" s="148" t="s">
        <v>163</v>
      </c>
      <c r="D18" s="20"/>
      <c r="E18" s="20" t="s">
        <v>56</v>
      </c>
      <c r="F18" s="20" t="s">
        <v>57</v>
      </c>
      <c r="G18" s="20" t="s">
        <v>58</v>
      </c>
      <c r="H18" s="20" t="s">
        <v>59</v>
      </c>
      <c r="I18" s="20" t="s">
        <v>77</v>
      </c>
      <c r="J18" s="20" t="s">
        <v>61</v>
      </c>
      <c r="K18" s="36" t="s">
        <v>71</v>
      </c>
    </row>
    <row r="19" spans="1:11" s="1" customFormat="1" ht="15" customHeight="1">
      <c r="A19" s="198"/>
      <c r="B19" s="199"/>
      <c r="C19" s="149" t="s">
        <v>367</v>
      </c>
      <c r="D19" s="67"/>
      <c r="E19" s="81" t="s">
        <v>283</v>
      </c>
      <c r="F19" s="81">
        <v>4</v>
      </c>
      <c r="G19" s="81" t="s">
        <v>251</v>
      </c>
      <c r="H19" s="81">
        <v>2.5</v>
      </c>
      <c r="I19" s="142">
        <v>80000</v>
      </c>
      <c r="J19" s="81">
        <f>F19*H19*I19</f>
        <v>800000</v>
      </c>
      <c r="K19" s="37"/>
    </row>
    <row r="20" spans="1:11" s="1" customFormat="1" ht="15" customHeight="1">
      <c r="A20" s="198"/>
      <c r="B20" s="199"/>
      <c r="C20" s="149" t="s">
        <v>422</v>
      </c>
      <c r="D20" s="67"/>
      <c r="E20" s="81" t="s">
        <v>368</v>
      </c>
      <c r="F20" s="81">
        <v>140</v>
      </c>
      <c r="G20" s="81" t="s">
        <v>251</v>
      </c>
      <c r="H20" s="81">
        <v>2.5</v>
      </c>
      <c r="I20" s="142">
        <v>1100</v>
      </c>
      <c r="J20" s="81">
        <f t="shared" ref="J20:J67" si="1">F20*H20*I20</f>
        <v>385000</v>
      </c>
      <c r="K20" s="29"/>
    </row>
    <row r="21" spans="1:11" s="1" customFormat="1" ht="15" customHeight="1">
      <c r="A21" s="198"/>
      <c r="B21" s="199"/>
      <c r="C21" s="150" t="s">
        <v>369</v>
      </c>
      <c r="D21" s="67"/>
      <c r="E21" s="81" t="s">
        <v>283</v>
      </c>
      <c r="F21" s="81">
        <v>5</v>
      </c>
      <c r="G21" s="81" t="s">
        <v>251</v>
      </c>
      <c r="H21" s="81">
        <v>2.5</v>
      </c>
      <c r="I21" s="142">
        <v>4000</v>
      </c>
      <c r="J21" s="81">
        <f t="shared" si="1"/>
        <v>50000</v>
      </c>
      <c r="K21" s="29"/>
    </row>
    <row r="22" spans="1:11" s="1" customFormat="1" ht="14" customHeight="1">
      <c r="A22" s="198"/>
      <c r="B22" s="199"/>
      <c r="C22" s="150" t="s">
        <v>370</v>
      </c>
      <c r="D22" s="67"/>
      <c r="E22" s="81" t="s">
        <v>283</v>
      </c>
      <c r="F22" s="81">
        <v>2</v>
      </c>
      <c r="G22" s="81" t="s">
        <v>251</v>
      </c>
      <c r="H22" s="81">
        <v>2.5</v>
      </c>
      <c r="I22" s="142">
        <v>25000</v>
      </c>
      <c r="J22" s="81">
        <f t="shared" si="1"/>
        <v>125000</v>
      </c>
      <c r="K22" s="29"/>
    </row>
    <row r="23" spans="1:11" s="1" customFormat="1" ht="15" customHeight="1">
      <c r="A23" s="198"/>
      <c r="B23" s="199"/>
      <c r="C23" s="150" t="s">
        <v>371</v>
      </c>
      <c r="D23" s="67"/>
      <c r="E23" s="81" t="s">
        <v>283</v>
      </c>
      <c r="F23" s="81">
        <v>1</v>
      </c>
      <c r="G23" s="81" t="s">
        <v>251</v>
      </c>
      <c r="H23" s="81">
        <v>2.5</v>
      </c>
      <c r="I23" s="142">
        <v>40000</v>
      </c>
      <c r="J23" s="81">
        <f t="shared" si="1"/>
        <v>100000</v>
      </c>
      <c r="K23" s="37"/>
    </row>
    <row r="24" spans="1:11" s="1" customFormat="1" ht="15" customHeight="1">
      <c r="A24" s="198"/>
      <c r="B24" s="199"/>
      <c r="C24" s="150" t="s">
        <v>372</v>
      </c>
      <c r="D24" s="67"/>
      <c r="E24" s="81" t="s">
        <v>283</v>
      </c>
      <c r="F24" s="81">
        <v>2</v>
      </c>
      <c r="G24" s="81" t="s">
        <v>251</v>
      </c>
      <c r="H24" s="81">
        <v>2.5</v>
      </c>
      <c r="I24" s="142">
        <v>1600</v>
      </c>
      <c r="J24" s="81">
        <f t="shared" si="1"/>
        <v>8000</v>
      </c>
      <c r="K24" s="29"/>
    </row>
    <row r="25" spans="1:11" s="1" customFormat="1" ht="18" customHeight="1">
      <c r="A25" s="198"/>
      <c r="B25" s="199"/>
      <c r="C25" s="150" t="s">
        <v>373</v>
      </c>
      <c r="D25" s="67"/>
      <c r="E25" s="81" t="s">
        <v>283</v>
      </c>
      <c r="F25" s="81">
        <v>4</v>
      </c>
      <c r="G25" s="81" t="s">
        <v>251</v>
      </c>
      <c r="H25" s="81">
        <v>2.5</v>
      </c>
      <c r="I25" s="142">
        <v>8000</v>
      </c>
      <c r="J25" s="81">
        <f t="shared" si="1"/>
        <v>80000</v>
      </c>
      <c r="K25" s="29"/>
    </row>
    <row r="26" spans="1:11" s="1" customFormat="1" ht="15" customHeight="1">
      <c r="A26" s="198"/>
      <c r="B26" s="199"/>
      <c r="C26" s="150" t="s">
        <v>374</v>
      </c>
      <c r="D26" s="67"/>
      <c r="E26" s="81" t="s">
        <v>283</v>
      </c>
      <c r="F26" s="81">
        <v>2</v>
      </c>
      <c r="G26" s="81" t="s">
        <v>251</v>
      </c>
      <c r="H26" s="81">
        <v>2.5</v>
      </c>
      <c r="I26" s="142">
        <v>12000</v>
      </c>
      <c r="J26" s="81">
        <f t="shared" si="1"/>
        <v>60000</v>
      </c>
      <c r="K26" s="29"/>
    </row>
    <row r="27" spans="1:11" s="1" customFormat="1" ht="15" customHeight="1">
      <c r="A27" s="198"/>
      <c r="B27" s="199"/>
      <c r="C27" s="150" t="s">
        <v>375</v>
      </c>
      <c r="D27" s="67"/>
      <c r="E27" s="81" t="s">
        <v>283</v>
      </c>
      <c r="F27" s="81">
        <v>2</v>
      </c>
      <c r="G27" s="81" t="s">
        <v>251</v>
      </c>
      <c r="H27" s="81">
        <v>2.5</v>
      </c>
      <c r="I27" s="142">
        <v>2400</v>
      </c>
      <c r="J27" s="81">
        <f t="shared" si="1"/>
        <v>12000</v>
      </c>
      <c r="K27" s="29"/>
    </row>
    <row r="28" spans="1:11" s="1" customFormat="1" ht="15" customHeight="1">
      <c r="A28" s="198"/>
      <c r="B28" s="199"/>
      <c r="C28" s="150" t="s">
        <v>376</v>
      </c>
      <c r="D28" s="81"/>
      <c r="E28" s="81" t="s">
        <v>283</v>
      </c>
      <c r="F28" s="81">
        <v>15</v>
      </c>
      <c r="G28" s="81" t="s">
        <v>251</v>
      </c>
      <c r="H28" s="81">
        <v>2.5</v>
      </c>
      <c r="I28" s="142">
        <v>2400</v>
      </c>
      <c r="J28" s="81">
        <f t="shared" si="1"/>
        <v>90000</v>
      </c>
      <c r="K28" s="29"/>
    </row>
    <row r="29" spans="1:11" s="1" customFormat="1" ht="15" customHeight="1">
      <c r="A29" s="198"/>
      <c r="B29" s="199"/>
      <c r="C29" s="150" t="s">
        <v>377</v>
      </c>
      <c r="D29" s="67"/>
      <c r="E29" s="81" t="s">
        <v>283</v>
      </c>
      <c r="F29" s="81">
        <v>15</v>
      </c>
      <c r="G29" s="81" t="s">
        <v>251</v>
      </c>
      <c r="H29" s="81">
        <v>2.5</v>
      </c>
      <c r="I29" s="142">
        <v>1600</v>
      </c>
      <c r="J29" s="81">
        <f t="shared" si="1"/>
        <v>60000</v>
      </c>
      <c r="K29" s="29"/>
    </row>
    <row r="30" spans="1:11" s="1" customFormat="1" ht="15" customHeight="1">
      <c r="A30" s="198"/>
      <c r="B30" s="199"/>
      <c r="C30" s="150" t="s">
        <v>378</v>
      </c>
      <c r="D30" s="67"/>
      <c r="E30" s="81" t="s">
        <v>283</v>
      </c>
      <c r="F30" s="81">
        <v>4</v>
      </c>
      <c r="G30" s="81" t="s">
        <v>251</v>
      </c>
      <c r="H30" s="81">
        <v>2.5</v>
      </c>
      <c r="I30" s="142">
        <v>1200</v>
      </c>
      <c r="J30" s="81">
        <f t="shared" si="1"/>
        <v>12000</v>
      </c>
      <c r="K30" s="37"/>
    </row>
    <row r="31" spans="1:11" s="1" customFormat="1" ht="15" customHeight="1">
      <c r="A31" s="198"/>
      <c r="B31" s="199"/>
      <c r="C31" s="150" t="s">
        <v>379</v>
      </c>
      <c r="D31" s="67"/>
      <c r="E31" s="81" t="s">
        <v>283</v>
      </c>
      <c r="F31" s="81">
        <v>4</v>
      </c>
      <c r="G31" s="81" t="s">
        <v>251</v>
      </c>
      <c r="H31" s="81">
        <v>2.5</v>
      </c>
      <c r="I31" s="142">
        <v>6000</v>
      </c>
      <c r="J31" s="81">
        <f t="shared" si="1"/>
        <v>60000</v>
      </c>
      <c r="K31" s="29"/>
    </row>
    <row r="32" spans="1:11" s="1" customFormat="1" ht="15" customHeight="1">
      <c r="A32" s="198"/>
      <c r="B32" s="199"/>
      <c r="C32" s="150" t="s">
        <v>380</v>
      </c>
      <c r="D32" s="67"/>
      <c r="E32" s="81" t="s">
        <v>283</v>
      </c>
      <c r="F32" s="81">
        <v>6</v>
      </c>
      <c r="G32" s="81" t="s">
        <v>251</v>
      </c>
      <c r="H32" s="81">
        <v>2.5</v>
      </c>
      <c r="I32" s="142">
        <v>1600</v>
      </c>
      <c r="J32" s="81">
        <f t="shared" si="1"/>
        <v>24000</v>
      </c>
      <c r="K32" s="29"/>
    </row>
    <row r="33" spans="1:11" s="1" customFormat="1" ht="15" customHeight="1">
      <c r="A33" s="198"/>
      <c r="B33" s="199"/>
      <c r="C33" s="150" t="s">
        <v>381</v>
      </c>
      <c r="D33" s="67"/>
      <c r="E33" s="81" t="s">
        <v>283</v>
      </c>
      <c r="F33" s="81">
        <v>4</v>
      </c>
      <c r="G33" s="81" t="s">
        <v>251</v>
      </c>
      <c r="H33" s="81">
        <v>2.5</v>
      </c>
      <c r="I33" s="142">
        <v>4000</v>
      </c>
      <c r="J33" s="81">
        <f t="shared" si="1"/>
        <v>40000</v>
      </c>
      <c r="K33" s="29"/>
    </row>
    <row r="34" spans="1:11" s="1" customFormat="1" ht="15" customHeight="1">
      <c r="A34" s="198"/>
      <c r="B34" s="199"/>
      <c r="C34" s="150" t="s">
        <v>382</v>
      </c>
      <c r="D34" s="67"/>
      <c r="E34" s="81" t="s">
        <v>283</v>
      </c>
      <c r="F34" s="81">
        <v>3</v>
      </c>
      <c r="G34" s="81" t="s">
        <v>251</v>
      </c>
      <c r="H34" s="81">
        <v>2.5</v>
      </c>
      <c r="I34" s="142">
        <v>2800</v>
      </c>
      <c r="J34" s="81">
        <f t="shared" si="1"/>
        <v>21000</v>
      </c>
      <c r="K34" s="29"/>
    </row>
    <row r="35" spans="1:11" s="1" customFormat="1" ht="15" customHeight="1">
      <c r="A35" s="198"/>
      <c r="B35" s="199"/>
      <c r="C35" s="150" t="s">
        <v>383</v>
      </c>
      <c r="D35" s="67"/>
      <c r="E35" s="81" t="s">
        <v>384</v>
      </c>
      <c r="F35" s="81">
        <v>1</v>
      </c>
      <c r="G35" s="81" t="s">
        <v>251</v>
      </c>
      <c r="H35" s="81">
        <v>2.5</v>
      </c>
      <c r="I35" s="142">
        <v>4800</v>
      </c>
      <c r="J35" s="81">
        <f t="shared" si="1"/>
        <v>12000</v>
      </c>
      <c r="K35" s="29"/>
    </row>
    <row r="36" spans="1:11" s="1" customFormat="1" ht="15" customHeight="1">
      <c r="A36" s="198"/>
      <c r="B36" s="199"/>
      <c r="C36" s="150" t="s">
        <v>385</v>
      </c>
      <c r="D36" s="81"/>
      <c r="E36" s="81" t="s">
        <v>283</v>
      </c>
      <c r="F36" s="81">
        <v>8</v>
      </c>
      <c r="G36" s="81" t="s">
        <v>251</v>
      </c>
      <c r="H36" s="81">
        <v>2.5</v>
      </c>
      <c r="I36" s="142">
        <v>3200</v>
      </c>
      <c r="J36" s="81">
        <f t="shared" si="1"/>
        <v>64000</v>
      </c>
      <c r="K36" s="37"/>
    </row>
    <row r="37" spans="1:11" s="1" customFormat="1" ht="15" customHeight="1">
      <c r="A37" s="198"/>
      <c r="B37" s="199"/>
      <c r="C37" s="150" t="s">
        <v>386</v>
      </c>
      <c r="D37" s="67"/>
      <c r="E37" s="81" t="s">
        <v>283</v>
      </c>
      <c r="F37" s="81">
        <v>1</v>
      </c>
      <c r="G37" s="81" t="s">
        <v>251</v>
      </c>
      <c r="H37" s="81">
        <v>2.5</v>
      </c>
      <c r="I37" s="142">
        <v>12000</v>
      </c>
      <c r="J37" s="81">
        <f t="shared" si="1"/>
        <v>30000</v>
      </c>
      <c r="K37" s="37"/>
    </row>
    <row r="38" spans="1:11" s="1" customFormat="1" ht="15" customHeight="1">
      <c r="A38" s="198"/>
      <c r="B38" s="199"/>
      <c r="C38" s="150" t="s">
        <v>387</v>
      </c>
      <c r="D38" s="67"/>
      <c r="E38" s="81" t="s">
        <v>283</v>
      </c>
      <c r="F38" s="81">
        <v>9</v>
      </c>
      <c r="G38" s="81" t="s">
        <v>251</v>
      </c>
      <c r="H38" s="81">
        <v>2.5</v>
      </c>
      <c r="I38" s="142">
        <v>1600</v>
      </c>
      <c r="J38" s="81">
        <f t="shared" si="1"/>
        <v>36000</v>
      </c>
      <c r="K38" s="37"/>
    </row>
    <row r="39" spans="1:11" s="1" customFormat="1" ht="15" customHeight="1">
      <c r="A39" s="198"/>
      <c r="B39" s="199"/>
      <c r="C39" s="150" t="s">
        <v>388</v>
      </c>
      <c r="D39" s="81"/>
      <c r="E39" s="81" t="s">
        <v>283</v>
      </c>
      <c r="F39" s="81">
        <v>8</v>
      </c>
      <c r="G39" s="81" t="s">
        <v>251</v>
      </c>
      <c r="H39" s="81">
        <v>2.5</v>
      </c>
      <c r="I39" s="142">
        <v>900</v>
      </c>
      <c r="J39" s="81">
        <f t="shared" si="1"/>
        <v>18000</v>
      </c>
      <c r="K39" s="37"/>
    </row>
    <row r="40" spans="1:11" s="1" customFormat="1" ht="15" customHeight="1">
      <c r="A40" s="198"/>
      <c r="B40" s="199"/>
      <c r="C40" s="150" t="s">
        <v>389</v>
      </c>
      <c r="D40" s="67"/>
      <c r="E40" s="81" t="s">
        <v>283</v>
      </c>
      <c r="F40" s="81">
        <v>8</v>
      </c>
      <c r="G40" s="81" t="s">
        <v>251</v>
      </c>
      <c r="H40" s="81">
        <v>2.5</v>
      </c>
      <c r="I40" s="142">
        <v>600</v>
      </c>
      <c r="J40" s="81">
        <f t="shared" si="1"/>
        <v>12000</v>
      </c>
      <c r="K40" s="37"/>
    </row>
    <row r="41" spans="1:11" s="1" customFormat="1" ht="15" customHeight="1">
      <c r="A41" s="198"/>
      <c r="B41" s="199"/>
      <c r="C41" s="150" t="s">
        <v>390</v>
      </c>
      <c r="D41" s="67"/>
      <c r="E41" s="81" t="s">
        <v>283</v>
      </c>
      <c r="F41" s="81">
        <v>2</v>
      </c>
      <c r="G41" s="81" t="s">
        <v>251</v>
      </c>
      <c r="H41" s="81">
        <v>2.5</v>
      </c>
      <c r="I41" s="142">
        <v>600</v>
      </c>
      <c r="J41" s="81">
        <f t="shared" si="1"/>
        <v>3000</v>
      </c>
      <c r="K41" s="37"/>
    </row>
    <row r="42" spans="1:11" s="1" customFormat="1" ht="15" customHeight="1">
      <c r="A42" s="198"/>
      <c r="B42" s="199"/>
      <c r="C42" s="150" t="s">
        <v>391</v>
      </c>
      <c r="D42" s="81"/>
      <c r="E42" s="81" t="s">
        <v>283</v>
      </c>
      <c r="F42" s="81">
        <v>2</v>
      </c>
      <c r="G42" s="81" t="s">
        <v>251</v>
      </c>
      <c r="H42" s="81">
        <v>2.5</v>
      </c>
      <c r="I42" s="142">
        <v>2800</v>
      </c>
      <c r="J42" s="81">
        <f t="shared" si="1"/>
        <v>14000</v>
      </c>
      <c r="K42" s="37"/>
    </row>
    <row r="43" spans="1:11" s="1" customFormat="1" ht="15" customHeight="1">
      <c r="A43" s="198"/>
      <c r="B43" s="199"/>
      <c r="C43" s="150" t="s">
        <v>392</v>
      </c>
      <c r="D43" s="81"/>
      <c r="E43" s="81" t="s">
        <v>283</v>
      </c>
      <c r="F43" s="81">
        <v>1</v>
      </c>
      <c r="G43" s="81" t="s">
        <v>251</v>
      </c>
      <c r="H43" s="81">
        <v>2.5</v>
      </c>
      <c r="I43" s="142">
        <v>8000</v>
      </c>
      <c r="J43" s="81">
        <f t="shared" si="1"/>
        <v>20000</v>
      </c>
      <c r="K43" s="37"/>
    </row>
    <row r="44" spans="1:11" s="1" customFormat="1" ht="15" customHeight="1">
      <c r="A44" s="198"/>
      <c r="B44" s="199"/>
      <c r="C44" s="150" t="s">
        <v>393</v>
      </c>
      <c r="D44" s="67"/>
      <c r="E44" s="81" t="s">
        <v>283</v>
      </c>
      <c r="F44" s="81">
        <v>16</v>
      </c>
      <c r="G44" s="81" t="s">
        <v>251</v>
      </c>
      <c r="H44" s="81">
        <v>2.5</v>
      </c>
      <c r="I44" s="142">
        <v>1200</v>
      </c>
      <c r="J44" s="81">
        <f t="shared" si="1"/>
        <v>48000</v>
      </c>
      <c r="K44" s="37"/>
    </row>
    <row r="45" spans="1:11" s="1" customFormat="1" ht="15" customHeight="1">
      <c r="A45" s="198"/>
      <c r="B45" s="199"/>
      <c r="C45" s="150" t="s">
        <v>394</v>
      </c>
      <c r="D45" s="67"/>
      <c r="E45" s="81" t="s">
        <v>283</v>
      </c>
      <c r="F45" s="81">
        <v>2</v>
      </c>
      <c r="G45" s="81" t="s">
        <v>251</v>
      </c>
      <c r="H45" s="81">
        <v>2.5</v>
      </c>
      <c r="I45" s="142">
        <v>400</v>
      </c>
      <c r="J45" s="81">
        <f t="shared" si="1"/>
        <v>2000</v>
      </c>
      <c r="K45" s="37"/>
    </row>
    <row r="46" spans="1:11" s="1" customFormat="1" ht="15" customHeight="1">
      <c r="A46" s="198"/>
      <c r="B46" s="199"/>
      <c r="C46" s="150" t="s">
        <v>395</v>
      </c>
      <c r="D46" s="81"/>
      <c r="E46" s="81" t="s">
        <v>283</v>
      </c>
      <c r="F46" s="81">
        <v>20</v>
      </c>
      <c r="G46" s="81" t="s">
        <v>251</v>
      </c>
      <c r="H46" s="81">
        <v>2.5</v>
      </c>
      <c r="I46" s="142">
        <v>320</v>
      </c>
      <c r="J46" s="81">
        <f t="shared" si="1"/>
        <v>16000</v>
      </c>
      <c r="K46" s="37"/>
    </row>
    <row r="47" spans="1:11" s="1" customFormat="1" ht="15" customHeight="1">
      <c r="A47" s="198"/>
      <c r="B47" s="199"/>
      <c r="C47" s="150" t="s">
        <v>380</v>
      </c>
      <c r="D47" s="67"/>
      <c r="E47" s="81" t="s">
        <v>283</v>
      </c>
      <c r="F47" s="81">
        <v>1</v>
      </c>
      <c r="G47" s="81" t="s">
        <v>251</v>
      </c>
      <c r="H47" s="81">
        <v>2.5</v>
      </c>
      <c r="I47" s="142">
        <v>1600</v>
      </c>
      <c r="J47" s="81">
        <f t="shared" si="1"/>
        <v>4000</v>
      </c>
      <c r="K47" s="37"/>
    </row>
    <row r="48" spans="1:11" s="1" customFormat="1" ht="15" customHeight="1">
      <c r="A48" s="198"/>
      <c r="B48" s="199"/>
      <c r="C48" s="150" t="s">
        <v>396</v>
      </c>
      <c r="D48" s="67"/>
      <c r="E48" s="81" t="s">
        <v>384</v>
      </c>
      <c r="F48" s="81">
        <v>1</v>
      </c>
      <c r="G48" s="81" t="s">
        <v>251</v>
      </c>
      <c r="H48" s="81">
        <v>2.5</v>
      </c>
      <c r="I48" s="142">
        <v>4800</v>
      </c>
      <c r="J48" s="81">
        <f t="shared" si="1"/>
        <v>12000</v>
      </c>
      <c r="K48" s="37"/>
    </row>
    <row r="49" spans="1:11" s="1" customFormat="1" ht="15" customHeight="1">
      <c r="A49" s="198"/>
      <c r="B49" s="199"/>
      <c r="C49" s="150" t="s">
        <v>397</v>
      </c>
      <c r="D49" s="81"/>
      <c r="E49" s="81" t="s">
        <v>283</v>
      </c>
      <c r="F49" s="81">
        <v>30</v>
      </c>
      <c r="G49" s="81" t="s">
        <v>251</v>
      </c>
      <c r="H49" s="81">
        <v>2.5</v>
      </c>
      <c r="I49" s="142">
        <v>2000</v>
      </c>
      <c r="J49" s="81">
        <f t="shared" si="1"/>
        <v>150000</v>
      </c>
      <c r="K49" s="37"/>
    </row>
    <row r="50" spans="1:11" s="1" customFormat="1" ht="15" customHeight="1">
      <c r="A50" s="198"/>
      <c r="B50" s="199"/>
      <c r="C50" s="150" t="s">
        <v>398</v>
      </c>
      <c r="D50" s="81"/>
      <c r="E50" s="81" t="s">
        <v>283</v>
      </c>
      <c r="F50" s="81">
        <v>60</v>
      </c>
      <c r="G50" s="81" t="s">
        <v>251</v>
      </c>
      <c r="H50" s="81">
        <v>2.5</v>
      </c>
      <c r="I50" s="142">
        <v>1600</v>
      </c>
      <c r="J50" s="81">
        <f t="shared" si="1"/>
        <v>240000</v>
      </c>
      <c r="K50" s="37"/>
    </row>
    <row r="51" spans="1:11" s="1" customFormat="1" ht="15" customHeight="1">
      <c r="A51" s="198"/>
      <c r="B51" s="199"/>
      <c r="C51" s="150" t="s">
        <v>399</v>
      </c>
      <c r="D51" s="81"/>
      <c r="E51" s="81" t="s">
        <v>283</v>
      </c>
      <c r="F51" s="81">
        <v>80</v>
      </c>
      <c r="G51" s="81" t="s">
        <v>251</v>
      </c>
      <c r="H51" s="81">
        <v>2.5</v>
      </c>
      <c r="I51" s="142">
        <v>1200</v>
      </c>
      <c r="J51" s="81">
        <f t="shared" si="1"/>
        <v>240000</v>
      </c>
      <c r="K51" s="37"/>
    </row>
    <row r="52" spans="1:11" s="1" customFormat="1" ht="15" customHeight="1">
      <c r="A52" s="198"/>
      <c r="B52" s="199"/>
      <c r="C52" s="150" t="s">
        <v>400</v>
      </c>
      <c r="D52" s="67"/>
      <c r="E52" s="81" t="s">
        <v>283</v>
      </c>
      <c r="F52" s="81">
        <v>8</v>
      </c>
      <c r="G52" s="81" t="s">
        <v>251</v>
      </c>
      <c r="H52" s="81">
        <v>2.5</v>
      </c>
      <c r="I52" s="142">
        <v>600</v>
      </c>
      <c r="J52" s="81">
        <f t="shared" si="1"/>
        <v>12000</v>
      </c>
      <c r="K52" s="37"/>
    </row>
    <row r="53" spans="1:11" s="1" customFormat="1" ht="15" customHeight="1">
      <c r="A53" s="198"/>
      <c r="B53" s="199"/>
      <c r="C53" s="150" t="s">
        <v>401</v>
      </c>
      <c r="D53" s="67"/>
      <c r="E53" s="81" t="s">
        <v>283</v>
      </c>
      <c r="F53" s="81">
        <v>2</v>
      </c>
      <c r="G53" s="81" t="s">
        <v>251</v>
      </c>
      <c r="H53" s="81">
        <v>2.5</v>
      </c>
      <c r="I53" s="142">
        <v>1600</v>
      </c>
      <c r="J53" s="81">
        <f t="shared" si="1"/>
        <v>8000</v>
      </c>
      <c r="K53" s="37"/>
    </row>
    <row r="54" spans="1:11" s="1" customFormat="1" ht="15" customHeight="1">
      <c r="A54" s="198"/>
      <c r="B54" s="199"/>
      <c r="C54" s="150" t="s">
        <v>402</v>
      </c>
      <c r="D54" s="81"/>
      <c r="E54" s="81" t="s">
        <v>283</v>
      </c>
      <c r="F54" s="81">
        <v>2</v>
      </c>
      <c r="G54" s="81" t="s">
        <v>251</v>
      </c>
      <c r="H54" s="81">
        <v>2.5</v>
      </c>
      <c r="I54" s="142">
        <v>2800</v>
      </c>
      <c r="J54" s="81">
        <f t="shared" si="1"/>
        <v>14000</v>
      </c>
      <c r="K54" s="37"/>
    </row>
    <row r="55" spans="1:11" s="1" customFormat="1" ht="15" customHeight="1">
      <c r="A55" s="198"/>
      <c r="B55" s="199"/>
      <c r="C55" s="150" t="s">
        <v>403</v>
      </c>
      <c r="D55" s="81"/>
      <c r="E55" s="81" t="s">
        <v>283</v>
      </c>
      <c r="F55" s="81">
        <v>1</v>
      </c>
      <c r="G55" s="81" t="s">
        <v>251</v>
      </c>
      <c r="H55" s="81">
        <v>2.5</v>
      </c>
      <c r="I55" s="142">
        <v>40000</v>
      </c>
      <c r="J55" s="81">
        <f t="shared" si="1"/>
        <v>100000</v>
      </c>
      <c r="K55" s="37"/>
    </row>
    <row r="56" spans="1:11" s="1" customFormat="1" ht="15" customHeight="1">
      <c r="A56" s="198"/>
      <c r="B56" s="199"/>
      <c r="C56" s="150" t="s">
        <v>404</v>
      </c>
      <c r="D56" s="81"/>
      <c r="E56" s="81" t="s">
        <v>283</v>
      </c>
      <c r="F56" s="81">
        <v>1</v>
      </c>
      <c r="G56" s="81" t="s">
        <v>251</v>
      </c>
      <c r="H56" s="81">
        <v>2.5</v>
      </c>
      <c r="I56" s="142">
        <v>8000</v>
      </c>
      <c r="J56" s="81">
        <f t="shared" si="1"/>
        <v>20000</v>
      </c>
      <c r="K56" s="37"/>
    </row>
    <row r="57" spans="1:11" s="1" customFormat="1" ht="15" customHeight="1">
      <c r="A57" s="198"/>
      <c r="B57" s="199"/>
      <c r="C57" s="150" t="s">
        <v>405</v>
      </c>
      <c r="D57" s="81"/>
      <c r="E57" s="81" t="s">
        <v>283</v>
      </c>
      <c r="F57" s="81">
        <v>4</v>
      </c>
      <c r="G57" s="81" t="s">
        <v>251</v>
      </c>
      <c r="H57" s="81">
        <v>2.5</v>
      </c>
      <c r="I57" s="142">
        <v>1200</v>
      </c>
      <c r="J57" s="81">
        <f t="shared" si="1"/>
        <v>12000</v>
      </c>
      <c r="K57" s="37"/>
    </row>
    <row r="58" spans="1:11" s="1" customFormat="1" ht="15" customHeight="1">
      <c r="A58" s="198"/>
      <c r="B58" s="199"/>
      <c r="C58" s="150" t="s">
        <v>406</v>
      </c>
      <c r="D58" s="81"/>
      <c r="E58" s="81" t="s">
        <v>283</v>
      </c>
      <c r="F58" s="81">
        <v>70</v>
      </c>
      <c r="G58" s="81" t="s">
        <v>251</v>
      </c>
      <c r="H58" s="81">
        <v>2.5</v>
      </c>
      <c r="I58" s="142">
        <v>1200</v>
      </c>
      <c r="J58" s="81">
        <f t="shared" si="1"/>
        <v>210000</v>
      </c>
      <c r="K58" s="37"/>
    </row>
    <row r="59" spans="1:11" s="1" customFormat="1" ht="15" customHeight="1">
      <c r="A59" s="198"/>
      <c r="B59" s="199"/>
      <c r="C59" s="150" t="s">
        <v>407</v>
      </c>
      <c r="D59" s="81"/>
      <c r="E59" s="81" t="s">
        <v>283</v>
      </c>
      <c r="F59" s="81">
        <v>120</v>
      </c>
      <c r="G59" s="81" t="s">
        <v>251</v>
      </c>
      <c r="H59" s="81">
        <v>2.5</v>
      </c>
      <c r="I59" s="142">
        <v>400</v>
      </c>
      <c r="J59" s="81">
        <f t="shared" si="1"/>
        <v>120000</v>
      </c>
      <c r="K59" s="37"/>
    </row>
    <row r="60" spans="1:11" s="1" customFormat="1" ht="15" customHeight="1">
      <c r="A60" s="198"/>
      <c r="B60" s="199"/>
      <c r="C60" s="150" t="s">
        <v>408</v>
      </c>
      <c r="D60" s="81"/>
      <c r="E60" s="81" t="s">
        <v>283</v>
      </c>
      <c r="F60" s="81">
        <v>4</v>
      </c>
      <c r="G60" s="81" t="s">
        <v>251</v>
      </c>
      <c r="H60" s="81">
        <v>2.5</v>
      </c>
      <c r="I60" s="142">
        <v>4000</v>
      </c>
      <c r="J60" s="81">
        <f t="shared" si="1"/>
        <v>40000</v>
      </c>
      <c r="K60" s="37"/>
    </row>
    <row r="61" spans="1:11" s="1" customFormat="1" ht="15" customHeight="1">
      <c r="A61" s="198"/>
      <c r="B61" s="199"/>
      <c r="C61" s="150" t="s">
        <v>409</v>
      </c>
      <c r="D61" s="81"/>
      <c r="E61" s="81" t="s">
        <v>283</v>
      </c>
      <c r="F61" s="81">
        <v>2</v>
      </c>
      <c r="G61" s="81" t="s">
        <v>251</v>
      </c>
      <c r="H61" s="81">
        <v>2.5</v>
      </c>
      <c r="I61" s="142">
        <v>2400</v>
      </c>
      <c r="J61" s="81">
        <f t="shared" si="1"/>
        <v>12000</v>
      </c>
      <c r="K61" s="37"/>
    </row>
    <row r="62" spans="1:11" s="1" customFormat="1" ht="15" customHeight="1">
      <c r="A62" s="198"/>
      <c r="B62" s="199"/>
      <c r="C62" s="150" t="s">
        <v>410</v>
      </c>
      <c r="D62" s="81"/>
      <c r="E62" s="81" t="s">
        <v>283</v>
      </c>
      <c r="F62" s="81">
        <v>2</v>
      </c>
      <c r="G62" s="81" t="s">
        <v>251</v>
      </c>
      <c r="H62" s="81">
        <v>2.5</v>
      </c>
      <c r="I62" s="142">
        <v>6000</v>
      </c>
      <c r="J62" s="81">
        <f t="shared" si="1"/>
        <v>30000</v>
      </c>
      <c r="K62" s="37"/>
    </row>
    <row r="63" spans="1:11" s="1" customFormat="1" ht="15" customHeight="1">
      <c r="A63" s="198"/>
      <c r="B63" s="199"/>
      <c r="C63" s="150" t="s">
        <v>411</v>
      </c>
      <c r="D63" s="81"/>
      <c r="E63" s="81" t="s">
        <v>283</v>
      </c>
      <c r="F63" s="81">
        <v>10</v>
      </c>
      <c r="G63" s="81" t="s">
        <v>251</v>
      </c>
      <c r="H63" s="81">
        <v>2.5</v>
      </c>
      <c r="I63" s="142">
        <v>800</v>
      </c>
      <c r="J63" s="81">
        <f t="shared" si="1"/>
        <v>20000</v>
      </c>
      <c r="K63" s="37"/>
    </row>
    <row r="64" spans="1:11" s="1" customFormat="1" ht="15" customHeight="1">
      <c r="A64" s="198"/>
      <c r="B64" s="199"/>
      <c r="C64" s="150" t="s">
        <v>412</v>
      </c>
      <c r="D64" s="81"/>
      <c r="E64" s="81" t="s">
        <v>283</v>
      </c>
      <c r="F64" s="81">
        <v>2</v>
      </c>
      <c r="G64" s="81" t="s">
        <v>251</v>
      </c>
      <c r="H64" s="81">
        <v>2.5</v>
      </c>
      <c r="I64" s="142">
        <v>2800</v>
      </c>
      <c r="J64" s="81">
        <f t="shared" si="1"/>
        <v>14000</v>
      </c>
      <c r="K64" s="37"/>
    </row>
    <row r="65" spans="1:11" s="1" customFormat="1" ht="15" customHeight="1">
      <c r="A65" s="198"/>
      <c r="B65" s="199"/>
      <c r="C65" s="150" t="s">
        <v>413</v>
      </c>
      <c r="D65" s="81"/>
      <c r="E65" s="81" t="s">
        <v>384</v>
      </c>
      <c r="F65" s="81">
        <v>1</v>
      </c>
      <c r="G65" s="81" t="s">
        <v>251</v>
      </c>
      <c r="H65" s="81">
        <v>2.5</v>
      </c>
      <c r="I65" s="142">
        <v>4800</v>
      </c>
      <c r="J65" s="81">
        <f t="shared" si="1"/>
        <v>12000</v>
      </c>
      <c r="K65" s="37"/>
    </row>
    <row r="66" spans="1:11" s="1" customFormat="1" ht="15" customHeight="1">
      <c r="A66" s="198"/>
      <c r="B66" s="199"/>
      <c r="C66" s="150" t="s">
        <v>419</v>
      </c>
      <c r="D66" s="81"/>
      <c r="E66" s="81" t="s">
        <v>384</v>
      </c>
      <c r="F66" s="81">
        <v>20</v>
      </c>
      <c r="G66" s="81" t="s">
        <v>251</v>
      </c>
      <c r="H66" s="81">
        <v>4</v>
      </c>
      <c r="I66" s="142">
        <v>1200</v>
      </c>
      <c r="J66" s="81">
        <f t="shared" si="1"/>
        <v>96000</v>
      </c>
      <c r="K66" s="37"/>
    </row>
    <row r="67" spans="1:11" s="1" customFormat="1" ht="15" customHeight="1">
      <c r="A67" s="198"/>
      <c r="B67" s="199"/>
      <c r="C67" s="150" t="s">
        <v>421</v>
      </c>
      <c r="D67" s="81"/>
      <c r="E67" s="81" t="s">
        <v>304</v>
      </c>
      <c r="F67" s="81">
        <v>1</v>
      </c>
      <c r="G67" s="81" t="s">
        <v>251</v>
      </c>
      <c r="H67" s="81">
        <v>2</v>
      </c>
      <c r="I67" s="142">
        <v>30000</v>
      </c>
      <c r="J67" s="81">
        <f t="shared" si="1"/>
        <v>60000</v>
      </c>
      <c r="K67" s="37"/>
    </row>
    <row r="68" spans="1:11" s="1" customFormat="1">
      <c r="A68" s="198"/>
      <c r="B68" s="199"/>
      <c r="C68" s="144" t="s">
        <v>74</v>
      </c>
      <c r="D68" s="13"/>
      <c r="E68" s="13"/>
      <c r="F68" s="13"/>
      <c r="G68" s="13"/>
      <c r="H68" s="13"/>
      <c r="I68" s="13"/>
      <c r="J68" s="13">
        <f>SUM(J19:J67)</f>
        <v>3628000</v>
      </c>
      <c r="K68" s="32"/>
    </row>
    <row r="69" spans="1:11" s="1" customFormat="1" ht="15" customHeight="1">
      <c r="A69" s="202" t="s">
        <v>164</v>
      </c>
      <c r="B69" s="189"/>
      <c r="C69" s="144" t="s">
        <v>165</v>
      </c>
      <c r="D69" s="13"/>
      <c r="E69" s="13" t="s">
        <v>56</v>
      </c>
      <c r="F69" s="13" t="s">
        <v>57</v>
      </c>
      <c r="G69" s="13" t="s">
        <v>58</v>
      </c>
      <c r="H69" s="13" t="s">
        <v>59</v>
      </c>
      <c r="I69" s="13" t="s">
        <v>60</v>
      </c>
      <c r="J69" s="13" t="s">
        <v>61</v>
      </c>
      <c r="K69" s="29" t="s">
        <v>71</v>
      </c>
    </row>
    <row r="70" spans="1:11" s="1" customFormat="1" ht="15">
      <c r="A70" s="203"/>
      <c r="B70" s="191"/>
      <c r="C70" s="121" t="s">
        <v>425</v>
      </c>
      <c r="D70" s="92"/>
      <c r="E70" s="92" t="s">
        <v>270</v>
      </c>
      <c r="F70" s="92">
        <v>1</v>
      </c>
      <c r="G70" s="92" t="s">
        <v>304</v>
      </c>
      <c r="H70" s="92">
        <v>1</v>
      </c>
      <c r="I70" s="153">
        <v>90000</v>
      </c>
      <c r="J70" s="92">
        <f>F70*H70*I70</f>
        <v>90000</v>
      </c>
      <c r="K70" s="39" t="s">
        <v>167</v>
      </c>
    </row>
    <row r="71" spans="1:11" s="1" customFormat="1" ht="15">
      <c r="A71" s="203"/>
      <c r="B71" s="191"/>
      <c r="C71" s="121" t="s">
        <v>426</v>
      </c>
      <c r="D71" s="92"/>
      <c r="E71" s="92" t="s">
        <v>270</v>
      </c>
      <c r="F71" s="92">
        <v>1</v>
      </c>
      <c r="G71" s="92" t="s">
        <v>304</v>
      </c>
      <c r="H71" s="92">
        <v>1</v>
      </c>
      <c r="I71" s="153">
        <v>100000</v>
      </c>
      <c r="J71" s="92">
        <f t="shared" ref="J71:J72" si="2">F71*H71*I71</f>
        <v>100000</v>
      </c>
      <c r="K71" s="39"/>
    </row>
    <row r="72" spans="1:11" s="1" customFormat="1" ht="15">
      <c r="A72" s="203"/>
      <c r="B72" s="191"/>
      <c r="C72" s="121" t="s">
        <v>427</v>
      </c>
      <c r="D72" s="92"/>
      <c r="E72" s="92" t="s">
        <v>270</v>
      </c>
      <c r="F72" s="92">
        <v>1</v>
      </c>
      <c r="G72" s="92" t="s">
        <v>304</v>
      </c>
      <c r="H72" s="92">
        <v>1</v>
      </c>
      <c r="I72" s="153">
        <v>90000</v>
      </c>
      <c r="J72" s="92">
        <f t="shared" si="2"/>
        <v>90000</v>
      </c>
      <c r="K72" s="39"/>
    </row>
    <row r="73" spans="1:11" s="1" customFormat="1" ht="15">
      <c r="A73" s="203"/>
      <c r="B73" s="191"/>
      <c r="C73" s="47" t="s">
        <v>168</v>
      </c>
      <c r="D73" s="16"/>
      <c r="E73" s="16" t="s">
        <v>149</v>
      </c>
      <c r="F73" s="16">
        <v>3</v>
      </c>
      <c r="G73" s="16" t="s">
        <v>126</v>
      </c>
      <c r="H73" s="16">
        <v>1</v>
      </c>
      <c r="I73" s="16" t="s">
        <v>423</v>
      </c>
      <c r="J73" s="16">
        <v>0</v>
      </c>
      <c r="K73" s="40"/>
    </row>
    <row r="74" spans="1:11" s="3" customFormat="1" ht="15" customHeight="1">
      <c r="A74" s="204"/>
      <c r="B74" s="193"/>
      <c r="C74" s="144" t="s">
        <v>78</v>
      </c>
      <c r="D74" s="13"/>
      <c r="E74" s="13"/>
      <c r="F74" s="13"/>
      <c r="G74" s="13"/>
      <c r="H74" s="13"/>
      <c r="I74" s="13"/>
      <c r="J74" s="13">
        <f>SUM(J70:J73)</f>
        <v>280000</v>
      </c>
      <c r="K74" s="29"/>
    </row>
    <row r="75" spans="1:11" s="3" customFormat="1" ht="18" customHeight="1">
      <c r="A75" s="188" t="s">
        <v>169</v>
      </c>
      <c r="B75" s="189"/>
      <c r="C75" s="144" t="s">
        <v>170</v>
      </c>
      <c r="D75" s="13"/>
      <c r="E75" s="13" t="s">
        <v>56</v>
      </c>
      <c r="F75" s="13" t="s">
        <v>57</v>
      </c>
      <c r="G75" s="13" t="s">
        <v>58</v>
      </c>
      <c r="H75" s="13" t="s">
        <v>59</v>
      </c>
      <c r="I75" s="13" t="s">
        <v>60</v>
      </c>
      <c r="J75" s="13" t="s">
        <v>61</v>
      </c>
      <c r="K75" s="29" t="s">
        <v>71</v>
      </c>
    </row>
    <row r="76" spans="1:11" s="3" customFormat="1" ht="14" customHeight="1">
      <c r="A76" s="190"/>
      <c r="B76" s="191"/>
      <c r="C76" s="18" t="s">
        <v>428</v>
      </c>
      <c r="D76" s="25"/>
      <c r="E76" s="92" t="s">
        <v>384</v>
      </c>
      <c r="F76" s="92">
        <v>1</v>
      </c>
      <c r="G76" s="92" t="s">
        <v>304</v>
      </c>
      <c r="H76" s="92">
        <v>1</v>
      </c>
      <c r="I76" s="153">
        <v>480000</v>
      </c>
      <c r="J76" s="92">
        <f>F76*H76*I76</f>
        <v>480000</v>
      </c>
      <c r="K76" s="157"/>
    </row>
    <row r="77" spans="1:11">
      <c r="A77" s="192"/>
      <c r="B77" s="193"/>
      <c r="C77" s="144" t="s">
        <v>88</v>
      </c>
      <c r="D77" s="13"/>
      <c r="E77" s="13"/>
      <c r="F77" s="13"/>
      <c r="G77" s="13"/>
      <c r="H77" s="13"/>
      <c r="I77" s="13"/>
      <c r="J77" s="13">
        <f>SUM(J76:J76)</f>
        <v>480000</v>
      </c>
      <c r="K77" s="41"/>
    </row>
    <row r="78" spans="1:11" ht="15">
      <c r="A78" s="188" t="s">
        <v>171</v>
      </c>
      <c r="B78" s="189"/>
      <c r="C78" s="144" t="s">
        <v>90</v>
      </c>
      <c r="D78" s="13"/>
      <c r="E78" s="13" t="s">
        <v>56</v>
      </c>
      <c r="F78" s="13" t="s">
        <v>57</v>
      </c>
      <c r="G78" s="13" t="s">
        <v>58</v>
      </c>
      <c r="H78" s="13" t="s">
        <v>59</v>
      </c>
      <c r="I78" s="13" t="s">
        <v>60</v>
      </c>
      <c r="J78" s="13" t="s">
        <v>61</v>
      </c>
      <c r="K78" s="29" t="s">
        <v>71</v>
      </c>
    </row>
    <row r="79" spans="1:11" ht="15">
      <c r="A79" s="190"/>
      <c r="B79" s="191"/>
      <c r="C79" s="47" t="s">
        <v>172</v>
      </c>
      <c r="D79" s="16"/>
      <c r="E79" s="16" t="s">
        <v>109</v>
      </c>
      <c r="F79" s="16">
        <v>1</v>
      </c>
      <c r="G79" s="16" t="s">
        <v>150</v>
      </c>
      <c r="H79" s="16">
        <v>1</v>
      </c>
      <c r="I79" s="15">
        <v>500</v>
      </c>
      <c r="J79" s="15">
        <f t="shared" ref="J79:J87" si="3">F79*H79*I79</f>
        <v>500</v>
      </c>
      <c r="K79" s="38"/>
    </row>
    <row r="80" spans="1:11" ht="15">
      <c r="A80" s="190"/>
      <c r="B80" s="191"/>
      <c r="C80" s="47" t="s">
        <v>173</v>
      </c>
      <c r="D80" s="16"/>
      <c r="E80" s="16" t="s">
        <v>109</v>
      </c>
      <c r="F80" s="16">
        <v>4</v>
      </c>
      <c r="G80" s="16" t="s">
        <v>150</v>
      </c>
      <c r="H80" s="16">
        <v>1</v>
      </c>
      <c r="I80" s="15">
        <v>1000</v>
      </c>
      <c r="J80" s="15">
        <f t="shared" si="3"/>
        <v>4000</v>
      </c>
      <c r="K80" s="38"/>
    </row>
    <row r="81" spans="1:44" ht="15">
      <c r="A81" s="190"/>
      <c r="B81" s="191"/>
      <c r="C81" s="47" t="s">
        <v>174</v>
      </c>
      <c r="D81" s="16"/>
      <c r="E81" s="16" t="s">
        <v>94</v>
      </c>
      <c r="F81" s="16">
        <v>4</v>
      </c>
      <c r="G81" s="16" t="s">
        <v>150</v>
      </c>
      <c r="H81" s="16">
        <v>1</v>
      </c>
      <c r="I81" s="15">
        <v>1000</v>
      </c>
      <c r="J81" s="15">
        <f t="shared" si="3"/>
        <v>4000</v>
      </c>
      <c r="K81" s="40"/>
    </row>
    <row r="82" spans="1:44" ht="15">
      <c r="A82" s="190"/>
      <c r="B82" s="191"/>
      <c r="C82" s="47" t="s">
        <v>175</v>
      </c>
      <c r="D82" s="16"/>
      <c r="E82" s="16" t="s">
        <v>109</v>
      </c>
      <c r="F82" s="16">
        <v>75</v>
      </c>
      <c r="G82" s="16" t="s">
        <v>150</v>
      </c>
      <c r="H82" s="16">
        <v>1</v>
      </c>
      <c r="I82" s="15">
        <v>150</v>
      </c>
      <c r="J82" s="15">
        <f t="shared" si="3"/>
        <v>11250</v>
      </c>
      <c r="K82" s="41"/>
    </row>
    <row r="83" spans="1:44" ht="15">
      <c r="A83" s="190"/>
      <c r="B83" s="191"/>
      <c r="C83" s="47" t="s">
        <v>176</v>
      </c>
      <c r="D83" s="16"/>
      <c r="E83" s="16" t="s">
        <v>109</v>
      </c>
      <c r="F83" s="16">
        <v>1200</v>
      </c>
      <c r="G83" s="16" t="s">
        <v>150</v>
      </c>
      <c r="H83" s="16">
        <v>1</v>
      </c>
      <c r="I83" s="15">
        <v>50</v>
      </c>
      <c r="J83" s="15">
        <f t="shared" si="3"/>
        <v>60000</v>
      </c>
      <c r="K83" s="41"/>
    </row>
    <row r="84" spans="1:44" ht="15">
      <c r="A84" s="190"/>
      <c r="B84" s="191"/>
      <c r="C84" s="47" t="s">
        <v>177</v>
      </c>
      <c r="D84" s="16"/>
      <c r="E84" s="16" t="s">
        <v>109</v>
      </c>
      <c r="F84" s="16">
        <v>1</v>
      </c>
      <c r="G84" s="16" t="s">
        <v>149</v>
      </c>
      <c r="H84" s="16">
        <v>1</v>
      </c>
      <c r="I84" s="15">
        <v>0</v>
      </c>
      <c r="J84" s="15">
        <f t="shared" si="3"/>
        <v>0</v>
      </c>
      <c r="K84" s="41"/>
    </row>
    <row r="85" spans="1:44" ht="15">
      <c r="A85" s="190"/>
      <c r="B85" s="191"/>
      <c r="C85" s="47" t="s">
        <v>178</v>
      </c>
      <c r="D85" s="16"/>
      <c r="E85" s="16" t="s">
        <v>109</v>
      </c>
      <c r="F85" s="16">
        <v>1400</v>
      </c>
      <c r="G85" s="16" t="s">
        <v>149</v>
      </c>
      <c r="H85" s="16">
        <v>1</v>
      </c>
      <c r="I85" s="15">
        <v>50</v>
      </c>
      <c r="J85" s="15">
        <f t="shared" si="3"/>
        <v>70000</v>
      </c>
      <c r="K85" s="41"/>
    </row>
    <row r="86" spans="1:44" ht="15">
      <c r="A86" s="190"/>
      <c r="B86" s="191"/>
      <c r="C86" s="47" t="s">
        <v>179</v>
      </c>
      <c r="D86" s="16"/>
      <c r="E86" s="16" t="s">
        <v>109</v>
      </c>
      <c r="F86" s="16">
        <v>1</v>
      </c>
      <c r="G86" s="16" t="s">
        <v>149</v>
      </c>
      <c r="H86" s="16">
        <v>1</v>
      </c>
      <c r="I86" s="15">
        <v>0</v>
      </c>
      <c r="J86" s="15">
        <f t="shared" si="3"/>
        <v>0</v>
      </c>
      <c r="K86" s="41"/>
    </row>
    <row r="87" spans="1:44" s="5" customFormat="1" ht="17" customHeight="1">
      <c r="A87" s="190"/>
      <c r="B87" s="191"/>
      <c r="C87" s="146" t="s">
        <v>180</v>
      </c>
      <c r="D87" s="27"/>
      <c r="E87" s="15" t="s">
        <v>109</v>
      </c>
      <c r="F87" s="15">
        <v>10</v>
      </c>
      <c r="G87" s="15" t="s">
        <v>150</v>
      </c>
      <c r="H87" s="15">
        <v>1</v>
      </c>
      <c r="I87" s="15">
        <v>450</v>
      </c>
      <c r="J87" s="15">
        <f t="shared" si="3"/>
        <v>4500</v>
      </c>
      <c r="K87" s="41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</row>
    <row r="88" spans="1:44" ht="15">
      <c r="A88" s="190"/>
      <c r="B88" s="191"/>
      <c r="C88" s="47" t="s">
        <v>181</v>
      </c>
      <c r="D88" s="16"/>
      <c r="E88" s="16" t="s">
        <v>109</v>
      </c>
      <c r="F88" s="16">
        <v>200</v>
      </c>
      <c r="G88" s="16" t="s">
        <v>150</v>
      </c>
      <c r="H88" s="16">
        <v>1</v>
      </c>
      <c r="I88" s="16">
        <v>15</v>
      </c>
      <c r="J88" s="16">
        <f t="shared" ref="J88:J97" si="4">F88*H88*I88</f>
        <v>3000</v>
      </c>
      <c r="K88" s="41"/>
    </row>
    <row r="89" spans="1:44" s="5" customFormat="1" ht="15">
      <c r="A89" s="190"/>
      <c r="B89" s="191"/>
      <c r="C89" s="146" t="s">
        <v>182</v>
      </c>
      <c r="D89" s="44"/>
      <c r="E89" s="15" t="s">
        <v>109</v>
      </c>
      <c r="F89" s="15">
        <v>80</v>
      </c>
      <c r="G89" s="15" t="s">
        <v>150</v>
      </c>
      <c r="H89" s="15">
        <v>1</v>
      </c>
      <c r="I89" s="15">
        <v>20</v>
      </c>
      <c r="J89" s="15">
        <f t="shared" si="4"/>
        <v>1600</v>
      </c>
      <c r="K89" s="41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</row>
    <row r="90" spans="1:44" ht="15">
      <c r="A90" s="190"/>
      <c r="B90" s="191"/>
      <c r="C90" s="47" t="s">
        <v>429</v>
      </c>
      <c r="D90" s="16"/>
      <c r="E90" s="45" t="s">
        <v>384</v>
      </c>
      <c r="F90" s="46">
        <v>1</v>
      </c>
      <c r="G90" s="46" t="s">
        <v>150</v>
      </c>
      <c r="H90" s="46">
        <v>1</v>
      </c>
      <c r="I90" s="46">
        <v>50000</v>
      </c>
      <c r="J90" s="16">
        <f t="shared" si="4"/>
        <v>50000</v>
      </c>
      <c r="K90" s="42"/>
    </row>
    <row r="91" spans="1:44" ht="15">
      <c r="A91" s="190"/>
      <c r="B91" s="191"/>
      <c r="C91" s="146" t="s">
        <v>183</v>
      </c>
      <c r="D91" s="15"/>
      <c r="E91" s="15" t="s">
        <v>94</v>
      </c>
      <c r="F91" s="15">
        <v>135</v>
      </c>
      <c r="G91" s="15" t="s">
        <v>150</v>
      </c>
      <c r="H91" s="15">
        <v>1</v>
      </c>
      <c r="I91" s="15">
        <v>200</v>
      </c>
      <c r="J91" s="15">
        <f t="shared" si="4"/>
        <v>27000</v>
      </c>
      <c r="K91" s="40"/>
    </row>
    <row r="92" spans="1:44" ht="15">
      <c r="A92" s="190"/>
      <c r="B92" s="191"/>
      <c r="C92" s="47" t="s">
        <v>184</v>
      </c>
      <c r="D92" s="16"/>
      <c r="E92" s="16" t="s">
        <v>185</v>
      </c>
      <c r="F92" s="16">
        <v>200</v>
      </c>
      <c r="G92" s="16" t="s">
        <v>150</v>
      </c>
      <c r="H92" s="16">
        <v>1</v>
      </c>
      <c r="I92" s="16">
        <v>8</v>
      </c>
      <c r="J92" s="15">
        <f t="shared" si="4"/>
        <v>1600</v>
      </c>
      <c r="K92" s="42"/>
    </row>
    <row r="93" spans="1:44" ht="15">
      <c r="A93" s="190"/>
      <c r="B93" s="191"/>
      <c r="C93" s="47" t="s">
        <v>186</v>
      </c>
      <c r="D93" s="16"/>
      <c r="E93" s="16" t="s">
        <v>109</v>
      </c>
      <c r="F93" s="16">
        <v>20</v>
      </c>
      <c r="G93" s="16" t="s">
        <v>150</v>
      </c>
      <c r="H93" s="16">
        <v>1</v>
      </c>
      <c r="I93" s="16">
        <v>60</v>
      </c>
      <c r="J93" s="15">
        <f t="shared" si="4"/>
        <v>1200</v>
      </c>
      <c r="K93" s="42"/>
    </row>
    <row r="94" spans="1:44" s="3" customFormat="1" ht="20" customHeight="1">
      <c r="A94" s="190"/>
      <c r="B94" s="191"/>
      <c r="C94" s="146" t="s">
        <v>187</v>
      </c>
      <c r="D94" s="27"/>
      <c r="E94" s="15" t="s">
        <v>149</v>
      </c>
      <c r="F94" s="15">
        <v>1</v>
      </c>
      <c r="G94" s="15" t="s">
        <v>150</v>
      </c>
      <c r="H94" s="15">
        <v>1</v>
      </c>
      <c r="I94" s="15">
        <v>60000</v>
      </c>
      <c r="J94" s="15">
        <f t="shared" si="4"/>
        <v>60000</v>
      </c>
      <c r="K94" s="41"/>
    </row>
    <row r="95" spans="1:44" s="3" customFormat="1" ht="15" customHeight="1">
      <c r="A95" s="190"/>
      <c r="B95" s="191"/>
      <c r="C95" s="47" t="s">
        <v>188</v>
      </c>
      <c r="D95" s="16"/>
      <c r="E95" s="16" t="s">
        <v>94</v>
      </c>
      <c r="F95" s="16">
        <v>100</v>
      </c>
      <c r="G95" s="16" t="s">
        <v>150</v>
      </c>
      <c r="H95" s="16">
        <v>1</v>
      </c>
      <c r="I95" s="16">
        <v>8</v>
      </c>
      <c r="J95" s="16">
        <f t="shared" si="4"/>
        <v>800</v>
      </c>
      <c r="K95" s="56"/>
    </row>
    <row r="96" spans="1:44" s="3" customFormat="1" ht="15" customHeight="1">
      <c r="A96" s="190"/>
      <c r="B96" s="191"/>
      <c r="C96" s="47" t="s">
        <v>189</v>
      </c>
      <c r="D96" s="16"/>
      <c r="E96" s="16" t="s">
        <v>109</v>
      </c>
      <c r="F96" s="16">
        <v>150</v>
      </c>
      <c r="G96" s="16" t="s">
        <v>126</v>
      </c>
      <c r="H96" s="16">
        <v>1</v>
      </c>
      <c r="I96" s="16">
        <v>25</v>
      </c>
      <c r="J96" s="16">
        <f t="shared" si="4"/>
        <v>3750</v>
      </c>
      <c r="K96" s="57"/>
    </row>
    <row r="97" spans="1:11" s="3" customFormat="1" ht="15" customHeight="1">
      <c r="A97" s="190"/>
      <c r="B97" s="191"/>
      <c r="C97" s="47" t="s">
        <v>190</v>
      </c>
      <c r="D97" s="16"/>
      <c r="E97" s="16" t="s">
        <v>109</v>
      </c>
      <c r="F97" s="16">
        <v>60</v>
      </c>
      <c r="G97" s="16" t="s">
        <v>126</v>
      </c>
      <c r="H97" s="16">
        <v>1</v>
      </c>
      <c r="I97" s="16">
        <v>35</v>
      </c>
      <c r="J97" s="16">
        <f t="shared" si="4"/>
        <v>2100</v>
      </c>
      <c r="K97" s="57"/>
    </row>
    <row r="98" spans="1:11" s="3" customFormat="1" ht="15">
      <c r="A98" s="192"/>
      <c r="B98" s="193"/>
      <c r="C98" s="144" t="s">
        <v>106</v>
      </c>
      <c r="D98" s="13"/>
      <c r="E98" s="13"/>
      <c r="F98" s="13"/>
      <c r="G98" s="13"/>
      <c r="H98" s="13"/>
      <c r="I98" s="13"/>
      <c r="J98" s="13">
        <f>SUM(J79:J97)</f>
        <v>305300</v>
      </c>
      <c r="K98" s="29" t="s">
        <v>71</v>
      </c>
    </row>
    <row r="99" spans="1:11" s="3" customFormat="1" ht="15">
      <c r="A99" s="188" t="s">
        <v>191</v>
      </c>
      <c r="B99" s="189"/>
      <c r="C99" s="144" t="s">
        <v>192</v>
      </c>
      <c r="D99" s="13"/>
      <c r="E99" s="13" t="s">
        <v>56</v>
      </c>
      <c r="F99" s="13" t="s">
        <v>57</v>
      </c>
      <c r="G99" s="13" t="s">
        <v>58</v>
      </c>
      <c r="H99" s="13" t="s">
        <v>59</v>
      </c>
      <c r="I99" s="13" t="s">
        <v>60</v>
      </c>
      <c r="J99" s="13" t="s">
        <v>61</v>
      </c>
      <c r="K99" s="57"/>
    </row>
    <row r="100" spans="1:11" s="3" customFormat="1" ht="13" customHeight="1">
      <c r="A100" s="190"/>
      <c r="B100" s="191"/>
      <c r="C100" s="47" t="s">
        <v>193</v>
      </c>
      <c r="D100" s="48"/>
      <c r="E100" s="23" t="s">
        <v>149</v>
      </c>
      <c r="F100" s="23">
        <v>1</v>
      </c>
      <c r="G100" s="23" t="s">
        <v>150</v>
      </c>
      <c r="H100" s="23">
        <v>1</v>
      </c>
      <c r="I100" s="23">
        <v>10000</v>
      </c>
      <c r="J100" s="16">
        <f t="shared" ref="J100:J106" si="5">F100*H100*I100</f>
        <v>10000</v>
      </c>
      <c r="K100" s="57"/>
    </row>
    <row r="101" spans="1:11" s="3" customFormat="1" ht="13" customHeight="1">
      <c r="A101" s="190"/>
      <c r="B101" s="191"/>
      <c r="C101" s="47" t="s">
        <v>194</v>
      </c>
      <c r="D101" s="49"/>
      <c r="E101" s="23" t="s">
        <v>149</v>
      </c>
      <c r="F101" s="23">
        <v>1</v>
      </c>
      <c r="G101" s="23" t="s">
        <v>150</v>
      </c>
      <c r="H101" s="23">
        <v>1</v>
      </c>
      <c r="I101" s="23">
        <v>20000</v>
      </c>
      <c r="J101" s="16">
        <f t="shared" si="5"/>
        <v>20000</v>
      </c>
      <c r="K101" s="57"/>
    </row>
    <row r="102" spans="1:11" s="3" customFormat="1" ht="13" customHeight="1">
      <c r="A102" s="190"/>
      <c r="B102" s="191"/>
      <c r="C102" s="22" t="s">
        <v>195</v>
      </c>
      <c r="D102" s="49"/>
      <c r="E102" s="21" t="s">
        <v>66</v>
      </c>
      <c r="F102" s="21">
        <v>1</v>
      </c>
      <c r="G102" s="21" t="s">
        <v>149</v>
      </c>
      <c r="H102" s="21">
        <v>1</v>
      </c>
      <c r="I102" s="21">
        <v>10000</v>
      </c>
      <c r="J102" s="16">
        <f t="shared" si="5"/>
        <v>10000</v>
      </c>
      <c r="K102" s="58"/>
    </row>
    <row r="103" spans="1:11" s="3" customFormat="1" ht="13" customHeight="1">
      <c r="A103" s="190"/>
      <c r="B103" s="191"/>
      <c r="C103" s="47" t="s">
        <v>196</v>
      </c>
      <c r="D103" s="23"/>
      <c r="E103" s="23" t="s">
        <v>66</v>
      </c>
      <c r="F103" s="23">
        <v>16</v>
      </c>
      <c r="G103" s="23" t="s">
        <v>73</v>
      </c>
      <c r="H103" s="23">
        <v>2</v>
      </c>
      <c r="I103" s="23">
        <v>3000</v>
      </c>
      <c r="J103" s="16">
        <f t="shared" si="5"/>
        <v>96000</v>
      </c>
      <c r="K103" s="56"/>
    </row>
    <row r="104" spans="1:11" s="3" customFormat="1" ht="13" customHeight="1">
      <c r="A104" s="190"/>
      <c r="B104" s="191"/>
      <c r="C104" s="50" t="s">
        <v>197</v>
      </c>
      <c r="D104" s="51"/>
      <c r="E104" s="51" t="s">
        <v>66</v>
      </c>
      <c r="F104" s="26">
        <v>4</v>
      </c>
      <c r="G104" s="26" t="s">
        <v>73</v>
      </c>
      <c r="H104" s="26">
        <v>2</v>
      </c>
      <c r="I104" s="23">
        <v>3000</v>
      </c>
      <c r="J104" s="16">
        <f t="shared" si="5"/>
        <v>24000</v>
      </c>
      <c r="K104" s="59"/>
    </row>
    <row r="105" spans="1:11" s="3" customFormat="1" ht="13" customHeight="1">
      <c r="A105" s="190"/>
      <c r="B105" s="191"/>
      <c r="C105" s="50" t="s">
        <v>198</v>
      </c>
      <c r="D105" s="51"/>
      <c r="E105" s="51" t="s">
        <v>149</v>
      </c>
      <c r="F105" s="26">
        <v>20</v>
      </c>
      <c r="G105" s="26" t="s">
        <v>150</v>
      </c>
      <c r="H105" s="26">
        <v>1</v>
      </c>
      <c r="I105" s="26">
        <v>300</v>
      </c>
      <c r="J105" s="16">
        <f t="shared" si="5"/>
        <v>6000</v>
      </c>
      <c r="K105" s="57"/>
    </row>
    <row r="106" spans="1:11" s="3" customFormat="1" ht="13" customHeight="1">
      <c r="A106" s="190"/>
      <c r="B106" s="191"/>
      <c r="C106" s="22" t="s">
        <v>199</v>
      </c>
      <c r="D106" s="21"/>
      <c r="E106" s="21" t="s">
        <v>66</v>
      </c>
      <c r="F106" s="21">
        <v>1</v>
      </c>
      <c r="G106" s="21" t="s">
        <v>73</v>
      </c>
      <c r="H106" s="21">
        <v>2</v>
      </c>
      <c r="I106" s="21">
        <v>40000</v>
      </c>
      <c r="J106" s="16">
        <f t="shared" si="5"/>
        <v>80000</v>
      </c>
      <c r="K106" s="57"/>
    </row>
    <row r="107" spans="1:11" s="3" customFormat="1" ht="13" hidden="1" customHeight="1">
      <c r="A107" s="190"/>
      <c r="B107" s="191"/>
      <c r="C107" s="22" t="s">
        <v>200</v>
      </c>
      <c r="D107" s="21"/>
      <c r="E107" s="21" t="s">
        <v>66</v>
      </c>
      <c r="F107" s="21"/>
      <c r="G107" s="21" t="s">
        <v>150</v>
      </c>
      <c r="H107" s="21"/>
      <c r="I107" s="21"/>
      <c r="J107" s="30">
        <f t="shared" ref="J107:J109" si="6">F107*H107*I107</f>
        <v>0</v>
      </c>
      <c r="K107" s="57"/>
    </row>
    <row r="108" spans="1:11" s="3" customFormat="1" ht="13" customHeight="1">
      <c r="A108" s="190"/>
      <c r="B108" s="191"/>
      <c r="C108" s="47" t="s">
        <v>201</v>
      </c>
      <c r="D108" s="23"/>
      <c r="E108" s="23" t="s">
        <v>66</v>
      </c>
      <c r="F108" s="23">
        <v>4</v>
      </c>
      <c r="G108" s="23" t="s">
        <v>150</v>
      </c>
      <c r="H108" s="23">
        <v>1</v>
      </c>
      <c r="I108" s="23">
        <v>1800</v>
      </c>
      <c r="J108" s="16">
        <f t="shared" si="6"/>
        <v>7200</v>
      </c>
      <c r="K108" s="57"/>
    </row>
    <row r="109" spans="1:11" s="3" customFormat="1" ht="13" customHeight="1">
      <c r="A109" s="190"/>
      <c r="B109" s="191"/>
      <c r="C109" s="50" t="s">
        <v>202</v>
      </c>
      <c r="D109" s="51"/>
      <c r="E109" s="21" t="s">
        <v>149</v>
      </c>
      <c r="F109" s="21">
        <v>1</v>
      </c>
      <c r="G109" s="21" t="s">
        <v>150</v>
      </c>
      <c r="H109" s="21">
        <v>1</v>
      </c>
      <c r="I109" s="21">
        <v>30000</v>
      </c>
      <c r="J109" s="30">
        <f t="shared" si="6"/>
        <v>30000</v>
      </c>
      <c r="K109" s="57"/>
    </row>
    <row r="110" spans="1:11" s="3" customFormat="1" ht="13" customHeight="1">
      <c r="A110" s="190"/>
      <c r="B110" s="191"/>
      <c r="C110" s="150" t="s">
        <v>414</v>
      </c>
      <c r="D110" s="81"/>
      <c r="E110" s="81" t="s">
        <v>270</v>
      </c>
      <c r="F110" s="81">
        <v>1</v>
      </c>
      <c r="G110" s="81" t="s">
        <v>251</v>
      </c>
      <c r="H110" s="81">
        <v>4</v>
      </c>
      <c r="I110" s="142">
        <v>6000</v>
      </c>
      <c r="J110" s="81">
        <f>F110*H110*I110</f>
        <v>24000</v>
      </c>
      <c r="K110" s="37"/>
    </row>
    <row r="111" spans="1:11" s="3" customFormat="1" ht="13" customHeight="1">
      <c r="A111" s="190"/>
      <c r="B111" s="191"/>
      <c r="C111" s="150" t="s">
        <v>415</v>
      </c>
      <c r="D111" s="81"/>
      <c r="E111" s="81" t="s">
        <v>270</v>
      </c>
      <c r="F111" s="81">
        <v>2</v>
      </c>
      <c r="G111" s="81" t="s">
        <v>251</v>
      </c>
      <c r="H111" s="81">
        <v>4</v>
      </c>
      <c r="I111" s="142">
        <v>3200</v>
      </c>
      <c r="J111" s="81">
        <f>F111*H111*I111</f>
        <v>25600</v>
      </c>
      <c r="K111" s="37"/>
    </row>
    <row r="112" spans="1:11" s="3" customFormat="1" ht="13" customHeight="1">
      <c r="A112" s="190"/>
      <c r="B112" s="191"/>
      <c r="C112" s="150" t="s">
        <v>416</v>
      </c>
      <c r="D112" s="81"/>
      <c r="E112" s="81" t="s">
        <v>270</v>
      </c>
      <c r="F112" s="81">
        <v>1</v>
      </c>
      <c r="G112" s="81" t="s">
        <v>251</v>
      </c>
      <c r="H112" s="81">
        <v>4</v>
      </c>
      <c r="I112" s="142">
        <v>3200</v>
      </c>
      <c r="J112" s="81">
        <f>F112*H112*I112</f>
        <v>12800</v>
      </c>
      <c r="K112" s="37"/>
    </row>
    <row r="113" spans="1:11" s="3" customFormat="1" ht="13" customHeight="1">
      <c r="A113" s="190"/>
      <c r="B113" s="191"/>
      <c r="C113" s="150" t="s">
        <v>417</v>
      </c>
      <c r="D113" s="81"/>
      <c r="E113" s="81" t="s">
        <v>270</v>
      </c>
      <c r="F113" s="81">
        <v>1</v>
      </c>
      <c r="G113" s="81" t="s">
        <v>251</v>
      </c>
      <c r="H113" s="81">
        <v>4</v>
      </c>
      <c r="I113" s="142">
        <v>3200</v>
      </c>
      <c r="J113" s="81">
        <f>F113*H113*I113</f>
        <v>12800</v>
      </c>
      <c r="K113" s="37"/>
    </row>
    <row r="114" spans="1:11" s="3" customFormat="1" ht="13" customHeight="1">
      <c r="A114" s="190"/>
      <c r="B114" s="191"/>
      <c r="C114" s="150" t="s">
        <v>418</v>
      </c>
      <c r="D114" s="81"/>
      <c r="E114" s="81" t="s">
        <v>270</v>
      </c>
      <c r="F114" s="81">
        <v>15</v>
      </c>
      <c r="G114" s="81" t="s">
        <v>251</v>
      </c>
      <c r="H114" s="81">
        <v>4</v>
      </c>
      <c r="I114" s="142">
        <v>2500</v>
      </c>
      <c r="J114" s="81">
        <f>F114*H114*I114</f>
        <v>150000</v>
      </c>
      <c r="K114" s="37"/>
    </row>
    <row r="115" spans="1:11" s="4" customFormat="1" ht="13" customHeight="1">
      <c r="A115" s="192"/>
      <c r="B115" s="193"/>
      <c r="C115" s="144" t="s">
        <v>110</v>
      </c>
      <c r="D115" s="13"/>
      <c r="E115" s="13"/>
      <c r="F115" s="13"/>
      <c r="G115" s="13"/>
      <c r="H115" s="13"/>
      <c r="I115" s="13"/>
      <c r="J115" s="13">
        <f>SUM(J100:J114)</f>
        <v>508400</v>
      </c>
      <c r="K115" s="31" t="s">
        <v>71</v>
      </c>
    </row>
    <row r="116" spans="1:11" s="4" customFormat="1" ht="15" customHeight="1">
      <c r="A116" s="188" t="s">
        <v>204</v>
      </c>
      <c r="B116" s="189"/>
      <c r="C116" s="144" t="s">
        <v>205</v>
      </c>
      <c r="D116" s="13"/>
      <c r="E116" s="48" t="s">
        <v>56</v>
      </c>
      <c r="F116" s="48" t="s">
        <v>57</v>
      </c>
      <c r="G116" s="48" t="s">
        <v>58</v>
      </c>
      <c r="H116" s="48" t="s">
        <v>59</v>
      </c>
      <c r="I116" s="48" t="s">
        <v>60</v>
      </c>
      <c r="J116" s="48" t="s">
        <v>61</v>
      </c>
      <c r="K116" s="60"/>
    </row>
    <row r="117" spans="1:11" s="4" customFormat="1" ht="15" customHeight="1">
      <c r="A117" s="190"/>
      <c r="B117" s="191"/>
      <c r="C117" s="164" t="s">
        <v>430</v>
      </c>
      <c r="D117" s="51"/>
      <c r="E117" s="81" t="s">
        <v>270</v>
      </c>
      <c r="F117" s="81">
        <v>2</v>
      </c>
      <c r="G117" s="81" t="s">
        <v>251</v>
      </c>
      <c r="H117" s="81">
        <v>1</v>
      </c>
      <c r="I117" s="142">
        <v>10560</v>
      </c>
      <c r="J117" s="92">
        <f t="shared" ref="J117:J123" si="7">F117*H117*I117</f>
        <v>21120</v>
      </c>
      <c r="K117" s="161"/>
    </row>
    <row r="118" spans="1:11" s="4" customFormat="1" ht="15" customHeight="1">
      <c r="A118" s="190"/>
      <c r="B118" s="191"/>
      <c r="C118" s="158" t="s">
        <v>431</v>
      </c>
      <c r="D118" s="51"/>
      <c r="E118" s="51" t="s">
        <v>270</v>
      </c>
      <c r="F118" s="51">
        <v>2</v>
      </c>
      <c r="G118" s="81" t="s">
        <v>251</v>
      </c>
      <c r="H118" s="51">
        <v>1</v>
      </c>
      <c r="I118" s="159">
        <v>14550</v>
      </c>
      <c r="J118" s="92">
        <f t="shared" si="7"/>
        <v>29100</v>
      </c>
      <c r="K118" s="162"/>
    </row>
    <row r="119" spans="1:11" s="4" customFormat="1" ht="15" customHeight="1">
      <c r="A119" s="190"/>
      <c r="B119" s="191"/>
      <c r="C119" s="160" t="s">
        <v>432</v>
      </c>
      <c r="D119" s="51"/>
      <c r="E119" s="51" t="s">
        <v>270</v>
      </c>
      <c r="F119" s="51">
        <v>4</v>
      </c>
      <c r="G119" s="81" t="s">
        <v>251</v>
      </c>
      <c r="H119" s="51">
        <v>1</v>
      </c>
      <c r="I119" s="51">
        <v>4500</v>
      </c>
      <c r="J119" s="92">
        <f t="shared" si="7"/>
        <v>18000</v>
      </c>
      <c r="K119" s="162"/>
    </row>
    <row r="120" spans="1:11" s="4" customFormat="1" ht="15" customHeight="1">
      <c r="A120" s="190"/>
      <c r="B120" s="191"/>
      <c r="C120" s="158" t="s">
        <v>437</v>
      </c>
      <c r="D120" s="51"/>
      <c r="E120" s="51" t="s">
        <v>270</v>
      </c>
      <c r="F120" s="51">
        <v>4</v>
      </c>
      <c r="G120" s="81" t="s">
        <v>251</v>
      </c>
      <c r="H120" s="51">
        <v>1</v>
      </c>
      <c r="I120" s="51">
        <v>5000</v>
      </c>
      <c r="J120" s="92">
        <f t="shared" si="7"/>
        <v>20000</v>
      </c>
      <c r="K120" s="162"/>
    </row>
    <row r="121" spans="1:11" s="4" customFormat="1" ht="15" customHeight="1">
      <c r="A121" s="190"/>
      <c r="B121" s="191"/>
      <c r="C121" s="158" t="s">
        <v>433</v>
      </c>
      <c r="D121" s="51"/>
      <c r="E121" s="51" t="s">
        <v>270</v>
      </c>
      <c r="F121" s="51">
        <v>8</v>
      </c>
      <c r="G121" s="81" t="s">
        <v>251</v>
      </c>
      <c r="H121" s="51">
        <v>1</v>
      </c>
      <c r="I121" s="51">
        <v>2250</v>
      </c>
      <c r="J121" s="92">
        <f t="shared" si="7"/>
        <v>18000</v>
      </c>
      <c r="K121" s="163"/>
    </row>
    <row r="122" spans="1:11" s="4" customFormat="1" ht="15">
      <c r="A122" s="190"/>
      <c r="B122" s="191"/>
      <c r="C122" s="158" t="s">
        <v>434</v>
      </c>
      <c r="D122" s="51"/>
      <c r="E122" s="51" t="s">
        <v>384</v>
      </c>
      <c r="F122" s="51">
        <v>8</v>
      </c>
      <c r="G122" s="81" t="s">
        <v>251</v>
      </c>
      <c r="H122" s="51">
        <v>1</v>
      </c>
      <c r="I122" s="51">
        <v>850</v>
      </c>
      <c r="J122" s="92">
        <f>F122*H122*I122</f>
        <v>6800</v>
      </c>
      <c r="K122" s="163"/>
    </row>
    <row r="123" spans="1:11" s="4" customFormat="1" ht="15">
      <c r="A123" s="190"/>
      <c r="B123" s="191"/>
      <c r="C123" s="18" t="s">
        <v>435</v>
      </c>
      <c r="D123" s="51"/>
      <c r="E123" s="51" t="s">
        <v>304</v>
      </c>
      <c r="F123" s="51">
        <v>4</v>
      </c>
      <c r="G123" s="51" t="s">
        <v>251</v>
      </c>
      <c r="H123" s="51">
        <v>1</v>
      </c>
      <c r="I123" s="26">
        <v>2500</v>
      </c>
      <c r="J123" s="92">
        <f t="shared" si="7"/>
        <v>10000</v>
      </c>
      <c r="K123" s="163"/>
    </row>
    <row r="124" spans="1:11" s="4" customFormat="1">
      <c r="A124" s="192"/>
      <c r="B124" s="193"/>
      <c r="C124" s="144" t="s">
        <v>113</v>
      </c>
      <c r="D124" s="13"/>
      <c r="E124" s="13"/>
      <c r="F124" s="13"/>
      <c r="G124" s="13"/>
      <c r="H124" s="13"/>
      <c r="I124" s="13"/>
      <c r="J124" s="13">
        <f>SUM(J117:J123)</f>
        <v>123020</v>
      </c>
      <c r="K124" s="62"/>
    </row>
    <row r="125" spans="1:11" s="4" customFormat="1" ht="15">
      <c r="A125" s="188" t="s">
        <v>207</v>
      </c>
      <c r="B125" s="189"/>
      <c r="C125" s="144" t="s">
        <v>208</v>
      </c>
      <c r="D125" s="13"/>
      <c r="E125" s="13" t="s">
        <v>56</v>
      </c>
      <c r="F125" s="13" t="s">
        <v>57</v>
      </c>
      <c r="G125" s="13" t="s">
        <v>58</v>
      </c>
      <c r="H125" s="13" t="s">
        <v>59</v>
      </c>
      <c r="I125" s="13" t="s">
        <v>60</v>
      </c>
      <c r="J125" s="13" t="s">
        <v>61</v>
      </c>
      <c r="K125" s="63"/>
    </row>
    <row r="126" spans="1:11" s="6" customFormat="1">
      <c r="A126" s="190"/>
      <c r="B126" s="191"/>
      <c r="C126" s="47"/>
      <c r="D126" s="24"/>
      <c r="E126" s="16"/>
      <c r="F126" s="16"/>
      <c r="G126" s="16"/>
      <c r="H126" s="16"/>
      <c r="I126" s="51" t="s">
        <v>423</v>
      </c>
      <c r="J126" s="33">
        <v>0</v>
      </c>
      <c r="K126" s="63"/>
    </row>
    <row r="127" spans="1:11" s="4" customFormat="1">
      <c r="A127" s="192"/>
      <c r="B127" s="193"/>
      <c r="C127" s="144" t="s">
        <v>115</v>
      </c>
      <c r="D127" s="13"/>
      <c r="E127" s="13"/>
      <c r="F127" s="13"/>
      <c r="G127" s="13"/>
      <c r="H127" s="13"/>
      <c r="I127" s="13"/>
      <c r="J127" s="13">
        <f>SUM(J126:J126)</f>
        <v>0</v>
      </c>
      <c r="K127" s="63"/>
    </row>
    <row r="128" spans="1:11" s="4" customFormat="1" ht="15">
      <c r="A128" s="188" t="s">
        <v>209</v>
      </c>
      <c r="B128" s="189"/>
      <c r="C128" s="144" t="s">
        <v>210</v>
      </c>
      <c r="D128" s="13"/>
      <c r="E128" s="13" t="s">
        <v>56</v>
      </c>
      <c r="F128" s="13" t="s">
        <v>57</v>
      </c>
      <c r="G128" s="13" t="s">
        <v>58</v>
      </c>
      <c r="H128" s="13" t="s">
        <v>59</v>
      </c>
      <c r="I128" s="13" t="s">
        <v>60</v>
      </c>
      <c r="J128" s="13" t="s">
        <v>61</v>
      </c>
      <c r="K128" s="63"/>
    </row>
    <row r="129" spans="1:12" s="3" customFormat="1" ht="15" customHeight="1">
      <c r="A129" s="190"/>
      <c r="B129" s="191"/>
      <c r="C129" s="47" t="s">
        <v>211</v>
      </c>
      <c r="D129" s="23"/>
      <c r="E129" s="26" t="s">
        <v>212</v>
      </c>
      <c r="F129" s="15">
        <v>1</v>
      </c>
      <c r="G129" s="26" t="s">
        <v>126</v>
      </c>
      <c r="H129" s="26">
        <v>1</v>
      </c>
      <c r="I129" s="26">
        <v>180000</v>
      </c>
      <c r="J129" s="33">
        <f>F129*H129*I129</f>
        <v>180000</v>
      </c>
      <c r="K129" s="63"/>
    </row>
    <row r="130" spans="1:12" s="3" customFormat="1">
      <c r="A130" s="190"/>
      <c r="B130" s="191"/>
      <c r="C130" s="47" t="s">
        <v>213</v>
      </c>
      <c r="D130" s="23" t="s">
        <v>214</v>
      </c>
      <c r="E130" s="26" t="s">
        <v>149</v>
      </c>
      <c r="F130" s="15">
        <v>1</v>
      </c>
      <c r="G130" s="26" t="s">
        <v>126</v>
      </c>
      <c r="H130" s="26">
        <v>1</v>
      </c>
      <c r="I130" s="26">
        <v>80000</v>
      </c>
      <c r="J130" s="33">
        <f>F130*H130*I130</f>
        <v>80000</v>
      </c>
      <c r="K130" s="63"/>
    </row>
    <row r="131" spans="1:12" s="3" customFormat="1">
      <c r="A131" s="190"/>
      <c r="B131" s="191"/>
      <c r="C131" s="47" t="s">
        <v>215</v>
      </c>
      <c r="D131" s="23" t="s">
        <v>216</v>
      </c>
      <c r="E131" s="26" t="s">
        <v>149</v>
      </c>
      <c r="F131" s="15">
        <v>1</v>
      </c>
      <c r="G131" s="26" t="s">
        <v>126</v>
      </c>
      <c r="H131" s="26">
        <v>1</v>
      </c>
      <c r="I131" s="26">
        <v>80000</v>
      </c>
      <c r="J131" s="33">
        <f>F131*H131*I131</f>
        <v>80000</v>
      </c>
      <c r="K131" s="63"/>
    </row>
    <row r="132" spans="1:12" s="3" customFormat="1">
      <c r="A132" s="190"/>
      <c r="B132" s="191"/>
      <c r="C132" s="47" t="s">
        <v>217</v>
      </c>
      <c r="D132" s="23"/>
      <c r="E132" s="26" t="s">
        <v>212</v>
      </c>
      <c r="F132" s="15">
        <v>1</v>
      </c>
      <c r="G132" s="26" t="s">
        <v>126</v>
      </c>
      <c r="H132" s="26">
        <v>1</v>
      </c>
      <c r="I132" s="26">
        <v>80000</v>
      </c>
      <c r="J132" s="33">
        <f>F132*H132*I132</f>
        <v>80000</v>
      </c>
      <c r="K132" s="63"/>
    </row>
    <row r="133" spans="1:12" s="3" customFormat="1" ht="16" customHeight="1">
      <c r="A133" s="190"/>
      <c r="B133" s="191"/>
      <c r="C133" s="22" t="s">
        <v>209</v>
      </c>
      <c r="D133" s="55"/>
      <c r="E133" s="51" t="s">
        <v>212</v>
      </c>
      <c r="F133" s="51">
        <v>1</v>
      </c>
      <c r="G133" s="51" t="s">
        <v>126</v>
      </c>
      <c r="H133" s="51">
        <v>1</v>
      </c>
      <c r="I133" s="51">
        <v>100000</v>
      </c>
      <c r="J133" s="33">
        <f>F133*H133*I133</f>
        <v>100000</v>
      </c>
      <c r="K133" s="63"/>
    </row>
    <row r="134" spans="1:12" s="3" customFormat="1">
      <c r="A134" s="192"/>
      <c r="B134" s="193"/>
      <c r="C134" s="144" t="s">
        <v>131</v>
      </c>
      <c r="D134" s="13"/>
      <c r="E134" s="51" t="s">
        <v>137</v>
      </c>
      <c r="F134" s="13"/>
      <c r="G134" s="13"/>
      <c r="H134" s="13"/>
      <c r="I134" s="13"/>
      <c r="J134" s="13">
        <f>SUM(J129:J133)</f>
        <v>520000</v>
      </c>
      <c r="K134" s="63"/>
    </row>
    <row r="135" spans="1:12" s="3" customFormat="1" ht="15">
      <c r="A135" s="190" t="s">
        <v>218</v>
      </c>
      <c r="B135" s="191"/>
      <c r="C135" s="144" t="s">
        <v>219</v>
      </c>
      <c r="D135" s="13"/>
      <c r="E135" s="13" t="s">
        <v>56</v>
      </c>
      <c r="F135" s="13" t="s">
        <v>57</v>
      </c>
      <c r="G135" s="13" t="s">
        <v>58</v>
      </c>
      <c r="H135" s="13" t="s">
        <v>59</v>
      </c>
      <c r="I135" s="13" t="s">
        <v>60</v>
      </c>
      <c r="J135" s="13" t="s">
        <v>61</v>
      </c>
      <c r="K135" s="63"/>
    </row>
    <row r="136" spans="1:12" s="3" customFormat="1" ht="15" customHeight="1">
      <c r="A136" s="190"/>
      <c r="B136" s="191"/>
      <c r="C136" s="151" t="s">
        <v>220</v>
      </c>
      <c r="D136" s="12"/>
      <c r="E136" s="51" t="s">
        <v>126</v>
      </c>
      <c r="F136" s="51">
        <v>1</v>
      </c>
      <c r="G136" s="51" t="s">
        <v>150</v>
      </c>
      <c r="H136" s="51">
        <v>1</v>
      </c>
      <c r="I136" s="51">
        <v>150000</v>
      </c>
      <c r="J136" s="33">
        <f>F136*H136*I136</f>
        <v>150000</v>
      </c>
      <c r="K136" s="63"/>
    </row>
    <row r="137" spans="1:12" s="1" customFormat="1" ht="15">
      <c r="A137" s="190"/>
      <c r="B137" s="191"/>
      <c r="C137" s="150" t="s">
        <v>420</v>
      </c>
      <c r="D137" s="81"/>
      <c r="E137" s="81" t="s">
        <v>384</v>
      </c>
      <c r="F137" s="81">
        <v>6</v>
      </c>
      <c r="G137" s="81" t="s">
        <v>251</v>
      </c>
      <c r="H137" s="81">
        <v>2</v>
      </c>
      <c r="I137" s="142">
        <v>3200</v>
      </c>
      <c r="J137" s="81">
        <f>F137*H137*I137</f>
        <v>38400</v>
      </c>
      <c r="K137" s="37"/>
    </row>
    <row r="138" spans="1:12" s="1" customFormat="1" ht="15">
      <c r="A138" s="190"/>
      <c r="B138" s="191"/>
      <c r="C138" s="154" t="s">
        <v>424</v>
      </c>
      <c r="D138" s="117"/>
      <c r="E138" s="117" t="s">
        <v>126</v>
      </c>
      <c r="F138" s="117">
        <v>1</v>
      </c>
      <c r="G138" s="117" t="s">
        <v>73</v>
      </c>
      <c r="H138" s="117">
        <v>2</v>
      </c>
      <c r="I138" s="155">
        <v>30000</v>
      </c>
      <c r="J138" s="117">
        <v>60000</v>
      </c>
      <c r="K138" s="156"/>
    </row>
    <row r="139" spans="1:12" s="1" customFormat="1">
      <c r="A139" s="190"/>
      <c r="B139" s="191"/>
      <c r="C139" s="119" t="s">
        <v>315</v>
      </c>
      <c r="D139" s="120"/>
      <c r="E139" s="120" t="s">
        <v>316</v>
      </c>
      <c r="F139" s="120">
        <v>5</v>
      </c>
      <c r="G139" s="120" t="s">
        <v>256</v>
      </c>
      <c r="H139" s="120">
        <v>3</v>
      </c>
      <c r="I139" s="120">
        <v>1125</v>
      </c>
      <c r="J139" s="111">
        <f>I139*H139*F139</f>
        <v>16875</v>
      </c>
      <c r="K139" s="156"/>
    </row>
    <row r="140" spans="1:12" s="1" customFormat="1">
      <c r="A140" s="190"/>
      <c r="B140" s="191"/>
      <c r="C140" s="119" t="s">
        <v>318</v>
      </c>
      <c r="D140" s="120"/>
      <c r="E140" s="120" t="s">
        <v>255</v>
      </c>
      <c r="F140" s="120">
        <v>10</v>
      </c>
      <c r="G140" s="120" t="s">
        <v>319</v>
      </c>
      <c r="H140" s="120">
        <v>1</v>
      </c>
      <c r="I140" s="120">
        <v>3000</v>
      </c>
      <c r="J140" s="111">
        <f>I140*H140*F140</f>
        <v>30000</v>
      </c>
      <c r="K140" s="156"/>
    </row>
    <row r="141" spans="1:12" s="1" customFormat="1">
      <c r="A141" s="190"/>
      <c r="B141" s="191"/>
      <c r="C141" s="151" t="s">
        <v>203</v>
      </c>
      <c r="D141" s="12"/>
      <c r="E141" s="21" t="s">
        <v>149</v>
      </c>
      <c r="F141" s="21">
        <v>1</v>
      </c>
      <c r="G141" s="21" t="s">
        <v>150</v>
      </c>
      <c r="H141" s="21">
        <v>1</v>
      </c>
      <c r="I141" s="21">
        <v>45000</v>
      </c>
      <c r="J141" s="30">
        <f t="shared" ref="J141" si="8">F141*H141*I141</f>
        <v>45000</v>
      </c>
      <c r="K141" s="62"/>
    </row>
    <row r="142" spans="1:12" s="3" customFormat="1" ht="14" customHeight="1">
      <c r="A142" s="192"/>
      <c r="B142" s="193"/>
      <c r="C142" s="144" t="s">
        <v>222</v>
      </c>
      <c r="D142" s="13"/>
      <c r="E142" s="51" t="s">
        <v>137</v>
      </c>
      <c r="F142" s="13"/>
      <c r="G142" s="13"/>
      <c r="H142" s="13"/>
      <c r="I142" s="13"/>
      <c r="J142" s="13">
        <f>SUM(J136:J141)</f>
        <v>340275</v>
      </c>
      <c r="K142" s="68"/>
    </row>
    <row r="143" spans="1:12" s="7" customFormat="1" ht="14" customHeight="1">
      <c r="A143" s="207" t="s">
        <v>138</v>
      </c>
      <c r="B143" s="208"/>
      <c r="C143" s="12"/>
      <c r="D143" s="13"/>
      <c r="E143" s="13"/>
      <c r="F143" s="13"/>
      <c r="G143" s="13"/>
      <c r="H143" s="13"/>
      <c r="I143" s="13"/>
      <c r="J143" s="69">
        <f>J13+J17+J68+J74+J77+J98+J115+J124+J127+J134+J142</f>
        <v>6489495</v>
      </c>
      <c r="K143" s="32"/>
      <c r="L143" s="70"/>
    </row>
    <row r="144" spans="1:12" s="7" customFormat="1" ht="14" customHeight="1">
      <c r="A144" s="211" t="s">
        <v>139</v>
      </c>
      <c r="B144" s="212"/>
      <c r="C144" s="26"/>
      <c r="D144" s="13"/>
      <c r="E144" s="13"/>
      <c r="F144" s="13"/>
      <c r="G144" s="13"/>
      <c r="H144" s="13"/>
      <c r="I144" s="13"/>
      <c r="J144" s="71">
        <v>0.1</v>
      </c>
      <c r="K144" s="32"/>
      <c r="L144" s="72"/>
    </row>
    <row r="145" spans="1:12" s="7" customFormat="1" ht="14" customHeight="1">
      <c r="A145" s="211" t="s">
        <v>140</v>
      </c>
      <c r="B145" s="212"/>
      <c r="C145" s="26"/>
      <c r="D145" s="15"/>
      <c r="E145" s="15"/>
      <c r="F145" s="15"/>
      <c r="G145" s="15"/>
      <c r="H145" s="15"/>
      <c r="I145" s="15"/>
      <c r="J145" s="73">
        <f>J143*J144</f>
        <v>648949.5</v>
      </c>
      <c r="K145" s="74"/>
      <c r="L145" s="72"/>
    </row>
    <row r="146" spans="1:12" s="7" customFormat="1" ht="14" customHeight="1">
      <c r="A146" s="64"/>
      <c r="B146" s="65"/>
      <c r="C146" s="152" t="s">
        <v>223</v>
      </c>
      <c r="D146" s="48"/>
      <c r="E146" s="48" t="s">
        <v>56</v>
      </c>
      <c r="F146" s="48" t="s">
        <v>57</v>
      </c>
      <c r="G146" s="48" t="s">
        <v>58</v>
      </c>
      <c r="H146" s="48" t="s">
        <v>59</v>
      </c>
      <c r="I146" s="48" t="s">
        <v>60</v>
      </c>
      <c r="J146" s="48" t="s">
        <v>61</v>
      </c>
      <c r="K146" s="57"/>
      <c r="L146" s="72"/>
    </row>
    <row r="147" spans="1:12" s="7" customFormat="1" ht="14" customHeight="1">
      <c r="A147" s="202" t="s">
        <v>224</v>
      </c>
      <c r="B147" s="189"/>
      <c r="C147" s="50" t="s">
        <v>225</v>
      </c>
      <c r="D147" s="48"/>
      <c r="E147" s="51" t="s">
        <v>66</v>
      </c>
      <c r="F147" s="23">
        <v>5</v>
      </c>
      <c r="G147" s="23" t="s">
        <v>126</v>
      </c>
      <c r="H147" s="23">
        <v>1</v>
      </c>
      <c r="I147" s="23">
        <v>8000</v>
      </c>
      <c r="J147" s="16">
        <f>F147*H147*I147</f>
        <v>40000</v>
      </c>
      <c r="K147" s="57"/>
      <c r="L147" s="72"/>
    </row>
    <row r="148" spans="1:12" s="7" customFormat="1" ht="14" customHeight="1">
      <c r="A148" s="203"/>
      <c r="B148" s="191"/>
      <c r="C148" s="18" t="s">
        <v>436</v>
      </c>
      <c r="D148" s="51"/>
      <c r="E148" s="120" t="s">
        <v>255</v>
      </c>
      <c r="F148" s="120">
        <v>10</v>
      </c>
      <c r="G148" s="120" t="s">
        <v>274</v>
      </c>
      <c r="H148" s="120">
        <v>1</v>
      </c>
      <c r="I148" s="120">
        <v>10000</v>
      </c>
      <c r="J148" s="111">
        <f t="shared" ref="J148" si="9">I148*H148*F148</f>
        <v>100000</v>
      </c>
      <c r="K148" s="57"/>
      <c r="L148" s="72"/>
    </row>
    <row r="149" spans="1:12" s="7" customFormat="1" ht="14" customHeight="1">
      <c r="A149" s="203"/>
      <c r="B149" s="191"/>
      <c r="C149" s="119" t="s">
        <v>321</v>
      </c>
      <c r="D149" s="120"/>
      <c r="E149" s="120" t="s">
        <v>322</v>
      </c>
      <c r="F149" s="120">
        <v>1</v>
      </c>
      <c r="G149" s="120" t="s">
        <v>274</v>
      </c>
      <c r="H149" s="120">
        <v>1</v>
      </c>
      <c r="I149" s="120">
        <v>10000</v>
      </c>
      <c r="J149" s="111">
        <f>I149*H149*F149</f>
        <v>10000</v>
      </c>
      <c r="K149" s="57"/>
      <c r="L149" s="72"/>
    </row>
    <row r="150" spans="1:12" s="7" customFormat="1" ht="14" customHeight="1">
      <c r="A150" s="203"/>
      <c r="B150" s="191"/>
      <c r="C150" s="113" t="s">
        <v>324</v>
      </c>
      <c r="D150" s="114"/>
      <c r="E150" s="120" t="s">
        <v>255</v>
      </c>
      <c r="F150" s="120">
        <v>20</v>
      </c>
      <c r="G150" s="120" t="s">
        <v>291</v>
      </c>
      <c r="H150" s="120">
        <v>8</v>
      </c>
      <c r="I150" s="120">
        <v>150</v>
      </c>
      <c r="J150" s="111">
        <f>I150*H150*F150</f>
        <v>24000</v>
      </c>
      <c r="K150" s="57"/>
      <c r="L150" s="72"/>
    </row>
    <row r="151" spans="1:12" s="7" customFormat="1" ht="14" customHeight="1">
      <c r="A151" s="203"/>
      <c r="B151" s="191"/>
      <c r="C151" s="158" t="s">
        <v>438</v>
      </c>
      <c r="D151" s="51"/>
      <c r="E151" s="51" t="s">
        <v>270</v>
      </c>
      <c r="F151" s="51">
        <v>14</v>
      </c>
      <c r="G151" s="81" t="s">
        <v>251</v>
      </c>
      <c r="H151" s="51">
        <v>5</v>
      </c>
      <c r="I151" s="51">
        <v>1500</v>
      </c>
      <c r="J151" s="92">
        <f>F151*H151*I151</f>
        <v>105000</v>
      </c>
      <c r="K151" s="57"/>
      <c r="L151" s="72"/>
    </row>
    <row r="152" spans="1:12" s="7" customFormat="1" ht="14" customHeight="1">
      <c r="A152" s="204"/>
      <c r="B152" s="193"/>
      <c r="C152" s="144" t="s">
        <v>226</v>
      </c>
      <c r="D152" s="13"/>
      <c r="E152" s="51" t="s">
        <v>137</v>
      </c>
      <c r="F152" s="13"/>
      <c r="G152" s="13"/>
      <c r="H152" s="13"/>
      <c r="I152" s="13"/>
      <c r="J152" s="13">
        <f>SUM(J147:J151)</f>
        <v>279000</v>
      </c>
      <c r="K152" s="74"/>
      <c r="L152" s="72"/>
    </row>
    <row r="153" spans="1:12" s="7" customFormat="1" ht="14" customHeight="1">
      <c r="A153" s="211" t="s">
        <v>141</v>
      </c>
      <c r="B153" s="212"/>
      <c r="C153" s="26"/>
      <c r="D153" s="15"/>
      <c r="E153" s="15"/>
      <c r="F153" s="15"/>
      <c r="G153" s="15"/>
      <c r="H153" s="15"/>
      <c r="I153" s="15"/>
      <c r="J153" s="71">
        <v>0.06</v>
      </c>
      <c r="K153" s="75"/>
      <c r="L153" s="72"/>
    </row>
    <row r="154" spans="1:12" s="1" customFormat="1" ht="14" customHeight="1">
      <c r="A154" s="211" t="s">
        <v>40</v>
      </c>
      <c r="B154" s="212"/>
      <c r="C154" s="26"/>
      <c r="D154" s="15"/>
      <c r="E154" s="15"/>
      <c r="F154" s="15"/>
      <c r="G154" s="15"/>
      <c r="H154" s="15"/>
      <c r="I154" s="15"/>
      <c r="J154" s="73">
        <f>(J143+J145+J152)*J153</f>
        <v>445046.67</v>
      </c>
      <c r="K154" s="75"/>
    </row>
    <row r="155" spans="1:12" ht="31" customHeight="1">
      <c r="A155" s="207" t="s">
        <v>142</v>
      </c>
      <c r="B155" s="208"/>
      <c r="C155" s="12"/>
      <c r="D155" s="13"/>
      <c r="E155" s="13"/>
      <c r="F155" s="13"/>
      <c r="G155" s="13"/>
      <c r="H155" s="13"/>
      <c r="I155" s="13"/>
      <c r="J155" s="73">
        <f>J143+J154+J152+J145</f>
        <v>7862491.1699999999</v>
      </c>
      <c r="K155" s="76"/>
    </row>
    <row r="156" spans="1:12" ht="31" customHeight="1">
      <c r="A156" s="184" t="s">
        <v>227</v>
      </c>
      <c r="B156" s="184"/>
      <c r="C156" s="184"/>
      <c r="D156" s="184"/>
      <c r="E156" s="184"/>
      <c r="F156" s="184"/>
      <c r="G156" s="184"/>
      <c r="H156" s="184"/>
      <c r="I156" s="184"/>
      <c r="J156" s="184"/>
      <c r="K156" s="184"/>
    </row>
    <row r="157" spans="1:12" ht="15">
      <c r="A157" s="209" t="s">
        <v>48</v>
      </c>
      <c r="B157" s="210"/>
      <c r="C157" s="143" t="s">
        <v>49</v>
      </c>
      <c r="D157" s="11" t="s">
        <v>50</v>
      </c>
      <c r="E157" s="210" t="s">
        <v>51</v>
      </c>
      <c r="F157" s="210"/>
      <c r="G157" s="210"/>
      <c r="H157" s="210"/>
      <c r="I157" s="210"/>
      <c r="J157" s="210"/>
      <c r="K157" s="28" t="s">
        <v>52</v>
      </c>
    </row>
    <row r="158" spans="1:12" ht="15">
      <c r="A158" s="196" t="s">
        <v>228</v>
      </c>
      <c r="B158" s="197"/>
      <c r="C158" s="144" t="s">
        <v>229</v>
      </c>
      <c r="D158" s="13"/>
      <c r="E158" s="13" t="s">
        <v>56</v>
      </c>
      <c r="F158" s="13" t="s">
        <v>57</v>
      </c>
      <c r="G158" s="13" t="s">
        <v>58</v>
      </c>
      <c r="H158" s="13" t="s">
        <v>59</v>
      </c>
      <c r="I158" s="13" t="s">
        <v>60</v>
      </c>
      <c r="J158" s="13" t="s">
        <v>61</v>
      </c>
      <c r="K158" s="29" t="s">
        <v>62</v>
      </c>
    </row>
    <row r="159" spans="1:12" ht="15">
      <c r="A159" s="196"/>
      <c r="B159" s="197"/>
      <c r="C159" s="146" t="s">
        <v>230</v>
      </c>
      <c r="D159" s="15"/>
      <c r="E159" s="15" t="s">
        <v>153</v>
      </c>
      <c r="F159" s="15">
        <v>8</v>
      </c>
      <c r="G159" s="15" t="s">
        <v>150</v>
      </c>
      <c r="H159" s="15">
        <v>1</v>
      </c>
      <c r="I159" s="15">
        <v>450</v>
      </c>
      <c r="J159" s="15">
        <f t="shared" ref="J159:J160" si="10">F159*H159*I159</f>
        <v>3600</v>
      </c>
      <c r="K159" s="29"/>
    </row>
    <row r="160" spans="1:12" ht="15">
      <c r="A160" s="196"/>
      <c r="B160" s="197"/>
      <c r="C160" s="146" t="s">
        <v>444</v>
      </c>
      <c r="D160" s="15"/>
      <c r="E160" s="15" t="s">
        <v>149</v>
      </c>
      <c r="F160" s="15">
        <v>2</v>
      </c>
      <c r="G160" s="15" t="s">
        <v>150</v>
      </c>
      <c r="H160" s="15">
        <v>1</v>
      </c>
      <c r="I160" s="15">
        <v>120000</v>
      </c>
      <c r="J160" s="15">
        <f t="shared" si="10"/>
        <v>240000</v>
      </c>
      <c r="K160" s="29"/>
    </row>
    <row r="161" spans="1:11">
      <c r="A161" s="196"/>
      <c r="B161" s="197"/>
      <c r="C161" s="144" t="s">
        <v>54</v>
      </c>
      <c r="D161" s="13"/>
      <c r="E161" s="13"/>
      <c r="F161" s="13"/>
      <c r="G161" s="13"/>
      <c r="H161" s="13"/>
      <c r="I161" s="13"/>
      <c r="J161" s="13">
        <f>SUM(J159:J160)</f>
        <v>243600</v>
      </c>
      <c r="K161" s="32"/>
    </row>
    <row r="162" spans="1:11" ht="15">
      <c r="A162" s="198" t="s">
        <v>162</v>
      </c>
      <c r="B162" s="199"/>
      <c r="C162" s="144" t="s">
        <v>231</v>
      </c>
      <c r="D162" s="13"/>
      <c r="E162" s="13" t="s">
        <v>56</v>
      </c>
      <c r="F162" s="13" t="s">
        <v>57</v>
      </c>
      <c r="G162" s="13" t="s">
        <v>58</v>
      </c>
      <c r="H162" s="13" t="s">
        <v>59</v>
      </c>
      <c r="I162" s="13" t="s">
        <v>77</v>
      </c>
      <c r="J162" s="13" t="s">
        <v>61</v>
      </c>
      <c r="K162" s="29" t="s">
        <v>71</v>
      </c>
    </row>
    <row r="163" spans="1:11" ht="15">
      <c r="A163" s="198"/>
      <c r="B163" s="199"/>
      <c r="C163" s="146" t="s">
        <v>446</v>
      </c>
      <c r="D163" s="15"/>
      <c r="E163" s="15" t="s">
        <v>149</v>
      </c>
      <c r="F163" s="15">
        <v>1</v>
      </c>
      <c r="G163" s="15" t="s">
        <v>150</v>
      </c>
      <c r="H163" s="15">
        <v>1</v>
      </c>
      <c r="I163" s="15">
        <v>80000</v>
      </c>
      <c r="J163" s="15">
        <f t="shared" ref="J163" si="11">F163*H163*I163</f>
        <v>80000</v>
      </c>
      <c r="K163" s="37"/>
    </row>
    <row r="164" spans="1:11">
      <c r="A164" s="198"/>
      <c r="B164" s="199"/>
      <c r="C164" s="144" t="s">
        <v>445</v>
      </c>
      <c r="D164" s="13"/>
      <c r="E164" s="13"/>
      <c r="F164" s="13"/>
      <c r="G164" s="13"/>
      <c r="H164" s="13"/>
      <c r="I164" s="13"/>
      <c r="J164" s="13">
        <f>SUM(J163:J163)</f>
        <v>80000</v>
      </c>
      <c r="K164" s="32"/>
    </row>
    <row r="165" spans="1:11" ht="15">
      <c r="A165" s="198" t="s">
        <v>164</v>
      </c>
      <c r="B165" s="199"/>
      <c r="C165" s="144" t="s">
        <v>232</v>
      </c>
      <c r="D165" s="13"/>
      <c r="E165" s="13" t="s">
        <v>56</v>
      </c>
      <c r="F165" s="13" t="s">
        <v>57</v>
      </c>
      <c r="G165" s="13" t="s">
        <v>58</v>
      </c>
      <c r="H165" s="13" t="s">
        <v>59</v>
      </c>
      <c r="I165" s="13" t="s">
        <v>60</v>
      </c>
      <c r="J165" s="13" t="s">
        <v>61</v>
      </c>
      <c r="K165" s="29" t="s">
        <v>71</v>
      </c>
    </row>
    <row r="166" spans="1:11" ht="15">
      <c r="A166" s="203"/>
      <c r="B166" s="191"/>
      <c r="C166" s="146" t="s">
        <v>166</v>
      </c>
      <c r="D166" s="15"/>
      <c r="E166" s="15" t="s">
        <v>149</v>
      </c>
      <c r="F166" s="15">
        <v>3</v>
      </c>
      <c r="G166" s="15" t="s">
        <v>150</v>
      </c>
      <c r="H166" s="15">
        <v>1</v>
      </c>
      <c r="I166" s="15">
        <v>80000</v>
      </c>
      <c r="J166" s="15">
        <f t="shared" ref="J166:J167" si="12">F166*H166*I166</f>
        <v>240000</v>
      </c>
      <c r="K166" s="63" t="s">
        <v>167</v>
      </c>
    </row>
    <row r="167" spans="1:11" ht="15">
      <c r="A167" s="203"/>
      <c r="B167" s="191"/>
      <c r="C167" s="146" t="s">
        <v>443</v>
      </c>
      <c r="D167" s="15"/>
      <c r="E167" s="15" t="s">
        <v>149</v>
      </c>
      <c r="F167" s="15">
        <v>1</v>
      </c>
      <c r="G167" s="15" t="s">
        <v>126</v>
      </c>
      <c r="H167" s="15">
        <v>1</v>
      </c>
      <c r="I167" s="15">
        <v>500000</v>
      </c>
      <c r="J167" s="15">
        <f t="shared" si="12"/>
        <v>500000</v>
      </c>
      <c r="K167" s="40"/>
    </row>
    <row r="168" spans="1:11">
      <c r="A168" s="198"/>
      <c r="B168" s="199"/>
      <c r="C168" s="144" t="s">
        <v>74</v>
      </c>
      <c r="D168" s="13"/>
      <c r="E168" s="13"/>
      <c r="F168" s="13"/>
      <c r="G168" s="13"/>
      <c r="H168" s="13"/>
      <c r="I168" s="13"/>
      <c r="J168" s="13">
        <f>SUM(J166:J167)</f>
        <v>740000</v>
      </c>
      <c r="K168" s="29"/>
    </row>
    <row r="169" spans="1:11" ht="15">
      <c r="A169" s="198" t="s">
        <v>233</v>
      </c>
      <c r="B169" s="199"/>
      <c r="C169" s="144" t="s">
        <v>234</v>
      </c>
      <c r="D169" s="13"/>
      <c r="E169" s="13" t="s">
        <v>56</v>
      </c>
      <c r="F169" s="13" t="s">
        <v>57</v>
      </c>
      <c r="G169" s="13" t="s">
        <v>58</v>
      </c>
      <c r="H169" s="13" t="s">
        <v>59</v>
      </c>
      <c r="I169" s="13" t="s">
        <v>60</v>
      </c>
      <c r="J169" s="13" t="s">
        <v>61</v>
      </c>
      <c r="K169" s="29" t="s">
        <v>71</v>
      </c>
    </row>
    <row r="170" spans="1:11" ht="15">
      <c r="A170" s="198"/>
      <c r="B170" s="199"/>
      <c r="C170" s="151" t="s">
        <v>447</v>
      </c>
      <c r="D170" s="13"/>
      <c r="E170" s="81" t="s">
        <v>384</v>
      </c>
      <c r="F170" s="81">
        <v>1</v>
      </c>
      <c r="G170" s="81" t="s">
        <v>304</v>
      </c>
      <c r="H170" s="81">
        <v>1350</v>
      </c>
      <c r="I170" s="142">
        <v>400</v>
      </c>
      <c r="J170" s="81">
        <f>F170*H170*I170</f>
        <v>540000</v>
      </c>
      <c r="K170" s="29"/>
    </row>
    <row r="171" spans="1:11" ht="15">
      <c r="A171" s="198"/>
      <c r="B171" s="199"/>
      <c r="C171" s="151" t="s">
        <v>441</v>
      </c>
      <c r="D171" s="166" t="s">
        <v>442</v>
      </c>
      <c r="E171" s="81" t="s">
        <v>384</v>
      </c>
      <c r="F171" s="81">
        <v>1</v>
      </c>
      <c r="G171" s="81" t="s">
        <v>304</v>
      </c>
      <c r="H171" s="81">
        <v>1</v>
      </c>
      <c r="I171" s="142">
        <v>1650000</v>
      </c>
      <c r="J171" s="81">
        <f>F171*H171*I171</f>
        <v>1650000</v>
      </c>
      <c r="K171" s="161"/>
    </row>
    <row r="172" spans="1:11">
      <c r="A172" s="198"/>
      <c r="B172" s="199"/>
      <c r="C172" s="144" t="s">
        <v>78</v>
      </c>
      <c r="D172" s="13"/>
      <c r="E172" s="13"/>
      <c r="F172" s="13"/>
      <c r="G172" s="13"/>
      <c r="H172" s="13"/>
      <c r="I172" s="13"/>
      <c r="J172" s="78">
        <f>SUM(J170:J171)</f>
        <v>2190000</v>
      </c>
      <c r="K172" s="77"/>
    </row>
    <row r="173" spans="1:11" ht="15">
      <c r="A173" s="198" t="s">
        <v>235</v>
      </c>
      <c r="B173" s="199"/>
      <c r="C173" s="144" t="s">
        <v>236</v>
      </c>
      <c r="D173" s="13"/>
      <c r="E173" s="13" t="s">
        <v>56</v>
      </c>
      <c r="F173" s="13" t="s">
        <v>57</v>
      </c>
      <c r="G173" s="13" t="s">
        <v>58</v>
      </c>
      <c r="H173" s="13" t="s">
        <v>59</v>
      </c>
      <c r="I173" s="13" t="s">
        <v>60</v>
      </c>
      <c r="J173" s="13" t="s">
        <v>61</v>
      </c>
      <c r="K173" s="29" t="s">
        <v>71</v>
      </c>
    </row>
    <row r="174" spans="1:11" ht="15">
      <c r="A174" s="198"/>
      <c r="B174" s="199"/>
      <c r="C174" s="151" t="s">
        <v>237</v>
      </c>
      <c r="D174" s="66"/>
      <c r="E174" s="52" t="s">
        <v>149</v>
      </c>
      <c r="F174" s="81">
        <v>1</v>
      </c>
      <c r="G174" s="81" t="s">
        <v>304</v>
      </c>
      <c r="H174" s="81">
        <v>1</v>
      </c>
      <c r="I174" s="142">
        <v>40000</v>
      </c>
      <c r="J174" s="81">
        <f>F174*H174*I174</f>
        <v>40000</v>
      </c>
      <c r="K174" s="77"/>
    </row>
    <row r="175" spans="1:11">
      <c r="A175" s="198"/>
      <c r="B175" s="199"/>
      <c r="C175" s="144" t="s">
        <v>88</v>
      </c>
      <c r="D175" s="66"/>
      <c r="E175" s="66"/>
      <c r="F175" s="66"/>
      <c r="G175" s="66"/>
      <c r="H175" s="66"/>
      <c r="I175" s="66"/>
      <c r="J175" s="79">
        <f>SUM(J174:J174)</f>
        <v>40000</v>
      </c>
      <c r="K175" s="77"/>
    </row>
    <row r="176" spans="1:11" ht="15">
      <c r="A176" s="198" t="s">
        <v>238</v>
      </c>
      <c r="B176" s="199"/>
      <c r="C176" s="144" t="s">
        <v>90</v>
      </c>
      <c r="D176" s="66"/>
      <c r="E176" s="66" t="s">
        <v>56</v>
      </c>
      <c r="F176" s="66" t="s">
        <v>57</v>
      </c>
      <c r="G176" s="66" t="s">
        <v>58</v>
      </c>
      <c r="H176" s="66" t="s">
        <v>59</v>
      </c>
      <c r="I176" s="66" t="s">
        <v>60</v>
      </c>
      <c r="J176" s="66" t="s">
        <v>61</v>
      </c>
      <c r="K176" s="80" t="s">
        <v>71</v>
      </c>
    </row>
    <row r="177" spans="1:11" ht="15">
      <c r="A177" s="198"/>
      <c r="B177" s="199"/>
      <c r="C177" s="146" t="s">
        <v>449</v>
      </c>
      <c r="D177" s="52"/>
      <c r="E177" s="52" t="s">
        <v>149</v>
      </c>
      <c r="F177" s="81">
        <v>1</v>
      </c>
      <c r="G177" s="81" t="s">
        <v>304</v>
      </c>
      <c r="H177" s="81">
        <v>1</v>
      </c>
      <c r="I177" s="142">
        <v>100000</v>
      </c>
      <c r="J177" s="81">
        <f>F177*H177*I177</f>
        <v>100000</v>
      </c>
      <c r="K177" s="61"/>
    </row>
    <row r="178" spans="1:11">
      <c r="A178" s="198"/>
      <c r="B178" s="199"/>
      <c r="C178" s="144" t="s">
        <v>106</v>
      </c>
      <c r="D178" s="13"/>
      <c r="E178" s="13"/>
      <c r="F178" s="13"/>
      <c r="G178" s="13"/>
      <c r="H178" s="13"/>
      <c r="I178" s="13"/>
      <c r="J178" s="13">
        <f>SUM(J177:J177)</f>
        <v>100000</v>
      </c>
      <c r="K178" s="42"/>
    </row>
    <row r="179" spans="1:11" ht="15">
      <c r="A179" s="198" t="s">
        <v>239</v>
      </c>
      <c r="B179" s="199"/>
      <c r="C179" s="144" t="s">
        <v>192</v>
      </c>
      <c r="D179" s="13"/>
      <c r="E179" s="13" t="s">
        <v>56</v>
      </c>
      <c r="F179" s="13" t="s">
        <v>57</v>
      </c>
      <c r="G179" s="13" t="s">
        <v>58</v>
      </c>
      <c r="H179" s="13" t="s">
        <v>59</v>
      </c>
      <c r="I179" s="13" t="s">
        <v>60</v>
      </c>
      <c r="J179" s="13" t="s">
        <v>61</v>
      </c>
      <c r="K179" s="29" t="s">
        <v>71</v>
      </c>
    </row>
    <row r="180" spans="1:11">
      <c r="A180" s="190"/>
      <c r="B180" s="191"/>
      <c r="C180" s="47" t="s">
        <v>196</v>
      </c>
      <c r="D180" s="23"/>
      <c r="E180" s="23" t="s">
        <v>66</v>
      </c>
      <c r="F180" s="23">
        <v>6</v>
      </c>
      <c r="G180" s="23" t="s">
        <v>73</v>
      </c>
      <c r="H180" s="23">
        <v>2</v>
      </c>
      <c r="I180" s="23">
        <v>3000</v>
      </c>
      <c r="J180" s="16">
        <f t="shared" ref="J180:J183" si="13">F180*H180*I180</f>
        <v>36000</v>
      </c>
      <c r="K180" s="56"/>
    </row>
    <row r="181" spans="1:11">
      <c r="A181" s="190"/>
      <c r="B181" s="191"/>
      <c r="C181" s="50" t="s">
        <v>197</v>
      </c>
      <c r="D181" s="51"/>
      <c r="E181" s="23" t="s">
        <v>66</v>
      </c>
      <c r="F181" s="23">
        <v>2</v>
      </c>
      <c r="G181" s="23" t="s">
        <v>73</v>
      </c>
      <c r="H181" s="23">
        <v>2</v>
      </c>
      <c r="I181" s="23">
        <v>3000</v>
      </c>
      <c r="J181" s="16">
        <f t="shared" si="13"/>
        <v>12000</v>
      </c>
      <c r="K181" s="59"/>
    </row>
    <row r="182" spans="1:11">
      <c r="A182" s="190"/>
      <c r="B182" s="191"/>
      <c r="C182" s="50" t="s">
        <v>198</v>
      </c>
      <c r="D182" s="51"/>
      <c r="E182" s="51" t="s">
        <v>149</v>
      </c>
      <c r="F182" s="26">
        <v>8</v>
      </c>
      <c r="G182" s="26" t="s">
        <v>150</v>
      </c>
      <c r="H182" s="26">
        <v>1</v>
      </c>
      <c r="I182" s="26">
        <v>300</v>
      </c>
      <c r="J182" s="16">
        <f t="shared" si="13"/>
        <v>2400</v>
      </c>
      <c r="K182" s="59"/>
    </row>
    <row r="183" spans="1:11">
      <c r="A183" s="198"/>
      <c r="B183" s="199"/>
      <c r="C183" s="151" t="s">
        <v>201</v>
      </c>
      <c r="D183" s="23"/>
      <c r="E183" s="23" t="s">
        <v>66</v>
      </c>
      <c r="F183" s="23">
        <v>4</v>
      </c>
      <c r="G183" s="23" t="s">
        <v>150</v>
      </c>
      <c r="H183" s="23">
        <v>1</v>
      </c>
      <c r="I183" s="23">
        <v>1800</v>
      </c>
      <c r="J183" s="16">
        <f t="shared" si="13"/>
        <v>7200</v>
      </c>
      <c r="K183" s="84"/>
    </row>
    <row r="184" spans="1:11">
      <c r="A184" s="198"/>
      <c r="B184" s="199"/>
      <c r="C184" s="144" t="s">
        <v>110</v>
      </c>
      <c r="D184" s="13"/>
      <c r="E184" s="13"/>
      <c r="F184" s="13"/>
      <c r="G184" s="13"/>
      <c r="H184" s="13"/>
      <c r="I184" s="13"/>
      <c r="J184" s="13">
        <f>SUM(J180:J183)</f>
        <v>57600</v>
      </c>
      <c r="K184" s="68"/>
    </row>
    <row r="185" spans="1:11" ht="15">
      <c r="A185" s="198" t="s">
        <v>240</v>
      </c>
      <c r="B185" s="199"/>
      <c r="C185" s="144" t="s">
        <v>241</v>
      </c>
      <c r="D185" s="13"/>
      <c r="E185" s="13" t="s">
        <v>56</v>
      </c>
      <c r="F185" s="13" t="s">
        <v>57</v>
      </c>
      <c r="G185" s="13" t="s">
        <v>58</v>
      </c>
      <c r="H185" s="13" t="s">
        <v>59</v>
      </c>
      <c r="I185" s="13" t="s">
        <v>60</v>
      </c>
      <c r="J185" s="13" t="s">
        <v>61</v>
      </c>
      <c r="K185" s="29" t="s">
        <v>71</v>
      </c>
    </row>
    <row r="186" spans="1:11" ht="15">
      <c r="A186" s="190"/>
      <c r="B186" s="191"/>
      <c r="C186" s="164" t="s">
        <v>430</v>
      </c>
      <c r="D186" s="51"/>
      <c r="E186" s="81" t="s">
        <v>270</v>
      </c>
      <c r="F186" s="81">
        <v>2</v>
      </c>
      <c r="G186" s="81" t="s">
        <v>251</v>
      </c>
      <c r="H186" s="81">
        <v>1</v>
      </c>
      <c r="I186" s="142">
        <v>10560</v>
      </c>
      <c r="J186" s="92">
        <f t="shared" ref="J186:J190" si="14">F186*H186*I186</f>
        <v>21120</v>
      </c>
      <c r="K186" s="61"/>
    </row>
    <row r="187" spans="1:11" ht="15">
      <c r="A187" s="190"/>
      <c r="B187" s="191"/>
      <c r="C187" s="158" t="s">
        <v>431</v>
      </c>
      <c r="D187" s="51"/>
      <c r="E187" s="51" t="s">
        <v>270</v>
      </c>
      <c r="F187" s="51">
        <v>2</v>
      </c>
      <c r="G187" s="81" t="s">
        <v>251</v>
      </c>
      <c r="H187" s="51">
        <v>1</v>
      </c>
      <c r="I187" s="159">
        <v>14550</v>
      </c>
      <c r="J187" s="92">
        <f t="shared" si="14"/>
        <v>29100</v>
      </c>
      <c r="K187" s="61"/>
    </row>
    <row r="188" spans="1:11" ht="15">
      <c r="A188" s="190"/>
      <c r="B188" s="191"/>
      <c r="C188" s="160" t="s">
        <v>432</v>
      </c>
      <c r="D188" s="51"/>
      <c r="E188" s="51" t="s">
        <v>270</v>
      </c>
      <c r="F188" s="51">
        <v>4</v>
      </c>
      <c r="G188" s="81" t="s">
        <v>251</v>
      </c>
      <c r="H188" s="51">
        <v>1</v>
      </c>
      <c r="I188" s="51">
        <v>4500</v>
      </c>
      <c r="J188" s="92">
        <f t="shared" si="14"/>
        <v>18000</v>
      </c>
      <c r="K188" s="61"/>
    </row>
    <row r="189" spans="1:11" ht="15">
      <c r="A189" s="190"/>
      <c r="B189" s="191"/>
      <c r="C189" s="158" t="s">
        <v>437</v>
      </c>
      <c r="D189" s="51"/>
      <c r="E189" s="51" t="s">
        <v>270</v>
      </c>
      <c r="F189" s="51">
        <v>4</v>
      </c>
      <c r="G189" s="81" t="s">
        <v>251</v>
      </c>
      <c r="H189" s="51">
        <v>1</v>
      </c>
      <c r="I189" s="51">
        <v>5000</v>
      </c>
      <c r="J189" s="92">
        <f t="shared" si="14"/>
        <v>20000</v>
      </c>
      <c r="K189" s="61"/>
    </row>
    <row r="190" spans="1:11" ht="15">
      <c r="A190" s="190"/>
      <c r="B190" s="191"/>
      <c r="C190" s="158" t="s">
        <v>433</v>
      </c>
      <c r="D190" s="51"/>
      <c r="E190" s="51" t="s">
        <v>270</v>
      </c>
      <c r="F190" s="51">
        <v>8</v>
      </c>
      <c r="G190" s="81" t="s">
        <v>251</v>
      </c>
      <c r="H190" s="51">
        <v>1</v>
      </c>
      <c r="I190" s="51">
        <v>2250</v>
      </c>
      <c r="J190" s="92">
        <f t="shared" si="14"/>
        <v>18000</v>
      </c>
      <c r="K190" s="61"/>
    </row>
    <row r="191" spans="1:11" ht="15">
      <c r="A191" s="190"/>
      <c r="B191" s="191"/>
      <c r="C191" s="158" t="s">
        <v>434</v>
      </c>
      <c r="D191" s="51"/>
      <c r="E191" s="51" t="s">
        <v>384</v>
      </c>
      <c r="F191" s="51">
        <v>8</v>
      </c>
      <c r="G191" s="81" t="s">
        <v>251</v>
      </c>
      <c r="H191" s="51">
        <v>1</v>
      </c>
      <c r="I191" s="51">
        <v>850</v>
      </c>
      <c r="J191" s="92">
        <f>F191*H191*I191</f>
        <v>6800</v>
      </c>
      <c r="K191" s="61"/>
    </row>
    <row r="192" spans="1:11" ht="15">
      <c r="A192" s="190"/>
      <c r="B192" s="191"/>
      <c r="C192" s="18" t="s">
        <v>435</v>
      </c>
      <c r="D192" s="51"/>
      <c r="E192" s="51" t="s">
        <v>304</v>
      </c>
      <c r="F192" s="51">
        <v>4</v>
      </c>
      <c r="G192" s="51" t="s">
        <v>251</v>
      </c>
      <c r="H192" s="51">
        <v>1</v>
      </c>
      <c r="I192" s="26">
        <v>2500</v>
      </c>
      <c r="J192" s="92">
        <f t="shared" ref="J192" si="15">F192*H192*I192</f>
        <v>10000</v>
      </c>
      <c r="K192" s="61"/>
    </row>
    <row r="193" spans="1:11">
      <c r="A193" s="190"/>
      <c r="B193" s="191"/>
      <c r="C193" s="54" t="s">
        <v>206</v>
      </c>
      <c r="D193" s="52"/>
      <c r="E193" s="53" t="s">
        <v>94</v>
      </c>
      <c r="F193" s="53">
        <v>1</v>
      </c>
      <c r="G193" s="53" t="s">
        <v>73</v>
      </c>
      <c r="H193" s="53">
        <v>1</v>
      </c>
      <c r="I193" s="52">
        <v>15000</v>
      </c>
      <c r="J193" s="52">
        <f>F193*H193*I193</f>
        <v>15000</v>
      </c>
      <c r="K193" s="61"/>
    </row>
    <row r="194" spans="1:11">
      <c r="A194" s="190"/>
      <c r="B194" s="191"/>
      <c r="C194" s="22" t="s">
        <v>221</v>
      </c>
      <c r="D194" s="21"/>
      <c r="E194" s="21" t="s">
        <v>149</v>
      </c>
      <c r="F194" s="53">
        <v>1</v>
      </c>
      <c r="G194" s="53" t="s">
        <v>73</v>
      </c>
      <c r="H194" s="53">
        <v>1</v>
      </c>
      <c r="I194" s="52">
        <v>45000</v>
      </c>
      <c r="J194" s="52">
        <f>F194*H194*I194</f>
        <v>45000</v>
      </c>
      <c r="K194" s="62"/>
    </row>
    <row r="195" spans="1:11">
      <c r="A195" s="198"/>
      <c r="B195" s="199"/>
      <c r="C195" s="151" t="s">
        <v>242</v>
      </c>
      <c r="D195" s="27"/>
      <c r="E195" s="21" t="s">
        <v>149</v>
      </c>
      <c r="F195" s="53">
        <v>1</v>
      </c>
      <c r="G195" s="123" t="s">
        <v>304</v>
      </c>
      <c r="H195" s="53">
        <v>1</v>
      </c>
      <c r="I195" s="52">
        <v>30000</v>
      </c>
      <c r="J195" s="52">
        <f>F195*H195*I195</f>
        <v>30000</v>
      </c>
      <c r="K195" s="43"/>
    </row>
    <row r="196" spans="1:11">
      <c r="A196" s="198"/>
      <c r="B196" s="199"/>
      <c r="C196" s="144" t="s">
        <v>113</v>
      </c>
      <c r="D196" s="13"/>
      <c r="E196" s="51" t="s">
        <v>137</v>
      </c>
      <c r="F196" s="13"/>
      <c r="G196" s="13"/>
      <c r="H196" s="13"/>
      <c r="I196" s="13"/>
      <c r="J196" s="13">
        <f>SUM(J186:J195)</f>
        <v>213020</v>
      </c>
      <c r="K196" s="68"/>
    </row>
    <row r="197" spans="1:11">
      <c r="A197" s="198" t="s">
        <v>138</v>
      </c>
      <c r="B197" s="199"/>
      <c r="C197" s="199"/>
      <c r="D197" s="13"/>
      <c r="E197" s="82"/>
      <c r="F197" s="13"/>
      <c r="G197" s="13"/>
      <c r="H197" s="13"/>
      <c r="I197" s="13"/>
      <c r="J197" s="69">
        <f>SUM(J196+J184+J175+J172+J168+J164+J161+J178)</f>
        <v>3664220</v>
      </c>
      <c r="K197" s="32"/>
    </row>
    <row r="198" spans="1:11">
      <c r="A198" s="205" t="s">
        <v>139</v>
      </c>
      <c r="B198" s="206"/>
      <c r="C198" s="206"/>
      <c r="D198" s="13"/>
      <c r="E198" s="82"/>
      <c r="F198" s="13"/>
      <c r="G198" s="13"/>
      <c r="H198" s="13"/>
      <c r="I198" s="85"/>
      <c r="J198" s="86">
        <v>0.1</v>
      </c>
      <c r="K198" s="32"/>
    </row>
    <row r="199" spans="1:11">
      <c r="A199" s="205" t="s">
        <v>140</v>
      </c>
      <c r="B199" s="206"/>
      <c r="C199" s="206"/>
      <c r="D199" s="15"/>
      <c r="E199" s="25"/>
      <c r="F199" s="25"/>
      <c r="G199" s="15"/>
      <c r="H199" s="15"/>
      <c r="I199" s="15"/>
      <c r="J199" s="87">
        <f>J197*J198</f>
        <v>366422</v>
      </c>
      <c r="K199" s="74"/>
    </row>
    <row r="200" spans="1:11">
      <c r="A200" s="205" t="s">
        <v>141</v>
      </c>
      <c r="B200" s="206"/>
      <c r="C200" s="206"/>
      <c r="D200" s="15"/>
      <c r="E200" s="25"/>
      <c r="F200" s="25"/>
      <c r="G200" s="15"/>
      <c r="H200" s="15"/>
      <c r="I200" s="85"/>
      <c r="J200" s="86">
        <v>0.06</v>
      </c>
      <c r="K200" s="75"/>
    </row>
    <row r="201" spans="1:11">
      <c r="A201" s="205" t="s">
        <v>40</v>
      </c>
      <c r="B201" s="206"/>
      <c r="C201" s="206"/>
      <c r="D201" s="15"/>
      <c r="E201" s="25"/>
      <c r="F201" s="25"/>
      <c r="G201" s="15"/>
      <c r="H201" s="15"/>
      <c r="I201" s="85"/>
      <c r="J201" s="87">
        <f>(J197+J199)*J200</f>
        <v>241838.52</v>
      </c>
      <c r="K201" s="75"/>
    </row>
    <row r="202" spans="1:11" ht="15" thickBot="1">
      <c r="A202" s="194" t="s">
        <v>142</v>
      </c>
      <c r="B202" s="195"/>
      <c r="C202" s="195"/>
      <c r="D202" s="19"/>
      <c r="E202" s="83"/>
      <c r="F202" s="19"/>
      <c r="G202" s="19"/>
      <c r="H202" s="19"/>
      <c r="I202" s="19"/>
      <c r="J202" s="88">
        <f>J197+J199+J201</f>
        <v>4272480.5199999996</v>
      </c>
      <c r="K202" s="89"/>
    </row>
    <row r="203" spans="1:11" ht="15" thickBot="1">
      <c r="A203" s="194" t="s">
        <v>450</v>
      </c>
      <c r="B203" s="195"/>
      <c r="C203" s="195"/>
      <c r="D203" s="19"/>
      <c r="E203" s="83"/>
      <c r="F203" s="19"/>
      <c r="G203" s="19"/>
      <c r="H203" s="19"/>
      <c r="I203" s="19"/>
      <c r="J203" s="88">
        <f>J155+J202</f>
        <v>12134971.689999999</v>
      </c>
      <c r="K203" s="89"/>
    </row>
  </sheetData>
  <mergeCells count="46">
    <mergeCell ref="A1:K1"/>
    <mergeCell ref="A2:K2"/>
    <mergeCell ref="A3:C3"/>
    <mergeCell ref="E3:H3"/>
    <mergeCell ref="I3:K3"/>
    <mergeCell ref="A4:C4"/>
    <mergeCell ref="E4:H4"/>
    <mergeCell ref="I4:K4"/>
    <mergeCell ref="A5:B5"/>
    <mergeCell ref="E5:J5"/>
    <mergeCell ref="A143:B143"/>
    <mergeCell ref="A144:B144"/>
    <mergeCell ref="A145:B145"/>
    <mergeCell ref="A153:B153"/>
    <mergeCell ref="A154:B154"/>
    <mergeCell ref="A199:C199"/>
    <mergeCell ref="A200:C200"/>
    <mergeCell ref="A201:C201"/>
    <mergeCell ref="A202:C202"/>
    <mergeCell ref="A155:B155"/>
    <mergeCell ref="A156:K156"/>
    <mergeCell ref="A157:B157"/>
    <mergeCell ref="E157:J157"/>
    <mergeCell ref="A197:C197"/>
    <mergeCell ref="A165:B168"/>
    <mergeCell ref="A169:B172"/>
    <mergeCell ref="A173:B175"/>
    <mergeCell ref="A176:B178"/>
    <mergeCell ref="A179:B184"/>
    <mergeCell ref="A185:B196"/>
    <mergeCell ref="A99:B115"/>
    <mergeCell ref="A116:B124"/>
    <mergeCell ref="A203:C203"/>
    <mergeCell ref="A6:B13"/>
    <mergeCell ref="A14:B17"/>
    <mergeCell ref="A18:B68"/>
    <mergeCell ref="A69:B74"/>
    <mergeCell ref="A75:B77"/>
    <mergeCell ref="A158:B161"/>
    <mergeCell ref="A162:B164"/>
    <mergeCell ref="A125:B127"/>
    <mergeCell ref="A128:B134"/>
    <mergeCell ref="A135:B142"/>
    <mergeCell ref="A147:B152"/>
    <mergeCell ref="A78:B98"/>
    <mergeCell ref="A198:C198"/>
  </mergeCells>
  <phoneticPr fontId="34" type="noConversion"/>
  <pageMargins left="0.25" right="0.25" top="0.75" bottom="0.75" header="0.29861111111111099" footer="0.29861111111111099"/>
  <pageSetup paperSize="9" scale="92" fitToHeight="10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汇总表</vt:lpstr>
      <vt:lpstr>1. 接待部分报价单</vt:lpstr>
      <vt:lpstr>2.颁奖大会报价单</vt:lpstr>
      <vt:lpstr>'1. 接待部分报价单'!Print_Titles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柴安雅芳</dc:creator>
  <cp:lastModifiedBy>e266</cp:lastModifiedBy>
  <cp:lastPrinted>2023-10-16T16:22:20Z</cp:lastPrinted>
  <dcterms:created xsi:type="dcterms:W3CDTF">2006-09-13T19:21:00Z</dcterms:created>
  <dcterms:modified xsi:type="dcterms:W3CDTF">2023-10-16T16:25:33Z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349E81DBF45A4EF7AEF38BA1BDFCFA0F_13</vt:lpwstr>
  </property>
</Properties>
</file>