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8_{26BB416F-5324-4384-AA3E-29CA208CC39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结算对比" sheetId="1" r:id="rId1"/>
    <sheet name="机票合计" sheetId="4" r:id="rId2"/>
    <sheet name="国际段" sheetId="2" r:id="rId3"/>
    <sheet name="国内段" sheetId="3" r:id="rId4"/>
    <sheet name="机票退票服务费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T30" i="1" l="1"/>
  <c r="S30" i="1"/>
  <c r="Q43" i="1"/>
  <c r="R43" i="1" s="1"/>
  <c r="Q44" i="1"/>
  <c r="R44" i="1"/>
  <c r="Q45" i="1"/>
  <c r="R45" i="1" s="1"/>
  <c r="Q42" i="1"/>
  <c r="R42" i="1" s="1"/>
  <c r="Q41" i="1"/>
  <c r="R41" i="1" s="1"/>
  <c r="Q39" i="1"/>
  <c r="R39" i="1" s="1"/>
  <c r="R124" i="1"/>
  <c r="R123" i="1"/>
  <c r="R122" i="1"/>
  <c r="Q121" i="1"/>
  <c r="R121" i="1" s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53" i="1"/>
  <c r="R151" i="1"/>
  <c r="R152" i="1" l="1"/>
  <c r="S151" i="1" s="1"/>
  <c r="T151" i="1" s="1"/>
  <c r="R134" i="1" l="1"/>
  <c r="R133" i="1"/>
  <c r="R132" i="1"/>
  <c r="R131" i="1"/>
  <c r="R130" i="1"/>
  <c r="R129" i="1"/>
  <c r="R102" i="1" l="1"/>
  <c r="R101" i="1"/>
  <c r="R100" i="1"/>
  <c r="Q99" i="1"/>
  <c r="R99" i="1" s="1"/>
  <c r="R98" i="1"/>
  <c r="I98" i="1"/>
  <c r="R97" i="1"/>
  <c r="R96" i="1"/>
  <c r="R95" i="1"/>
  <c r="R94" i="1"/>
  <c r="R93" i="1"/>
  <c r="R92" i="1"/>
  <c r="R91" i="1"/>
  <c r="R90" i="1"/>
  <c r="R89" i="1"/>
  <c r="R88" i="1"/>
  <c r="R87" i="1"/>
  <c r="R86" i="1"/>
  <c r="R71" i="1"/>
  <c r="R70" i="1"/>
  <c r="R75" i="1"/>
  <c r="R74" i="1"/>
  <c r="R73" i="1"/>
  <c r="R72" i="1"/>
  <c r="R68" i="1"/>
  <c r="R69" i="1"/>
  <c r="R65" i="1"/>
  <c r="R64" i="1"/>
  <c r="R63" i="1"/>
  <c r="R62" i="1"/>
  <c r="R61" i="1"/>
  <c r="R60" i="1"/>
  <c r="R59" i="1"/>
  <c r="R58" i="1"/>
  <c r="R57" i="1"/>
  <c r="R52" i="1"/>
  <c r="R51" i="1"/>
  <c r="R49" i="1"/>
  <c r="R47" i="1"/>
  <c r="Q40" i="1"/>
  <c r="R40" i="1" s="1"/>
  <c r="Q38" i="1"/>
  <c r="R38" i="1" s="1"/>
  <c r="R37" i="1"/>
  <c r="R36" i="1"/>
  <c r="R35" i="1"/>
  <c r="R34" i="1"/>
  <c r="R33" i="1"/>
  <c r="R12" i="1"/>
  <c r="R13" i="1"/>
  <c r="R14" i="1"/>
  <c r="R15" i="1"/>
  <c r="R16" i="1"/>
  <c r="R17" i="1"/>
  <c r="R18" i="1"/>
  <c r="R19" i="1"/>
  <c r="R28" i="1"/>
  <c r="R26" i="1"/>
  <c r="R24" i="1"/>
  <c r="R22" i="1"/>
  <c r="R21" i="1"/>
  <c r="R11" i="1"/>
  <c r="R142" i="1"/>
  <c r="R141" i="1"/>
  <c r="R140" i="1"/>
  <c r="R139" i="1"/>
  <c r="R128" i="1"/>
  <c r="R127" i="1"/>
  <c r="I132" i="1"/>
  <c r="I131" i="1"/>
  <c r="I130" i="1"/>
  <c r="R85" i="1"/>
  <c r="R84" i="1"/>
  <c r="R83" i="1"/>
  <c r="R82" i="1"/>
  <c r="R81" i="1"/>
  <c r="R80" i="1"/>
  <c r="R79" i="1"/>
  <c r="R78" i="1"/>
  <c r="R77" i="1"/>
  <c r="I107" i="1"/>
  <c r="I106" i="1"/>
  <c r="I105" i="1"/>
  <c r="I104" i="1"/>
  <c r="I108" i="1"/>
  <c r="I103" i="1"/>
  <c r="I102" i="1"/>
  <c r="I101" i="1"/>
  <c r="I100" i="1"/>
  <c r="I99" i="1"/>
  <c r="S77" i="1" l="1"/>
  <c r="S47" i="1"/>
  <c r="S11" i="1"/>
  <c r="S139" i="1"/>
  <c r="S127" i="1"/>
  <c r="I71" i="1"/>
  <c r="I70" i="1"/>
  <c r="I112" i="1"/>
  <c r="I111" i="1"/>
  <c r="I110" i="1"/>
  <c r="I109" i="1"/>
  <c r="I115" i="1"/>
  <c r="I114" i="1"/>
  <c r="I113" i="1"/>
  <c r="R67" i="1"/>
  <c r="S67" i="1" s="1"/>
  <c r="I30" i="1" l="1"/>
  <c r="R30" i="1"/>
  <c r="I37" i="1"/>
  <c r="R25" i="1" l="1"/>
  <c r="S21" i="1" s="1"/>
  <c r="S137" i="1" s="1"/>
  <c r="S138" i="1" s="1"/>
  <c r="S155" i="1" s="1"/>
  <c r="T155" i="1" s="1"/>
  <c r="B6" i="4" l="1"/>
  <c r="C4" i="4" s="1"/>
  <c r="Q144" i="1" s="1"/>
  <c r="R144" i="1" s="1"/>
  <c r="S144" i="1" s="1"/>
  <c r="E41" i="3"/>
  <c r="E16" i="3"/>
  <c r="E14" i="3"/>
  <c r="E13" i="3"/>
  <c r="E8" i="3"/>
  <c r="E43" i="3" s="1"/>
  <c r="E42" i="2"/>
  <c r="E47" i="2" s="1"/>
  <c r="S156" i="1" l="1"/>
  <c r="S158" i="1" s="1"/>
  <c r="T144" i="1"/>
  <c r="I153" i="1"/>
  <c r="D152" i="1"/>
  <c r="D154" i="1" s="1"/>
  <c r="I151" i="1"/>
  <c r="I149" i="1"/>
  <c r="I148" i="1"/>
  <c r="I146" i="1"/>
  <c r="I145" i="1"/>
  <c r="I144" i="1"/>
  <c r="I142" i="1"/>
  <c r="I141" i="1"/>
  <c r="I140" i="1"/>
  <c r="I139" i="1"/>
  <c r="I129" i="1"/>
  <c r="I128" i="1"/>
  <c r="I127" i="1"/>
  <c r="I118" i="1"/>
  <c r="I117" i="1"/>
  <c r="I116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67" i="1"/>
  <c r="I76" i="1" s="1"/>
  <c r="T67" i="1" s="1"/>
  <c r="I58" i="1"/>
  <c r="I57" i="1"/>
  <c r="I52" i="1"/>
  <c r="I51" i="1"/>
  <c r="I49" i="1"/>
  <c r="I47" i="1"/>
  <c r="I38" i="1"/>
  <c r="I36" i="1"/>
  <c r="I35" i="1"/>
  <c r="I34" i="1"/>
  <c r="I33" i="1"/>
  <c r="I28" i="1"/>
  <c r="I26" i="1"/>
  <c r="I25" i="1"/>
  <c r="I24" i="1"/>
  <c r="I22" i="1"/>
  <c r="I21" i="1"/>
  <c r="I16" i="1"/>
  <c r="I15" i="1"/>
  <c r="I14" i="1"/>
  <c r="I13" i="1"/>
  <c r="I12" i="1"/>
  <c r="I11" i="1"/>
  <c r="T156" i="1" l="1"/>
  <c r="I143" i="1"/>
  <c r="T139" i="1" s="1"/>
  <c r="I29" i="1"/>
  <c r="T21" i="1" s="1"/>
  <c r="I20" i="1"/>
  <c r="T11" i="1" s="1"/>
  <c r="I126" i="1"/>
  <c r="T77" i="1" s="1"/>
  <c r="I150" i="1"/>
  <c r="I46" i="1"/>
  <c r="I66" i="1"/>
  <c r="T47" i="1" s="1"/>
  <c r="I136" i="1"/>
  <c r="T127" i="1" s="1"/>
  <c r="I137" i="1"/>
  <c r="I152" i="1"/>
  <c r="I138" i="1" l="1"/>
  <c r="I155" i="1" s="1"/>
  <c r="I156" i="1" l="1"/>
  <c r="I157" i="1" s="1"/>
  <c r="I158" i="1" s="1"/>
  <c r="I160" i="1" s="1"/>
</calcChain>
</file>

<file path=xl/sharedStrings.xml><?xml version="1.0" encoding="utf-8"?>
<sst xmlns="http://schemas.openxmlformats.org/spreadsheetml/2006/main" count="1533" uniqueCount="573">
  <si>
    <t>报价表上的所有信息在团队出发前或会议开始前均视为有效，如果部分信息的有效期短于团队出发或会议开始日期，请务必在报价表上醒目位置注明，否则酒店房间、会场没有预订上或价格上调造成的差价均由供应商承担。</t>
  </si>
  <si>
    <t>供应商名称 :</t>
  </si>
  <si>
    <t>项目名称 :</t>
  </si>
  <si>
    <t>英国美学游学活动</t>
  </si>
  <si>
    <t>时间:</t>
  </si>
  <si>
    <t>地点:</t>
  </si>
  <si>
    <t>英国</t>
  </si>
  <si>
    <t>人数:</t>
  </si>
  <si>
    <t>报价时间:</t>
  </si>
  <si>
    <t>报价项目</t>
  </si>
  <si>
    <t>报价规格</t>
  </si>
  <si>
    <t>数量
QTY</t>
  </si>
  <si>
    <t>价格
Unit Price</t>
  </si>
  <si>
    <t>备注</t>
  </si>
  <si>
    <t>NO.</t>
  </si>
  <si>
    <t>单位</t>
  </si>
  <si>
    <t>单价</t>
  </si>
  <si>
    <t>小计</t>
  </si>
  <si>
    <t>住宿</t>
  </si>
  <si>
    <t>4月19日-4月20日一晚，基础大床房（供应商填写房型名称）</t>
  </si>
  <si>
    <t>间</t>
  </si>
  <si>
    <t>晚</t>
  </si>
  <si>
    <t>含服务费；含早餐</t>
  </si>
  <si>
    <t>4月19日-4月20日一晚，基础双床房（供应商填写房型名称）</t>
  </si>
  <si>
    <t>含税含服务费，含双早</t>
  </si>
  <si>
    <t>上海集结酒店：上海浦东绿地铂骊酒店，5星</t>
  </si>
  <si>
    <t>4月20日-24日四晚，基础单人间（供应商填写房型名称）</t>
  </si>
  <si>
    <t>含税含服务费，含单早，3月7日前价格不变</t>
  </si>
  <si>
    <t>4月20日-24日四晚，基础双人间（供应商填写房型名称）</t>
  </si>
  <si>
    <t>含税含服务费，含双早，2月25日前价格不变</t>
  </si>
  <si>
    <t>住宿小计</t>
  </si>
  <si>
    <t>会场</t>
  </si>
  <si>
    <t>伦敦：Kimpton-Fitzroy London IHG，5星</t>
  </si>
  <si>
    <t>4月21日，上午开会，2h的会场使用时间
课桌摆台 200平左右的会议室
会议室 [ Carrington&amp;Grant  ]
（  96 平米）[  8 ]*[12 ]*[  3 ]M</t>
  </si>
  <si>
    <t>次</t>
  </si>
  <si>
    <t>场</t>
  </si>
  <si>
    <t>茶歇</t>
  </si>
  <si>
    <t>标准茶歇：茶，咖啡，软饮，水果，点心等，</t>
  </si>
  <si>
    <t>LED （  平米）[  ]*[  ]M  （备选）</t>
  </si>
  <si>
    <t>牛津：萨默维尔学院教室</t>
  </si>
  <si>
    <t>不提供茶歇</t>
  </si>
  <si>
    <t>会场小计</t>
  </si>
  <si>
    <t>用餐</t>
  </si>
  <si>
    <t>境外用餐</t>
  </si>
  <si>
    <t>午餐-外出用餐4月20日-4月24日</t>
  </si>
  <si>
    <t>人</t>
  </si>
  <si>
    <t>餐</t>
  </si>
  <si>
    <t>此费用为预估，按照实际结算为准，爱美客规定餐标</t>
  </si>
  <si>
    <t>午餐-酒店用餐4月21日（备选）</t>
  </si>
  <si>
    <t>午餐-酒店用餐4月24日（备选）</t>
  </si>
  <si>
    <t>包船晚宴三道式餐费</t>
  </si>
  <si>
    <t>晚餐-外出用餐4月22日-4月23日</t>
  </si>
  <si>
    <t>晚餐-外出用餐4月24日</t>
  </si>
  <si>
    <t>用餐小计</t>
  </si>
  <si>
    <t>境内集结</t>
  </si>
  <si>
    <t>北京-车型-33座大巴或同类型</t>
  </si>
  <si>
    <t>辆</t>
  </si>
  <si>
    <t>车辆要求在三年内新车，预估数量，以实际发生次数为准</t>
  </si>
  <si>
    <t>次</t>
    <phoneticPr fontId="3" type="noConversion"/>
  </si>
  <si>
    <t xml:space="preserve">地面交通
</t>
  </si>
  <si>
    <t>接机4月20日</t>
  </si>
  <si>
    <t>天</t>
  </si>
  <si>
    <t>所以车辆要求在三年内新车，预估数量，以实际发生次数为准</t>
  </si>
  <si>
    <t>全天包车4月21日，4月22日，4月24日（4月23日，大英博物馆不用包车）</t>
  </si>
  <si>
    <t xml:space="preserve">所以车辆要求在三年内新车，预估数量，以实际发生次数为准，每天工作10小时. </t>
  </si>
  <si>
    <t>全程机场停车费+景点停车费+进城费+出城费+高速费</t>
  </si>
  <si>
    <t>预估费用，以实际发生为准，价格不超报价.</t>
  </si>
  <si>
    <t>超时费用，每小时 全天包车4月21日-4月24日</t>
  </si>
  <si>
    <t>小时</t>
  </si>
  <si>
    <t>地面交通费用 小计</t>
  </si>
  <si>
    <t>英国签证 15个工作日出签</t>
  </si>
  <si>
    <t>个人旅游签证，参考预估，以实际使馆规定为准</t>
  </si>
  <si>
    <t>英国签证(加急费)1-2工作日出签 （备选）</t>
  </si>
  <si>
    <t>签证陪签人员</t>
  </si>
  <si>
    <t>陪签工作人员，按照每个客人单独前往录指纹预估</t>
  </si>
  <si>
    <t>协助办理签证</t>
  </si>
  <si>
    <t>签证费用 小计</t>
  </si>
  <si>
    <t>物料</t>
  </si>
  <si>
    <t>接机牌</t>
  </si>
  <si>
    <t>个</t>
  </si>
  <si>
    <t>转换插头</t>
  </si>
  <si>
    <t>份</t>
  </si>
  <si>
    <t>旅行耳塞，眼罩，气枕，一次性拖鞋</t>
  </si>
  <si>
    <t>洗漱套装</t>
  </si>
  <si>
    <t>可带上飞机旅行装：高露洁牙刷牙膏+飘柔洗发水30ml+多芬沐浴露30ml</t>
  </si>
  <si>
    <t>常备药品</t>
  </si>
  <si>
    <t>工作人员携带（内含常规药品，如：创口贴、感冒发烧、腹泻、脱敏、速效救心等应急药品）</t>
  </si>
  <si>
    <t>团</t>
  </si>
  <si>
    <t>横幅</t>
  </si>
  <si>
    <t>5M*0.8M,写真布</t>
  </si>
  <si>
    <t>条</t>
  </si>
  <si>
    <t>行李牌</t>
  </si>
  <si>
    <t>定制专属logo</t>
  </si>
  <si>
    <t>行程手册</t>
  </si>
  <si>
    <t>电子档</t>
  </si>
  <si>
    <t>英国电话卡</t>
  </si>
  <si>
    <t>7天30G流量</t>
  </si>
  <si>
    <t>保险</t>
  </si>
  <si>
    <t>境外保险，100万人身意外险</t>
  </si>
  <si>
    <t>摄影师</t>
  </si>
  <si>
    <t>含摄影师及设备</t>
  </si>
  <si>
    <t>游学期间全程摄影，每天10小时，包含所有底片，一个30s视频</t>
  </si>
  <si>
    <t>视频拍摄-游机</t>
  </si>
  <si>
    <t>含摄像师及设备；交付：1.百度云盘、或移动端交付</t>
  </si>
  <si>
    <t>游学期间全程摄像，每天10小时</t>
  </si>
  <si>
    <t>视频拍摄-固定机位</t>
  </si>
  <si>
    <t>摄像师及设备；交付：1.百度云盘、或移动端交付</t>
  </si>
  <si>
    <t>会场录制和后期</t>
  </si>
  <si>
    <t>专家短视频剪辑</t>
  </si>
  <si>
    <t>每个1-2分钟，供应商提供Demo</t>
  </si>
  <si>
    <t>泰晤士游船</t>
  </si>
  <si>
    <t>船票</t>
  </si>
  <si>
    <t>包船费用</t>
  </si>
  <si>
    <t>大英博物馆</t>
  </si>
  <si>
    <t>含讲解</t>
  </si>
  <si>
    <t>含2领队+2导游，讲解时间2场每场约1.5-2小时</t>
  </si>
  <si>
    <t>伦敦眼</t>
  </si>
  <si>
    <t>免排队</t>
  </si>
  <si>
    <t>含2领队+2导游</t>
  </si>
  <si>
    <t>温莎城堡</t>
  </si>
  <si>
    <t>汉普敦宫</t>
  </si>
  <si>
    <t>牛津基督学院</t>
  </si>
  <si>
    <t>每日一礼</t>
  </si>
  <si>
    <t>矿泉水</t>
  </si>
  <si>
    <t>瓶</t>
  </si>
  <si>
    <t>其他费用 小计</t>
  </si>
  <si>
    <t>当地会务人员</t>
  </si>
  <si>
    <t>国内-4月20日送机，4月25日/26日接机</t>
  </si>
  <si>
    <t>此费用包括餐补及交通费用</t>
  </si>
  <si>
    <t>境外-导游（工资）4月20日-4月24日</t>
  </si>
  <si>
    <t>境外-导游和司机餐补</t>
  </si>
  <si>
    <t xml:space="preserve">境外-导游和司机住宿 </t>
  </si>
  <si>
    <t>境外-摄影师和游机摄像师餐补</t>
  </si>
  <si>
    <t>境外-导游和司机工作人员小费</t>
  </si>
  <si>
    <t>当地会务人员 小计</t>
  </si>
  <si>
    <t>以上费用小计</t>
  </si>
  <si>
    <t>服务费</t>
  </si>
  <si>
    <t>费率</t>
  </si>
  <si>
    <t xml:space="preserve">全陪工作人员           </t>
  </si>
  <si>
    <t>全陪人员工资</t>
  </si>
  <si>
    <t>4月20日-4月25日/26日</t>
  </si>
  <si>
    <t>北京-境外-北京，全陪机票</t>
  </si>
  <si>
    <t>往返</t>
  </si>
  <si>
    <t>经济舱，以实际结算为准，价格不超报价</t>
  </si>
  <si>
    <t>上海-境外-上海，全陪机票</t>
  </si>
  <si>
    <t>全陪住宿</t>
  </si>
  <si>
    <t>以实际结算为准，价格不超报价</t>
  </si>
  <si>
    <t>全陪工作人员   小计</t>
  </si>
  <si>
    <t xml:space="preserve">机票 </t>
  </si>
  <si>
    <t>北京-境外-北京（公务舱）</t>
  </si>
  <si>
    <t>4月20日北京-伦敦
CZ673  14:55-18:45
4月24日伦敦-北京
CZ674  20:50-14:05+1</t>
  </si>
  <si>
    <t>公务舱，以实际结算为准，价格不超报价，3月7日前价格不变</t>
  </si>
  <si>
    <t>北京-境外-北京（经济舱）</t>
  </si>
  <si>
    <t>经济舱，以实际结算为准，价格不超报价，3月7日前价格不变</t>
  </si>
  <si>
    <t>上海-境外-上海（公务舱）</t>
  </si>
  <si>
    <t>4月20日上海-伦敦
MU551  12:55-18:40
4月24日伦敦-上海
MU552  21:20-15:40+1</t>
  </si>
  <si>
    <t>国内机票：办理签证,使用的机票费用</t>
  </si>
  <si>
    <t>各地</t>
  </si>
  <si>
    <t>经济舱，以实际结算为准，价格不超报价。爱美客规定上限</t>
  </si>
  <si>
    <t>各地-北京/上海-各地 往返</t>
  </si>
  <si>
    <t>机票 小计</t>
  </si>
  <si>
    <t>张</t>
  </si>
  <si>
    <t>国际往返1张票号预估,以实际结算为准（服务费按票号收取）</t>
  </si>
  <si>
    <t>按照国内往返2张票号，以实际结算为准（服务费按票号收取）</t>
  </si>
  <si>
    <t>退票服务费，以实际结算为准</t>
  </si>
  <si>
    <t>国内机票篮联服务费（内部员工）（备选）</t>
  </si>
  <si>
    <t>按照往返2张票号预估,以实际结算为准（篮联服务费按票号收取）</t>
  </si>
  <si>
    <t>服务费总计</t>
  </si>
  <si>
    <t>总人数</t>
  </si>
  <si>
    <t>人均费用</t>
  </si>
  <si>
    <t>供应商签字及盖章</t>
  </si>
  <si>
    <t>2024年4月20日-25日</t>
    <phoneticPr fontId="19" type="noConversion"/>
  </si>
  <si>
    <t>伦敦：伦敦：Kimpton-Fitzroy London IHG，5星</t>
    <phoneticPr fontId="19" type="noConversion"/>
  </si>
  <si>
    <t>间</t>
    <phoneticPr fontId="19" type="noConversion"/>
  </si>
  <si>
    <t>晚</t>
    <phoneticPr fontId="19" type="noConversion"/>
  </si>
  <si>
    <r>
      <rPr>
        <b/>
        <sz val="11"/>
        <color rgb="FFFF0000"/>
        <rFont val="宋体"/>
        <family val="3"/>
        <charset val="134"/>
      </rPr>
      <t>1.半天会议，需要免费提供笔，纸，白板，矿泉水（每人*1瓶500ml）等会议必需品，立式讲台1个，舞台，会议签到台1个，水牌
2.酒店最多免费提供音视频无线</t>
    </r>
    <r>
      <rPr>
        <b/>
        <u/>
        <sz val="11"/>
        <color rgb="FFFF0000"/>
        <rFont val="宋体"/>
        <family val="3"/>
        <charset val="134"/>
      </rPr>
      <t xml:space="preserve">    </t>
    </r>
    <r>
      <rPr>
        <b/>
        <sz val="11"/>
        <color rgb="FFFF0000"/>
        <rFont val="宋体"/>
        <family val="3"/>
        <charset val="134"/>
      </rPr>
      <t>个鹅颈</t>
    </r>
    <r>
      <rPr>
        <b/>
        <u/>
        <sz val="11"/>
        <color rgb="FFFF0000"/>
        <rFont val="宋体"/>
        <family val="3"/>
        <charset val="134"/>
      </rPr>
      <t xml:space="preserve">   </t>
    </r>
    <r>
      <rPr>
        <b/>
        <sz val="11"/>
        <color rgb="FFFF0000"/>
        <rFont val="宋体"/>
        <family val="3"/>
        <charset val="134"/>
      </rPr>
      <t>个（如需增加数量酒店收费标准RMB</t>
    </r>
    <r>
      <rPr>
        <b/>
        <u/>
        <sz val="11"/>
        <color rgb="FFFF0000"/>
        <rFont val="宋体"/>
        <family val="3"/>
        <charset val="134"/>
      </rPr>
      <t xml:space="preserve">  </t>
    </r>
    <r>
      <rPr>
        <b/>
        <sz val="11"/>
        <color rgb="FFFF0000"/>
        <rFont val="宋体"/>
        <family val="3"/>
        <charset val="134"/>
      </rPr>
      <t xml:space="preserve"> /支 ），音响
3.无柱，规整会议室，不能是异形会议室，层高____米，场内需要舞台，摆放X展架和背景板,会场前部有搭建，但目前搭建没确认方案。含搭建背景板时间，
4.提前搭建：酒店免费提供</t>
    </r>
    <r>
      <rPr>
        <b/>
        <u/>
        <sz val="11"/>
        <color rgb="FFFF0000"/>
        <rFont val="宋体"/>
        <family val="3"/>
        <charset val="134"/>
      </rPr>
      <t xml:space="preserve">    </t>
    </r>
    <r>
      <rPr>
        <b/>
        <sz val="11"/>
        <color rgb="FFFF0000"/>
        <rFont val="宋体"/>
        <family val="3"/>
        <charset val="134"/>
      </rPr>
      <t>个小时的搭建布展，如有需要通宵布展，按[ ]元/小时收取费用</t>
    </r>
  </si>
  <si>
    <r>
      <rPr>
        <b/>
        <sz val="11"/>
        <color rgb="FF0000FF"/>
        <rFont val="宋体"/>
        <family val="3"/>
        <charset val="134"/>
      </rPr>
      <t>使用厅内固定投影仪</t>
    </r>
    <r>
      <rPr>
        <b/>
        <u/>
        <sz val="11"/>
        <color rgb="FF0000FF"/>
        <rFont val="宋体"/>
        <family val="3"/>
        <charset val="134"/>
      </rPr>
      <t xml:space="preserve"> 5000  </t>
    </r>
    <r>
      <rPr>
        <b/>
        <sz val="11"/>
        <color rgb="FF0000FF"/>
        <rFont val="宋体"/>
        <family val="3"/>
        <charset val="134"/>
      </rPr>
      <t>流明和幕布</t>
    </r>
    <r>
      <rPr>
        <b/>
        <u/>
        <sz val="11"/>
        <color rgb="FF0000FF"/>
        <rFont val="宋体"/>
        <family val="3"/>
        <charset val="134"/>
      </rPr>
      <t xml:space="preserve"> 120 </t>
    </r>
    <r>
      <rPr>
        <b/>
        <sz val="11"/>
        <color rgb="FF0000FF"/>
        <rFont val="宋体"/>
        <family val="3"/>
        <charset val="134"/>
      </rPr>
      <t xml:space="preserve">寸 </t>
    </r>
  </si>
  <si>
    <r>
      <rPr>
        <b/>
        <sz val="11"/>
        <color rgb="FFFF0000"/>
        <rFont val="宋体"/>
        <family val="3"/>
        <charset val="134"/>
      </rPr>
      <t>1.半天会议，需要免费提供笔，纸，矿泉水（每人*1瓶500ml）等会议必需品，立式讲台1个
2.酒店最多免费提供音视频无线1支鹅颈1支，音响
3.无柱，规整会议室，不能是异形会议室，层高____米，场内需要舞台，摆放X展架和背景板,会场前部有搭建，但目前搭建没确认方案。含搭建背景板时间，
4.提前搭建：酒店免费提供</t>
    </r>
    <r>
      <rPr>
        <b/>
        <u/>
        <sz val="11"/>
        <color rgb="FFFF0000"/>
        <rFont val="宋体"/>
        <family val="3"/>
        <charset val="134"/>
      </rPr>
      <t xml:space="preserve">    </t>
    </r>
    <r>
      <rPr>
        <b/>
        <sz val="11"/>
        <color rgb="FFFF0000"/>
        <rFont val="宋体"/>
        <family val="3"/>
        <charset val="134"/>
      </rPr>
      <t>个小时的搭建布展，如有需要通宵布展，按[ ]元/小时收取费用</t>
    </r>
  </si>
  <si>
    <t>次</t>
    <phoneticPr fontId="19" type="noConversion"/>
  </si>
  <si>
    <t>北京-车型-GL8商务或同类型 （备选）</t>
    <phoneticPr fontId="19" type="noConversion"/>
  </si>
  <si>
    <t>上海-车型-33座大巴或同类型</t>
    <phoneticPr fontId="19" type="noConversion"/>
  </si>
  <si>
    <t>上海-车型-GL8商务或同类型 （备选）</t>
    <phoneticPr fontId="19" type="noConversion"/>
  </si>
  <si>
    <t>境外用车-35座大巴</t>
    <phoneticPr fontId="19" type="noConversion"/>
  </si>
  <si>
    <t>境外用车-7座商务车</t>
    <phoneticPr fontId="19" type="noConversion"/>
  </si>
  <si>
    <t>李吉星、罗盛康
19日抵达，接机</t>
    <phoneticPr fontId="19" type="noConversion"/>
  </si>
  <si>
    <t>李吉星、罗盛康
20日全天</t>
    <phoneticPr fontId="19" type="noConversion"/>
  </si>
  <si>
    <r>
      <rPr>
        <b/>
        <sz val="11"/>
        <color rgb="FFFF0000"/>
        <rFont val="宋体"/>
        <family val="3"/>
        <charset val="134"/>
      </rPr>
      <t>当地法律规定，外籍司机每天工作时间不得超过</t>
    </r>
    <r>
      <rPr>
        <b/>
        <sz val="11"/>
        <color rgb="FFFF0000"/>
        <rFont val="宋体"/>
        <family val="3"/>
        <charset val="134"/>
      </rPr>
      <t>10</t>
    </r>
    <r>
      <rPr>
        <b/>
        <sz val="11"/>
        <color rgb="FFFF0000"/>
        <rFont val="宋体"/>
        <family val="3"/>
        <charset val="134"/>
      </rPr>
      <t>小时，如工作超时需要另单独排车。</t>
    </r>
  </si>
  <si>
    <t>英国签证(加急费)3-4工作日出签 （备选）</t>
    <phoneticPr fontId="19" type="noConversion"/>
  </si>
  <si>
    <r>
      <rPr>
        <b/>
        <sz val="11"/>
        <color rgb="FFFF0000"/>
        <rFont val="宋体"/>
        <family val="3"/>
        <charset val="134"/>
      </rPr>
      <t>含快递，材料翻译整理费用</t>
    </r>
    <r>
      <rPr>
        <b/>
        <sz val="11"/>
        <color rgb="FFFF0000"/>
        <rFont val="宋体"/>
        <family val="3"/>
        <charset val="134"/>
      </rPr>
      <t>，不含陪签工作人员费用</t>
    </r>
  </si>
  <si>
    <r>
      <rPr>
        <b/>
        <sz val="11"/>
        <color rgb="FF0000FF"/>
        <rFont val="宋体"/>
        <family val="3"/>
        <charset val="134"/>
      </rPr>
      <t>60*40cm KT</t>
    </r>
    <r>
      <rPr>
        <b/>
        <sz val="11"/>
        <color rgb="FF0000FF"/>
        <rFont val="宋体"/>
        <family val="3"/>
        <charset val="134"/>
      </rPr>
      <t>板</t>
    </r>
  </si>
  <si>
    <r>
      <rPr>
        <b/>
        <sz val="11"/>
        <color rgb="FFFF0000"/>
        <rFont val="宋体"/>
        <family val="3"/>
        <charset val="134"/>
      </rPr>
      <t>每人每天</t>
    </r>
    <r>
      <rPr>
        <b/>
        <sz val="11"/>
        <color rgb="FFFF0000"/>
        <rFont val="宋体"/>
        <family val="3"/>
        <charset val="134"/>
      </rPr>
      <t>2</t>
    </r>
    <r>
      <rPr>
        <b/>
        <sz val="11"/>
        <color rgb="FFFF0000"/>
        <rFont val="宋体"/>
        <family val="3"/>
        <charset val="134"/>
      </rPr>
      <t>瓶</t>
    </r>
  </si>
  <si>
    <r>
      <rPr>
        <b/>
        <sz val="11"/>
        <color rgb="FF0000FF"/>
        <rFont val="宋体"/>
        <family val="3"/>
        <charset val="134"/>
      </rPr>
      <t>国内机票</t>
    </r>
    <r>
      <rPr>
        <b/>
        <sz val="11"/>
        <color rgb="FF0000FF"/>
        <rFont val="宋体"/>
        <family val="3"/>
        <charset val="134"/>
      </rPr>
      <t>：</t>
    </r>
    <r>
      <rPr>
        <b/>
        <sz val="11"/>
        <color rgb="FF0000FF"/>
        <rFont val="宋体"/>
        <family val="3"/>
        <charset val="134"/>
      </rPr>
      <t>集结费用</t>
    </r>
  </si>
  <si>
    <t>机票汇总</t>
    <phoneticPr fontId="19" type="noConversion"/>
  </si>
  <si>
    <t xml:space="preserve">结算单
</t>
    <phoneticPr fontId="3" type="noConversion"/>
  </si>
  <si>
    <t>共计42人（外部32人，内部10人）</t>
    <phoneticPr fontId="19" type="noConversion"/>
  </si>
  <si>
    <t>个人信息</t>
  </si>
  <si>
    <t>护照信息</t>
  </si>
  <si>
    <t>签证</t>
  </si>
  <si>
    <t>分房信息</t>
  </si>
  <si>
    <t>序号</t>
  </si>
  <si>
    <t>姓名</t>
  </si>
  <si>
    <t>护照号码
PASSPORT NO.</t>
  </si>
  <si>
    <t>拼音姓名
NAME(XING/MING)</t>
  </si>
  <si>
    <t>性别
(F/M)</t>
  </si>
  <si>
    <t>出生年月
(1990/5/20)</t>
  </si>
  <si>
    <t>签发地点</t>
  </si>
  <si>
    <t>有效日期
(1990/5/20)</t>
  </si>
  <si>
    <t>大床/双床</t>
  </si>
  <si>
    <t>入住人数</t>
  </si>
  <si>
    <t>分房序号</t>
  </si>
  <si>
    <t>房号</t>
  </si>
  <si>
    <t>同住人</t>
  </si>
  <si>
    <t>同住人关系</t>
  </si>
  <si>
    <t>EM1285411</t>
  </si>
  <si>
    <t>上海</t>
  </si>
  <si>
    <t>EB6680020</t>
  </si>
  <si>
    <t>M</t>
  </si>
  <si>
    <t>江西</t>
  </si>
  <si>
    <t>F</t>
  </si>
  <si>
    <t>福建</t>
  </si>
  <si>
    <t>曾柏松</t>
  </si>
  <si>
    <t>北京</t>
  </si>
  <si>
    <t>EK7492874</t>
  </si>
  <si>
    <t>EF0771423</t>
  </si>
  <si>
    <t>付子妹</t>
  </si>
  <si>
    <t>E77358924</t>
  </si>
  <si>
    <t>高明英</t>
  </si>
  <si>
    <t>EJ9976177</t>
  </si>
  <si>
    <t>EJ8452922</t>
  </si>
  <si>
    <t>湖北</t>
  </si>
  <si>
    <t>EL1817049</t>
  </si>
  <si>
    <t>四川</t>
  </si>
  <si>
    <t>付晓慧</t>
  </si>
  <si>
    <t>EJ9146129</t>
  </si>
  <si>
    <t>刁羽佳</t>
  </si>
  <si>
    <t>ED8999602</t>
  </si>
  <si>
    <t>范瑞文</t>
  </si>
  <si>
    <t>EH9432215</t>
  </si>
  <si>
    <t>孟家璐</t>
  </si>
  <si>
    <t>E92023138</t>
  </si>
  <si>
    <t>餐饮要求</t>
    <phoneticPr fontId="36" type="noConversion"/>
  </si>
  <si>
    <t>舱位</t>
    <phoneticPr fontId="36" type="noConversion"/>
  </si>
  <si>
    <t>出发城市</t>
    <phoneticPr fontId="36" type="noConversion"/>
  </si>
  <si>
    <t>价格</t>
    <phoneticPr fontId="36" type="noConversion"/>
  </si>
  <si>
    <t>航班</t>
    <phoneticPr fontId="36" type="noConversion"/>
  </si>
  <si>
    <t>签发日期
(1990/5/20)</t>
    <phoneticPr fontId="36" type="noConversion"/>
  </si>
  <si>
    <t>签证单号</t>
    <phoneticPr fontId="36" type="noConversion"/>
  </si>
  <si>
    <t>忌口</t>
    <phoneticPr fontId="36" type="noConversion"/>
  </si>
  <si>
    <t>杨东旭</t>
    <phoneticPr fontId="36" type="noConversion"/>
  </si>
  <si>
    <t>公务舱</t>
    <phoneticPr fontId="36" type="noConversion"/>
  </si>
  <si>
    <t>上海</t>
    <phoneticPr fontId="36" type="noConversion"/>
  </si>
  <si>
    <t>4月20日上海-伦敦
MU551  12:55-18:40
4月24日伦敦-上海
MU552  21:20-15:40+1</t>
    <phoneticPr fontId="36" type="noConversion"/>
  </si>
  <si>
    <t>EF6104067</t>
    <phoneticPr fontId="36" type="noConversion"/>
  </si>
  <si>
    <t>YANG/DONGXU</t>
    <phoneticPr fontId="36" type="noConversion"/>
  </si>
  <si>
    <t>M</t>
    <phoneticPr fontId="36" type="noConversion"/>
  </si>
  <si>
    <t>安徽</t>
    <phoneticPr fontId="36" type="noConversion"/>
  </si>
  <si>
    <t>王琳琳</t>
    <phoneticPr fontId="36" type="noConversion"/>
  </si>
  <si>
    <t>EA7887454</t>
    <phoneticPr fontId="36" type="noConversion"/>
  </si>
  <si>
    <t>WANG/LINLIN</t>
    <phoneticPr fontId="36" type="noConversion"/>
  </si>
  <si>
    <t>F</t>
    <phoneticPr fontId="36" type="noConversion"/>
  </si>
  <si>
    <t>浙江</t>
    <phoneticPr fontId="36" type="noConversion"/>
  </si>
  <si>
    <t>娄  霞</t>
    <phoneticPr fontId="36" type="noConversion"/>
  </si>
  <si>
    <t>EL1230626</t>
    <phoneticPr fontId="36" type="noConversion"/>
  </si>
  <si>
    <t>LOU/XIA</t>
    <phoneticPr fontId="36" type="noConversion"/>
  </si>
  <si>
    <t>江苏</t>
    <phoneticPr fontId="36" type="noConversion"/>
  </si>
  <si>
    <t>李  芽</t>
    <phoneticPr fontId="36" type="noConversion"/>
  </si>
  <si>
    <t>E73953291</t>
    <phoneticPr fontId="36" type="noConversion"/>
  </si>
  <si>
    <t>LI/YA</t>
    <phoneticPr fontId="36" type="noConversion"/>
  </si>
  <si>
    <t>金鑫青</t>
    <phoneticPr fontId="36" type="noConversion"/>
  </si>
  <si>
    <t>E38601526</t>
    <phoneticPr fontId="36" type="noConversion"/>
  </si>
  <si>
    <t>JIN/XINQING</t>
    <phoneticPr fontId="36" type="noConversion"/>
  </si>
  <si>
    <t>黄剑美</t>
    <phoneticPr fontId="36" type="noConversion"/>
  </si>
  <si>
    <t>EJ7698047</t>
    <phoneticPr fontId="36" type="noConversion"/>
  </si>
  <si>
    <t>HUANG/JIANMEI</t>
    <phoneticPr fontId="36" type="noConversion"/>
  </si>
  <si>
    <t>四川</t>
    <phoneticPr fontId="36" type="noConversion"/>
  </si>
  <si>
    <t>黄海龙</t>
    <phoneticPr fontId="36" type="noConversion"/>
  </si>
  <si>
    <t>EG8800544</t>
    <phoneticPr fontId="36" type="noConversion"/>
  </si>
  <si>
    <t>HUANG/HAILONG</t>
    <phoneticPr fontId="36" type="noConversion"/>
  </si>
  <si>
    <t>广东</t>
    <phoneticPr fontId="36" type="noConversion"/>
  </si>
  <si>
    <t>林伟胜</t>
    <phoneticPr fontId="36" type="noConversion"/>
  </si>
  <si>
    <t>退票费</t>
    <phoneticPr fontId="36" type="noConversion"/>
  </si>
  <si>
    <t>EK8262469</t>
    <phoneticPr fontId="36" type="noConversion"/>
  </si>
  <si>
    <t>LIN/WEISHENG</t>
    <phoneticPr fontId="36" type="noConversion"/>
  </si>
  <si>
    <t>陈  柯</t>
    <phoneticPr fontId="36" type="noConversion"/>
  </si>
  <si>
    <t>EF3672760</t>
    <phoneticPr fontId="36" type="noConversion"/>
  </si>
  <si>
    <t>CHEN/KE</t>
    <phoneticPr fontId="36" type="noConversion"/>
  </si>
  <si>
    <t>欧剑涛</t>
    <phoneticPr fontId="36" type="noConversion"/>
  </si>
  <si>
    <t>ED4431679</t>
    <phoneticPr fontId="36" type="noConversion"/>
  </si>
  <si>
    <t>OU/JIANTAO</t>
    <phoneticPr fontId="36" type="noConversion"/>
  </si>
  <si>
    <t>福建</t>
    <phoneticPr fontId="36" type="noConversion"/>
  </si>
  <si>
    <t>高  飞</t>
    <phoneticPr fontId="36" type="noConversion"/>
  </si>
  <si>
    <t>EH8675320</t>
    <phoneticPr fontId="36" type="noConversion"/>
  </si>
  <si>
    <t>GAO/FEI</t>
    <phoneticPr fontId="36" type="noConversion"/>
  </si>
  <si>
    <t>谷  乐</t>
    <phoneticPr fontId="36" type="noConversion"/>
  </si>
  <si>
    <t>E88439452</t>
    <phoneticPr fontId="36" type="noConversion"/>
  </si>
  <si>
    <t>GU/LE</t>
    <phoneticPr fontId="36" type="noConversion"/>
  </si>
  <si>
    <t>辽宁</t>
    <phoneticPr fontId="36" type="noConversion"/>
  </si>
  <si>
    <t>杨春梅</t>
    <phoneticPr fontId="36" type="noConversion"/>
  </si>
  <si>
    <t>E58362437</t>
    <phoneticPr fontId="36" type="noConversion"/>
  </si>
  <si>
    <t>YANG/CHUNMEI</t>
    <phoneticPr fontId="36" type="noConversion"/>
  </si>
  <si>
    <t>新疆</t>
    <phoneticPr fontId="36" type="noConversion"/>
  </si>
  <si>
    <t>黄智猛</t>
    <phoneticPr fontId="36" type="noConversion"/>
  </si>
  <si>
    <t>重庆</t>
    <phoneticPr fontId="36" type="noConversion"/>
  </si>
  <si>
    <t>4月20日重庆-伦敦
GS7965  15:05-20:00
4月24日伦敦-重庆
GS7966  22:00-16:00+1</t>
    <phoneticPr fontId="36" type="noConversion"/>
  </si>
  <si>
    <t>HUANG/ZHIMENG</t>
    <phoneticPr fontId="36" type="noConversion"/>
  </si>
  <si>
    <t>冯智勇</t>
    <phoneticPr fontId="36" type="noConversion"/>
  </si>
  <si>
    <t>EM1392755</t>
    <phoneticPr fontId="36" type="noConversion"/>
  </si>
  <si>
    <t>FENG/ZHIYONG</t>
    <phoneticPr fontId="36" type="noConversion"/>
  </si>
  <si>
    <t>佘海英</t>
    <phoneticPr fontId="36" type="noConversion"/>
  </si>
  <si>
    <t>EM1407334</t>
    <phoneticPr fontId="36" type="noConversion"/>
  </si>
  <si>
    <t>SHE/HAIYING</t>
    <phoneticPr fontId="36" type="noConversion"/>
  </si>
  <si>
    <t>詹志磷</t>
    <phoneticPr fontId="36" type="noConversion"/>
  </si>
  <si>
    <t>EM1217147</t>
    <phoneticPr fontId="36" type="noConversion"/>
  </si>
  <si>
    <t>ZHAN/ZHILIN</t>
    <phoneticPr fontId="36" type="noConversion"/>
  </si>
  <si>
    <t>邓 璐 雯</t>
    <phoneticPr fontId="36" type="noConversion"/>
  </si>
  <si>
    <t>E96462560</t>
    <phoneticPr fontId="36" type="noConversion"/>
  </si>
  <si>
    <t>DENG/LUWEN</t>
    <phoneticPr fontId="36" type="noConversion"/>
  </si>
  <si>
    <t>LEE/KILSUNG</t>
    <phoneticPr fontId="36" type="noConversion"/>
  </si>
  <si>
    <t>M25040842</t>
    <phoneticPr fontId="36" type="noConversion"/>
  </si>
  <si>
    <t>韩国</t>
    <phoneticPr fontId="36" type="noConversion"/>
  </si>
  <si>
    <t>吕濛濛</t>
    <phoneticPr fontId="36" type="noConversion"/>
  </si>
  <si>
    <t>不可退票</t>
    <phoneticPr fontId="36" type="noConversion"/>
  </si>
  <si>
    <t>4月20日上海-伦敦
MU551  12:55-18:40
4月24日伦敦-上海
MU552  21:20-15:40+1</t>
    <phoneticPr fontId="36" type="noConversion"/>
  </si>
  <si>
    <t>EC0301948</t>
    <phoneticPr fontId="36" type="noConversion"/>
  </si>
  <si>
    <t>LU/MENGMENG</t>
    <phoneticPr fontId="36" type="noConversion"/>
  </si>
  <si>
    <t>舒  凯</t>
    <phoneticPr fontId="36" type="noConversion"/>
  </si>
  <si>
    <t>SHU/KAI</t>
    <phoneticPr fontId="36" type="noConversion"/>
  </si>
  <si>
    <t>俞  静</t>
    <phoneticPr fontId="36" type="noConversion"/>
  </si>
  <si>
    <t>经济舱</t>
    <phoneticPr fontId="36" type="noConversion"/>
  </si>
  <si>
    <t>EL5015273</t>
    <phoneticPr fontId="36" type="noConversion"/>
  </si>
  <si>
    <t>YU/JING</t>
    <phoneticPr fontId="36" type="noConversion"/>
  </si>
  <si>
    <t>4月20日北京-伦敦
CA937 13:45-17:45
4月24日伦敦-北京
CA856  22:40-15:10+1</t>
    <phoneticPr fontId="36" type="noConversion"/>
  </si>
  <si>
    <t>ZENG/BOSONG</t>
    <phoneticPr fontId="36" type="noConversion"/>
  </si>
  <si>
    <t>杜  培</t>
    <phoneticPr fontId="36" type="noConversion"/>
  </si>
  <si>
    <t>DU/PEI</t>
    <phoneticPr fontId="36" type="noConversion"/>
  </si>
  <si>
    <t>FU/ZIMEI</t>
    <phoneticPr fontId="36" type="noConversion"/>
  </si>
  <si>
    <t>GAO/MINGYING</t>
    <phoneticPr fontId="36" type="noConversion"/>
  </si>
  <si>
    <t>陶  娅</t>
    <phoneticPr fontId="36" type="noConversion"/>
  </si>
  <si>
    <t>TAO/YA</t>
    <phoneticPr fontId="36" type="noConversion"/>
  </si>
  <si>
    <t>薛  红</t>
    <phoneticPr fontId="36" type="noConversion"/>
  </si>
  <si>
    <t>XUE/HONG</t>
    <phoneticPr fontId="36" type="noConversion"/>
  </si>
  <si>
    <t>张  进</t>
    <phoneticPr fontId="36" type="noConversion"/>
  </si>
  <si>
    <t>EA2473776</t>
    <phoneticPr fontId="36" type="noConversion"/>
  </si>
  <si>
    <t>ZHANG/JIN</t>
    <phoneticPr fontId="36" type="noConversion"/>
  </si>
  <si>
    <t>谢  雯</t>
    <phoneticPr fontId="36" type="noConversion"/>
  </si>
  <si>
    <t>EL3827525</t>
    <phoneticPr fontId="36" type="noConversion"/>
  </si>
  <si>
    <t>XIE/WEN</t>
    <phoneticPr fontId="36" type="noConversion"/>
  </si>
  <si>
    <t>勾丽娜</t>
    <phoneticPr fontId="36" type="noConversion"/>
  </si>
  <si>
    <t>EM0171483</t>
    <phoneticPr fontId="36" type="noConversion"/>
  </si>
  <si>
    <t>GOU/LINA</t>
    <phoneticPr fontId="36" type="noConversion"/>
  </si>
  <si>
    <t>北京</t>
    <phoneticPr fontId="36" type="noConversion"/>
  </si>
  <si>
    <t>FU/XIAOHUI</t>
    <phoneticPr fontId="36" type="noConversion"/>
  </si>
  <si>
    <t>张淑贤</t>
    <phoneticPr fontId="36" type="noConversion"/>
  </si>
  <si>
    <t>EJ6754814</t>
    <phoneticPr fontId="36" type="noConversion"/>
  </si>
  <si>
    <t>ZHANG/SHUXIAN</t>
    <phoneticPr fontId="36" type="noConversion"/>
  </si>
  <si>
    <t>天津</t>
    <phoneticPr fontId="36" type="noConversion"/>
  </si>
  <si>
    <t>邱银先</t>
    <phoneticPr fontId="36" type="noConversion"/>
  </si>
  <si>
    <t>EM0442917</t>
    <phoneticPr fontId="36" type="noConversion"/>
  </si>
  <si>
    <t>QIU/YINXIAN</t>
    <phoneticPr fontId="36" type="noConversion"/>
  </si>
  <si>
    <t>4月20日北京-伦敦
CA937  13:45-17:45
4月24日伦敦-北京
CA856  22:40-15:10+1</t>
    <phoneticPr fontId="36" type="noConversion"/>
  </si>
  <si>
    <t>DIAO/YUJIA</t>
    <phoneticPr fontId="36" type="noConversion"/>
  </si>
  <si>
    <t>河北</t>
    <phoneticPr fontId="36" type="noConversion"/>
  </si>
  <si>
    <t>FAN/RUIWEN</t>
    <phoneticPr fontId="36" type="noConversion"/>
  </si>
  <si>
    <t>MENG/JIALU</t>
    <phoneticPr fontId="36" type="noConversion"/>
  </si>
  <si>
    <t>潘  芳</t>
    <phoneticPr fontId="36" type="noConversion"/>
  </si>
  <si>
    <t>EMI645511</t>
    <phoneticPr fontId="36" type="noConversion"/>
  </si>
  <si>
    <t>PAN/FANG</t>
    <phoneticPr fontId="36" type="noConversion"/>
  </si>
  <si>
    <t>唐  雷</t>
    <phoneticPr fontId="36" type="noConversion"/>
  </si>
  <si>
    <t>EL9736806</t>
    <phoneticPr fontId="36" type="noConversion"/>
  </si>
  <si>
    <t>TANG/LEI</t>
    <phoneticPr fontId="36" type="noConversion"/>
  </si>
  <si>
    <t>陕西</t>
    <phoneticPr fontId="36" type="noConversion"/>
  </si>
  <si>
    <t>任英汉</t>
    <phoneticPr fontId="36" type="noConversion"/>
  </si>
  <si>
    <t>经济舱（不可退票，只能退856）</t>
    <phoneticPr fontId="36" type="noConversion"/>
  </si>
  <si>
    <t>EL8554133</t>
    <phoneticPr fontId="36" type="noConversion"/>
  </si>
  <si>
    <t>REN/YINGHAN</t>
    <phoneticPr fontId="36" type="noConversion"/>
  </si>
  <si>
    <t>山西</t>
    <phoneticPr fontId="36" type="noConversion"/>
  </si>
  <si>
    <t>罗盛康</t>
    <phoneticPr fontId="36" type="noConversion"/>
  </si>
  <si>
    <t>广州</t>
    <phoneticPr fontId="36" type="noConversion"/>
  </si>
  <si>
    <t>4月19日广州-伦敦
CZ303  13:30-19:05
4月24日伦敦-广州
CZ304 22:10-16:55+1</t>
    <phoneticPr fontId="36" type="noConversion"/>
  </si>
  <si>
    <t>EM0084717</t>
    <phoneticPr fontId="36" type="noConversion"/>
  </si>
  <si>
    <t>LUO/SHENGKANG</t>
    <phoneticPr fontId="36" type="noConversion"/>
  </si>
  <si>
    <t>4月19日上海-伦敦
MU551  12:55-18:40
4月24日伦敦-上海
MU552  21:20-15:40+1</t>
    <phoneticPr fontId="36" type="noConversion"/>
  </si>
  <si>
    <t>王晓斌</t>
    <phoneticPr fontId="36" type="noConversion"/>
  </si>
  <si>
    <t>EK1357276</t>
    <phoneticPr fontId="36" type="noConversion"/>
  </si>
  <si>
    <t>WANG/XIAOBIN</t>
    <phoneticPr fontId="36" type="noConversion"/>
  </si>
  <si>
    <t>李海</t>
    <phoneticPr fontId="36" type="noConversion"/>
  </si>
  <si>
    <t>EK3411125</t>
    <phoneticPr fontId="36" type="noConversion"/>
  </si>
  <si>
    <t>LI/HAI</t>
    <phoneticPr fontId="36" type="noConversion"/>
  </si>
  <si>
    <t>合计</t>
    <phoneticPr fontId="36" type="noConversion"/>
  </si>
  <si>
    <t>EL5015273</t>
  </si>
  <si>
    <t>护照/身份证号码
PASSPORT NO.</t>
    <phoneticPr fontId="36" type="noConversion"/>
  </si>
  <si>
    <t>商务座</t>
    <phoneticPr fontId="36" type="noConversion"/>
  </si>
  <si>
    <t>南京</t>
    <phoneticPr fontId="36" type="noConversion"/>
  </si>
  <si>
    <t xml:space="preserve">4月19日 G1969 南京南-上海虹桥 19:51-21:30  
4月25日 G7176 上海虹桥-南京南 19:55-20:56 </t>
    <phoneticPr fontId="36" type="noConversion"/>
  </si>
  <si>
    <t>342127197704160617</t>
    <phoneticPr fontId="36" type="noConversion"/>
  </si>
  <si>
    <t>改签差价</t>
    <phoneticPr fontId="36" type="noConversion"/>
  </si>
  <si>
    <r>
      <t xml:space="preserve">4月19日 G1969 南京南-上海虹桥 19:51-21:30  
</t>
    </r>
    <r>
      <rPr>
        <sz val="9"/>
        <color rgb="FFFF0000"/>
        <rFont val="微软雅黑"/>
        <family val="2"/>
        <charset val="134"/>
      </rPr>
      <t>4月25日 G368 上海虹桥-南京南 19:05-20:12</t>
    </r>
    <r>
      <rPr>
        <sz val="9"/>
        <color rgb="FF000000"/>
        <rFont val="微软雅黑"/>
        <family val="2"/>
        <charset val="134"/>
      </rPr>
      <t xml:space="preserve"> </t>
    </r>
    <phoneticPr fontId="36" type="noConversion"/>
  </si>
  <si>
    <t>41022519810219264X</t>
    <phoneticPr fontId="36" type="noConversion"/>
  </si>
  <si>
    <t>因中途改签过一次，无法再次改签，只可退票重订</t>
    <phoneticPr fontId="36" type="noConversion"/>
  </si>
  <si>
    <r>
      <t xml:space="preserve">4月19日 G1969 南京南-上海虹桥 19:51-21:30  
</t>
    </r>
    <r>
      <rPr>
        <sz val="9"/>
        <color rgb="FFFF0000"/>
        <rFont val="微软雅黑"/>
        <family val="2"/>
        <charset val="134"/>
      </rPr>
      <t xml:space="preserve">4月25日 G368 上海虹桥-南京南 19:05-20:12 </t>
    </r>
    <phoneticPr fontId="36" type="noConversion"/>
  </si>
  <si>
    <t>杭州</t>
    <phoneticPr fontId="36" type="noConversion"/>
  </si>
  <si>
    <t xml:space="preserve">4月20日 G7530  杭州东-上海虹桥 08:38-09:38 
4月25日 G7491 上海虹桥-杭州东 19:31-20:17  </t>
    <phoneticPr fontId="36" type="noConversion"/>
  </si>
  <si>
    <t>352227197901110018</t>
    <phoneticPr fontId="36" type="noConversion"/>
  </si>
  <si>
    <t>无锡</t>
    <phoneticPr fontId="36" type="noConversion"/>
  </si>
  <si>
    <t xml:space="preserve">4月19日 G3229  无锡站-上海虹桥 21:57-22:42 
4月25日 G7550 上海虹桥-无锡站 19:53-20:47  </t>
    <phoneticPr fontId="36" type="noConversion"/>
  </si>
  <si>
    <t>340204196906052029</t>
    <phoneticPr fontId="36" type="noConversion"/>
  </si>
  <si>
    <t>成都</t>
    <phoneticPr fontId="36" type="noConversion"/>
  </si>
  <si>
    <t>4月20日 MU5404 成都双流T2-上海浦东T1  06:55-10:00
4月25日 CA4510 上海浦东T2-成都双流T2   19:25-22:40</t>
    <phoneticPr fontId="36" type="noConversion"/>
  </si>
  <si>
    <t>公务舱退票费</t>
    <phoneticPr fontId="36" type="noConversion"/>
  </si>
  <si>
    <t>深圳</t>
    <phoneticPr fontId="36" type="noConversion"/>
  </si>
  <si>
    <t>4月19日 MU5352 深圳宝安T3-上海浦东T1  19:00-21:20
4月25日 ZH9526 上海浦东T2-深圳宝安T3   18:25-20:50</t>
    <phoneticPr fontId="36" type="noConversion"/>
  </si>
  <si>
    <t>商务座（去程）</t>
    <phoneticPr fontId="36" type="noConversion"/>
  </si>
  <si>
    <t>改成动车前往</t>
    <phoneticPr fontId="36" type="noConversion"/>
  </si>
  <si>
    <t>商务座（返程）</t>
    <phoneticPr fontId="36" type="noConversion"/>
  </si>
  <si>
    <t>改成动车前往（南昌待一晚）</t>
    <phoneticPr fontId="36" type="noConversion"/>
  </si>
  <si>
    <t>西安</t>
    <phoneticPr fontId="36" type="noConversion"/>
  </si>
  <si>
    <t>4月19日 3U3269 西安咸阳T2-上海浦东T2   15:20-19:50
4月25日 HU7842 上海浦东T2-西安咸阳T2   20:10-22:35</t>
    <phoneticPr fontId="36" type="noConversion"/>
  </si>
  <si>
    <t>退票改签</t>
    <phoneticPr fontId="36" type="noConversion"/>
  </si>
  <si>
    <r>
      <rPr>
        <sz val="9"/>
        <color rgb="FFFF0000"/>
        <rFont val="微软雅黑"/>
        <family val="2"/>
        <charset val="134"/>
      </rPr>
      <t>4月19日 HU7843 西安咸阳T2-上海浦东T2   21:15-23:55</t>
    </r>
    <r>
      <rPr>
        <sz val="9"/>
        <color rgb="FF000000"/>
        <rFont val="微软雅黑"/>
        <family val="2"/>
        <charset val="134"/>
      </rPr>
      <t xml:space="preserve">
4月25日 HU7842 上海浦东T2-西安咸阳T2   20:10-22:35</t>
    </r>
    <phoneticPr fontId="36" type="noConversion"/>
  </si>
  <si>
    <t>4月19日  CA4578 萧山T4-江北T3 19:35-22:05
4月25日  MF8476 江北T3-萧山T3 20:10-22:40</t>
    <phoneticPr fontId="36" type="noConversion"/>
  </si>
  <si>
    <t>EM1285411</t>
    <phoneticPr fontId="36" type="noConversion"/>
  </si>
  <si>
    <t>佛山</t>
    <phoneticPr fontId="36" type="noConversion"/>
  </si>
  <si>
    <t>4月19日 MU9823 广州白云T1-重庆江北T3  17:45-19:45
4月25日 CZ3412  重庆江北T3-广州白云T2   20:20-22:25</t>
    <phoneticPr fontId="36" type="noConversion"/>
  </si>
  <si>
    <t>4月19日 CZ2840 广州白云T2-重庆江北T3  21:15-23:25</t>
    <phoneticPr fontId="36" type="noConversion"/>
  </si>
  <si>
    <t>公务舱（改航班未产生差价，仅产生退票费）</t>
    <phoneticPr fontId="36" type="noConversion"/>
  </si>
  <si>
    <t>4月18日3U8784 深圳宝安T3-重庆江北T2   16:30-18:40
4月25日 MF8389 重庆江北T3-深圳宝安T3   18:50-21:05</t>
    <phoneticPr fontId="36" type="noConversion"/>
  </si>
  <si>
    <t>4月19日 ZH9425 深圳宝安T3-重庆江北T3   17:05-19:10</t>
    <phoneticPr fontId="36" type="noConversion"/>
  </si>
  <si>
    <t>公务舱去程航班取消，临时改到深航公务舱</t>
    <phoneticPr fontId="36" type="noConversion"/>
  </si>
  <si>
    <t>4月18日ZH9427 深圳宝安T3-重庆江北T2   19:05-21:10</t>
    <phoneticPr fontId="36" type="noConversion"/>
  </si>
  <si>
    <t>4月19日 HU7357 深圳宝安T3-重庆江北T3   20:35-23:00
4月25日 ZH9426 重庆江北T3-深圳宝安T3   20:15-22:40</t>
    <phoneticPr fontId="36" type="noConversion"/>
  </si>
  <si>
    <r>
      <t xml:space="preserve">4月19日 HU7357 深圳宝安T3-重庆江北T3   20:35-23:00
</t>
    </r>
    <r>
      <rPr>
        <sz val="9"/>
        <color rgb="FFFF0000"/>
        <rFont val="微软雅黑"/>
        <family val="2"/>
        <charset val="134"/>
      </rPr>
      <t>4月25日 CA4345 重庆江北T3-深圳宝安T3   18:00-20:10</t>
    </r>
    <phoneticPr fontId="36" type="noConversion"/>
  </si>
  <si>
    <t>厦门</t>
    <phoneticPr fontId="36" type="noConversion"/>
  </si>
  <si>
    <t>4月19日 FM9258 厦门高崎T4-上海浦东T1   17:30-19:25
4月25日 MU5245 上海浦东T1-厦门高崎T4   22:05-00:15+1</t>
    <phoneticPr fontId="36" type="noConversion"/>
  </si>
  <si>
    <t>4月20日 CA4101 成都双流T2-北京首都T3   09:00-11:40
4月25日 CA4104 北京首都T3-成都双流T2   18:30-21:30</t>
    <phoneticPr fontId="36" type="noConversion"/>
  </si>
  <si>
    <t>改签费</t>
    <phoneticPr fontId="36" type="noConversion"/>
  </si>
  <si>
    <r>
      <rPr>
        <sz val="9"/>
        <color rgb="FFFF0000"/>
        <rFont val="微软雅黑"/>
        <family val="2"/>
        <charset val="134"/>
      </rPr>
      <t>4月20日 CA4113 成都双流T2-北京首都T3   08:00-10:40</t>
    </r>
    <r>
      <rPr>
        <sz val="9"/>
        <color rgb="FF000000"/>
        <rFont val="微软雅黑"/>
        <family val="2"/>
        <charset val="134"/>
      </rPr>
      <t xml:space="preserve">
4月25日 CA4104 北京首都T3-成都双流T2   18:30-21:30</t>
    </r>
    <phoneticPr fontId="36" type="noConversion"/>
  </si>
  <si>
    <t>4月20日 CA4101 成都双流T2-北京首都T3   09:00-11:40
4月25日 CA1597 北京首都T2-威海大水泊   20:20-21:45</t>
    <phoneticPr fontId="36" type="noConversion"/>
  </si>
  <si>
    <r>
      <t>4月20日 CA4101 成都双流T2-北京首都T3   09:00-11:40
4月2</t>
    </r>
    <r>
      <rPr>
        <sz val="9"/>
        <color rgb="FFFF0000"/>
        <rFont val="微软雅黑"/>
        <family val="2"/>
        <charset val="134"/>
      </rPr>
      <t>6</t>
    </r>
    <r>
      <rPr>
        <sz val="9"/>
        <color rgb="FF000000"/>
        <rFont val="微软雅黑"/>
        <family val="2"/>
        <charset val="134"/>
      </rPr>
      <t>日 CA1597 北京首都T2-威海大水泊   20:20-21:45</t>
    </r>
    <phoneticPr fontId="36" type="noConversion"/>
  </si>
  <si>
    <t>武汉</t>
    <phoneticPr fontId="36" type="noConversion"/>
  </si>
  <si>
    <t>4月20日 CA8201 武汉天河T3-北京首都T3   08:30-10:30
4月25日 CA8212 北京首都T3-武汉天河T3   18:15-20:30</t>
    <phoneticPr fontId="36" type="noConversion"/>
  </si>
  <si>
    <t>二等座</t>
    <phoneticPr fontId="36" type="noConversion"/>
  </si>
  <si>
    <t xml:space="preserve">4月19日 G58 西安北-北京西 14:26-18:37  </t>
    <phoneticPr fontId="36" type="noConversion"/>
  </si>
  <si>
    <t>610111199411270013</t>
    <phoneticPr fontId="36" type="noConversion"/>
  </si>
  <si>
    <t xml:space="preserve">4月19日 G3289 成都东-沙坪坝 20:05-21:52
4月25日 G8634 沙坪坝-成都东 18:57-19:59  </t>
    <phoneticPr fontId="36" type="noConversion"/>
  </si>
  <si>
    <t>商务座退票</t>
    <phoneticPr fontId="36" type="noConversion"/>
  </si>
  <si>
    <t>截止4月26日总计</t>
    <phoneticPr fontId="36" type="noConversion"/>
  </si>
  <si>
    <t>机票费用合计</t>
    <phoneticPr fontId="36" type="noConversion"/>
  </si>
  <si>
    <t>国际段</t>
    <phoneticPr fontId="36" type="noConversion"/>
  </si>
  <si>
    <t>国内中转</t>
    <phoneticPr fontId="36" type="noConversion"/>
  </si>
  <si>
    <t>国际航班退票费说明</t>
    <phoneticPr fontId="45" type="noConversion"/>
  </si>
  <si>
    <t>截图</t>
    <phoneticPr fontId="45" type="noConversion"/>
  </si>
  <si>
    <t>退改手续</t>
    <phoneticPr fontId="36" type="noConversion"/>
  </si>
  <si>
    <t>业务部确认截图</t>
    <phoneticPr fontId="36" type="noConversion"/>
  </si>
  <si>
    <t>退票</t>
    <phoneticPr fontId="36" type="noConversion"/>
  </si>
  <si>
    <t>因签证被拒，取消航班</t>
    <phoneticPr fontId="45" type="noConversion"/>
  </si>
  <si>
    <t>4月20日重庆-伦敦
GS7965  15:05-20:00
4月24日伦敦-重庆
GS7966  22:00-16:00+1</t>
    <phoneticPr fontId="36" type="noConversion"/>
  </si>
  <si>
    <t>项</t>
    <phoneticPr fontId="3" type="noConversion"/>
  </si>
  <si>
    <t>北京集结酒店：北京大兴国际机场木棉花酒店，5星</t>
    <phoneticPr fontId="3" type="noConversion"/>
  </si>
  <si>
    <t>4月19日-4月20日一晚，基础大床房（唐雷）</t>
    <phoneticPr fontId="19" type="noConversion"/>
  </si>
  <si>
    <t>总价差</t>
    <phoneticPr fontId="3" type="noConversion"/>
  </si>
  <si>
    <t>北京集结酒店：北京首都机场亚朵酒店</t>
    <phoneticPr fontId="3" type="noConversion"/>
  </si>
  <si>
    <t>报价项目</t>
    <phoneticPr fontId="3" type="noConversion"/>
  </si>
  <si>
    <t>重庆集结酒店：重庆机场诺富特酒店</t>
    <phoneticPr fontId="3" type="noConversion"/>
  </si>
  <si>
    <r>
      <t>4</t>
    </r>
    <r>
      <rPr>
        <b/>
        <sz val="11"/>
        <color rgb="FF0000FF"/>
        <rFont val="宋体"/>
        <family val="2"/>
        <charset val="134"/>
      </rPr>
      <t>月</t>
    </r>
    <r>
      <rPr>
        <b/>
        <sz val="11"/>
        <color rgb="FF0000FF"/>
        <rFont val="Arial"/>
        <family val="2"/>
      </rPr>
      <t>19</t>
    </r>
    <r>
      <rPr>
        <b/>
        <sz val="11"/>
        <color rgb="FF0000FF"/>
        <rFont val="宋体"/>
        <family val="2"/>
        <charset val="134"/>
      </rPr>
      <t>日</t>
    </r>
    <r>
      <rPr>
        <b/>
        <sz val="11"/>
        <color rgb="FF0000FF"/>
        <rFont val="Arial"/>
        <family val="2"/>
      </rPr>
      <t>-4</t>
    </r>
    <r>
      <rPr>
        <b/>
        <sz val="11"/>
        <color rgb="FF0000FF"/>
        <rFont val="宋体"/>
        <family val="2"/>
        <charset val="134"/>
      </rPr>
      <t>月</t>
    </r>
    <r>
      <rPr>
        <b/>
        <sz val="11"/>
        <color rgb="FF0000FF"/>
        <rFont val="Arial"/>
        <family val="2"/>
      </rPr>
      <t>20</t>
    </r>
    <r>
      <rPr>
        <b/>
        <sz val="11"/>
        <color rgb="FF0000FF"/>
        <rFont val="宋体"/>
        <family val="2"/>
        <charset val="134"/>
      </rPr>
      <t>日一晚，基础大床房（佘海英</t>
    </r>
    <r>
      <rPr>
        <b/>
        <sz val="11"/>
        <color rgb="FF0000FF"/>
        <rFont val="Arial"/>
        <family val="2"/>
      </rPr>
      <t>2</t>
    </r>
    <r>
      <rPr>
        <b/>
        <sz val="11"/>
        <color rgb="FF0000FF"/>
        <rFont val="宋体"/>
        <family val="2"/>
        <charset val="134"/>
      </rPr>
      <t>晚、冯志勇、邓璐雯、王晓斌）</t>
    </r>
    <phoneticPr fontId="19" type="noConversion"/>
  </si>
  <si>
    <t>南昌酒店：国际博览城绿地铂瑞酒店</t>
    <phoneticPr fontId="19" type="noConversion"/>
  </si>
  <si>
    <t>4月25日基础大床房（黄海龙）</t>
    <phoneticPr fontId="19" type="noConversion"/>
  </si>
  <si>
    <t>4月24日 最后一日下午开会，3h的会场使用时间
课桌摆台 200平左右的会议室
会议室 [Flora Anderson Hall  ]
（  150 平米）[   ]*[ ]*[   ]M</t>
    <phoneticPr fontId="19" type="noConversion"/>
  </si>
  <si>
    <t>场</t>
    <phoneticPr fontId="19" type="noConversion"/>
  </si>
  <si>
    <t>午餐</t>
    <phoneticPr fontId="3" type="noConversion"/>
  </si>
  <si>
    <t>4月22日宫廷下午茶</t>
    <phoneticPr fontId="19" type="noConversion"/>
  </si>
  <si>
    <t>4月20日酒店晚宴额外酒水费用（啤酒+威士忌）</t>
    <phoneticPr fontId="19" type="noConversion"/>
  </si>
  <si>
    <t>4月23日中餐午餐额外费用（酒水+餐品）</t>
    <phoneticPr fontId="19" type="noConversion"/>
  </si>
  <si>
    <t>4月24日中餐午餐额外费用（酒水+餐品）</t>
    <phoneticPr fontId="19" type="noConversion"/>
  </si>
  <si>
    <t>4月21日中餐午餐额外费用（酒水+餐品）</t>
    <phoneticPr fontId="19" type="noConversion"/>
  </si>
  <si>
    <t>晚餐-酒店用餐4月20日</t>
    <phoneticPr fontId="19" type="noConversion"/>
  </si>
  <si>
    <t>4月20日酒店用餐</t>
    <phoneticPr fontId="19" type="noConversion"/>
  </si>
  <si>
    <t>4月21日游船晚宴</t>
    <phoneticPr fontId="19" type="noConversion"/>
  </si>
  <si>
    <t>晚餐-游船晚宴4月21日</t>
    <phoneticPr fontId="19" type="noConversion"/>
  </si>
  <si>
    <t>英式下午茶-4月22日</t>
    <phoneticPr fontId="19" type="noConversion"/>
  </si>
  <si>
    <t>4月21日游船晚宴额外酒水费用（啤酒+红酒）</t>
    <phoneticPr fontId="19" type="noConversion"/>
  </si>
  <si>
    <t>4月22日三道式晚宴</t>
    <phoneticPr fontId="19" type="noConversion"/>
  </si>
  <si>
    <t>4月22日三道式晚宴额外酒水费用（啤酒）</t>
    <phoneticPr fontId="19" type="noConversion"/>
  </si>
  <si>
    <t>4月23日晚餐餐补</t>
    <phoneticPr fontId="19" type="noConversion"/>
  </si>
  <si>
    <t>晚餐-外出用餐4月22日-4月23日</t>
    <phoneticPr fontId="19" type="noConversion"/>
  </si>
  <si>
    <t>4月22日宫廷下午茶额外费用（酒水+餐品）</t>
    <phoneticPr fontId="19" type="noConversion"/>
  </si>
  <si>
    <t>团</t>
    <phoneticPr fontId="3" type="noConversion"/>
  </si>
  <si>
    <t>餐</t>
    <phoneticPr fontId="3" type="noConversion"/>
  </si>
  <si>
    <t>下午茶</t>
    <phoneticPr fontId="19" type="noConversion"/>
  </si>
  <si>
    <t>4月24日晚餐餐盒</t>
    <phoneticPr fontId="3" type="noConversion"/>
  </si>
  <si>
    <t>总计</t>
    <phoneticPr fontId="3" type="noConversion"/>
  </si>
  <si>
    <t>40（第一次办理）+2（后补）+5（二次办理）</t>
    <phoneticPr fontId="3" type="noConversion"/>
  </si>
  <si>
    <t>陶娅、孟家璐、付子妹、俞静、舒凯</t>
    <phoneticPr fontId="3" type="noConversion"/>
  </si>
  <si>
    <t>英国签证(加急费)3-4工作日出签 （备选）</t>
  </si>
  <si>
    <t>黄剑美、黄智猛、高飞、张淑贤、李海、王晓斌</t>
    <phoneticPr fontId="3" type="noConversion"/>
  </si>
  <si>
    <t>英国签证5年</t>
    <phoneticPr fontId="3" type="noConversion"/>
  </si>
  <si>
    <t>罗教授</t>
    <phoneticPr fontId="3" type="noConversion"/>
  </si>
  <si>
    <t>英国签证VIP付费预约服务</t>
    <phoneticPr fontId="3" type="noConversion"/>
  </si>
  <si>
    <t>金鑫青、林伟胜、陈柯、陶娅、任英汉、邓璐雯</t>
    <phoneticPr fontId="3" type="noConversion"/>
  </si>
  <si>
    <t>西安签证中心附加费用</t>
    <phoneticPr fontId="3" type="noConversion"/>
  </si>
  <si>
    <t>谷乐、杨春梅、唐雷</t>
    <phoneticPr fontId="3" type="noConversion"/>
  </si>
  <si>
    <t>英国签证调档费</t>
    <phoneticPr fontId="3" type="noConversion"/>
  </si>
  <si>
    <t>李海、王晓斌、孟家璐、俞静、舒凯</t>
    <phoneticPr fontId="3" type="noConversion"/>
  </si>
  <si>
    <t>广州-机场（罗教授）-GL8商务</t>
    <phoneticPr fontId="3" type="noConversion"/>
  </si>
  <si>
    <t>杭州-上海浦东（金青鑫和王琳琳）-GL8商务</t>
    <phoneticPr fontId="3" type="noConversion"/>
  </si>
  <si>
    <t>杭州-上海浦东（欧剑涛）-GL8商务</t>
    <phoneticPr fontId="3" type="noConversion"/>
  </si>
  <si>
    <t>重庆-车型-GL8商务</t>
    <phoneticPr fontId="3" type="noConversion"/>
  </si>
  <si>
    <t>天</t>
    <phoneticPr fontId="3" type="noConversion"/>
  </si>
  <si>
    <t>境外用车-17座中巴</t>
    <phoneticPr fontId="3" type="noConversion"/>
  </si>
  <si>
    <t>重庆到达，接机</t>
    <phoneticPr fontId="3" type="noConversion"/>
  </si>
  <si>
    <r>
      <rPr>
        <b/>
        <sz val="11"/>
        <color indexed="12"/>
        <rFont val="等线"/>
        <family val="3"/>
        <charset val="134"/>
        <scheme val="minor"/>
      </rPr>
      <t>60*40cm KT</t>
    </r>
    <r>
      <rPr>
        <b/>
        <sz val="11"/>
        <color rgb="FF0000FF"/>
        <rFont val="等线"/>
        <family val="3"/>
        <charset val="134"/>
        <scheme val="minor"/>
      </rPr>
      <t>板</t>
    </r>
  </si>
  <si>
    <t>人</t>
    <phoneticPr fontId="3" type="noConversion"/>
  </si>
  <si>
    <t>大英博物馆</t>
    <phoneticPr fontId="3" type="noConversion"/>
  </si>
  <si>
    <t>含讲解</t>
    <phoneticPr fontId="3" type="noConversion"/>
  </si>
  <si>
    <t>伦敦眼</t>
    <phoneticPr fontId="3" type="noConversion"/>
  </si>
  <si>
    <t>免排队</t>
    <phoneticPr fontId="3" type="noConversion"/>
  </si>
  <si>
    <t>汉普敦宫</t>
    <phoneticPr fontId="3" type="noConversion"/>
  </si>
  <si>
    <t>牛津基督学院</t>
    <phoneticPr fontId="3" type="noConversion"/>
  </si>
  <si>
    <t>每日一礼</t>
    <phoneticPr fontId="3" type="noConversion"/>
  </si>
  <si>
    <t>接机牌（双面雪弗板）</t>
    <phoneticPr fontId="3" type="noConversion"/>
  </si>
  <si>
    <t>工作牌</t>
    <phoneticPr fontId="3" type="noConversion"/>
  </si>
  <si>
    <t>个</t>
    <phoneticPr fontId="3" type="noConversion"/>
  </si>
  <si>
    <t>车头牌</t>
    <phoneticPr fontId="3" type="noConversion"/>
  </si>
  <si>
    <t>话筒LOGO套</t>
    <phoneticPr fontId="3" type="noConversion"/>
  </si>
  <si>
    <t>席位卡</t>
    <phoneticPr fontId="3" type="noConversion"/>
  </si>
  <si>
    <t>每日一礼卡片</t>
    <phoneticPr fontId="3" type="noConversion"/>
  </si>
  <si>
    <t>张</t>
    <phoneticPr fontId="3" type="noConversion"/>
  </si>
  <si>
    <t>英伦望眼镜（赠送）</t>
    <phoneticPr fontId="3" type="noConversion"/>
  </si>
  <si>
    <t>定制logo笔（全轩、牛津大学）</t>
    <phoneticPr fontId="3" type="noConversion"/>
  </si>
  <si>
    <t>定制手机斜挎背夹</t>
    <phoneticPr fontId="3" type="noConversion"/>
  </si>
  <si>
    <t>拍立得礼盒</t>
    <phoneticPr fontId="3" type="noConversion"/>
  </si>
  <si>
    <t>定制手提袋</t>
    <phoneticPr fontId="3" type="noConversion"/>
  </si>
  <si>
    <t>便携易拉宝</t>
    <phoneticPr fontId="3" type="noConversion"/>
  </si>
  <si>
    <t>随身小蜜蜂</t>
    <phoneticPr fontId="3" type="noConversion"/>
  </si>
  <si>
    <t>大本钟/白金汉宫/伦敦桥/教堂装饰摆件</t>
    <phoneticPr fontId="3" type="noConversion"/>
  </si>
  <si>
    <t>茶叶礼包</t>
    <phoneticPr fontId="3" type="noConversion"/>
  </si>
  <si>
    <t>冰箱贴</t>
    <phoneticPr fontId="3" type="noConversion"/>
  </si>
  <si>
    <t>云相册</t>
    <phoneticPr fontId="3" type="noConversion"/>
  </si>
  <si>
    <t>群像短视频剪辑</t>
    <phoneticPr fontId="3" type="noConversion"/>
  </si>
  <si>
    <t>加班费</t>
    <phoneticPr fontId="3" type="noConversion"/>
  </si>
  <si>
    <t>小时</t>
    <phoneticPr fontId="3" type="noConversion"/>
  </si>
  <si>
    <t>摄像师</t>
    <phoneticPr fontId="3" type="noConversion"/>
  </si>
  <si>
    <t>咳嗽药</t>
    <phoneticPr fontId="3" type="noConversion"/>
  </si>
  <si>
    <t>伦敦当地采买</t>
    <phoneticPr fontId="3" type="noConversion"/>
  </si>
  <si>
    <t>打火机</t>
    <phoneticPr fontId="3" type="noConversion"/>
  </si>
  <si>
    <t>雨伞</t>
    <phoneticPr fontId="3" type="noConversion"/>
  </si>
  <si>
    <t>把</t>
    <phoneticPr fontId="3" type="noConversion"/>
  </si>
  <si>
    <t>威士忌</t>
    <phoneticPr fontId="3" type="noConversion"/>
  </si>
  <si>
    <t>瓶</t>
    <phoneticPr fontId="3" type="noConversion"/>
  </si>
  <si>
    <t>设计费</t>
    <phoneticPr fontId="3" type="noConversion"/>
  </si>
  <si>
    <t>PPT改长图</t>
    <phoneticPr fontId="3" type="noConversion"/>
  </si>
  <si>
    <t>每日长图</t>
    <phoneticPr fontId="3" type="noConversion"/>
  </si>
  <si>
    <t>banner</t>
    <phoneticPr fontId="3" type="noConversion"/>
  </si>
  <si>
    <t>国内-4月20日3个接机，4月24日2个送机</t>
    <phoneticPr fontId="3" type="noConversion"/>
  </si>
  <si>
    <t>境外-导游加时费</t>
    <phoneticPr fontId="3" type="noConversion"/>
  </si>
  <si>
    <t>境外-司机加时费</t>
    <phoneticPr fontId="3" type="noConversion"/>
  </si>
  <si>
    <t>当地会务人员</t>
    <phoneticPr fontId="19" type="noConversion"/>
  </si>
  <si>
    <t>4月20日-4月25日/26日</t>
    <phoneticPr fontId="3" type="noConversion"/>
  </si>
  <si>
    <r>
      <t>牛津：</t>
    </r>
    <r>
      <rPr>
        <b/>
        <sz val="11"/>
        <color rgb="FF0000FF"/>
        <rFont val="Arial"/>
        <family val="2"/>
      </rPr>
      <t>Reuben College Oxford</t>
    </r>
    <r>
      <rPr>
        <b/>
        <sz val="11"/>
        <color rgb="FF0000FF"/>
        <rFont val="宋体"/>
        <family val="2"/>
        <charset val="134"/>
      </rPr>
      <t>（换了学院）</t>
    </r>
    <phoneticPr fontId="3" type="noConversion"/>
  </si>
  <si>
    <r>
      <t>4</t>
    </r>
    <r>
      <rPr>
        <b/>
        <sz val="11"/>
        <color rgb="FF0000FF"/>
        <rFont val="宋体"/>
        <family val="2"/>
        <charset val="134"/>
      </rPr>
      <t>月</t>
    </r>
    <r>
      <rPr>
        <b/>
        <sz val="11"/>
        <color rgb="FF0000FF"/>
        <rFont val="Arial"/>
        <family val="2"/>
      </rPr>
      <t>24</t>
    </r>
    <r>
      <rPr>
        <b/>
        <sz val="11"/>
        <color rgb="FF0000FF"/>
        <rFont val="宋体"/>
        <family val="2"/>
        <charset val="134"/>
      </rPr>
      <t>日</t>
    </r>
    <r>
      <rPr>
        <b/>
        <sz val="11"/>
        <color rgb="FF0000FF"/>
        <rFont val="Arial"/>
        <family val="2"/>
      </rPr>
      <t>Lecture Theatre</t>
    </r>
    <r>
      <rPr>
        <b/>
        <sz val="11"/>
        <color rgb="FF0000FF"/>
        <rFont val="宋体"/>
        <family val="2"/>
        <charset val="134"/>
      </rPr>
      <t>（换了教室）</t>
    </r>
    <r>
      <rPr>
        <b/>
        <sz val="11"/>
        <color rgb="FF0000FF"/>
        <rFont val="Arial"/>
        <family val="2"/>
      </rPr>
      <t xml:space="preserve">
</t>
    </r>
    <phoneticPr fontId="19" type="noConversion"/>
  </si>
  <si>
    <t>4月21、23、24中餐午餐</t>
    <phoneticPr fontId="19" type="noConversion"/>
  </si>
  <si>
    <t>晚餐</t>
    <phoneticPr fontId="19" type="noConversion"/>
  </si>
  <si>
    <t>项</t>
    <phoneticPr fontId="19" type="noConversion"/>
  </si>
  <si>
    <r>
      <rPr>
        <b/>
        <sz val="11"/>
        <color rgb="FF0000FF"/>
        <rFont val="宋体"/>
        <family val="2"/>
        <charset val="134"/>
      </rPr>
      <t>国际机票</t>
    </r>
    <r>
      <rPr>
        <b/>
        <sz val="11"/>
        <color rgb="FF0000FF"/>
        <rFont val="Arial"/>
        <family val="2"/>
      </rPr>
      <t>+</t>
    </r>
    <r>
      <rPr>
        <b/>
        <sz val="11"/>
        <color rgb="FF0000FF"/>
        <rFont val="宋体"/>
        <family val="2"/>
        <charset val="134"/>
      </rPr>
      <t>国内中转
（详情见附表）</t>
    </r>
    <phoneticPr fontId="19" type="noConversion"/>
  </si>
  <si>
    <t>机票服务费</t>
    <phoneticPr fontId="19" type="noConversion"/>
  </si>
  <si>
    <t>以上费用小计</t>
    <phoneticPr fontId="19" type="noConversion"/>
  </si>
  <si>
    <r>
      <rPr>
        <sz val="11"/>
        <rFont val="宋体"/>
        <family val="2"/>
        <charset val="134"/>
      </rPr>
      <t>服务费8</t>
    </r>
    <r>
      <rPr>
        <sz val="11"/>
        <rFont val="Arial"/>
        <family val="2"/>
      </rPr>
      <t>%</t>
    </r>
    <phoneticPr fontId="19" type="noConversion"/>
  </si>
  <si>
    <t>服务费总计</t>
    <phoneticPr fontId="19" type="noConversion"/>
  </si>
  <si>
    <t>会议总费用 (不含税)</t>
    <phoneticPr fontId="19" type="noConversion"/>
  </si>
  <si>
    <r>
      <rPr>
        <sz val="11"/>
        <rFont val="宋体"/>
        <family val="2"/>
        <charset val="134"/>
      </rPr>
      <t>会议总费用</t>
    </r>
    <r>
      <rPr>
        <sz val="11"/>
        <rFont val="Arial"/>
        <family val="2"/>
      </rPr>
      <t xml:space="preserve"> (</t>
    </r>
    <r>
      <rPr>
        <sz val="11"/>
        <rFont val="宋体"/>
        <family val="2"/>
        <charset val="134"/>
      </rPr>
      <t>不含税</t>
    </r>
    <r>
      <rPr>
        <sz val="11"/>
        <rFont val="Arial"/>
        <family val="2"/>
      </rPr>
      <t>)</t>
    </r>
    <phoneticPr fontId="19" type="noConversion"/>
  </si>
  <si>
    <t>增值税普通发票</t>
    <phoneticPr fontId="19" type="noConversion"/>
  </si>
  <si>
    <t>项目总费用</t>
    <phoneticPr fontId="19" type="noConversion"/>
  </si>
  <si>
    <t>4月20日北京-伦敦
CZ673  14:55-18:45
4月24日伦敦-北京
CZ674  20:50-14:05+1</t>
    <phoneticPr fontId="19" type="noConversion"/>
  </si>
  <si>
    <t>组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</si>
</sst>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176" formatCode="\¥#,##0.00_);[Red]\(\¥#,##0.00\)"/>
    <numFmt numFmtId="177" formatCode="\¥#,##0.00_);\(\¥#,##0.00\)"/>
    <numFmt numFmtId="178" formatCode="#,##0_);[Red]\(#,##0\)"/>
    <numFmt numFmtId="179" formatCode="[$-409]d\-mmm\-yyyy;@"/>
    <numFmt numFmtId="180" formatCode="&quot;¥&quot;#,##0.0;&quot;¥&quot;\-#,##0.0"/>
    <numFmt numFmtId="181" formatCode="0_ "/>
    <numFmt numFmtId="182" formatCode="[$-409]d\-mmm\-yy;@"/>
    <numFmt numFmtId="183" formatCode="#,##0.00_);[Red]\(#,##0.00\)"/>
  </numFmts>
  <fonts count="5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Arial"/>
      <family val="2"/>
    </font>
    <font>
      <sz val="11"/>
      <name val="等线"/>
      <family val="3"/>
      <charset val="134"/>
      <scheme val="minor"/>
    </font>
    <font>
      <b/>
      <sz val="11"/>
      <color rgb="FF0000FF"/>
      <name val="等线"/>
      <family val="3"/>
      <charset val="134"/>
      <scheme val="minor"/>
    </font>
    <font>
      <sz val="11"/>
      <color indexed="10"/>
      <name val="等线"/>
      <family val="3"/>
      <charset val="134"/>
      <scheme val="minor"/>
    </font>
    <font>
      <sz val="11"/>
      <color indexed="12"/>
      <name val="等线"/>
      <family val="3"/>
      <charset val="134"/>
      <scheme val="minor"/>
    </font>
    <font>
      <sz val="11"/>
      <name val="宋体"/>
      <family val="2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sz val="11"/>
      <color rgb="FF0000FF"/>
      <name val="等线"/>
      <family val="3"/>
      <charset val="134"/>
      <scheme val="minor"/>
    </font>
    <font>
      <sz val="11"/>
      <name val="黑体"/>
      <family val="3"/>
      <charset val="134"/>
    </font>
    <font>
      <sz val="11"/>
      <name val="Arial"/>
      <family val="2"/>
      <charset val="134"/>
    </font>
    <font>
      <b/>
      <sz val="14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FF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FF"/>
      <name val="宋体"/>
      <family val="3"/>
      <charset val="134"/>
    </font>
    <font>
      <b/>
      <u/>
      <sz val="11"/>
      <color rgb="FFFF0000"/>
      <name val="宋体"/>
      <family val="3"/>
      <charset val="134"/>
    </font>
    <font>
      <b/>
      <u/>
      <sz val="11"/>
      <color rgb="FF0000FF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2707E9"/>
      <name val="宋体"/>
      <family val="3"/>
      <charset val="134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宋体"/>
      <family val="3"/>
      <charset val="134"/>
    </font>
    <font>
      <sz val="9"/>
      <name val="微软雅黑"/>
      <family val="2"/>
      <charset val="134"/>
    </font>
    <font>
      <sz val="10"/>
      <name val="黑体"/>
      <family val="3"/>
      <charset val="134"/>
    </font>
    <font>
      <sz val="10"/>
      <color rgb="FFFF0000"/>
      <name val="黑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等线"/>
      <family val="2"/>
      <charset val="134"/>
    </font>
    <font>
      <sz val="9"/>
      <color rgb="FF000000"/>
      <name val="微软雅黑"/>
      <family val="2"/>
      <charset val="134"/>
    </font>
    <font>
      <sz val="10"/>
      <color rgb="FF000000"/>
      <name val="黑体"/>
      <family val="3"/>
      <charset val="134"/>
    </font>
    <font>
      <sz val="9"/>
      <color rgb="FFFF0000"/>
      <name val="微软雅黑"/>
      <family val="2"/>
      <charset val="134"/>
    </font>
    <font>
      <sz val="22"/>
      <color rgb="FF161616"/>
      <name val="等线"/>
      <family val="3"/>
      <charset val="134"/>
    </font>
    <font>
      <b/>
      <sz val="14"/>
      <color rgb="FF161616"/>
      <name val="等线"/>
      <family val="3"/>
      <charset val="134"/>
    </font>
    <font>
      <sz val="12"/>
      <color theme="1"/>
      <name val="等线"/>
      <family val="2"/>
      <charset val="134"/>
    </font>
    <font>
      <sz val="12"/>
      <color rgb="FF161616"/>
      <name val="等线"/>
      <family val="2"/>
      <charset val="134"/>
    </font>
    <font>
      <sz val="12"/>
      <color rgb="FF161616"/>
      <name val="等线"/>
      <family val="3"/>
      <charset val="134"/>
    </font>
    <font>
      <sz val="9"/>
      <name val="等线"/>
      <family val="3"/>
      <charset val="134"/>
    </font>
    <font>
      <b/>
      <sz val="11"/>
      <color rgb="FF0000FF"/>
      <name val="宋体"/>
      <family val="2"/>
      <charset val="134"/>
    </font>
    <font>
      <u/>
      <sz val="11"/>
      <color theme="10"/>
      <name val="等线"/>
      <family val="2"/>
      <scheme val="minor"/>
    </font>
    <font>
      <b/>
      <sz val="11"/>
      <color indexed="12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rgb="FF2707E9"/>
      <name val="等线"/>
      <family val="3"/>
      <charset val="134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  <charset val="134"/>
    </font>
    <font>
      <sz val="11"/>
      <color rgb="FFFF0000"/>
      <name val="Arial"/>
      <family val="2"/>
      <charset val="134"/>
    </font>
    <font>
      <b/>
      <sz val="11"/>
      <color theme="0"/>
      <name val="宋体"/>
      <family val="3"/>
      <charset val="134"/>
    </font>
    <font>
      <b/>
      <sz val="11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EBA1E2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01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/>
  </cellStyleXfs>
  <cellXfs count="433">
    <xf numFmtId="0" fontId="0" fillId="0" borderId="0" xfId="0"/>
    <xf numFmtId="0" fontId="4" fillId="0" borderId="0" xfId="2" applyFont="1" applyAlignment="1" applyProtection="1">
      <alignment vertical="center" wrapText="1"/>
      <protection locked="0"/>
    </xf>
    <xf numFmtId="6" fontId="4" fillId="0" borderId="0" xfId="2" applyNumberFormat="1" applyFont="1" applyAlignment="1" applyProtection="1">
      <alignment vertical="center" wrapText="1"/>
      <protection locked="0"/>
    </xf>
    <xf numFmtId="0" fontId="7" fillId="2" borderId="14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8" fontId="4" fillId="0" borderId="0" xfId="2" applyNumberFormat="1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right" vertical="center" wrapText="1"/>
      <protection locked="0"/>
    </xf>
    <xf numFmtId="0" fontId="6" fillId="2" borderId="14" xfId="2" applyFont="1" applyFill="1" applyBorder="1" applyAlignment="1">
      <alignment vertical="center" wrapText="1"/>
    </xf>
    <xf numFmtId="176" fontId="12" fillId="0" borderId="14" xfId="2" applyNumberFormat="1" applyFont="1" applyBorder="1" applyAlignment="1">
      <alignment horizontal="right" vertical="center" wrapText="1"/>
    </xf>
    <xf numFmtId="176" fontId="8" fillId="2" borderId="14" xfId="2" applyNumberFormat="1" applyFont="1" applyFill="1" applyBorder="1" applyAlignment="1">
      <alignment horizontal="right" vertical="center" wrapText="1"/>
    </xf>
    <xf numFmtId="6" fontId="13" fillId="0" borderId="0" xfId="2" applyNumberFormat="1" applyFont="1" applyAlignment="1" applyProtection="1">
      <alignment vertical="center" wrapText="1"/>
      <protection locked="0"/>
    </xf>
    <xf numFmtId="0" fontId="11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2" applyFont="1" applyAlignment="1" applyProtection="1">
      <alignment vertical="center" wrapText="1"/>
      <protection locked="0"/>
    </xf>
    <xf numFmtId="0" fontId="4" fillId="0" borderId="22" xfId="2" applyFont="1" applyBorder="1" applyAlignment="1" applyProtection="1">
      <alignment horizontal="left" vertical="center" wrapText="1"/>
      <protection locked="0"/>
    </xf>
    <xf numFmtId="0" fontId="4" fillId="0" borderId="28" xfId="2" applyFont="1" applyBorder="1" applyAlignment="1" applyProtection="1">
      <alignment vertical="center" wrapText="1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176" fontId="4" fillId="0" borderId="28" xfId="2" applyNumberFormat="1" applyFont="1" applyBorder="1" applyAlignment="1" applyProtection="1">
      <alignment horizontal="right" vertical="center" wrapText="1"/>
      <protection locked="0"/>
    </xf>
    <xf numFmtId="0" fontId="4" fillId="0" borderId="28" xfId="2" applyFont="1" applyBorder="1" applyAlignment="1" applyProtection="1">
      <alignment horizontal="right" vertical="center" wrapText="1"/>
      <protection locked="0"/>
    </xf>
    <xf numFmtId="0" fontId="4" fillId="0" borderId="34" xfId="2" applyFont="1" applyBorder="1" applyAlignment="1" applyProtection="1">
      <alignment horizontal="center" vertical="center" wrapText="1"/>
      <protection locked="0"/>
    </xf>
    <xf numFmtId="0" fontId="4" fillId="0" borderId="24" xfId="2" applyFont="1" applyBorder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176" fontId="4" fillId="0" borderId="0" xfId="2" applyNumberFormat="1" applyFont="1" applyAlignment="1" applyProtection="1">
      <alignment horizontal="right" vertical="center" wrapText="1"/>
      <protection locked="0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11" fillId="0" borderId="29" xfId="2" applyFont="1" applyBorder="1" applyAlignment="1" applyProtection="1">
      <alignment horizontal="left" vertical="center" wrapText="1"/>
      <protection locked="0"/>
    </xf>
    <xf numFmtId="0" fontId="4" fillId="0" borderId="30" xfId="2" applyFont="1" applyBorder="1" applyAlignment="1" applyProtection="1">
      <alignment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176" fontId="4" fillId="0" borderId="30" xfId="2" applyNumberFormat="1" applyFont="1" applyBorder="1" applyAlignment="1" applyProtection="1">
      <alignment horizontal="right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17" fillId="3" borderId="7" xfId="2" applyFont="1" applyFill="1" applyBorder="1" applyAlignment="1" applyProtection="1">
      <alignment horizontal="left" vertical="center"/>
      <protection locked="0"/>
    </xf>
    <xf numFmtId="0" fontId="17" fillId="3" borderId="8" xfId="2" applyFont="1" applyFill="1" applyBorder="1" applyAlignment="1" applyProtection="1">
      <alignment vertical="center" wrapText="1"/>
      <protection locked="0"/>
    </xf>
    <xf numFmtId="0" fontId="17" fillId="4" borderId="13" xfId="2" applyFont="1" applyFill="1" applyBorder="1" applyAlignment="1" applyProtection="1">
      <alignment vertical="center" wrapText="1"/>
      <protection locked="0"/>
    </xf>
    <xf numFmtId="0" fontId="17" fillId="4" borderId="14" xfId="2" applyFont="1" applyFill="1" applyBorder="1" applyAlignment="1" applyProtection="1">
      <alignment vertical="center" wrapText="1"/>
      <protection locked="0"/>
    </xf>
    <xf numFmtId="0" fontId="17" fillId="5" borderId="14" xfId="2" applyFont="1" applyFill="1" applyBorder="1" applyAlignment="1" applyProtection="1">
      <alignment horizontal="center" vertical="center" wrapText="1"/>
      <protection locked="0"/>
    </xf>
    <xf numFmtId="176" fontId="17" fillId="5" borderId="14" xfId="2" applyNumberFormat="1" applyFont="1" applyFill="1" applyBorder="1" applyAlignment="1" applyProtection="1">
      <alignment horizontal="right" vertical="center" wrapText="1"/>
      <protection locked="0"/>
    </xf>
    <xf numFmtId="0" fontId="18" fillId="0" borderId="16" xfId="2" applyFont="1" applyBorder="1" applyAlignment="1">
      <alignment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176" fontId="21" fillId="0" borderId="14" xfId="2" applyNumberFormat="1" applyFont="1" applyBorder="1" applyAlignment="1" applyProtection="1">
      <alignment horizontal="right" vertical="center" wrapText="1"/>
      <protection locked="0"/>
    </xf>
    <xf numFmtId="176" fontId="21" fillId="0" borderId="14" xfId="2" applyNumberFormat="1" applyFont="1" applyBorder="1" applyAlignment="1">
      <alignment horizontal="right" vertical="center" wrapText="1"/>
    </xf>
    <xf numFmtId="176" fontId="16" fillId="0" borderId="12" xfId="2" applyNumberFormat="1" applyFont="1" applyBorder="1" applyAlignment="1" applyProtection="1">
      <alignment horizontal="left" vertical="center" wrapText="1"/>
      <protection locked="0"/>
    </xf>
    <xf numFmtId="58" fontId="18" fillId="0" borderId="16" xfId="2" applyNumberFormat="1" applyFont="1" applyBorder="1" applyAlignment="1">
      <alignment vertical="center" wrapText="1"/>
    </xf>
    <xf numFmtId="176" fontId="18" fillId="0" borderId="14" xfId="2" applyNumberFormat="1" applyFont="1" applyBorder="1" applyAlignment="1">
      <alignment vertical="center" wrapText="1"/>
    </xf>
    <xf numFmtId="0" fontId="17" fillId="7" borderId="14" xfId="2" applyFont="1" applyFill="1" applyBorder="1" applyAlignment="1">
      <alignment vertical="center" wrapText="1"/>
    </xf>
    <xf numFmtId="0" fontId="20" fillId="7" borderId="14" xfId="2" applyFont="1" applyFill="1" applyBorder="1" applyAlignment="1" applyProtection="1">
      <alignment horizontal="center" vertical="center" wrapText="1"/>
      <protection locked="0"/>
    </xf>
    <xf numFmtId="0" fontId="10" fillId="7" borderId="14" xfId="2" applyFont="1" applyFill="1" applyBorder="1" applyAlignment="1" applyProtection="1">
      <alignment horizontal="center" vertical="center" wrapText="1"/>
      <protection locked="0"/>
    </xf>
    <xf numFmtId="176" fontId="10" fillId="7" borderId="14" xfId="2" applyNumberFormat="1" applyFont="1" applyFill="1" applyBorder="1" applyAlignment="1" applyProtection="1">
      <alignment horizontal="right" vertical="center" wrapText="1"/>
      <protection locked="0"/>
    </xf>
    <xf numFmtId="176" fontId="17" fillId="7" borderId="14" xfId="2" applyNumberFormat="1" applyFont="1" applyFill="1" applyBorder="1" applyAlignment="1">
      <alignment horizontal="right" vertical="center" wrapText="1"/>
    </xf>
    <xf numFmtId="0" fontId="10" fillId="7" borderId="12" xfId="2" applyFont="1" applyFill="1" applyBorder="1" applyAlignment="1" applyProtection="1">
      <alignment vertical="center" wrapText="1"/>
      <protection locked="0"/>
    </xf>
    <xf numFmtId="0" fontId="18" fillId="0" borderId="14" xfId="2" applyFont="1" applyBorder="1" applyAlignment="1">
      <alignment vertical="center" wrapText="1"/>
    </xf>
    <xf numFmtId="176" fontId="21" fillId="3" borderId="14" xfId="2" applyNumberFormat="1" applyFont="1" applyFill="1" applyBorder="1" applyAlignment="1">
      <alignment horizontal="right" vertical="center" wrapText="1"/>
    </xf>
    <xf numFmtId="176" fontId="16" fillId="3" borderId="12" xfId="2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/>
    </xf>
    <xf numFmtId="0" fontId="17" fillId="3" borderId="17" xfId="2" applyFont="1" applyFill="1" applyBorder="1" applyAlignment="1" applyProtection="1">
      <alignment horizontal="left" vertical="center" wrapText="1"/>
      <protection locked="0"/>
    </xf>
    <xf numFmtId="58" fontId="18" fillId="0" borderId="14" xfId="2" applyNumberFormat="1" applyFont="1" applyBorder="1" applyAlignment="1">
      <alignment vertical="center" wrapText="1"/>
    </xf>
    <xf numFmtId="176" fontId="16" fillId="3" borderId="11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12" xfId="2" applyFont="1" applyBorder="1" applyAlignment="1">
      <alignment horizontal="left" vertical="center" wrapText="1"/>
    </xf>
    <xf numFmtId="0" fontId="17" fillId="7" borderId="15" xfId="2" applyFont="1" applyFill="1" applyBorder="1" applyAlignment="1" applyProtection="1">
      <alignment horizontal="left" vertical="center" wrapText="1"/>
      <protection locked="0"/>
    </xf>
    <xf numFmtId="0" fontId="18" fillId="3" borderId="8" xfId="2" applyFont="1" applyFill="1" applyBorder="1" applyAlignment="1">
      <alignment horizontal="left" vertical="center" wrapText="1"/>
    </xf>
    <xf numFmtId="58" fontId="18" fillId="3" borderId="14" xfId="2" applyNumberFormat="1" applyFont="1" applyFill="1" applyBorder="1" applyAlignment="1">
      <alignment vertical="center" wrapText="1"/>
    </xf>
    <xf numFmtId="0" fontId="20" fillId="3" borderId="14" xfId="2" applyFont="1" applyFill="1" applyBorder="1" applyAlignment="1" applyProtection="1">
      <alignment horizontal="center" vertical="center" wrapText="1"/>
      <protection locked="0"/>
    </xf>
    <xf numFmtId="176" fontId="21" fillId="3" borderId="14" xfId="2" applyNumberFormat="1" applyFont="1" applyFill="1" applyBorder="1" applyAlignment="1" applyProtection="1">
      <alignment horizontal="right" vertical="center" wrapText="1"/>
      <protection locked="0"/>
    </xf>
    <xf numFmtId="0" fontId="10" fillId="3" borderId="14" xfId="2" applyFont="1" applyFill="1" applyBorder="1" applyAlignment="1" applyProtection="1">
      <alignment horizontal="center" vertical="center" wrapText="1"/>
      <protection locked="0"/>
    </xf>
    <xf numFmtId="0" fontId="10" fillId="0" borderId="14" xfId="2" applyFont="1" applyBorder="1" applyAlignment="1" applyProtection="1">
      <alignment horizontal="center" vertical="center" wrapText="1"/>
      <protection locked="0"/>
    </xf>
    <xf numFmtId="0" fontId="20" fillId="0" borderId="14" xfId="2" applyFont="1" applyBorder="1" applyAlignment="1" applyProtection="1">
      <alignment horizontal="center" vertical="center" wrapText="1"/>
      <protection locked="0"/>
    </xf>
    <xf numFmtId="0" fontId="18" fillId="0" borderId="14" xfId="2" applyFont="1" applyBorder="1" applyAlignment="1">
      <alignment horizontal="left" vertical="center" wrapText="1"/>
    </xf>
    <xf numFmtId="177" fontId="21" fillId="3" borderId="14" xfId="2" applyNumberFormat="1" applyFont="1" applyFill="1" applyBorder="1" applyAlignment="1">
      <alignment horizontal="right" vertical="center" wrapText="1"/>
    </xf>
    <xf numFmtId="0" fontId="20" fillId="9" borderId="14" xfId="2" applyFont="1" applyFill="1" applyBorder="1" applyAlignment="1">
      <alignment horizontal="center" vertical="center" wrapText="1"/>
    </xf>
    <xf numFmtId="0" fontId="10" fillId="9" borderId="14" xfId="2" applyFont="1" applyFill="1" applyBorder="1" applyAlignment="1" applyProtection="1">
      <alignment horizontal="center" vertical="center" wrapText="1"/>
      <protection locked="0"/>
    </xf>
    <xf numFmtId="177" fontId="21" fillId="0" borderId="14" xfId="2" applyNumberFormat="1" applyFont="1" applyBorder="1" applyAlignment="1">
      <alignment horizontal="righ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  <xf numFmtId="0" fontId="17" fillId="7" borderId="14" xfId="2" applyFont="1" applyFill="1" applyBorder="1" applyAlignment="1" applyProtection="1">
      <alignment vertical="center" wrapText="1"/>
      <protection locked="0"/>
    </xf>
    <xf numFmtId="177" fontId="17" fillId="7" borderId="14" xfId="2" applyNumberFormat="1" applyFont="1" applyFill="1" applyBorder="1" applyAlignment="1">
      <alignment horizontal="right" vertical="center" wrapText="1"/>
    </xf>
    <xf numFmtId="0" fontId="18" fillId="3" borderId="11" xfId="2" applyFont="1" applyFill="1" applyBorder="1" applyAlignment="1">
      <alignment vertical="center" wrapText="1"/>
    </xf>
    <xf numFmtId="176" fontId="18" fillId="10" borderId="14" xfId="2" applyNumberFormat="1" applyFont="1" applyFill="1" applyBorder="1" applyAlignment="1">
      <alignment horizontal="right" vertical="center" wrapText="1"/>
    </xf>
    <xf numFmtId="176" fontId="21" fillId="10" borderId="14" xfId="2" applyNumberFormat="1" applyFont="1" applyFill="1" applyBorder="1" applyAlignment="1">
      <alignment horizontal="right" vertical="center" wrapText="1"/>
    </xf>
    <xf numFmtId="0" fontId="10" fillId="10" borderId="12" xfId="2" applyFont="1" applyFill="1" applyBorder="1" applyAlignment="1" applyProtection="1">
      <alignment vertical="center" wrapText="1"/>
      <protection locked="0"/>
    </xf>
    <xf numFmtId="0" fontId="17" fillId="5" borderId="13" xfId="2" applyFont="1" applyFill="1" applyBorder="1" applyAlignment="1" applyProtection="1">
      <alignment horizontal="left" vertical="center" wrapText="1"/>
      <protection locked="0"/>
    </xf>
    <xf numFmtId="0" fontId="17" fillId="5" borderId="14" xfId="2" applyFont="1" applyFill="1" applyBorder="1" applyAlignment="1" applyProtection="1">
      <alignment vertical="center" wrapText="1"/>
      <protection locked="0"/>
    </xf>
    <xf numFmtId="0" fontId="10" fillId="5" borderId="14" xfId="2" applyFont="1" applyFill="1" applyBorder="1" applyAlignment="1" applyProtection="1">
      <alignment horizontal="center" vertical="center" wrapText="1"/>
      <protection locked="0"/>
    </xf>
    <xf numFmtId="9" fontId="10" fillId="5" borderId="14" xfId="2" applyNumberFormat="1" applyFont="1" applyFill="1" applyBorder="1" applyAlignment="1" applyProtection="1">
      <alignment horizontal="right" vertical="center" wrapText="1"/>
      <protection locked="0"/>
    </xf>
    <xf numFmtId="176" fontId="17" fillId="5" borderId="14" xfId="2" applyNumberFormat="1" applyFont="1" applyFill="1" applyBorder="1" applyAlignment="1">
      <alignment horizontal="right" vertical="center" wrapText="1"/>
    </xf>
    <xf numFmtId="0" fontId="10" fillId="5" borderId="12" xfId="2" applyFont="1" applyFill="1" applyBorder="1" applyAlignment="1" applyProtection="1">
      <alignment vertical="center" wrapText="1"/>
      <protection locked="0"/>
    </xf>
    <xf numFmtId="0" fontId="26" fillId="0" borderId="27" xfId="2" applyFont="1" applyBorder="1" applyAlignment="1">
      <alignment vertical="center" wrapText="1"/>
    </xf>
    <xf numFmtId="176" fontId="18" fillId="0" borderId="11" xfId="2" applyNumberFormat="1" applyFont="1" applyBorder="1" applyAlignment="1">
      <alignment horizontal="left" vertical="center" wrapText="1"/>
    </xf>
    <xf numFmtId="176" fontId="18" fillId="0" borderId="14" xfId="2" applyNumberFormat="1" applyFont="1" applyBorder="1" applyAlignment="1">
      <alignment horizontal="left" vertical="center" wrapText="1"/>
    </xf>
    <xf numFmtId="176" fontId="18" fillId="0" borderId="14" xfId="2" applyNumberFormat="1" applyFont="1" applyBorder="1" applyAlignment="1">
      <alignment horizontal="right" vertical="center" wrapText="1"/>
    </xf>
    <xf numFmtId="176" fontId="10" fillId="7" borderId="14" xfId="2" applyNumberFormat="1" applyFont="1" applyFill="1" applyBorder="1" applyAlignment="1" applyProtection="1">
      <alignment horizontal="right" wrapText="1"/>
      <protection locked="0"/>
    </xf>
    <xf numFmtId="176" fontId="27" fillId="0" borderId="0" xfId="2" applyNumberFormat="1" applyFont="1" applyAlignment="1" applyProtection="1">
      <alignment horizontal="right" vertical="center" wrapText="1"/>
      <protection locked="0"/>
    </xf>
    <xf numFmtId="0" fontId="26" fillId="0" borderId="16" xfId="2" applyFont="1" applyBorder="1" applyAlignment="1">
      <alignment horizontal="center" vertical="center" wrapText="1"/>
    </xf>
    <xf numFmtId="176" fontId="18" fillId="0" borderId="16" xfId="2" applyNumberFormat="1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176" fontId="21" fillId="3" borderId="16" xfId="2" applyNumberFormat="1" applyFont="1" applyFill="1" applyBorder="1" applyAlignment="1" applyProtection="1">
      <alignment horizontal="center" vertical="center" wrapText="1"/>
      <protection locked="0"/>
    </xf>
    <xf numFmtId="176" fontId="21" fillId="0" borderId="16" xfId="2" applyNumberFormat="1" applyFont="1" applyBorder="1" applyAlignment="1">
      <alignment horizontal="center" vertical="center" wrapText="1"/>
    </xf>
    <xf numFmtId="176" fontId="16" fillId="0" borderId="14" xfId="2" applyNumberFormat="1" applyFont="1" applyBorder="1" applyAlignment="1" applyProtection="1">
      <alignment horizontal="center" vertical="center" wrapText="1"/>
      <protection locked="0"/>
    </xf>
    <xf numFmtId="0" fontId="28" fillId="0" borderId="0" xfId="2" applyFont="1" applyAlignment="1">
      <alignment horizontal="center" vertical="center" wrapText="1"/>
    </xf>
    <xf numFmtId="176" fontId="27" fillId="0" borderId="0" xfId="2" applyNumberFormat="1" applyFont="1" applyAlignment="1">
      <alignment horizontal="right" vertical="center" wrapText="1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176" fontId="18" fillId="3" borderId="14" xfId="2" applyNumberFormat="1" applyFont="1" applyFill="1" applyBorder="1" applyAlignment="1">
      <alignment horizontal="left" vertical="center" wrapText="1"/>
    </xf>
    <xf numFmtId="176" fontId="16" fillId="0" borderId="14" xfId="2" applyNumberFormat="1" applyFont="1" applyBorder="1" applyAlignment="1" applyProtection="1">
      <alignment horizontal="left" vertical="center" wrapText="1"/>
      <protection locked="0"/>
    </xf>
    <xf numFmtId="0" fontId="18" fillId="0" borderId="27" xfId="2" applyFont="1" applyBorder="1" applyAlignment="1">
      <alignment horizontal="left" vertical="center" wrapText="1"/>
    </xf>
    <xf numFmtId="0" fontId="10" fillId="7" borderId="14" xfId="2" applyFont="1" applyFill="1" applyBorder="1" applyAlignment="1" applyProtection="1">
      <alignment horizontal="center" wrapText="1"/>
      <protection locked="0"/>
    </xf>
    <xf numFmtId="0" fontId="10" fillId="5" borderId="14" xfId="2" applyFont="1" applyFill="1" applyBorder="1" applyAlignment="1" applyProtection="1">
      <alignment horizontal="left" vertical="center" wrapText="1"/>
      <protection locked="0"/>
    </xf>
    <xf numFmtId="0" fontId="10" fillId="5" borderId="12" xfId="2" applyFont="1" applyFill="1" applyBorder="1" applyAlignment="1" applyProtection="1">
      <alignment horizontal="left" vertical="center" wrapText="1"/>
      <protection locked="0"/>
    </xf>
    <xf numFmtId="0" fontId="17" fillId="5" borderId="5" xfId="2" applyFont="1" applyFill="1" applyBorder="1" applyAlignment="1">
      <alignment vertical="center" wrapText="1"/>
    </xf>
    <xf numFmtId="176" fontId="17" fillId="10" borderId="14" xfId="2" applyNumberFormat="1" applyFont="1" applyFill="1" applyBorder="1" applyAlignment="1">
      <alignment horizontal="right" vertical="center" wrapText="1"/>
    </xf>
    <xf numFmtId="0" fontId="10" fillId="10" borderId="12" xfId="2" applyFont="1" applyFill="1" applyBorder="1" applyAlignment="1" applyProtection="1">
      <alignment horizontal="center" vertical="center" wrapText="1"/>
      <protection locked="0"/>
    </xf>
    <xf numFmtId="176" fontId="30" fillId="11" borderId="9" xfId="2" applyNumberFormat="1" applyFont="1" applyFill="1" applyBorder="1" applyAlignment="1">
      <alignment horizontal="right" vertical="center" wrapText="1"/>
    </xf>
    <xf numFmtId="176" fontId="30" fillId="11" borderId="8" xfId="2" applyNumberFormat="1" applyFont="1" applyFill="1" applyBorder="1" applyAlignment="1">
      <alignment horizontal="right" vertical="center" wrapText="1"/>
    </xf>
    <xf numFmtId="176" fontId="30" fillId="11" borderId="14" xfId="2" applyNumberFormat="1" applyFont="1" applyFill="1" applyBorder="1" applyAlignment="1">
      <alignment horizontal="right" vertical="center" wrapText="1"/>
    </xf>
    <xf numFmtId="0" fontId="30" fillId="11" borderId="12" xfId="2" applyFont="1" applyFill="1" applyBorder="1" applyAlignment="1" applyProtection="1">
      <alignment horizontal="center" vertical="center" wrapText="1"/>
      <protection locked="0"/>
    </xf>
    <xf numFmtId="9" fontId="30" fillId="11" borderId="8" xfId="1" applyFont="1" applyFill="1" applyBorder="1" applyAlignment="1" applyProtection="1">
      <alignment horizontal="right" vertical="center" wrapText="1"/>
    </xf>
    <xf numFmtId="176" fontId="30" fillId="11" borderId="12" xfId="2" applyNumberFormat="1" applyFont="1" applyFill="1" applyBorder="1" applyAlignment="1" applyProtection="1">
      <alignment horizontal="center" vertical="center" wrapText="1"/>
      <protection locked="0"/>
    </xf>
    <xf numFmtId="0" fontId="30" fillId="7" borderId="30" xfId="2" applyFont="1" applyFill="1" applyBorder="1" applyAlignment="1" applyProtection="1">
      <alignment vertical="center" wrapText="1"/>
      <protection locked="0"/>
    </xf>
    <xf numFmtId="0" fontId="30" fillId="7" borderId="30" xfId="2" applyFont="1" applyFill="1" applyBorder="1" applyAlignment="1" applyProtection="1">
      <alignment horizontal="center" vertical="center" wrapText="1"/>
      <protection locked="0"/>
    </xf>
    <xf numFmtId="176" fontId="30" fillId="7" borderId="31" xfId="2" applyNumberFormat="1" applyFont="1" applyFill="1" applyBorder="1" applyAlignment="1" applyProtection="1">
      <alignment horizontal="right" vertical="center" wrapText="1"/>
      <protection locked="0"/>
    </xf>
    <xf numFmtId="178" fontId="17" fillId="7" borderId="32" xfId="2" applyNumberFormat="1" applyFont="1" applyFill="1" applyBorder="1" applyAlignment="1">
      <alignment horizontal="right" vertical="center" wrapText="1"/>
    </xf>
    <xf numFmtId="0" fontId="30" fillId="7" borderId="33" xfId="2" applyFont="1" applyFill="1" applyBorder="1" applyAlignment="1" applyProtection="1">
      <alignment horizontal="center" vertical="center" wrapText="1"/>
      <protection locked="0"/>
    </xf>
    <xf numFmtId="0" fontId="30" fillId="7" borderId="28" xfId="2" applyFont="1" applyFill="1" applyBorder="1" applyAlignment="1" applyProtection="1">
      <alignment vertical="center" wrapText="1"/>
      <protection locked="0"/>
    </xf>
    <xf numFmtId="0" fontId="30" fillId="7" borderId="28" xfId="2" applyFont="1" applyFill="1" applyBorder="1" applyAlignment="1" applyProtection="1">
      <alignment horizontal="center" vertical="center" wrapText="1"/>
      <protection locked="0"/>
    </xf>
    <xf numFmtId="176" fontId="30" fillId="7" borderId="23" xfId="2" applyNumberFormat="1" applyFont="1" applyFill="1" applyBorder="1" applyAlignment="1" applyProtection="1">
      <alignment horizontal="right" vertical="center" wrapText="1"/>
      <protection locked="0"/>
    </xf>
    <xf numFmtId="176" fontId="17" fillId="7" borderId="16" xfId="2" applyNumberFormat="1" applyFont="1" applyFill="1" applyBorder="1" applyAlignment="1">
      <alignment horizontal="right" vertical="center" wrapText="1"/>
    </xf>
    <xf numFmtId="0" fontId="30" fillId="7" borderId="21" xfId="2" applyFont="1" applyFill="1" applyBorder="1" applyAlignment="1" applyProtection="1">
      <alignment horizontal="center" vertical="center" wrapText="1"/>
      <protection locked="0"/>
    </xf>
    <xf numFmtId="0" fontId="31" fillId="0" borderId="14" xfId="4" applyFont="1" applyBorder="1">
      <alignment vertical="center"/>
    </xf>
    <xf numFmtId="0" fontId="31" fillId="0" borderId="14" xfId="4" applyFont="1" applyBorder="1" applyAlignment="1">
      <alignment horizontal="center" vertical="center"/>
    </xf>
    <xf numFmtId="179" fontId="31" fillId="0" borderId="14" xfId="4" applyNumberFormat="1" applyFont="1" applyBorder="1">
      <alignment vertical="center"/>
    </xf>
    <xf numFmtId="0" fontId="33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4" fillId="14" borderId="14" xfId="4" applyFont="1" applyFill="1" applyBorder="1" applyAlignment="1">
      <alignment horizontal="center" vertical="center" wrapText="1"/>
    </xf>
    <xf numFmtId="0" fontId="34" fillId="16" borderId="14" xfId="4" applyFont="1" applyFill="1" applyBorder="1" applyAlignment="1">
      <alignment horizontal="center" vertical="center" wrapText="1"/>
    </xf>
    <xf numFmtId="0" fontId="37" fillId="0" borderId="0" xfId="4" applyFont="1">
      <alignment vertical="center"/>
    </xf>
    <xf numFmtId="0" fontId="31" fillId="12" borderId="14" xfId="4" applyFont="1" applyFill="1" applyBorder="1" applyAlignment="1">
      <alignment horizontal="center" vertical="center" wrapText="1"/>
    </xf>
    <xf numFmtId="0" fontId="31" fillId="17" borderId="14" xfId="4" applyFont="1" applyFill="1" applyBorder="1" applyAlignment="1">
      <alignment horizontal="center" vertical="center" wrapText="1"/>
    </xf>
    <xf numFmtId="0" fontId="31" fillId="18" borderId="14" xfId="4" applyFont="1" applyFill="1" applyBorder="1" applyAlignment="1">
      <alignment horizontal="center" vertical="center" wrapText="1"/>
    </xf>
    <xf numFmtId="179" fontId="31" fillId="18" borderId="14" xfId="4" applyNumberFormat="1" applyFont="1" applyFill="1" applyBorder="1" applyAlignment="1">
      <alignment horizontal="center" vertical="center" wrapText="1"/>
    </xf>
    <xf numFmtId="0" fontId="37" fillId="14" borderId="14" xfId="4" applyFont="1" applyFill="1" applyBorder="1" applyAlignment="1">
      <alignment horizontal="center" vertical="center" wrapText="1"/>
    </xf>
    <xf numFmtId="0" fontId="37" fillId="15" borderId="14" xfId="4" applyFont="1" applyFill="1" applyBorder="1" applyAlignment="1">
      <alignment horizontal="center" vertical="center" wrapText="1"/>
    </xf>
    <xf numFmtId="0" fontId="31" fillId="15" borderId="14" xfId="4" applyFont="1" applyFill="1" applyBorder="1" applyAlignment="1">
      <alignment horizontal="center" vertical="center" wrapText="1"/>
    </xf>
    <xf numFmtId="0" fontId="37" fillId="16" borderId="14" xfId="4" applyFont="1" applyFill="1" applyBorder="1" applyAlignment="1">
      <alignment horizontal="center" vertical="center" wrapText="1"/>
    </xf>
    <xf numFmtId="0" fontId="37" fillId="19" borderId="14" xfId="4" applyFont="1" applyFill="1" applyBorder="1">
      <alignment vertical="center"/>
    </xf>
    <xf numFmtId="0" fontId="32" fillId="19" borderId="14" xfId="0" applyFont="1" applyFill="1" applyBorder="1" applyAlignment="1">
      <alignment horizontal="center" vertical="center"/>
    </xf>
    <xf numFmtId="0" fontId="37" fillId="0" borderId="14" xfId="4" applyFont="1" applyBorder="1">
      <alignment vertical="center"/>
    </xf>
    <xf numFmtId="180" fontId="37" fillId="0" borderId="14" xfId="4" applyNumberFormat="1" applyFont="1" applyBorder="1">
      <alignment vertical="center"/>
    </xf>
    <xf numFmtId="0" fontId="37" fillId="0" borderId="14" xfId="4" applyFont="1" applyBorder="1" applyAlignment="1">
      <alignment horizontal="center" vertical="center"/>
    </xf>
    <xf numFmtId="179" fontId="37" fillId="0" borderId="14" xfId="4" applyNumberFormat="1" applyFont="1" applyBorder="1">
      <alignment vertical="center"/>
    </xf>
    <xf numFmtId="0" fontId="32" fillId="6" borderId="14" xfId="0" applyFont="1" applyFill="1" applyBorder="1" applyAlignment="1">
      <alignment horizontal="center" vertical="center"/>
    </xf>
    <xf numFmtId="181" fontId="37" fillId="0" borderId="14" xfId="4" quotePrefix="1" applyNumberFormat="1" applyFont="1" applyBorder="1">
      <alignment vertical="center"/>
    </xf>
    <xf numFmtId="49" fontId="37" fillId="0" borderId="14" xfId="4" applyNumberFormat="1" applyFont="1" applyBorder="1">
      <alignment vertical="center"/>
    </xf>
    <xf numFmtId="0" fontId="37" fillId="0" borderId="14" xfId="4" applyFont="1" applyBorder="1" applyAlignment="1">
      <alignment horizontal="center" vertical="center" wrapText="1"/>
    </xf>
    <xf numFmtId="0" fontId="32" fillId="19" borderId="14" xfId="0" applyFont="1" applyFill="1" applyBorder="1" applyAlignment="1">
      <alignment horizontal="center" vertical="center" wrapText="1"/>
    </xf>
    <xf numFmtId="0" fontId="37" fillId="0" borderId="14" xfId="4" applyFont="1" applyBorder="1" applyAlignment="1">
      <alignment vertical="center" wrapText="1"/>
    </xf>
    <xf numFmtId="0" fontId="37" fillId="6" borderId="14" xfId="4" applyFont="1" applyFill="1" applyBorder="1">
      <alignment vertical="center"/>
    </xf>
    <xf numFmtId="180" fontId="37" fillId="6" borderId="14" xfId="4" applyNumberFormat="1" applyFont="1" applyFill="1" applyBorder="1">
      <alignment vertical="center"/>
    </xf>
    <xf numFmtId="182" fontId="37" fillId="0" borderId="14" xfId="4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0" fontId="39" fillId="0" borderId="14" xfId="4" applyFont="1" applyBorder="1" applyAlignment="1">
      <alignment vertical="center" wrapText="1"/>
    </xf>
    <xf numFmtId="0" fontId="37" fillId="0" borderId="14" xfId="4" quotePrefix="1" applyFont="1" applyBorder="1">
      <alignment vertical="center"/>
    </xf>
    <xf numFmtId="180" fontId="37" fillId="3" borderId="14" xfId="4" applyNumberFormat="1" applyFont="1" applyFill="1" applyBorder="1">
      <alignment vertical="center"/>
    </xf>
    <xf numFmtId="0" fontId="37" fillId="18" borderId="14" xfId="4" applyFont="1" applyFill="1" applyBorder="1" applyAlignment="1">
      <alignment vertical="center" wrapText="1"/>
    </xf>
    <xf numFmtId="0" fontId="37" fillId="21" borderId="14" xfId="4" applyFont="1" applyFill="1" applyBorder="1" applyAlignment="1">
      <alignment vertical="center" wrapText="1"/>
    </xf>
    <xf numFmtId="0" fontId="37" fillId="20" borderId="14" xfId="4" applyFont="1" applyFill="1" applyBorder="1" applyAlignment="1">
      <alignment vertical="center" wrapText="1"/>
    </xf>
    <xf numFmtId="180" fontId="41" fillId="22" borderId="0" xfId="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80" fontId="42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180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0" fontId="37" fillId="0" borderId="16" xfId="4" applyFont="1" applyBorder="1" applyAlignment="1">
      <alignment horizontal="left" vertical="center" wrapText="1"/>
    </xf>
    <xf numFmtId="6" fontId="10" fillId="0" borderId="0" xfId="2" applyNumberFormat="1" applyFont="1" applyAlignment="1" applyProtection="1">
      <alignment horizontal="center" vertical="center" wrapText="1"/>
      <protection locked="0"/>
    </xf>
    <xf numFmtId="6" fontId="11" fillId="0" borderId="0" xfId="2" applyNumberFormat="1" applyFont="1" applyAlignment="1">
      <alignment vertical="center" wrapText="1"/>
    </xf>
    <xf numFmtId="176" fontId="16" fillId="0" borderId="11" xfId="2" applyNumberFormat="1" applyFont="1" applyBorder="1" applyAlignment="1" applyProtection="1">
      <alignment horizontal="left" vertical="center" wrapText="1"/>
      <protection locked="0"/>
    </xf>
    <xf numFmtId="183" fontId="10" fillId="7" borderId="12" xfId="2" applyNumberFormat="1" applyFont="1" applyFill="1" applyBorder="1" applyAlignment="1" applyProtection="1">
      <alignment vertical="center" wrapText="1"/>
      <protection locked="0"/>
    </xf>
    <xf numFmtId="0" fontId="47" fillId="0" borderId="0" xfId="5" applyAlignment="1" applyProtection="1">
      <alignment vertical="center" wrapText="1"/>
      <protection locked="0"/>
    </xf>
    <xf numFmtId="0" fontId="47" fillId="0" borderId="0" xfId="5"/>
    <xf numFmtId="0" fontId="17" fillId="0" borderId="17" xfId="2" applyFont="1" applyBorder="1" applyAlignment="1" applyProtection="1">
      <alignment horizontal="center" vertical="center" wrapText="1"/>
      <protection locked="0"/>
    </xf>
    <xf numFmtId="0" fontId="18" fillId="0" borderId="18" xfId="2" applyFont="1" applyBorder="1" applyAlignment="1">
      <alignment horizontal="left" vertical="center" wrapText="1"/>
    </xf>
    <xf numFmtId="58" fontId="18" fillId="3" borderId="18" xfId="2" applyNumberFormat="1" applyFont="1" applyFill="1" applyBorder="1" applyAlignment="1">
      <alignment horizontal="left" vertical="center" wrapText="1"/>
    </xf>
    <xf numFmtId="0" fontId="17" fillId="0" borderId="19" xfId="2" applyFont="1" applyBorder="1" applyAlignment="1" applyProtection="1">
      <alignment horizontal="center" vertical="center" wrapText="1"/>
      <protection locked="0"/>
    </xf>
    <xf numFmtId="0" fontId="18" fillId="3" borderId="16" xfId="2" applyFont="1" applyFill="1" applyBorder="1" applyAlignment="1">
      <alignment horizontal="left" vertical="center" wrapText="1"/>
    </xf>
    <xf numFmtId="58" fontId="18" fillId="3" borderId="16" xfId="2" applyNumberFormat="1" applyFont="1" applyFill="1" applyBorder="1" applyAlignment="1">
      <alignment horizontal="center" vertical="center" wrapText="1"/>
    </xf>
    <xf numFmtId="58" fontId="18" fillId="3" borderId="18" xfId="2" applyNumberFormat="1" applyFont="1" applyFill="1" applyBorder="1" applyAlignment="1">
      <alignment horizontal="center" vertical="center" wrapText="1"/>
    </xf>
    <xf numFmtId="0" fontId="20" fillId="3" borderId="16" xfId="2" applyFont="1" applyFill="1" applyBorder="1" applyAlignment="1">
      <alignment horizontal="center" vertical="center" wrapText="1"/>
    </xf>
    <xf numFmtId="0" fontId="20" fillId="3" borderId="18" xfId="2" applyFont="1" applyFill="1" applyBorder="1" applyAlignment="1">
      <alignment horizontal="center" vertical="center" wrapText="1"/>
    </xf>
    <xf numFmtId="0" fontId="20" fillId="3" borderId="16" xfId="2" applyFont="1" applyFill="1" applyBorder="1" applyAlignment="1" applyProtection="1">
      <alignment horizontal="center" vertical="center" wrapText="1"/>
      <protection locked="0"/>
    </xf>
    <xf numFmtId="0" fontId="20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16" xfId="2" applyFont="1" applyFill="1" applyBorder="1" applyAlignment="1">
      <alignment vertical="center" wrapText="1"/>
    </xf>
    <xf numFmtId="176" fontId="21" fillId="0" borderId="16" xfId="2" applyNumberFormat="1" applyFont="1" applyBorder="1" applyAlignment="1">
      <alignment vertical="center" wrapText="1"/>
    </xf>
    <xf numFmtId="176" fontId="21" fillId="3" borderId="16" xfId="2" applyNumberFormat="1" applyFont="1" applyFill="1" applyBorder="1" applyAlignment="1">
      <alignment vertical="center" wrapText="1"/>
    </xf>
    <xf numFmtId="58" fontId="18" fillId="0" borderId="20" xfId="2" applyNumberFormat="1" applyFont="1" applyBorder="1" applyAlignment="1">
      <alignment horizontal="left" vertical="center" wrapText="1"/>
    </xf>
    <xf numFmtId="58" fontId="48" fillId="2" borderId="14" xfId="2" applyNumberFormat="1" applyFont="1" applyFill="1" applyBorder="1" applyAlignment="1">
      <alignment vertical="center" wrapText="1"/>
    </xf>
    <xf numFmtId="0" fontId="7" fillId="2" borderId="14" xfId="2" applyFont="1" applyFill="1" applyBorder="1" applyAlignment="1" applyProtection="1">
      <alignment horizontal="center" vertical="center" wrapText="1"/>
      <protection locked="0"/>
    </xf>
    <xf numFmtId="176" fontId="8" fillId="2" borderId="14" xfId="2" applyNumberFormat="1" applyFont="1" applyFill="1" applyBorder="1" applyAlignment="1" applyProtection="1">
      <alignment horizontal="right" vertical="center" wrapText="1"/>
      <protection locked="0"/>
    </xf>
    <xf numFmtId="0" fontId="5" fillId="2" borderId="14" xfId="2" applyFont="1" applyFill="1" applyBorder="1" applyAlignment="1" applyProtection="1">
      <alignment horizontal="center" vertical="center" wrapText="1"/>
      <protection locked="0"/>
    </xf>
    <xf numFmtId="0" fontId="49" fillId="0" borderId="14" xfId="2" applyFont="1" applyBorder="1" applyAlignment="1">
      <alignment vertical="center" wrapText="1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58" fontId="6" fillId="0" borderId="14" xfId="2" applyNumberFormat="1" applyFont="1" applyBorder="1" applyAlignment="1">
      <alignment vertical="center" wrapText="1"/>
    </xf>
    <xf numFmtId="176" fontId="8" fillId="0" borderId="14" xfId="2" applyNumberFormat="1" applyFont="1" applyBorder="1" applyAlignment="1" applyProtection="1">
      <alignment horizontal="right" vertical="center" wrapText="1"/>
      <protection locked="0"/>
    </xf>
    <xf numFmtId="176" fontId="6" fillId="0" borderId="14" xfId="2" applyNumberFormat="1" applyFont="1" applyBorder="1" applyAlignment="1">
      <alignment vertical="center" wrapText="1"/>
    </xf>
    <xf numFmtId="176" fontId="16" fillId="3" borderId="27" xfId="2" applyNumberFormat="1" applyFont="1" applyFill="1" applyBorder="1" applyAlignment="1" applyProtection="1">
      <alignment vertical="center" wrapText="1"/>
      <protection locked="0"/>
    </xf>
    <xf numFmtId="176" fontId="16" fillId="3" borderId="38" xfId="2" applyNumberFormat="1" applyFont="1" applyFill="1" applyBorder="1" applyAlignment="1" applyProtection="1">
      <alignment vertical="center" wrapText="1"/>
      <protection locked="0"/>
    </xf>
    <xf numFmtId="58" fontId="48" fillId="0" borderId="14" xfId="2" applyNumberFormat="1" applyFont="1" applyBorder="1" applyAlignment="1">
      <alignment vertical="center" wrapText="1"/>
    </xf>
    <xf numFmtId="176" fontId="8" fillId="0" borderId="14" xfId="2" applyNumberFormat="1" applyFont="1" applyBorder="1" applyAlignment="1">
      <alignment horizontal="right" vertical="center" wrapText="1"/>
    </xf>
    <xf numFmtId="0" fontId="10" fillId="3" borderId="16" xfId="2" applyFont="1" applyFill="1" applyBorder="1" applyAlignment="1" applyProtection="1">
      <alignment horizontal="center" vertical="center" wrapText="1"/>
      <protection locked="0"/>
    </xf>
    <xf numFmtId="0" fontId="10" fillId="3" borderId="18" xfId="2" applyFont="1" applyFill="1" applyBorder="1" applyAlignment="1" applyProtection="1">
      <alignment horizontal="center" vertical="center" wrapText="1"/>
      <protection locked="0"/>
    </xf>
    <xf numFmtId="176" fontId="21" fillId="3" borderId="16" xfId="2" applyNumberFormat="1" applyFont="1" applyFill="1" applyBorder="1" applyAlignment="1" applyProtection="1">
      <alignment vertical="center" wrapText="1"/>
      <protection locked="0"/>
    </xf>
    <xf numFmtId="176" fontId="21" fillId="3" borderId="18" xfId="2" applyNumberFormat="1" applyFont="1" applyFill="1" applyBorder="1" applyAlignment="1" applyProtection="1">
      <alignment vertical="center" wrapText="1"/>
      <protection locked="0"/>
    </xf>
    <xf numFmtId="176" fontId="21" fillId="3" borderId="14" xfId="2" applyNumberFormat="1" applyFont="1" applyFill="1" applyBorder="1" applyAlignment="1" applyProtection="1">
      <alignment vertical="center" wrapText="1"/>
      <protection locked="0"/>
    </xf>
    <xf numFmtId="0" fontId="48" fillId="0" borderId="14" xfId="2" applyFont="1" applyBorder="1" applyAlignment="1">
      <alignment horizontal="left" vertical="center" wrapText="1"/>
    </xf>
    <xf numFmtId="177" fontId="8" fillId="2" borderId="14" xfId="2" applyNumberFormat="1" applyFont="1" applyFill="1" applyBorder="1" applyAlignment="1">
      <alignment horizontal="right" vertical="center" wrapText="1"/>
    </xf>
    <xf numFmtId="177" fontId="8" fillId="0" borderId="14" xfId="2" applyNumberFormat="1" applyFont="1" applyBorder="1" applyAlignment="1">
      <alignment horizontal="right" vertical="center" wrapText="1"/>
    </xf>
    <xf numFmtId="0" fontId="48" fillId="2" borderId="14" xfId="2" applyFont="1" applyFill="1" applyBorder="1" applyAlignment="1">
      <alignment horizontal="left" vertical="center" wrapText="1"/>
    </xf>
    <xf numFmtId="0" fontId="6" fillId="2" borderId="14" xfId="2" applyFont="1" applyFill="1" applyBorder="1" applyAlignment="1">
      <alignment horizontal="left" vertical="center" wrapText="1"/>
    </xf>
    <xf numFmtId="0" fontId="48" fillId="0" borderId="9" xfId="2" applyFont="1" applyBorder="1" applyAlignment="1">
      <alignment horizontal="left" vertical="center" wrapText="1"/>
    </xf>
    <xf numFmtId="0" fontId="50" fillId="0" borderId="14" xfId="2" applyFont="1" applyBorder="1" applyAlignment="1">
      <alignment horizontal="left" vertical="center" wrapText="1"/>
    </xf>
    <xf numFmtId="0" fontId="6" fillId="2" borderId="11" xfId="2" applyFont="1" applyFill="1" applyBorder="1" applyAlignment="1">
      <alignment vertical="center" wrapText="1"/>
    </xf>
    <xf numFmtId="0" fontId="6" fillId="0" borderId="14" xfId="2" applyFont="1" applyBorder="1" applyAlignment="1">
      <alignment horizontal="left" vertical="center" wrapText="1"/>
    </xf>
    <xf numFmtId="176" fontId="48" fillId="0" borderId="14" xfId="2" applyNumberFormat="1" applyFont="1" applyBorder="1" applyAlignment="1">
      <alignment horizontal="left" vertical="center" wrapText="1"/>
    </xf>
    <xf numFmtId="176" fontId="48" fillId="0" borderId="14" xfId="2" applyNumberFormat="1" applyFont="1" applyBorder="1" applyAlignment="1">
      <alignment horizontal="right" vertical="center" wrapText="1"/>
    </xf>
    <xf numFmtId="183" fontId="10" fillId="7" borderId="11" xfId="2" applyNumberFormat="1" applyFont="1" applyFill="1" applyBorder="1" applyAlignment="1" applyProtection="1">
      <alignment vertical="center" wrapText="1"/>
      <protection locked="0"/>
    </xf>
    <xf numFmtId="0" fontId="6" fillId="2" borderId="0" xfId="2" applyFont="1" applyFill="1" applyAlignment="1">
      <alignment vertical="center" wrapText="1"/>
    </xf>
    <xf numFmtId="0" fontId="7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176" fontId="12" fillId="0" borderId="0" xfId="2" applyNumberFormat="1" applyFont="1" applyAlignment="1">
      <alignment horizontal="right" vertical="center" wrapText="1"/>
    </xf>
    <xf numFmtId="176" fontId="8" fillId="2" borderId="0" xfId="2" applyNumberFormat="1" applyFont="1" applyFill="1" applyAlignment="1">
      <alignment horizontal="right" vertical="center" wrapText="1"/>
    </xf>
    <xf numFmtId="58" fontId="48" fillId="2" borderId="0" xfId="2" applyNumberFormat="1" applyFont="1" applyFill="1" applyAlignment="1">
      <alignment vertical="center" wrapText="1"/>
    </xf>
    <xf numFmtId="58" fontId="6" fillId="0" borderId="0" xfId="2" applyNumberFormat="1" applyFont="1" applyAlignment="1">
      <alignment vertical="center" wrapText="1"/>
    </xf>
    <xf numFmtId="176" fontId="8" fillId="0" borderId="0" xfId="2" applyNumberFormat="1" applyFont="1" applyAlignment="1" applyProtection="1">
      <alignment horizontal="right" vertical="center" wrapText="1"/>
      <protection locked="0"/>
    </xf>
    <xf numFmtId="0" fontId="16" fillId="0" borderId="11" xfId="2" applyFont="1" applyBorder="1" applyAlignment="1">
      <alignment horizontal="left" vertical="center" wrapText="1"/>
    </xf>
    <xf numFmtId="58" fontId="48" fillId="2" borderId="14" xfId="2" applyNumberFormat="1" applyFont="1" applyFill="1" applyBorder="1" applyAlignment="1">
      <alignment horizontal="left" vertical="center" wrapText="1"/>
    </xf>
    <xf numFmtId="0" fontId="17" fillId="0" borderId="4" xfId="2" applyFont="1" applyBorder="1" applyAlignment="1" applyProtection="1">
      <alignment horizontal="center" vertical="center" wrapText="1"/>
      <protection locked="0"/>
    </xf>
    <xf numFmtId="0" fontId="18" fillId="3" borderId="5" xfId="2" applyFont="1" applyFill="1" applyBorder="1" applyAlignment="1">
      <alignment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6" fontId="10" fillId="0" borderId="37" xfId="2" applyNumberFormat="1" applyFont="1" applyBorder="1" applyAlignment="1" applyProtection="1">
      <alignment vertical="center" wrapText="1"/>
      <protection locked="0"/>
    </xf>
    <xf numFmtId="6" fontId="10" fillId="0" borderId="0" xfId="2" applyNumberFormat="1" applyFont="1" applyAlignment="1" applyProtection="1">
      <alignment vertical="center" wrapText="1"/>
      <protection locked="0"/>
    </xf>
    <xf numFmtId="0" fontId="6" fillId="0" borderId="0" xfId="2" applyFont="1" applyAlignment="1">
      <alignment horizontal="left" vertical="center" wrapText="1"/>
    </xf>
    <xf numFmtId="177" fontId="8" fillId="0" borderId="0" xfId="2" applyNumberFormat="1" applyFont="1" applyAlignment="1">
      <alignment horizontal="right" vertical="center" wrapText="1"/>
    </xf>
    <xf numFmtId="0" fontId="50" fillId="0" borderId="14" xfId="2" applyFont="1" applyBorder="1" applyAlignment="1">
      <alignment vertical="center" wrapText="1"/>
    </xf>
    <xf numFmtId="8" fontId="4" fillId="0" borderId="0" xfId="0" applyNumberFormat="1" applyFont="1" applyAlignment="1">
      <alignment vertical="center"/>
    </xf>
    <xf numFmtId="0" fontId="4" fillId="0" borderId="14" xfId="2" applyFont="1" applyBorder="1" applyAlignment="1" applyProtection="1">
      <alignment horizontal="right" vertical="center" wrapText="1"/>
      <protection locked="0"/>
    </xf>
    <xf numFmtId="176" fontId="16" fillId="3" borderId="2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27" xfId="2" applyFont="1" applyFill="1" applyBorder="1" applyAlignment="1">
      <alignment horizontal="center" vertical="center" wrapText="1"/>
    </xf>
    <xf numFmtId="176" fontId="16" fillId="0" borderId="27" xfId="2" applyNumberFormat="1" applyFont="1" applyBorder="1" applyAlignment="1" applyProtection="1">
      <alignment vertical="center" wrapText="1"/>
      <protection locked="0"/>
    </xf>
    <xf numFmtId="0" fontId="18" fillId="0" borderId="14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10" fillId="7" borderId="11" xfId="2" applyFont="1" applyFill="1" applyBorder="1" applyAlignment="1" applyProtection="1">
      <alignment vertical="center" wrapText="1"/>
      <protection locked="0"/>
    </xf>
    <xf numFmtId="176" fontId="16" fillId="0" borderId="11" xfId="2" applyNumberFormat="1" applyFont="1" applyBorder="1" applyAlignment="1" applyProtection="1">
      <alignment vertical="center" wrapText="1"/>
      <protection locked="0"/>
    </xf>
    <xf numFmtId="8" fontId="54" fillId="23" borderId="37" xfId="2" applyNumberFormat="1" applyFont="1" applyFill="1" applyBorder="1" applyAlignment="1" applyProtection="1">
      <alignment vertical="center" wrapText="1"/>
      <protection locked="0"/>
    </xf>
    <xf numFmtId="8" fontId="54" fillId="23" borderId="0" xfId="2" applyNumberFormat="1" applyFont="1" applyFill="1" applyAlignment="1" applyProtection="1">
      <alignment vertical="center" wrapText="1"/>
      <protection locked="0"/>
    </xf>
    <xf numFmtId="6" fontId="55" fillId="23" borderId="0" xfId="2" applyNumberFormat="1" applyFont="1" applyFill="1" applyAlignment="1" applyProtection="1">
      <alignment vertical="center" wrapText="1"/>
      <protection locked="0"/>
    </xf>
    <xf numFmtId="8" fontId="55" fillId="23" borderId="0" xfId="2" applyNumberFormat="1" applyFont="1" applyFill="1" applyAlignment="1" applyProtection="1">
      <alignment vertical="center" wrapText="1"/>
      <protection locked="0"/>
    </xf>
    <xf numFmtId="6" fontId="11" fillId="0" borderId="0" xfId="2" applyNumberFormat="1" applyFont="1" applyAlignment="1">
      <alignment horizontal="center" vertical="center" wrapText="1"/>
    </xf>
    <xf numFmtId="6" fontId="10" fillId="0" borderId="37" xfId="2" applyNumberFormat="1" applyFont="1" applyBorder="1" applyAlignment="1" applyProtection="1">
      <alignment vertical="center" wrapText="1"/>
      <protection locked="0"/>
    </xf>
    <xf numFmtId="6" fontId="10" fillId="0" borderId="0" xfId="2" applyNumberFormat="1" applyFont="1" applyAlignment="1" applyProtection="1">
      <alignment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14" fillId="0" borderId="5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9" fillId="0" borderId="22" xfId="2" applyFont="1" applyBorder="1" applyAlignment="1" applyProtection="1">
      <alignment horizontal="center" vertical="center" wrapText="1"/>
      <protection locked="0"/>
    </xf>
    <xf numFmtId="0" fontId="9" fillId="0" borderId="28" xfId="2" applyFont="1" applyBorder="1" applyAlignment="1" applyProtection="1">
      <alignment horizontal="center" vertical="center" wrapText="1"/>
      <protection locked="0"/>
    </xf>
    <xf numFmtId="0" fontId="9" fillId="0" borderId="23" xfId="2" applyFont="1" applyBorder="1" applyAlignment="1" applyProtection="1">
      <alignment horizontal="center" vertical="center" wrapText="1"/>
      <protection locked="0"/>
    </xf>
    <xf numFmtId="0" fontId="14" fillId="0" borderId="24" xfId="2" applyFont="1" applyBorder="1" applyAlignment="1" applyProtection="1">
      <alignment horizontal="center" vertical="center" wrapText="1"/>
      <protection locked="0"/>
    </xf>
    <xf numFmtId="0" fontId="4" fillId="0" borderId="25" xfId="2" applyFont="1" applyBorder="1" applyAlignment="1" applyProtection="1">
      <alignment horizontal="center" vertical="center" wrapText="1"/>
      <protection locked="0"/>
    </xf>
    <xf numFmtId="0" fontId="16" fillId="5" borderId="11" xfId="2" applyFont="1" applyFill="1" applyBorder="1" applyAlignment="1" applyProtection="1">
      <alignment horizontal="center" vertical="center" wrapText="1"/>
      <protection locked="0"/>
    </xf>
    <xf numFmtId="0" fontId="16" fillId="5" borderId="9" xfId="2" applyFont="1" applyFill="1" applyBorder="1" applyAlignment="1" applyProtection="1">
      <alignment horizontal="center" vertical="center" wrapText="1"/>
      <protection locked="0"/>
    </xf>
    <xf numFmtId="0" fontId="16" fillId="5" borderId="8" xfId="2" applyFont="1" applyFill="1" applyBorder="1" applyAlignment="1" applyProtection="1">
      <alignment horizontal="center" vertical="center" wrapText="1"/>
      <protection locked="0"/>
    </xf>
    <xf numFmtId="0" fontId="17" fillId="5" borderId="28" xfId="2" applyFont="1" applyFill="1" applyBorder="1" applyAlignment="1" applyProtection="1">
      <alignment horizontal="center" vertical="center" wrapText="1"/>
      <protection locked="0"/>
    </xf>
    <xf numFmtId="0" fontId="16" fillId="5" borderId="23" xfId="2" applyFont="1" applyFill="1" applyBorder="1" applyAlignment="1" applyProtection="1">
      <alignment horizontal="center" vertical="center" wrapText="1"/>
      <protection locked="0"/>
    </xf>
    <xf numFmtId="0" fontId="16" fillId="5" borderId="0" xfId="2" applyFont="1" applyFill="1" applyAlignment="1" applyProtection="1">
      <alignment horizontal="center" vertical="center" wrapText="1"/>
      <protection locked="0"/>
    </xf>
    <xf numFmtId="0" fontId="16" fillId="5" borderId="25" xfId="2" applyFont="1" applyFill="1" applyBorder="1" applyAlignment="1" applyProtection="1">
      <alignment horizontal="center" vertical="center" wrapText="1"/>
      <protection locked="0"/>
    </xf>
    <xf numFmtId="0" fontId="16" fillId="5" borderId="5" xfId="2" applyFont="1" applyFill="1" applyBorder="1" applyAlignment="1" applyProtection="1">
      <alignment horizontal="center" vertical="center" wrapText="1"/>
      <protection locked="0"/>
    </xf>
    <xf numFmtId="0" fontId="16" fillId="5" borderId="26" xfId="2" applyFont="1" applyFill="1" applyBorder="1" applyAlignment="1" applyProtection="1">
      <alignment horizontal="center" vertical="center" wrapText="1"/>
      <protection locked="0"/>
    </xf>
    <xf numFmtId="0" fontId="20" fillId="3" borderId="1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176" fontId="21" fillId="0" borderId="14" xfId="2" applyNumberFormat="1" applyFont="1" applyBorder="1" applyAlignment="1" applyProtection="1">
      <alignment vertical="center" wrapText="1"/>
      <protection locked="0"/>
    </xf>
    <xf numFmtId="176" fontId="21" fillId="3" borderId="14" xfId="2" applyNumberFormat="1" applyFont="1" applyFill="1" applyBorder="1" applyAlignment="1">
      <alignment vertical="center" wrapText="1"/>
    </xf>
    <xf numFmtId="58" fontId="18" fillId="3" borderId="16" xfId="2" applyNumberFormat="1" applyFont="1" applyFill="1" applyBorder="1" applyAlignment="1">
      <alignment horizontal="left" vertical="center" wrapText="1"/>
    </xf>
    <xf numFmtId="58" fontId="18" fillId="3" borderId="20" xfId="2" applyNumberFormat="1" applyFont="1" applyFill="1" applyBorder="1" applyAlignment="1">
      <alignment horizontal="left" vertical="center" wrapText="1"/>
    </xf>
    <xf numFmtId="58" fontId="18" fillId="3" borderId="18" xfId="2" applyNumberFormat="1" applyFont="1" applyFill="1" applyBorder="1" applyAlignment="1">
      <alignment horizontal="left" vertical="center" wrapText="1"/>
    </xf>
    <xf numFmtId="0" fontId="17" fillId="0" borderId="17" xfId="2" applyFont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 applyProtection="1">
      <alignment horizontal="center" vertical="center" wrapText="1"/>
      <protection locked="0"/>
    </xf>
    <xf numFmtId="176" fontId="16" fillId="0" borderId="14" xfId="2" applyNumberFormat="1" applyFont="1" applyBorder="1" applyAlignment="1" applyProtection="1">
      <alignment horizontal="center" vertical="center" wrapText="1"/>
      <protection locked="0"/>
    </xf>
    <xf numFmtId="0" fontId="17" fillId="7" borderId="13" xfId="2" applyFont="1" applyFill="1" applyBorder="1" applyAlignment="1" applyProtection="1">
      <alignment horizontal="left" vertical="center" wrapText="1"/>
      <protection locked="0"/>
    </xf>
    <xf numFmtId="0" fontId="17" fillId="7" borderId="14" xfId="2" applyFont="1" applyFill="1" applyBorder="1" applyAlignment="1" applyProtection="1">
      <alignment horizontal="left" vertical="center" wrapText="1"/>
      <protection locked="0"/>
    </xf>
    <xf numFmtId="0" fontId="9" fillId="0" borderId="24" xfId="2" applyFont="1" applyBorder="1" applyAlignment="1" applyProtection="1">
      <alignment horizontal="center" vertical="center" wrapText="1"/>
      <protection locked="0"/>
    </xf>
    <xf numFmtId="0" fontId="4" fillId="0" borderId="24" xfId="2" applyFont="1" applyBorder="1" applyAlignment="1" applyProtection="1">
      <alignment horizontal="center" vertical="center" wrapText="1"/>
      <protection locked="0"/>
    </xf>
    <xf numFmtId="6" fontId="11" fillId="0" borderId="37" xfId="2" applyNumberFormat="1" applyFont="1" applyBorder="1" applyAlignment="1">
      <alignment horizontal="center" vertical="center" wrapText="1"/>
    </xf>
    <xf numFmtId="58" fontId="48" fillId="2" borderId="14" xfId="2" applyNumberFormat="1" applyFont="1" applyFill="1" applyBorder="1" applyAlignment="1">
      <alignment vertical="center" wrapText="1"/>
    </xf>
    <xf numFmtId="176" fontId="18" fillId="0" borderId="14" xfId="2" applyNumberFormat="1" applyFont="1" applyBorder="1" applyAlignment="1">
      <alignment vertical="center" wrapText="1"/>
    </xf>
    <xf numFmtId="6" fontId="11" fillId="8" borderId="37" xfId="2" applyNumberFormat="1" applyFont="1" applyFill="1" applyBorder="1" applyAlignment="1">
      <alignment vertical="center" wrapText="1"/>
    </xf>
    <xf numFmtId="6" fontId="11" fillId="0" borderId="0" xfId="2" applyNumberFormat="1" applyFont="1" applyAlignment="1">
      <alignment vertical="center" wrapText="1"/>
    </xf>
    <xf numFmtId="6" fontId="11" fillId="8" borderId="0" xfId="2" applyNumberFormat="1" applyFont="1" applyFill="1" applyAlignment="1">
      <alignment vertical="center" wrapText="1"/>
    </xf>
    <xf numFmtId="0" fontId="46" fillId="0" borderId="14" xfId="2" applyFont="1" applyBorder="1" applyAlignment="1" applyProtection="1">
      <alignment vertical="center" wrapText="1"/>
      <protection locked="0"/>
    </xf>
    <xf numFmtId="0" fontId="52" fillId="0" borderId="14" xfId="2" applyFont="1" applyBorder="1" applyAlignment="1" applyProtection="1">
      <alignment vertical="center" wrapText="1"/>
      <protection locked="0"/>
    </xf>
    <xf numFmtId="0" fontId="53" fillId="0" borderId="14" xfId="2" applyFont="1" applyBorder="1" applyAlignment="1" applyProtection="1">
      <alignment horizontal="center" vertical="center" wrapText="1"/>
      <protection locked="0"/>
    </xf>
    <xf numFmtId="0" fontId="14" fillId="0" borderId="14" xfId="2" applyFont="1" applyBorder="1" applyAlignment="1" applyProtection="1">
      <alignment horizontal="center" vertical="center" wrapText="1"/>
      <protection locked="0"/>
    </xf>
    <xf numFmtId="7" fontId="51" fillId="0" borderId="14" xfId="2" applyNumberFormat="1" applyFont="1" applyBorder="1" applyAlignment="1" applyProtection="1">
      <alignment horizontal="center" vertical="center" wrapText="1"/>
      <protection locked="0"/>
    </xf>
    <xf numFmtId="6" fontId="4" fillId="0" borderId="0" xfId="0" applyNumberFormat="1" applyFont="1" applyAlignment="1">
      <alignment horizontal="center" vertical="center"/>
    </xf>
    <xf numFmtId="0" fontId="18" fillId="0" borderId="16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58" fontId="18" fillId="0" borderId="14" xfId="2" applyNumberFormat="1" applyFont="1" applyBorder="1" applyAlignment="1">
      <alignment horizontal="left" vertical="center" wrapText="1"/>
    </xf>
    <xf numFmtId="176" fontId="46" fillId="0" borderId="14" xfId="2" applyNumberFormat="1" applyFont="1" applyBorder="1" applyAlignment="1">
      <alignment vertical="center" wrapText="1"/>
    </xf>
    <xf numFmtId="6" fontId="11" fillId="0" borderId="37" xfId="2" applyNumberFormat="1" applyFont="1" applyBorder="1" applyAlignment="1">
      <alignment vertical="center" wrapText="1"/>
    </xf>
    <xf numFmtId="40" fontId="4" fillId="0" borderId="0" xfId="2" applyNumberFormat="1" applyFont="1" applyAlignment="1" applyProtection="1">
      <alignment horizontal="center" vertical="center" wrapText="1"/>
      <protection locked="0"/>
    </xf>
    <xf numFmtId="0" fontId="15" fillId="3" borderId="1" xfId="2" applyFont="1" applyFill="1" applyBorder="1" applyAlignment="1" applyProtection="1">
      <alignment horizontal="center" vertical="center" wrapText="1"/>
      <protection locked="0"/>
    </xf>
    <xf numFmtId="0" fontId="15" fillId="3" borderId="2" xfId="2" applyFont="1" applyFill="1" applyBorder="1" applyAlignment="1" applyProtection="1">
      <alignment horizontal="center" vertical="center" wrapText="1"/>
      <protection locked="0"/>
    </xf>
    <xf numFmtId="0" fontId="15" fillId="3" borderId="3" xfId="2" applyFont="1" applyFill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 applyProtection="1">
      <alignment horizontal="left" vertical="center" wrapText="1"/>
      <protection locked="0"/>
    </xf>
    <xf numFmtId="0" fontId="16" fillId="0" borderId="5" xfId="2" applyFont="1" applyBorder="1" applyAlignment="1" applyProtection="1">
      <alignment horizontal="left" vertical="center" wrapText="1"/>
      <protection locked="0"/>
    </xf>
    <xf numFmtId="0" fontId="16" fillId="0" borderId="6" xfId="2" applyFont="1" applyBorder="1" applyAlignment="1" applyProtection="1">
      <alignment horizontal="left" vertical="center" wrapText="1"/>
      <protection locked="0"/>
    </xf>
    <xf numFmtId="0" fontId="17" fillId="3" borderId="7" xfId="2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center"/>
    </xf>
    <xf numFmtId="0" fontId="18" fillId="0" borderId="9" xfId="3" applyFont="1" applyBorder="1" applyAlignment="1" applyProtection="1">
      <alignment horizontal="left" vertical="center" wrapText="1"/>
      <protection locked="0"/>
    </xf>
    <xf numFmtId="0" fontId="18" fillId="0" borderId="10" xfId="3" applyFont="1" applyBorder="1" applyAlignment="1" applyProtection="1">
      <alignment horizontal="left" vertical="center" wrapText="1"/>
      <protection locked="0"/>
    </xf>
    <xf numFmtId="0" fontId="18" fillId="3" borderId="9" xfId="2" applyFont="1" applyFill="1" applyBorder="1" applyAlignment="1" applyProtection="1">
      <alignment horizontal="left" vertical="center" wrapText="1"/>
      <protection locked="0"/>
    </xf>
    <xf numFmtId="0" fontId="18" fillId="3" borderId="10" xfId="2" applyFont="1" applyFill="1" applyBorder="1" applyAlignment="1" applyProtection="1">
      <alignment horizontal="left" vertical="center" wrapText="1"/>
      <protection locked="0"/>
    </xf>
    <xf numFmtId="0" fontId="17" fillId="3" borderId="8" xfId="2" applyFont="1" applyFill="1" applyBorder="1" applyAlignment="1" applyProtection="1">
      <alignment horizontal="left" vertical="center" wrapText="1"/>
      <protection locked="0"/>
    </xf>
    <xf numFmtId="14" fontId="18" fillId="3" borderId="11" xfId="2" applyNumberFormat="1" applyFont="1" applyFill="1" applyBorder="1" applyAlignment="1" applyProtection="1">
      <alignment horizontal="left" vertical="center" wrapText="1"/>
      <protection locked="0"/>
    </xf>
    <xf numFmtId="14" fontId="18" fillId="3" borderId="12" xfId="2" applyNumberFormat="1" applyFont="1" applyFill="1" applyBorder="1" applyAlignment="1" applyProtection="1">
      <alignment horizontal="left" vertical="center" wrapText="1"/>
      <protection locked="0"/>
    </xf>
    <xf numFmtId="0" fontId="17" fillId="4" borderId="14" xfId="2" applyFont="1" applyFill="1" applyBorder="1" applyAlignment="1" applyProtection="1">
      <alignment vertical="center" wrapText="1"/>
      <protection locked="0"/>
    </xf>
    <xf numFmtId="0" fontId="17" fillId="4" borderId="14" xfId="2" applyFont="1" applyFill="1" applyBorder="1" applyAlignment="1" applyProtection="1">
      <alignment horizontal="center" vertical="center" wrapText="1"/>
      <protection locked="0"/>
    </xf>
    <xf numFmtId="176" fontId="17" fillId="4" borderId="14" xfId="2" applyNumberFormat="1" applyFont="1" applyFill="1" applyBorder="1" applyAlignment="1" applyProtection="1">
      <alignment horizontal="center" vertical="center" wrapText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0" borderId="15" xfId="2" applyFont="1" applyBorder="1" applyAlignment="1" applyProtection="1">
      <alignment horizontal="center" vertical="center" wrapText="1"/>
      <protection locked="0"/>
    </xf>
    <xf numFmtId="0" fontId="18" fillId="3" borderId="11" xfId="3" applyFont="1" applyFill="1" applyBorder="1" applyAlignment="1" applyProtection="1">
      <alignment horizontal="left" vertical="center" wrapText="1"/>
      <protection locked="0"/>
    </xf>
    <xf numFmtId="0" fontId="18" fillId="3" borderId="12" xfId="3" applyFont="1" applyFill="1" applyBorder="1" applyAlignment="1" applyProtection="1">
      <alignment horizontal="left" vertical="center" wrapText="1"/>
      <protection locked="0"/>
    </xf>
    <xf numFmtId="0" fontId="18" fillId="3" borderId="9" xfId="3" applyFont="1" applyFill="1" applyBorder="1" applyAlignment="1" applyProtection="1">
      <alignment horizontal="left" vertical="center" wrapText="1"/>
      <protection locked="0"/>
    </xf>
    <xf numFmtId="0" fontId="18" fillId="3" borderId="10" xfId="3" applyFont="1" applyFill="1" applyBorder="1" applyAlignment="1" applyProtection="1">
      <alignment horizontal="left" vertical="center" wrapText="1"/>
      <protection locked="0"/>
    </xf>
    <xf numFmtId="0" fontId="17" fillId="7" borderId="7" xfId="2" applyFont="1" applyFill="1" applyBorder="1" applyAlignment="1" applyProtection="1">
      <alignment horizontal="left" vertical="center" wrapText="1"/>
      <protection locked="0"/>
    </xf>
    <xf numFmtId="0" fontId="17" fillId="7" borderId="9" xfId="2" applyFont="1" applyFill="1" applyBorder="1" applyAlignment="1" applyProtection="1">
      <alignment horizontal="left" vertical="center" wrapText="1"/>
      <protection locked="0"/>
    </xf>
    <xf numFmtId="0" fontId="29" fillId="0" borderId="0" xfId="2" applyFont="1" applyAlignment="1">
      <alignment horizontal="left" vertical="center" wrapText="1"/>
    </xf>
    <xf numFmtId="58" fontId="18" fillId="0" borderId="20" xfId="2" applyNumberFormat="1" applyFont="1" applyBorder="1" applyAlignment="1">
      <alignment horizontal="left" vertical="center" wrapText="1"/>
    </xf>
    <xf numFmtId="0" fontId="18" fillId="0" borderId="16" xfId="2" applyFont="1" applyBorder="1" applyAlignment="1">
      <alignment vertical="center" wrapText="1"/>
    </xf>
    <xf numFmtId="0" fontId="18" fillId="0" borderId="18" xfId="2" applyFont="1" applyBorder="1" applyAlignment="1">
      <alignment vertical="center" wrapText="1"/>
    </xf>
    <xf numFmtId="0" fontId="20" fillId="3" borderId="16" xfId="2" applyFont="1" applyFill="1" applyBorder="1" applyAlignment="1">
      <alignment horizontal="center" vertical="center" wrapText="1"/>
    </xf>
    <xf numFmtId="0" fontId="20" fillId="3" borderId="18" xfId="2" applyFont="1" applyFill="1" applyBorder="1" applyAlignment="1">
      <alignment horizontal="center" vertical="center" wrapText="1"/>
    </xf>
    <xf numFmtId="176" fontId="21" fillId="0" borderId="16" xfId="2" applyNumberFormat="1" applyFont="1" applyBorder="1" applyAlignment="1">
      <alignment vertical="center" wrapText="1"/>
    </xf>
    <xf numFmtId="176" fontId="21" fillId="0" borderId="18" xfId="2" applyNumberFormat="1" applyFont="1" applyBorder="1" applyAlignment="1">
      <alignment vertical="center" wrapText="1"/>
    </xf>
    <xf numFmtId="176" fontId="16" fillId="0" borderId="27" xfId="2" applyNumberFormat="1" applyFont="1" applyBorder="1" applyAlignment="1" applyProtection="1">
      <alignment vertical="center" wrapText="1"/>
      <protection locked="0"/>
    </xf>
    <xf numFmtId="176" fontId="16" fillId="0" borderId="38" xfId="2" applyNumberFormat="1" applyFont="1" applyBorder="1" applyAlignment="1" applyProtection="1">
      <alignment vertical="center" wrapText="1"/>
      <protection locked="0"/>
    </xf>
    <xf numFmtId="58" fontId="18" fillId="3" borderId="14" xfId="2" applyNumberFormat="1" applyFont="1" applyFill="1" applyBorder="1" applyAlignment="1">
      <alignment horizontal="left" vertical="center" wrapText="1"/>
    </xf>
    <xf numFmtId="58" fontId="18" fillId="0" borderId="14" xfId="2" applyNumberFormat="1" applyFont="1" applyBorder="1" applyAlignment="1">
      <alignment vertical="center" wrapText="1"/>
    </xf>
    <xf numFmtId="0" fontId="17" fillId="3" borderId="17" xfId="2" applyFont="1" applyFill="1" applyBorder="1" applyAlignment="1" applyProtection="1">
      <alignment horizontal="center" vertical="center" wrapText="1"/>
      <protection locked="0"/>
    </xf>
    <xf numFmtId="0" fontId="17" fillId="3" borderId="22" xfId="2" applyFont="1" applyFill="1" applyBorder="1" applyAlignment="1" applyProtection="1">
      <alignment vertical="center" wrapText="1"/>
      <protection locked="0"/>
    </xf>
    <xf numFmtId="0" fontId="17" fillId="3" borderId="23" xfId="2" applyFont="1" applyFill="1" applyBorder="1" applyAlignment="1" applyProtection="1">
      <alignment vertical="center" wrapText="1"/>
      <protection locked="0"/>
    </xf>
    <xf numFmtId="0" fontId="17" fillId="3" borderId="24" xfId="2" applyFont="1" applyFill="1" applyBorder="1" applyAlignment="1" applyProtection="1">
      <alignment vertical="center" wrapText="1"/>
      <protection locked="0"/>
    </xf>
    <xf numFmtId="0" fontId="17" fillId="3" borderId="25" xfId="2" applyFont="1" applyFill="1" applyBorder="1" applyAlignment="1" applyProtection="1">
      <alignment vertical="center" wrapText="1"/>
      <protection locked="0"/>
    </xf>
    <xf numFmtId="0" fontId="17" fillId="3" borderId="4" xfId="2" applyFont="1" applyFill="1" applyBorder="1" applyAlignment="1" applyProtection="1">
      <alignment vertical="center" wrapText="1"/>
      <protection locked="0"/>
    </xf>
    <xf numFmtId="0" fontId="17" fillId="3" borderId="26" xfId="2" applyFont="1" applyFill="1" applyBorder="1" applyAlignment="1" applyProtection="1">
      <alignment vertical="center" wrapText="1"/>
      <protection locked="0"/>
    </xf>
    <xf numFmtId="0" fontId="17" fillId="10" borderId="13" xfId="2" applyFont="1" applyFill="1" applyBorder="1" applyAlignment="1" applyProtection="1">
      <alignment horizontal="left" vertical="center" wrapText="1"/>
      <protection locked="0"/>
    </xf>
    <xf numFmtId="0" fontId="17" fillId="10" borderId="14" xfId="2" applyFont="1" applyFill="1" applyBorder="1" applyAlignment="1" applyProtection="1">
      <alignment horizontal="left" vertical="center" wrapText="1"/>
      <protection locked="0"/>
    </xf>
    <xf numFmtId="0" fontId="25" fillId="0" borderId="15" xfId="2" applyFont="1" applyBorder="1" applyAlignment="1">
      <alignment horizontal="center" vertical="center" wrapText="1"/>
    </xf>
    <xf numFmtId="0" fontId="25" fillId="0" borderId="17" xfId="2" applyFont="1" applyBorder="1" applyAlignment="1">
      <alignment horizontal="center" vertical="center" wrapText="1"/>
    </xf>
    <xf numFmtId="0" fontId="6" fillId="0" borderId="15" xfId="2" applyFont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0" fontId="6" fillId="0" borderId="19" xfId="2" applyFont="1" applyBorder="1" applyAlignment="1">
      <alignment vertical="center" wrapText="1"/>
    </xf>
    <xf numFmtId="0" fontId="25" fillId="0" borderId="19" xfId="2" applyFont="1" applyBorder="1" applyAlignment="1">
      <alignment horizontal="center" vertical="center" wrapText="1"/>
    </xf>
    <xf numFmtId="176" fontId="21" fillId="3" borderId="16" xfId="2" applyNumberFormat="1" applyFont="1" applyFill="1" applyBorder="1" applyAlignment="1" applyProtection="1">
      <alignment horizontal="center" vertical="center" wrapText="1"/>
      <protection locked="0"/>
    </xf>
    <xf numFmtId="176" fontId="21" fillId="3" borderId="20" xfId="2" applyNumberFormat="1" applyFont="1" applyFill="1" applyBorder="1" applyAlignment="1" applyProtection="1">
      <alignment horizontal="center" vertical="center" wrapText="1"/>
      <protection locked="0"/>
    </xf>
    <xf numFmtId="176" fontId="21" fillId="0" borderId="16" xfId="2" applyNumberFormat="1" applyFont="1" applyBorder="1" applyAlignment="1">
      <alignment horizontal="center" vertical="center" wrapText="1"/>
    </xf>
    <xf numFmtId="176" fontId="21" fillId="0" borderId="20" xfId="2" applyNumberFormat="1" applyFont="1" applyBorder="1" applyAlignment="1">
      <alignment horizontal="center" vertical="center" wrapText="1"/>
    </xf>
    <xf numFmtId="0" fontId="17" fillId="7" borderId="1" xfId="2" applyFont="1" applyFill="1" applyBorder="1" applyAlignment="1" applyProtection="1">
      <alignment horizontal="left" vertical="center" wrapText="1"/>
      <protection locked="0"/>
    </xf>
    <xf numFmtId="0" fontId="17" fillId="7" borderId="2" xfId="2" applyFont="1" applyFill="1" applyBorder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17" fillId="5" borderId="4" xfId="2" applyFont="1" applyFill="1" applyBorder="1" applyAlignment="1">
      <alignment horizontal="left" vertical="center" wrapText="1"/>
    </xf>
    <xf numFmtId="0" fontId="17" fillId="5" borderId="5" xfId="2" applyFont="1" applyFill="1" applyBorder="1" applyAlignment="1">
      <alignment horizontal="left" vertical="center" wrapText="1"/>
    </xf>
    <xf numFmtId="0" fontId="17" fillId="10" borderId="22" xfId="2" applyFont="1" applyFill="1" applyBorder="1" applyAlignment="1">
      <alignment horizontal="left" vertical="center" wrapText="1"/>
    </xf>
    <xf numFmtId="0" fontId="17" fillId="10" borderId="28" xfId="2" applyFont="1" applyFill="1" applyBorder="1" applyAlignment="1">
      <alignment horizontal="left" vertical="center" wrapText="1"/>
    </xf>
    <xf numFmtId="0" fontId="17" fillId="10" borderId="8" xfId="2" applyFont="1" applyFill="1" applyBorder="1" applyAlignment="1">
      <alignment horizontal="left" vertical="center" wrapText="1"/>
    </xf>
    <xf numFmtId="0" fontId="30" fillId="11" borderId="11" xfId="2" applyFont="1" applyFill="1" applyBorder="1" applyAlignment="1" applyProtection="1">
      <alignment horizontal="left" vertical="center" wrapText="1"/>
      <protection locked="0"/>
    </xf>
    <xf numFmtId="0" fontId="30" fillId="11" borderId="9" xfId="2" applyFont="1" applyFill="1" applyBorder="1" applyAlignment="1" applyProtection="1">
      <alignment horizontal="left" vertical="center" wrapText="1"/>
      <protection locked="0"/>
    </xf>
    <xf numFmtId="0" fontId="17" fillId="5" borderId="27" xfId="2" applyFont="1" applyFill="1" applyBorder="1" applyAlignment="1">
      <alignment horizontal="center" vertical="center" wrapText="1"/>
    </xf>
    <xf numFmtId="0" fontId="17" fillId="5" borderId="28" xfId="2" applyFont="1" applyFill="1" applyBorder="1" applyAlignment="1">
      <alignment horizontal="center" vertical="center" wrapText="1"/>
    </xf>
    <xf numFmtId="0" fontId="17" fillId="5" borderId="23" xfId="2" applyFont="1" applyFill="1" applyBorder="1" applyAlignment="1">
      <alignment horizontal="center" vertical="center" wrapText="1"/>
    </xf>
    <xf numFmtId="0" fontId="17" fillId="5" borderId="37" xfId="2" applyFont="1" applyFill="1" applyBorder="1" applyAlignment="1">
      <alignment horizontal="center" vertical="center" wrapText="1"/>
    </xf>
    <xf numFmtId="0" fontId="17" fillId="5" borderId="0" xfId="2" applyFont="1" applyFill="1" applyAlignment="1">
      <alignment horizontal="center" vertical="center" wrapText="1"/>
    </xf>
    <xf numFmtId="0" fontId="17" fillId="5" borderId="25" xfId="2" applyFont="1" applyFill="1" applyBorder="1" applyAlignment="1">
      <alignment horizontal="center" vertical="center" wrapText="1"/>
    </xf>
    <xf numFmtId="0" fontId="17" fillId="5" borderId="38" xfId="2" applyFont="1" applyFill="1" applyBorder="1" applyAlignment="1">
      <alignment horizontal="center" vertical="center" wrapText="1"/>
    </xf>
    <xf numFmtId="0" fontId="17" fillId="5" borderId="5" xfId="2" applyFont="1" applyFill="1" applyBorder="1" applyAlignment="1">
      <alignment horizontal="center" vertical="center" wrapText="1"/>
    </xf>
    <xf numFmtId="0" fontId="17" fillId="5" borderId="26" xfId="2" applyFont="1" applyFill="1" applyBorder="1" applyAlignment="1">
      <alignment horizontal="center" vertical="center" wrapText="1"/>
    </xf>
    <xf numFmtId="58" fontId="18" fillId="0" borderId="16" xfId="2" applyNumberFormat="1" applyFont="1" applyBorder="1" applyAlignment="1">
      <alignment vertical="center" wrapText="1"/>
    </xf>
    <xf numFmtId="58" fontId="18" fillId="0" borderId="20" xfId="2" applyNumberFormat="1" applyFont="1" applyBorder="1" applyAlignment="1">
      <alignment vertical="center" wrapText="1"/>
    </xf>
    <xf numFmtId="58" fontId="18" fillId="0" borderId="18" xfId="2" applyNumberFormat="1" applyFont="1" applyBorder="1" applyAlignment="1">
      <alignment vertical="center" wrapText="1"/>
    </xf>
    <xf numFmtId="0" fontId="20" fillId="3" borderId="20" xfId="2" applyFont="1" applyFill="1" applyBorder="1" applyAlignment="1">
      <alignment horizontal="center" vertical="center" wrapText="1"/>
    </xf>
    <xf numFmtId="0" fontId="10" fillId="3" borderId="16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176" fontId="21" fillId="0" borderId="16" xfId="2" applyNumberFormat="1" applyFont="1" applyBorder="1" applyAlignment="1" applyProtection="1">
      <alignment vertical="center" wrapText="1"/>
      <protection locked="0"/>
    </xf>
    <xf numFmtId="176" fontId="21" fillId="0" borderId="20" xfId="2" applyNumberFormat="1" applyFont="1" applyBorder="1" applyAlignment="1" applyProtection="1">
      <alignment vertical="center" wrapText="1"/>
      <protection locked="0"/>
    </xf>
    <xf numFmtId="176" fontId="21" fillId="0" borderId="18" xfId="2" applyNumberFormat="1" applyFont="1" applyBorder="1" applyAlignment="1" applyProtection="1">
      <alignment vertical="center" wrapText="1"/>
      <protection locked="0"/>
    </xf>
    <xf numFmtId="176" fontId="21" fillId="3" borderId="16" xfId="2" applyNumberFormat="1" applyFont="1" applyFill="1" applyBorder="1" applyAlignment="1">
      <alignment vertical="center" wrapText="1"/>
    </xf>
    <xf numFmtId="176" fontId="21" fillId="3" borderId="20" xfId="2" applyNumberFormat="1" applyFont="1" applyFill="1" applyBorder="1" applyAlignment="1">
      <alignment vertical="center" wrapText="1"/>
    </xf>
    <xf numFmtId="176" fontId="21" fillId="3" borderId="18" xfId="2" applyNumberFormat="1" applyFont="1" applyFill="1" applyBorder="1" applyAlignment="1">
      <alignment vertical="center" wrapText="1"/>
    </xf>
    <xf numFmtId="176" fontId="16" fillId="3" borderId="27" xfId="2" applyNumberFormat="1" applyFont="1" applyFill="1" applyBorder="1" applyAlignment="1" applyProtection="1">
      <alignment vertical="center" wrapText="1"/>
      <protection locked="0"/>
    </xf>
    <xf numFmtId="176" fontId="16" fillId="3" borderId="37" xfId="2" applyNumberFormat="1" applyFont="1" applyFill="1" applyBorder="1" applyAlignment="1" applyProtection="1">
      <alignment vertical="center" wrapText="1"/>
      <protection locked="0"/>
    </xf>
    <xf numFmtId="176" fontId="16" fillId="3" borderId="38" xfId="2" applyNumberFormat="1" applyFont="1" applyFill="1" applyBorder="1" applyAlignment="1" applyProtection="1">
      <alignment vertical="center" wrapText="1"/>
      <protection locked="0"/>
    </xf>
    <xf numFmtId="0" fontId="17" fillId="7" borderId="29" xfId="2" applyFont="1" applyFill="1" applyBorder="1" applyAlignment="1" applyProtection="1">
      <alignment horizontal="left" vertical="center" wrapText="1"/>
      <protection locked="0"/>
    </xf>
    <xf numFmtId="0" fontId="17" fillId="7" borderId="30" xfId="2" applyFont="1" applyFill="1" applyBorder="1" applyAlignment="1" applyProtection="1">
      <alignment horizontal="left" vertical="center" wrapText="1"/>
      <protection locked="0"/>
    </xf>
    <xf numFmtId="0" fontId="26" fillId="0" borderId="16" xfId="2" applyFont="1" applyBorder="1" applyAlignment="1">
      <alignment horizontal="center" vertical="center" wrapText="1"/>
    </xf>
    <xf numFmtId="0" fontId="26" fillId="0" borderId="20" xfId="2" applyFont="1" applyBorder="1" applyAlignment="1">
      <alignment horizontal="center" vertical="center" wrapText="1"/>
    </xf>
    <xf numFmtId="176" fontId="18" fillId="0" borderId="16" xfId="2" applyNumberFormat="1" applyFont="1" applyBorder="1" applyAlignment="1">
      <alignment horizontal="center" vertical="center" wrapText="1"/>
    </xf>
    <xf numFmtId="176" fontId="18" fillId="0" borderId="20" xfId="2" applyNumberFormat="1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40" fillId="22" borderId="0" xfId="0" applyFont="1" applyFill="1" applyAlignment="1">
      <alignment horizontal="left" vertical="center"/>
    </xf>
    <xf numFmtId="0" fontId="37" fillId="0" borderId="16" xfId="4" applyFont="1" applyBorder="1" applyAlignment="1">
      <alignment horizontal="left" vertical="center" wrapText="1"/>
    </xf>
    <xf numFmtId="0" fontId="37" fillId="0" borderId="20" xfId="4" applyFont="1" applyBorder="1" applyAlignment="1">
      <alignment horizontal="left" vertical="center" wrapText="1"/>
    </xf>
    <xf numFmtId="0" fontId="37" fillId="0" borderId="18" xfId="4" applyFont="1" applyBorder="1" applyAlignment="1">
      <alignment horizontal="left" vertical="center" wrapText="1"/>
    </xf>
    <xf numFmtId="0" fontId="34" fillId="12" borderId="11" xfId="4" applyFont="1" applyFill="1" applyBorder="1" applyAlignment="1">
      <alignment horizontal="center" vertical="center" wrapText="1"/>
    </xf>
    <xf numFmtId="0" fontId="34" fillId="12" borderId="9" xfId="4" applyFont="1" applyFill="1" applyBorder="1" applyAlignment="1">
      <alignment horizontal="center" vertical="center" wrapText="1"/>
    </xf>
    <xf numFmtId="0" fontId="34" fillId="12" borderId="8" xfId="4" applyFont="1" applyFill="1" applyBorder="1" applyAlignment="1">
      <alignment horizontal="center" vertical="center" wrapText="1"/>
    </xf>
    <xf numFmtId="0" fontId="34" fillId="13" borderId="14" xfId="4" applyFont="1" applyFill="1" applyBorder="1" applyAlignment="1">
      <alignment horizontal="center" vertical="center" wrapText="1"/>
    </xf>
    <xf numFmtId="0" fontId="35" fillId="15" borderId="14" xfId="4" applyFont="1" applyFill="1" applyBorder="1" applyAlignment="1">
      <alignment horizontal="center" vertical="center" wrapText="1"/>
    </xf>
    <xf numFmtId="0" fontId="37" fillId="0" borderId="14" xfId="4" applyFont="1" applyBorder="1" applyAlignment="1">
      <alignment horizontal="left" vertical="center" wrapText="1"/>
    </xf>
    <xf numFmtId="0" fontId="37" fillId="20" borderId="16" xfId="4" applyFont="1" applyFill="1" applyBorder="1" applyAlignment="1">
      <alignment horizontal="left" vertical="center" wrapText="1"/>
    </xf>
    <xf numFmtId="0" fontId="37" fillId="20" borderId="20" xfId="4" applyFont="1" applyFill="1" applyBorder="1" applyAlignment="1">
      <alignment horizontal="left" vertical="center" wrapText="1"/>
    </xf>
    <xf numFmtId="0" fontId="37" fillId="20" borderId="18" xfId="4" applyFont="1" applyFill="1" applyBorder="1" applyAlignment="1">
      <alignment horizontal="left" vertical="center" wrapText="1"/>
    </xf>
    <xf numFmtId="0" fontId="37" fillId="0" borderId="20" xfId="4" applyFont="1" applyBorder="1" applyAlignment="1">
      <alignment horizontal="left" vertical="center"/>
    </xf>
    <xf numFmtId="0" fontId="37" fillId="0" borderId="18" xfId="4" applyFont="1" applyBorder="1" applyAlignment="1">
      <alignment horizontal="left" vertical="center"/>
    </xf>
    <xf numFmtId="0" fontId="37" fillId="6" borderId="11" xfId="4" applyFont="1" applyFill="1" applyBorder="1" applyAlignment="1">
      <alignment horizontal="center" vertical="center"/>
    </xf>
    <xf numFmtId="0" fontId="37" fillId="6" borderId="9" xfId="4" applyFont="1" applyFill="1" applyBorder="1" applyAlignment="1">
      <alignment horizontal="center" vertical="center"/>
    </xf>
    <xf numFmtId="0" fontId="37" fillId="6" borderId="8" xfId="4" applyFont="1" applyFill="1" applyBorder="1" applyAlignment="1">
      <alignment horizontal="center" vertical="center"/>
    </xf>
  </cellXfs>
  <cellStyles count="6">
    <cellStyle name="Normal 2" xfId="4" xr:uid="{48B9BCCE-6F80-4A66-B851-9A50792114A2}"/>
    <cellStyle name="Normal_商务会议及团队差旅报价表20070807" xfId="2" xr:uid="{BB5C5BE3-8F93-490F-99A9-40ABFE5084D9}"/>
    <cellStyle name="Normal_商务会议及团队差旅报价表20070807 2" xfId="3" xr:uid="{BCF69FA3-FCF1-48BE-BF40-419947B6A7D4}"/>
    <cellStyle name="百分比" xfId="1" builtinId="5"/>
    <cellStyle name="常规" xfId="0" builtinId="0"/>
    <cellStyle name="超链接" xfId="5" builtinId="8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  <color rgb="FFF8D4D9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</xdr:colOff>
      <xdr:row>6</xdr:row>
      <xdr:rowOff>41693</xdr:rowOff>
    </xdr:from>
    <xdr:to>
      <xdr:col>5</xdr:col>
      <xdr:colOff>1504950</xdr:colOff>
      <xdr:row>6</xdr:row>
      <xdr:rowOff>1952706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F15B869-4087-4EDA-BC35-7E07BDBA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900" y="8626893"/>
          <a:ext cx="1435100" cy="1911013"/>
        </a:xfrm>
        <a:prstGeom prst="rect">
          <a:avLst/>
        </a:prstGeom>
      </xdr:spPr>
    </xdr:pic>
    <xdr:clientData/>
  </xdr:twoCellAnchor>
  <xdr:twoCellAnchor editAs="oneCell">
    <xdr:from>
      <xdr:col>5</xdr:col>
      <xdr:colOff>26831</xdr:colOff>
      <xdr:row>2</xdr:row>
      <xdr:rowOff>250422</xdr:rowOff>
    </xdr:from>
    <xdr:to>
      <xdr:col>5</xdr:col>
      <xdr:colOff>1560723</xdr:colOff>
      <xdr:row>2</xdr:row>
      <xdr:rowOff>1556197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C2611780-C7D0-41C2-B825-F99477D8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085" y="930140"/>
          <a:ext cx="1533892" cy="1305775"/>
        </a:xfrm>
        <a:prstGeom prst="rect">
          <a:avLst/>
        </a:prstGeom>
      </xdr:spPr>
    </xdr:pic>
    <xdr:clientData/>
  </xdr:twoCellAnchor>
  <xdr:twoCellAnchor editAs="oneCell">
    <xdr:from>
      <xdr:col>5</xdr:col>
      <xdr:colOff>9302</xdr:colOff>
      <xdr:row>3</xdr:row>
      <xdr:rowOff>259721</xdr:rowOff>
    </xdr:from>
    <xdr:to>
      <xdr:col>5</xdr:col>
      <xdr:colOff>1563788</xdr:colOff>
      <xdr:row>3</xdr:row>
      <xdr:rowOff>1583027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A764A43-FCE3-4D72-AFF3-BAE86C7B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556" y="2915989"/>
          <a:ext cx="1554486" cy="1323306"/>
        </a:xfrm>
        <a:prstGeom prst="rect">
          <a:avLst/>
        </a:prstGeom>
      </xdr:spPr>
    </xdr:pic>
    <xdr:clientData/>
  </xdr:twoCellAnchor>
  <xdr:twoCellAnchor editAs="oneCell">
    <xdr:from>
      <xdr:col>5</xdr:col>
      <xdr:colOff>27546</xdr:colOff>
      <xdr:row>9</xdr:row>
      <xdr:rowOff>430010</xdr:rowOff>
    </xdr:from>
    <xdr:to>
      <xdr:col>5</xdr:col>
      <xdr:colOff>1582032</xdr:colOff>
      <xdr:row>9</xdr:row>
      <xdr:rowOff>1753316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A503103-CF90-447D-99D4-76250C22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4945573"/>
          <a:ext cx="1554486" cy="1323306"/>
        </a:xfrm>
        <a:prstGeom prst="rect">
          <a:avLst/>
        </a:prstGeom>
      </xdr:spPr>
    </xdr:pic>
    <xdr:clientData/>
  </xdr:twoCellAnchor>
  <xdr:twoCellAnchor editAs="oneCell">
    <xdr:from>
      <xdr:col>5</xdr:col>
      <xdr:colOff>71549</xdr:colOff>
      <xdr:row>7</xdr:row>
      <xdr:rowOff>26831</xdr:rowOff>
    </xdr:from>
    <xdr:to>
      <xdr:col>5</xdr:col>
      <xdr:colOff>1506649</xdr:colOff>
      <xdr:row>7</xdr:row>
      <xdr:rowOff>1937844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F9AFA7DA-9827-43D4-9EA9-AEA1A9D99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3803" y="10589296"/>
          <a:ext cx="1435100" cy="1911013"/>
        </a:xfrm>
        <a:prstGeom prst="rect">
          <a:avLst/>
        </a:prstGeom>
      </xdr:spPr>
    </xdr:pic>
    <xdr:clientData/>
  </xdr:twoCellAnchor>
  <xdr:twoCellAnchor editAs="oneCell">
    <xdr:from>
      <xdr:col>5</xdr:col>
      <xdr:colOff>116267</xdr:colOff>
      <xdr:row>8</xdr:row>
      <xdr:rowOff>35776</xdr:rowOff>
    </xdr:from>
    <xdr:to>
      <xdr:col>5</xdr:col>
      <xdr:colOff>1520422</xdr:colOff>
      <xdr:row>8</xdr:row>
      <xdr:rowOff>2360432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BD4F66C9-194E-49C9-A55B-1FF90DC9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521" y="12574790"/>
          <a:ext cx="1404155" cy="23246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11.x64/Desktop/&#29233;&#32654;&#23458;&#32467;&#31639;/&#23458;&#25143;&#32467;&#31639;/&#29233;&#32654;&#23458;&#20262;&#25958;&#20986;&#31080;&#27719;&#24635;&#12304;042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机票合计"/>
      <sheetName val="国内中转"/>
      <sheetName val="国际段"/>
    </sheetNames>
    <sheetDataSet>
      <sheetData sheetId="0" refreshError="1"/>
      <sheetData sheetId="1">
        <row r="43">
          <cell r="E43">
            <v>91442.5</v>
          </cell>
        </row>
      </sheetData>
      <sheetData sheetId="2">
        <row r="47">
          <cell r="E47">
            <v>1090009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I193"/>
  <sheetViews>
    <sheetView tabSelected="1" topLeftCell="K151" zoomScale="58" workbookViewId="0">
      <selection activeCell="X90" sqref="X90"/>
    </sheetView>
  </sheetViews>
  <sheetFormatPr defaultColWidth="13.73046875" defaultRowHeight="13.5" x14ac:dyDescent="0.4"/>
  <cols>
    <col min="1" max="1" width="15.265625" style="30" customWidth="1"/>
    <col min="2" max="2" width="50.33203125" style="1" customWidth="1"/>
    <col min="3" max="3" width="64.59765625" style="1" customWidth="1"/>
    <col min="4" max="4" width="4.265625" style="22" customWidth="1"/>
    <col min="5" max="5" width="5.3984375" style="22" customWidth="1"/>
    <col min="6" max="6" width="4.265625" style="22" customWidth="1"/>
    <col min="7" max="7" width="5.3984375" style="22" customWidth="1"/>
    <col min="8" max="8" width="13.1328125" style="23" customWidth="1"/>
    <col min="9" max="9" width="19.73046875" style="7" customWidth="1"/>
    <col min="10" max="10" width="57.1328125" style="22" customWidth="1"/>
    <col min="11" max="11" width="34.3984375" style="1" customWidth="1"/>
    <col min="12" max="12" width="47" style="1" customWidth="1"/>
    <col min="13" max="16" width="12" style="1" customWidth="1"/>
    <col min="17" max="17" width="16.3984375" style="1" customWidth="1"/>
    <col min="18" max="18" width="19.59765625" style="1" customWidth="1"/>
    <col min="19" max="20" width="17.73046875" style="2" customWidth="1"/>
    <col min="21" max="16384" width="13.73046875" style="1"/>
  </cols>
  <sheetData>
    <row r="1" spans="1:20" ht="24" customHeight="1" x14ac:dyDescent="0.4">
      <c r="A1" s="312" t="s">
        <v>193</v>
      </c>
      <c r="B1" s="313"/>
      <c r="C1" s="313"/>
      <c r="D1" s="313"/>
      <c r="E1" s="313"/>
      <c r="F1" s="313"/>
      <c r="G1" s="313"/>
      <c r="H1" s="313"/>
      <c r="I1" s="313"/>
      <c r="J1" s="314"/>
    </row>
    <row r="2" spans="1:20" x14ac:dyDescent="0.4">
      <c r="A2" s="315" t="s">
        <v>0</v>
      </c>
      <c r="B2" s="316"/>
      <c r="C2" s="316"/>
      <c r="D2" s="316"/>
      <c r="E2" s="316"/>
      <c r="F2" s="316"/>
      <c r="G2" s="316"/>
      <c r="H2" s="316"/>
      <c r="I2" s="316"/>
      <c r="J2" s="317"/>
    </row>
    <row r="3" spans="1:20" ht="17.25" customHeight="1" x14ac:dyDescent="0.4">
      <c r="A3" s="318" t="s">
        <v>1</v>
      </c>
      <c r="B3" s="319"/>
      <c r="C3" s="320"/>
      <c r="D3" s="320"/>
      <c r="E3" s="320"/>
      <c r="F3" s="320"/>
      <c r="G3" s="320"/>
      <c r="H3" s="320"/>
      <c r="I3" s="320"/>
      <c r="J3" s="321"/>
    </row>
    <row r="4" spans="1:20" ht="17.25" customHeight="1" x14ac:dyDescent="0.4">
      <c r="A4" s="31" t="s">
        <v>2</v>
      </c>
      <c r="B4" s="32"/>
      <c r="C4" s="322" t="s">
        <v>3</v>
      </c>
      <c r="D4" s="322"/>
      <c r="E4" s="322"/>
      <c r="F4" s="322"/>
      <c r="G4" s="322"/>
      <c r="H4" s="322"/>
      <c r="I4" s="322"/>
      <c r="J4" s="323"/>
    </row>
    <row r="5" spans="1:20" ht="17.25" customHeight="1" x14ac:dyDescent="0.4">
      <c r="A5" s="318" t="s">
        <v>4</v>
      </c>
      <c r="B5" s="324"/>
      <c r="C5" s="325" t="s">
        <v>171</v>
      </c>
      <c r="D5" s="325"/>
      <c r="E5" s="325"/>
      <c r="F5" s="325"/>
      <c r="G5" s="325"/>
      <c r="H5" s="325"/>
      <c r="I5" s="325"/>
      <c r="J5" s="326"/>
    </row>
    <row r="6" spans="1:20" ht="17.25" customHeight="1" x14ac:dyDescent="0.4">
      <c r="A6" s="318" t="s">
        <v>5</v>
      </c>
      <c r="B6" s="324"/>
      <c r="C6" s="332" t="s">
        <v>6</v>
      </c>
      <c r="D6" s="332"/>
      <c r="E6" s="332"/>
      <c r="F6" s="332"/>
      <c r="G6" s="332"/>
      <c r="H6" s="332"/>
      <c r="I6" s="332"/>
      <c r="J6" s="333"/>
    </row>
    <row r="7" spans="1:20" ht="17.25" customHeight="1" x14ac:dyDescent="0.4">
      <c r="A7" s="318" t="s">
        <v>7</v>
      </c>
      <c r="B7" s="324"/>
      <c r="C7" s="334" t="s">
        <v>194</v>
      </c>
      <c r="D7" s="334"/>
      <c r="E7" s="334"/>
      <c r="F7" s="334"/>
      <c r="G7" s="334"/>
      <c r="H7" s="334"/>
      <c r="I7" s="334"/>
      <c r="J7" s="335"/>
    </row>
    <row r="8" spans="1:20" ht="16.5" customHeight="1" x14ac:dyDescent="0.4">
      <c r="A8" s="318" t="s">
        <v>8</v>
      </c>
      <c r="B8" s="324"/>
      <c r="C8" s="334"/>
      <c r="D8" s="334"/>
      <c r="E8" s="334"/>
      <c r="F8" s="334"/>
      <c r="G8" s="334"/>
      <c r="H8" s="334"/>
      <c r="I8" s="334"/>
      <c r="J8" s="335"/>
    </row>
    <row r="9" spans="1:20" x14ac:dyDescent="0.4">
      <c r="A9" s="33" t="s">
        <v>9</v>
      </c>
      <c r="B9" s="34"/>
      <c r="C9" s="327" t="s">
        <v>10</v>
      </c>
      <c r="D9" s="328" t="s">
        <v>11</v>
      </c>
      <c r="E9" s="328"/>
      <c r="F9" s="328"/>
      <c r="G9" s="328"/>
      <c r="H9" s="329" t="s">
        <v>12</v>
      </c>
      <c r="I9" s="329"/>
      <c r="J9" s="330" t="s">
        <v>13</v>
      </c>
    </row>
    <row r="10" spans="1:20" x14ac:dyDescent="0.4">
      <c r="A10" s="33"/>
      <c r="B10" s="34"/>
      <c r="C10" s="327"/>
      <c r="D10" s="35" t="s">
        <v>14</v>
      </c>
      <c r="E10" s="35" t="s">
        <v>15</v>
      </c>
      <c r="F10" s="35" t="s">
        <v>14</v>
      </c>
      <c r="G10" s="35" t="s">
        <v>15</v>
      </c>
      <c r="H10" s="36" t="s">
        <v>16</v>
      </c>
      <c r="I10" s="36" t="s">
        <v>17</v>
      </c>
      <c r="J10" s="330"/>
      <c r="K10" s="33" t="s">
        <v>461</v>
      </c>
      <c r="L10" s="33" t="s">
        <v>9</v>
      </c>
      <c r="M10" s="35" t="s">
        <v>14</v>
      </c>
      <c r="N10" s="35" t="s">
        <v>15</v>
      </c>
      <c r="O10" s="35" t="s">
        <v>14</v>
      </c>
      <c r="P10" s="35" t="s">
        <v>15</v>
      </c>
      <c r="Q10" s="36" t="s">
        <v>16</v>
      </c>
      <c r="R10" s="36" t="s">
        <v>17</v>
      </c>
      <c r="S10" s="174" t="s">
        <v>489</v>
      </c>
      <c r="T10" s="174" t="s">
        <v>459</v>
      </c>
    </row>
    <row r="11" spans="1:20" ht="31.5" customHeight="1" x14ac:dyDescent="0.4">
      <c r="A11" s="331" t="s">
        <v>18</v>
      </c>
      <c r="B11" s="306" t="s">
        <v>457</v>
      </c>
      <c r="C11" s="37" t="s">
        <v>19</v>
      </c>
      <c r="D11" s="38">
        <v>10</v>
      </c>
      <c r="E11" s="39" t="s">
        <v>20</v>
      </c>
      <c r="F11" s="40">
        <v>1</v>
      </c>
      <c r="G11" s="39" t="s">
        <v>21</v>
      </c>
      <c r="H11" s="41">
        <v>750</v>
      </c>
      <c r="I11" s="42">
        <f>D11*F11*H11</f>
        <v>7500</v>
      </c>
      <c r="J11" s="176" t="s">
        <v>22</v>
      </c>
      <c r="K11" s="306" t="s">
        <v>457</v>
      </c>
      <c r="L11" s="37" t="s">
        <v>19</v>
      </c>
      <c r="M11" s="38">
        <v>0</v>
      </c>
      <c r="N11" s="39" t="s">
        <v>20</v>
      </c>
      <c r="O11" s="40">
        <v>1</v>
      </c>
      <c r="P11" s="39" t="s">
        <v>21</v>
      </c>
      <c r="Q11" s="41">
        <v>750</v>
      </c>
      <c r="R11" s="42">
        <f>M11*O11*Q11</f>
        <v>0</v>
      </c>
      <c r="S11" s="310">
        <f>SUM(R11:R19)</f>
        <v>607891</v>
      </c>
      <c r="T11" s="311">
        <f>S11-I20</f>
        <v>-5755</v>
      </c>
    </row>
    <row r="12" spans="1:20" ht="29" customHeight="1" x14ac:dyDescent="0.4">
      <c r="A12" s="287"/>
      <c r="B12" s="307"/>
      <c r="C12" s="37" t="s">
        <v>23</v>
      </c>
      <c r="D12" s="38">
        <v>1</v>
      </c>
      <c r="E12" s="39" t="s">
        <v>20</v>
      </c>
      <c r="F12" s="40">
        <v>1</v>
      </c>
      <c r="G12" s="39" t="s">
        <v>21</v>
      </c>
      <c r="H12" s="41">
        <v>786</v>
      </c>
      <c r="I12" s="42">
        <f t="shared" ref="I12:I16" si="0">D12*F12*H12</f>
        <v>786</v>
      </c>
      <c r="J12" s="176" t="s">
        <v>24</v>
      </c>
      <c r="K12" s="307"/>
      <c r="L12" s="37" t="s">
        <v>23</v>
      </c>
      <c r="M12" s="38">
        <v>0</v>
      </c>
      <c r="N12" s="39" t="s">
        <v>20</v>
      </c>
      <c r="O12" s="40">
        <v>1</v>
      </c>
      <c r="P12" s="39" t="s">
        <v>21</v>
      </c>
      <c r="Q12" s="41">
        <v>786</v>
      </c>
      <c r="R12" s="42">
        <f t="shared" ref="R12:R19" si="1">M12*O12*Q12</f>
        <v>0</v>
      </c>
      <c r="S12" s="310"/>
      <c r="T12" s="311"/>
    </row>
    <row r="13" spans="1:20" ht="18" customHeight="1" x14ac:dyDescent="0.4">
      <c r="A13" s="287"/>
      <c r="B13" s="306" t="s">
        <v>25</v>
      </c>
      <c r="C13" s="37" t="s">
        <v>19</v>
      </c>
      <c r="D13" s="38">
        <v>10</v>
      </c>
      <c r="E13" s="39" t="s">
        <v>20</v>
      </c>
      <c r="F13" s="40">
        <v>1</v>
      </c>
      <c r="G13" s="39" t="s">
        <v>21</v>
      </c>
      <c r="H13" s="41">
        <v>550</v>
      </c>
      <c r="I13" s="42">
        <f t="shared" si="0"/>
        <v>5500</v>
      </c>
      <c r="J13" s="43" t="s">
        <v>22</v>
      </c>
      <c r="K13" s="306" t="s">
        <v>25</v>
      </c>
      <c r="L13" s="37" t="s">
        <v>19</v>
      </c>
      <c r="M13" s="38">
        <v>7</v>
      </c>
      <c r="N13" s="39" t="s">
        <v>20</v>
      </c>
      <c r="O13" s="40">
        <v>1</v>
      </c>
      <c r="P13" s="39" t="s">
        <v>21</v>
      </c>
      <c r="Q13" s="41">
        <v>550</v>
      </c>
      <c r="R13" s="42">
        <f t="shared" si="1"/>
        <v>3850</v>
      </c>
      <c r="S13" s="310"/>
      <c r="T13" s="311"/>
    </row>
    <row r="14" spans="1:20" ht="18" customHeight="1" x14ac:dyDescent="0.4">
      <c r="A14" s="287"/>
      <c r="B14" s="307"/>
      <c r="C14" s="37" t="s">
        <v>23</v>
      </c>
      <c r="D14" s="38">
        <v>1</v>
      </c>
      <c r="E14" s="39" t="s">
        <v>20</v>
      </c>
      <c r="F14" s="40">
        <v>1</v>
      </c>
      <c r="G14" s="39" t="s">
        <v>21</v>
      </c>
      <c r="H14" s="41">
        <v>580</v>
      </c>
      <c r="I14" s="42">
        <f t="shared" si="0"/>
        <v>580</v>
      </c>
      <c r="J14" s="43" t="s">
        <v>24</v>
      </c>
      <c r="K14" s="307"/>
      <c r="L14" s="37" t="s">
        <v>23</v>
      </c>
      <c r="M14" s="38">
        <v>0</v>
      </c>
      <c r="N14" s="39" t="s">
        <v>20</v>
      </c>
      <c r="O14" s="40">
        <v>1</v>
      </c>
      <c r="P14" s="39" t="s">
        <v>21</v>
      </c>
      <c r="Q14" s="41">
        <v>580</v>
      </c>
      <c r="R14" s="42">
        <f t="shared" si="1"/>
        <v>0</v>
      </c>
      <c r="S14" s="310"/>
      <c r="T14" s="311"/>
    </row>
    <row r="15" spans="1:20" ht="18" customHeight="1" x14ac:dyDescent="0.4">
      <c r="A15" s="287"/>
      <c r="B15" s="306" t="s">
        <v>172</v>
      </c>
      <c r="C15" s="44" t="s">
        <v>26</v>
      </c>
      <c r="D15" s="38">
        <v>32</v>
      </c>
      <c r="E15" s="39" t="s">
        <v>20</v>
      </c>
      <c r="F15" s="40">
        <v>4</v>
      </c>
      <c r="G15" s="39" t="s">
        <v>21</v>
      </c>
      <c r="H15" s="41">
        <v>3795</v>
      </c>
      <c r="I15" s="42">
        <f t="shared" si="0"/>
        <v>485760</v>
      </c>
      <c r="J15" s="43" t="s">
        <v>27</v>
      </c>
      <c r="K15" s="306" t="s">
        <v>172</v>
      </c>
      <c r="L15" s="44" t="s">
        <v>26</v>
      </c>
      <c r="M15" s="38">
        <v>32</v>
      </c>
      <c r="N15" s="39" t="s">
        <v>20</v>
      </c>
      <c r="O15" s="40">
        <v>4</v>
      </c>
      <c r="P15" s="39" t="s">
        <v>21</v>
      </c>
      <c r="Q15" s="41">
        <v>3795</v>
      </c>
      <c r="R15" s="42">
        <f t="shared" si="1"/>
        <v>485760</v>
      </c>
      <c r="S15" s="310"/>
      <c r="T15" s="311"/>
    </row>
    <row r="16" spans="1:20" ht="18" customHeight="1" x14ac:dyDescent="0.4">
      <c r="A16" s="287"/>
      <c r="B16" s="307"/>
      <c r="C16" s="44" t="s">
        <v>28</v>
      </c>
      <c r="D16" s="38">
        <v>5</v>
      </c>
      <c r="E16" s="39" t="s">
        <v>20</v>
      </c>
      <c r="F16" s="40">
        <v>4</v>
      </c>
      <c r="G16" s="39" t="s">
        <v>21</v>
      </c>
      <c r="H16" s="41">
        <v>5676</v>
      </c>
      <c r="I16" s="42">
        <f t="shared" si="0"/>
        <v>113520</v>
      </c>
      <c r="J16" s="43" t="s">
        <v>29</v>
      </c>
      <c r="K16" s="307"/>
      <c r="L16" s="44" t="s">
        <v>28</v>
      </c>
      <c r="M16" s="38">
        <v>5</v>
      </c>
      <c r="N16" s="39" t="s">
        <v>20</v>
      </c>
      <c r="O16" s="40">
        <v>4</v>
      </c>
      <c r="P16" s="39" t="s">
        <v>21</v>
      </c>
      <c r="Q16" s="41">
        <v>5676</v>
      </c>
      <c r="R16" s="42">
        <f t="shared" si="1"/>
        <v>113520</v>
      </c>
      <c r="S16" s="310"/>
      <c r="T16" s="311"/>
    </row>
    <row r="17" spans="1:20" ht="18" customHeight="1" x14ac:dyDescent="0.4">
      <c r="A17" s="180"/>
      <c r="B17" s="181"/>
      <c r="C17" s="44"/>
      <c r="D17" s="38"/>
      <c r="E17" s="39"/>
      <c r="F17" s="40"/>
      <c r="G17" s="39"/>
      <c r="H17" s="41"/>
      <c r="I17" s="42"/>
      <c r="J17" s="43"/>
      <c r="K17" s="45" t="s">
        <v>460</v>
      </c>
      <c r="L17" s="45" t="s">
        <v>458</v>
      </c>
      <c r="M17" s="40">
        <v>1</v>
      </c>
      <c r="N17" s="39" t="s">
        <v>173</v>
      </c>
      <c r="O17" s="40">
        <v>1</v>
      </c>
      <c r="P17" s="39" t="s">
        <v>174</v>
      </c>
      <c r="Q17" s="41">
        <v>736</v>
      </c>
      <c r="R17" s="42">
        <f t="shared" si="1"/>
        <v>736</v>
      </c>
      <c r="S17" s="310"/>
      <c r="T17" s="311"/>
    </row>
    <row r="18" spans="1:20" ht="18" customHeight="1" x14ac:dyDescent="0.4">
      <c r="A18" s="180"/>
      <c r="B18" s="181"/>
      <c r="C18" s="44"/>
      <c r="D18" s="38"/>
      <c r="E18" s="39"/>
      <c r="F18" s="40"/>
      <c r="G18" s="39"/>
      <c r="H18" s="41"/>
      <c r="I18" s="42"/>
      <c r="J18" s="43"/>
      <c r="K18" s="45" t="s">
        <v>462</v>
      </c>
      <c r="L18" s="45" t="s">
        <v>463</v>
      </c>
      <c r="M18" s="40">
        <v>5</v>
      </c>
      <c r="N18" s="39" t="s">
        <v>173</v>
      </c>
      <c r="O18" s="40">
        <v>1</v>
      </c>
      <c r="P18" s="39" t="s">
        <v>174</v>
      </c>
      <c r="Q18" s="41">
        <v>695</v>
      </c>
      <c r="R18" s="42">
        <f t="shared" si="1"/>
        <v>3475</v>
      </c>
      <c r="S18" s="310"/>
      <c r="T18" s="311"/>
    </row>
    <row r="19" spans="1:20" ht="18" customHeight="1" x14ac:dyDescent="0.4">
      <c r="A19" s="180"/>
      <c r="B19" s="181"/>
      <c r="C19" s="44"/>
      <c r="D19" s="38"/>
      <c r="E19" s="39"/>
      <c r="F19" s="40"/>
      <c r="G19" s="39"/>
      <c r="H19" s="41"/>
      <c r="I19" s="42"/>
      <c r="J19" s="43"/>
      <c r="K19" s="45" t="s">
        <v>464</v>
      </c>
      <c r="L19" s="45" t="s">
        <v>465</v>
      </c>
      <c r="M19" s="40">
        <v>1</v>
      </c>
      <c r="N19" s="39" t="s">
        <v>173</v>
      </c>
      <c r="O19" s="40">
        <v>1</v>
      </c>
      <c r="P19" s="39" t="s">
        <v>174</v>
      </c>
      <c r="Q19" s="41">
        <v>550</v>
      </c>
      <c r="R19" s="42">
        <f t="shared" si="1"/>
        <v>550</v>
      </c>
      <c r="S19" s="310"/>
      <c r="T19" s="311"/>
    </row>
    <row r="20" spans="1:20" ht="29.55" customHeight="1" x14ac:dyDescent="0.4">
      <c r="A20" s="290" t="s">
        <v>30</v>
      </c>
      <c r="B20" s="291"/>
      <c r="C20" s="46"/>
      <c r="D20" s="47"/>
      <c r="E20" s="48"/>
      <c r="F20" s="47"/>
      <c r="G20" s="48"/>
      <c r="H20" s="49"/>
      <c r="I20" s="50">
        <f>SUM(I11:I16)</f>
        <v>613646</v>
      </c>
      <c r="J20" s="177"/>
      <c r="K20" s="6"/>
    </row>
    <row r="21" spans="1:20" ht="99" customHeight="1" x14ac:dyDescent="0.4">
      <c r="A21" s="331" t="s">
        <v>31</v>
      </c>
      <c r="B21" s="308" t="s">
        <v>32</v>
      </c>
      <c r="C21" s="52" t="s">
        <v>33</v>
      </c>
      <c r="D21" s="40">
        <v>1</v>
      </c>
      <c r="E21" s="39" t="s">
        <v>34</v>
      </c>
      <c r="F21" s="40">
        <v>1</v>
      </c>
      <c r="G21" s="39" t="s">
        <v>35</v>
      </c>
      <c r="H21" s="41">
        <v>25881</v>
      </c>
      <c r="I21" s="42">
        <f>D21*F21*H21</f>
        <v>25881</v>
      </c>
      <c r="J21" s="176" t="s">
        <v>175</v>
      </c>
      <c r="K21" s="308" t="s">
        <v>32</v>
      </c>
      <c r="L21" s="52" t="s">
        <v>33</v>
      </c>
      <c r="M21" s="40">
        <v>1</v>
      </c>
      <c r="N21" s="39" t="s">
        <v>34</v>
      </c>
      <c r="O21" s="40">
        <v>1</v>
      </c>
      <c r="P21" s="39" t="s">
        <v>35</v>
      </c>
      <c r="Q21" s="41">
        <v>25881</v>
      </c>
      <c r="R21" s="42">
        <f>M21*O21*Q21</f>
        <v>25881</v>
      </c>
      <c r="S21" s="298">
        <f>SUM(R21:R28)</f>
        <v>64596</v>
      </c>
      <c r="T21" s="298">
        <f>S21-I29</f>
        <v>4165</v>
      </c>
    </row>
    <row r="22" spans="1:20" ht="18" customHeight="1" x14ac:dyDescent="0.4">
      <c r="A22" s="287"/>
      <c r="B22" s="308"/>
      <c r="C22" s="52" t="s">
        <v>36</v>
      </c>
      <c r="D22" s="40">
        <v>1</v>
      </c>
      <c r="E22" s="39" t="s">
        <v>34</v>
      </c>
      <c r="F22" s="40">
        <v>1</v>
      </c>
      <c r="G22" s="39" t="s">
        <v>35</v>
      </c>
      <c r="H22" s="41">
        <v>13450</v>
      </c>
      <c r="I22" s="42">
        <f t="shared" ref="I22:I26" si="2">D22*F22*H22</f>
        <v>13450</v>
      </c>
      <c r="J22" s="176" t="s">
        <v>37</v>
      </c>
      <c r="K22" s="308"/>
      <c r="L22" s="52" t="s">
        <v>36</v>
      </c>
      <c r="M22" s="40">
        <v>1</v>
      </c>
      <c r="N22" s="39" t="s">
        <v>34</v>
      </c>
      <c r="O22" s="40">
        <v>1</v>
      </c>
      <c r="P22" s="39" t="s">
        <v>35</v>
      </c>
      <c r="Q22" s="41">
        <v>13450</v>
      </c>
      <c r="R22" s="42">
        <f t="shared" ref="R22" si="3">M22*O22*Q22</f>
        <v>13450</v>
      </c>
      <c r="S22" s="298"/>
      <c r="T22" s="298"/>
    </row>
    <row r="23" spans="1:20" ht="18" customHeight="1" x14ac:dyDescent="0.4">
      <c r="A23" s="287"/>
      <c r="B23" s="308"/>
      <c r="C23" s="52" t="s">
        <v>38</v>
      </c>
      <c r="D23" s="40">
        <v>1</v>
      </c>
      <c r="E23" s="39" t="s">
        <v>34</v>
      </c>
      <c r="F23" s="40">
        <v>1</v>
      </c>
      <c r="G23" s="39" t="s">
        <v>35</v>
      </c>
      <c r="H23" s="41">
        <v>0</v>
      </c>
      <c r="I23" s="42"/>
      <c r="J23" s="176"/>
      <c r="K23" s="308"/>
      <c r="L23" s="52" t="s">
        <v>38</v>
      </c>
      <c r="M23" s="40">
        <v>1</v>
      </c>
      <c r="N23" s="39" t="s">
        <v>34</v>
      </c>
      <c r="O23" s="40">
        <v>1</v>
      </c>
      <c r="P23" s="39" t="s">
        <v>35</v>
      </c>
      <c r="Q23" s="41">
        <v>0</v>
      </c>
      <c r="R23" s="42"/>
      <c r="S23" s="298"/>
      <c r="T23" s="298"/>
    </row>
    <row r="24" spans="1:20" ht="18" customHeight="1" x14ac:dyDescent="0.4">
      <c r="A24" s="287"/>
      <c r="B24" s="308"/>
      <c r="C24" s="52" t="s">
        <v>176</v>
      </c>
      <c r="D24" s="40">
        <v>1</v>
      </c>
      <c r="E24" s="39" t="s">
        <v>34</v>
      </c>
      <c r="F24" s="40">
        <v>1</v>
      </c>
      <c r="G24" s="39" t="s">
        <v>35</v>
      </c>
      <c r="H24" s="41">
        <v>2775</v>
      </c>
      <c r="I24" s="42">
        <f>D24*F24*H24</f>
        <v>2775</v>
      </c>
      <c r="J24" s="176"/>
      <c r="K24" s="308"/>
      <c r="L24" s="52" t="s">
        <v>176</v>
      </c>
      <c r="M24" s="40">
        <v>1</v>
      </c>
      <c r="N24" s="39" t="s">
        <v>34</v>
      </c>
      <c r="O24" s="40">
        <v>1</v>
      </c>
      <c r="P24" s="39" t="s">
        <v>35</v>
      </c>
      <c r="Q24" s="41">
        <v>2775</v>
      </c>
      <c r="R24" s="42">
        <f>M24*O24*Q24</f>
        <v>2775</v>
      </c>
      <c r="S24" s="298"/>
      <c r="T24" s="298"/>
    </row>
    <row r="25" spans="1:20" ht="97.05" customHeight="1" x14ac:dyDescent="0.4">
      <c r="A25" s="287"/>
      <c r="B25" s="308" t="s">
        <v>39</v>
      </c>
      <c r="C25" s="52" t="s">
        <v>466</v>
      </c>
      <c r="D25" s="40">
        <v>1</v>
      </c>
      <c r="E25" s="39" t="s">
        <v>34</v>
      </c>
      <c r="F25" s="40">
        <v>1</v>
      </c>
      <c r="G25" s="39" t="s">
        <v>35</v>
      </c>
      <c r="H25" s="41">
        <v>15550</v>
      </c>
      <c r="I25" s="42">
        <f t="shared" si="2"/>
        <v>15550</v>
      </c>
      <c r="J25" s="176" t="s">
        <v>177</v>
      </c>
      <c r="K25" s="309" t="s">
        <v>557</v>
      </c>
      <c r="L25" s="45" t="s">
        <v>558</v>
      </c>
      <c r="M25" s="40">
        <v>1</v>
      </c>
      <c r="N25" s="39" t="s">
        <v>178</v>
      </c>
      <c r="O25" s="40">
        <v>1</v>
      </c>
      <c r="P25" s="39" t="s">
        <v>467</v>
      </c>
      <c r="Q25" s="41">
        <v>19715</v>
      </c>
      <c r="R25" s="42">
        <f t="shared" ref="R25:R26" si="4">M25*O25*Q25</f>
        <v>19715</v>
      </c>
      <c r="S25" s="298"/>
      <c r="T25" s="298"/>
    </row>
    <row r="26" spans="1:20" ht="18" customHeight="1" x14ac:dyDescent="0.4">
      <c r="A26" s="287"/>
      <c r="B26" s="308"/>
      <c r="C26" s="52" t="s">
        <v>36</v>
      </c>
      <c r="D26" s="40">
        <v>1</v>
      </c>
      <c r="E26" s="39" t="s">
        <v>34</v>
      </c>
      <c r="F26" s="40">
        <v>1</v>
      </c>
      <c r="G26" s="39" t="s">
        <v>35</v>
      </c>
      <c r="H26" s="41">
        <v>0</v>
      </c>
      <c r="I26" s="42">
        <f t="shared" si="2"/>
        <v>0</v>
      </c>
      <c r="J26" s="176" t="s">
        <v>40</v>
      </c>
      <c r="K26" s="309"/>
      <c r="L26" s="52" t="s">
        <v>36</v>
      </c>
      <c r="M26" s="40">
        <v>1</v>
      </c>
      <c r="N26" s="39" t="s">
        <v>34</v>
      </c>
      <c r="O26" s="40">
        <v>1</v>
      </c>
      <c r="P26" s="39" t="s">
        <v>35</v>
      </c>
      <c r="Q26" s="41">
        <v>0</v>
      </c>
      <c r="R26" s="42">
        <f t="shared" si="4"/>
        <v>0</v>
      </c>
      <c r="S26" s="298"/>
      <c r="T26" s="298"/>
    </row>
    <row r="27" spans="1:20" ht="18" customHeight="1" x14ac:dyDescent="0.4">
      <c r="A27" s="287"/>
      <c r="B27" s="308"/>
      <c r="C27" s="52" t="s">
        <v>38</v>
      </c>
      <c r="D27" s="40">
        <v>1</v>
      </c>
      <c r="E27" s="39" t="s">
        <v>34</v>
      </c>
      <c r="F27" s="40">
        <v>1</v>
      </c>
      <c r="G27" s="39" t="s">
        <v>35</v>
      </c>
      <c r="H27" s="41">
        <v>0</v>
      </c>
      <c r="J27" s="176"/>
      <c r="K27" s="309"/>
      <c r="L27" s="52" t="s">
        <v>38</v>
      </c>
      <c r="M27" s="40">
        <v>1</v>
      </c>
      <c r="N27" s="39" t="s">
        <v>34</v>
      </c>
      <c r="O27" s="40">
        <v>1</v>
      </c>
      <c r="P27" s="39" t="s">
        <v>35</v>
      </c>
      <c r="Q27" s="41">
        <v>0</v>
      </c>
      <c r="R27" s="247"/>
      <c r="S27" s="298"/>
      <c r="T27" s="298"/>
    </row>
    <row r="28" spans="1:20" ht="18" customHeight="1" x14ac:dyDescent="0.4">
      <c r="A28" s="287"/>
      <c r="B28" s="308"/>
      <c r="C28" s="52" t="s">
        <v>176</v>
      </c>
      <c r="D28" s="40">
        <v>1</v>
      </c>
      <c r="E28" s="39" t="s">
        <v>34</v>
      </c>
      <c r="F28" s="40">
        <v>1</v>
      </c>
      <c r="G28" s="39" t="s">
        <v>35</v>
      </c>
      <c r="H28" s="41">
        <v>2775</v>
      </c>
      <c r="I28" s="42">
        <f>D28*F28*H28</f>
        <v>2775</v>
      </c>
      <c r="J28" s="176"/>
      <c r="K28" s="309"/>
      <c r="L28" s="52" t="s">
        <v>176</v>
      </c>
      <c r="M28" s="40">
        <v>1</v>
      </c>
      <c r="N28" s="39" t="s">
        <v>34</v>
      </c>
      <c r="O28" s="40">
        <v>1</v>
      </c>
      <c r="P28" s="39" t="s">
        <v>35</v>
      </c>
      <c r="Q28" s="41">
        <v>2775</v>
      </c>
      <c r="R28" s="42">
        <f>M28*O28*Q28</f>
        <v>2775</v>
      </c>
      <c r="S28" s="298"/>
      <c r="T28" s="298"/>
    </row>
    <row r="29" spans="1:20" ht="29.55" customHeight="1" x14ac:dyDescent="0.4">
      <c r="A29" s="290" t="s">
        <v>41</v>
      </c>
      <c r="B29" s="291"/>
      <c r="C29" s="46"/>
      <c r="D29" s="47"/>
      <c r="E29" s="48"/>
      <c r="F29" s="47"/>
      <c r="G29" s="48"/>
      <c r="H29" s="49"/>
      <c r="I29" s="50">
        <f>SUM(I21:I28)</f>
        <v>60431</v>
      </c>
      <c r="J29" s="177"/>
      <c r="S29" s="1"/>
      <c r="T29" s="1"/>
    </row>
    <row r="30" spans="1:20" ht="18" customHeight="1" x14ac:dyDescent="0.4">
      <c r="A30" s="331" t="s">
        <v>42</v>
      </c>
      <c r="B30" s="284" t="s">
        <v>43</v>
      </c>
      <c r="C30" s="191" t="s">
        <v>44</v>
      </c>
      <c r="D30" s="187">
        <v>42</v>
      </c>
      <c r="E30" s="96" t="s">
        <v>45</v>
      </c>
      <c r="F30" s="95">
        <v>5</v>
      </c>
      <c r="G30" s="96" t="s">
        <v>46</v>
      </c>
      <c r="H30" s="192">
        <v>800</v>
      </c>
      <c r="I30" s="193">
        <f>H30*D30*F30</f>
        <v>168000</v>
      </c>
      <c r="J30" s="248" t="s">
        <v>47</v>
      </c>
      <c r="K30" s="45" t="s">
        <v>468</v>
      </c>
      <c r="L30" s="45" t="s">
        <v>559</v>
      </c>
      <c r="M30" s="3">
        <v>36</v>
      </c>
      <c r="N30" s="4" t="s">
        <v>45</v>
      </c>
      <c r="O30" s="5">
        <v>3</v>
      </c>
      <c r="P30" s="4" t="s">
        <v>46</v>
      </c>
      <c r="Q30" s="9">
        <v>800</v>
      </c>
      <c r="R30" s="10">
        <f t="shared" ref="R30" si="5">Q30*M30*O30</f>
        <v>86400</v>
      </c>
      <c r="S30" s="294">
        <f>SUM(R30:R45)</f>
        <v>353409</v>
      </c>
      <c r="T30" s="259">
        <f>S30-I46</f>
        <v>-156303</v>
      </c>
    </row>
    <row r="31" spans="1:20" s="55" customFormat="1" ht="18" customHeight="1" x14ac:dyDescent="0.4">
      <c r="A31" s="287"/>
      <c r="B31" s="339"/>
      <c r="C31" s="52" t="s">
        <v>48</v>
      </c>
      <c r="D31" s="38">
        <v>42</v>
      </c>
      <c r="E31" s="39" t="s">
        <v>45</v>
      </c>
      <c r="F31" s="40">
        <v>1</v>
      </c>
      <c r="G31" s="39" t="s">
        <v>46</v>
      </c>
      <c r="H31" s="42">
        <v>800</v>
      </c>
      <c r="I31" s="42"/>
      <c r="J31" s="176"/>
      <c r="K31" s="45"/>
      <c r="L31" s="45"/>
      <c r="M31" s="3"/>
      <c r="N31" s="4"/>
      <c r="O31" s="5"/>
      <c r="P31" s="4"/>
      <c r="Q31" s="9"/>
      <c r="R31" s="42"/>
      <c r="S31" s="294"/>
      <c r="T31" s="259"/>
    </row>
    <row r="32" spans="1:20" s="55" customFormat="1" ht="18" customHeight="1" x14ac:dyDescent="0.4">
      <c r="A32" s="287"/>
      <c r="B32" s="339"/>
      <c r="C32" s="52" t="s">
        <v>49</v>
      </c>
      <c r="D32" s="38">
        <v>42</v>
      </c>
      <c r="E32" s="39" t="s">
        <v>45</v>
      </c>
      <c r="F32" s="40">
        <v>1</v>
      </c>
      <c r="G32" s="39" t="s">
        <v>46</v>
      </c>
      <c r="H32" s="42">
        <v>800</v>
      </c>
      <c r="I32" s="42"/>
      <c r="J32" s="176"/>
      <c r="K32" s="45"/>
      <c r="L32" s="45"/>
      <c r="M32" s="3"/>
      <c r="N32" s="4"/>
      <c r="O32" s="5"/>
      <c r="P32" s="4"/>
      <c r="Q32" s="9"/>
      <c r="R32" s="42"/>
      <c r="S32" s="294"/>
      <c r="T32" s="259"/>
    </row>
    <row r="33" spans="1:20" s="55" customFormat="1" ht="18" customHeight="1" x14ac:dyDescent="0.4">
      <c r="A33" s="287"/>
      <c r="B33" s="339"/>
      <c r="C33" s="37" t="s">
        <v>474</v>
      </c>
      <c r="D33" s="187">
        <v>42</v>
      </c>
      <c r="E33" s="187" t="s">
        <v>45</v>
      </c>
      <c r="F33" s="187">
        <v>1</v>
      </c>
      <c r="G33" s="187" t="s">
        <v>46</v>
      </c>
      <c r="H33" s="192">
        <v>1350</v>
      </c>
      <c r="I33" s="192">
        <f t="shared" ref="I33:I38" si="6">H33*D33*F33</f>
        <v>56700</v>
      </c>
      <c r="J33" s="249"/>
      <c r="K33" s="45" t="s">
        <v>560</v>
      </c>
      <c r="L33" s="45" t="s">
        <v>475</v>
      </c>
      <c r="M33" s="3">
        <v>42</v>
      </c>
      <c r="N33" s="4" t="s">
        <v>45</v>
      </c>
      <c r="O33" s="5">
        <v>1</v>
      </c>
      <c r="P33" s="4" t="s">
        <v>46</v>
      </c>
      <c r="Q33" s="9">
        <v>1350</v>
      </c>
      <c r="R33" s="42">
        <f>M33*O33*Q33</f>
        <v>56700</v>
      </c>
      <c r="S33" s="294"/>
      <c r="T33" s="259"/>
    </row>
    <row r="34" spans="1:20" s="55" customFormat="1" ht="18" customHeight="1" x14ac:dyDescent="0.4">
      <c r="A34" s="287"/>
      <c r="B34" s="339"/>
      <c r="C34" s="37" t="s">
        <v>477</v>
      </c>
      <c r="D34" s="187">
        <v>42</v>
      </c>
      <c r="E34" s="187" t="s">
        <v>45</v>
      </c>
      <c r="F34" s="187">
        <v>1</v>
      </c>
      <c r="G34" s="187" t="s">
        <v>46</v>
      </c>
      <c r="H34" s="192">
        <v>1000</v>
      </c>
      <c r="I34" s="192">
        <f t="shared" si="6"/>
        <v>42000</v>
      </c>
      <c r="J34" s="250" t="s">
        <v>50</v>
      </c>
      <c r="K34" s="45" t="s">
        <v>560</v>
      </c>
      <c r="L34" s="45" t="s">
        <v>476</v>
      </c>
      <c r="M34" s="3">
        <v>42</v>
      </c>
      <c r="N34" s="4" t="s">
        <v>45</v>
      </c>
      <c r="O34" s="5">
        <v>1</v>
      </c>
      <c r="P34" s="4" t="s">
        <v>46</v>
      </c>
      <c r="Q34" s="9">
        <v>1350</v>
      </c>
      <c r="R34" s="10">
        <f t="shared" ref="R34:R43" si="7">Q34*M34*O34</f>
        <v>56700</v>
      </c>
      <c r="S34" s="294"/>
      <c r="T34" s="259"/>
    </row>
    <row r="35" spans="1:20" s="55" customFormat="1" ht="18" customHeight="1" x14ac:dyDescent="0.4">
      <c r="A35" s="287"/>
      <c r="B35" s="339"/>
      <c r="C35" s="37" t="s">
        <v>478</v>
      </c>
      <c r="D35" s="187">
        <v>42</v>
      </c>
      <c r="E35" s="187" t="s">
        <v>45</v>
      </c>
      <c r="F35" s="187">
        <v>1</v>
      </c>
      <c r="G35" s="187" t="s">
        <v>46</v>
      </c>
      <c r="H35" s="192">
        <v>786</v>
      </c>
      <c r="I35" s="192">
        <f t="shared" si="6"/>
        <v>33012</v>
      </c>
      <c r="J35" s="250"/>
      <c r="K35" s="45" t="s">
        <v>487</v>
      </c>
      <c r="L35" s="45" t="s">
        <v>469</v>
      </c>
      <c r="M35" s="3">
        <v>42</v>
      </c>
      <c r="N35" s="4" t="s">
        <v>45</v>
      </c>
      <c r="O35" s="5">
        <v>1</v>
      </c>
      <c r="P35" s="4" t="s">
        <v>46</v>
      </c>
      <c r="Q35" s="9">
        <v>786</v>
      </c>
      <c r="R35" s="10">
        <f t="shared" si="7"/>
        <v>33012</v>
      </c>
      <c r="S35" s="294"/>
      <c r="T35" s="259"/>
    </row>
    <row r="36" spans="1:20" s="55" customFormat="1" ht="18" customHeight="1" x14ac:dyDescent="0.4">
      <c r="A36" s="287"/>
      <c r="B36" s="339"/>
      <c r="C36" s="340" t="s">
        <v>483</v>
      </c>
      <c r="D36" s="342">
        <v>42</v>
      </c>
      <c r="E36" s="342" t="s">
        <v>45</v>
      </c>
      <c r="F36" s="342">
        <v>2</v>
      </c>
      <c r="G36" s="342" t="s">
        <v>46</v>
      </c>
      <c r="H36" s="344">
        <v>1000</v>
      </c>
      <c r="I36" s="344">
        <f t="shared" si="6"/>
        <v>84000</v>
      </c>
      <c r="J36" s="346" t="s">
        <v>47</v>
      </c>
      <c r="K36" s="296" t="s">
        <v>560</v>
      </c>
      <c r="L36" s="45" t="s">
        <v>480</v>
      </c>
      <c r="M36" s="3">
        <v>42</v>
      </c>
      <c r="N36" s="4" t="s">
        <v>45</v>
      </c>
      <c r="O36" s="5">
        <v>1</v>
      </c>
      <c r="P36" s="4" t="s">
        <v>46</v>
      </c>
      <c r="Q36" s="9">
        <v>1000</v>
      </c>
      <c r="R36" s="10">
        <f t="shared" si="7"/>
        <v>42000</v>
      </c>
      <c r="S36" s="294"/>
      <c r="T36" s="259"/>
    </row>
    <row r="37" spans="1:20" s="55" customFormat="1" ht="18" customHeight="1" x14ac:dyDescent="0.4">
      <c r="A37" s="287"/>
      <c r="B37" s="339"/>
      <c r="C37" s="341" t="s">
        <v>51</v>
      </c>
      <c r="D37" s="343">
        <v>42</v>
      </c>
      <c r="E37" s="343" t="s">
        <v>45</v>
      </c>
      <c r="F37" s="343">
        <v>2</v>
      </c>
      <c r="G37" s="343" t="s">
        <v>46</v>
      </c>
      <c r="H37" s="345">
        <v>1000</v>
      </c>
      <c r="I37" s="345">
        <f t="shared" si="6"/>
        <v>84000</v>
      </c>
      <c r="J37" s="347"/>
      <c r="K37" s="296"/>
      <c r="L37" s="45" t="s">
        <v>482</v>
      </c>
      <c r="M37" s="3">
        <v>36</v>
      </c>
      <c r="N37" s="4" t="s">
        <v>45</v>
      </c>
      <c r="O37" s="5">
        <v>1</v>
      </c>
      <c r="P37" s="4" t="s">
        <v>46</v>
      </c>
      <c r="Q37" s="9">
        <v>1000</v>
      </c>
      <c r="R37" s="10">
        <f t="shared" si="7"/>
        <v>36000</v>
      </c>
      <c r="S37" s="294"/>
      <c r="T37" s="259"/>
    </row>
    <row r="38" spans="1:20" s="55" customFormat="1" ht="18" customHeight="1" x14ac:dyDescent="0.4">
      <c r="A38" s="287"/>
      <c r="B38" s="339"/>
      <c r="C38" s="52" t="s">
        <v>52</v>
      </c>
      <c r="D38" s="38">
        <v>42</v>
      </c>
      <c r="E38" s="39" t="s">
        <v>45</v>
      </c>
      <c r="F38" s="40">
        <v>1</v>
      </c>
      <c r="G38" s="39" t="s">
        <v>46</v>
      </c>
      <c r="H38" s="42">
        <v>1000</v>
      </c>
      <c r="I38" s="42">
        <f t="shared" si="6"/>
        <v>42000</v>
      </c>
      <c r="J38" s="176" t="s">
        <v>47</v>
      </c>
      <c r="K38" s="251" t="s">
        <v>560</v>
      </c>
      <c r="L38" s="8" t="s">
        <v>488</v>
      </c>
      <c r="M38" s="3">
        <v>36</v>
      </c>
      <c r="N38" s="4" t="s">
        <v>45</v>
      </c>
      <c r="O38" s="5">
        <v>1</v>
      </c>
      <c r="P38" s="4" t="s">
        <v>46</v>
      </c>
      <c r="Q38" s="9">
        <f>35*9</f>
        <v>315</v>
      </c>
      <c r="R38" s="10">
        <f t="shared" si="7"/>
        <v>11340</v>
      </c>
      <c r="S38" s="294"/>
      <c r="T38" s="259"/>
    </row>
    <row r="39" spans="1:20" s="55" customFormat="1" ht="18" customHeight="1" x14ac:dyDescent="0.4">
      <c r="A39" s="180"/>
      <c r="B39" s="194"/>
      <c r="C39" s="52"/>
      <c r="D39" s="38"/>
      <c r="E39" s="39"/>
      <c r="F39" s="40"/>
      <c r="G39" s="39"/>
      <c r="H39" s="42"/>
      <c r="I39" s="42"/>
      <c r="J39" s="176"/>
      <c r="K39" s="252"/>
      <c r="L39" s="45" t="s">
        <v>470</v>
      </c>
      <c r="M39" s="3">
        <v>1</v>
      </c>
      <c r="N39" s="4" t="s">
        <v>485</v>
      </c>
      <c r="O39" s="5">
        <v>1</v>
      </c>
      <c r="P39" s="4" t="s">
        <v>486</v>
      </c>
      <c r="Q39" s="9">
        <f>1534*9</f>
        <v>13806</v>
      </c>
      <c r="R39" s="42">
        <f>M39*O39*Q39</f>
        <v>13806</v>
      </c>
      <c r="S39" s="294"/>
      <c r="T39" s="259"/>
    </row>
    <row r="40" spans="1:20" s="55" customFormat="1" ht="18" customHeight="1" x14ac:dyDescent="0.4">
      <c r="A40" s="180"/>
      <c r="B40" s="194"/>
      <c r="C40" s="52"/>
      <c r="D40" s="38"/>
      <c r="E40" s="39"/>
      <c r="F40" s="40"/>
      <c r="G40" s="39"/>
      <c r="H40" s="42"/>
      <c r="I40" s="42"/>
      <c r="J40" s="176"/>
      <c r="K40" s="252"/>
      <c r="L40" s="45" t="s">
        <v>473</v>
      </c>
      <c r="M40" s="5">
        <v>1</v>
      </c>
      <c r="N40" s="4" t="s">
        <v>485</v>
      </c>
      <c r="O40" s="5">
        <v>1</v>
      </c>
      <c r="P40" s="4" t="s">
        <v>46</v>
      </c>
      <c r="Q40" s="9">
        <f>299*9</f>
        <v>2691</v>
      </c>
      <c r="R40" s="10">
        <f t="shared" si="7"/>
        <v>2691</v>
      </c>
      <c r="S40" s="294"/>
      <c r="T40" s="259"/>
    </row>
    <row r="41" spans="1:20" s="55" customFormat="1" ht="18" customHeight="1" x14ac:dyDescent="0.4">
      <c r="A41" s="180"/>
      <c r="B41" s="194"/>
      <c r="C41" s="52"/>
      <c r="D41" s="38"/>
      <c r="E41" s="39"/>
      <c r="F41" s="40"/>
      <c r="G41" s="39"/>
      <c r="H41" s="42"/>
      <c r="I41" s="42"/>
      <c r="J41" s="176"/>
      <c r="K41" s="252"/>
      <c r="L41" s="45" t="s">
        <v>479</v>
      </c>
      <c r="M41" s="3">
        <v>1</v>
      </c>
      <c r="N41" s="4" t="s">
        <v>485</v>
      </c>
      <c r="O41" s="5">
        <v>1</v>
      </c>
      <c r="P41" s="4" t="s">
        <v>486</v>
      </c>
      <c r="Q41" s="9">
        <f>479*9</f>
        <v>4311</v>
      </c>
      <c r="R41" s="10">
        <f t="shared" si="7"/>
        <v>4311</v>
      </c>
      <c r="S41" s="294"/>
      <c r="T41" s="259"/>
    </row>
    <row r="42" spans="1:20" s="55" customFormat="1" ht="18" customHeight="1" x14ac:dyDescent="0.4">
      <c r="A42" s="180"/>
      <c r="B42" s="194"/>
      <c r="C42" s="52"/>
      <c r="D42" s="38"/>
      <c r="E42" s="39"/>
      <c r="F42" s="40"/>
      <c r="G42" s="39"/>
      <c r="H42" s="42"/>
      <c r="I42" s="42"/>
      <c r="J42" s="176"/>
      <c r="K42" s="252"/>
      <c r="L42" s="45" t="s">
        <v>484</v>
      </c>
      <c r="M42" s="5">
        <v>1</v>
      </c>
      <c r="N42" s="4" t="s">
        <v>485</v>
      </c>
      <c r="O42" s="5">
        <v>1</v>
      </c>
      <c r="P42" s="4" t="s">
        <v>46</v>
      </c>
      <c r="Q42" s="9">
        <f>301*9</f>
        <v>2709</v>
      </c>
      <c r="R42" s="10">
        <f t="shared" si="7"/>
        <v>2709</v>
      </c>
      <c r="S42" s="294"/>
      <c r="T42" s="259"/>
    </row>
    <row r="43" spans="1:20" s="55" customFormat="1" ht="18" customHeight="1" x14ac:dyDescent="0.4">
      <c r="A43" s="180"/>
      <c r="B43" s="194"/>
      <c r="C43" s="52"/>
      <c r="D43" s="38"/>
      <c r="E43" s="39"/>
      <c r="F43" s="40"/>
      <c r="G43" s="39"/>
      <c r="H43" s="42"/>
      <c r="I43" s="42"/>
      <c r="J43" s="176"/>
      <c r="K43" s="252"/>
      <c r="L43" s="45" t="s">
        <v>481</v>
      </c>
      <c r="M43" s="3">
        <v>1</v>
      </c>
      <c r="N43" s="4" t="s">
        <v>485</v>
      </c>
      <c r="O43" s="5">
        <v>1</v>
      </c>
      <c r="P43" s="4" t="s">
        <v>486</v>
      </c>
      <c r="Q43" s="9">
        <f>315*9</f>
        <v>2835</v>
      </c>
      <c r="R43" s="10">
        <f t="shared" si="7"/>
        <v>2835</v>
      </c>
      <c r="S43" s="294"/>
      <c r="T43" s="259"/>
    </row>
    <row r="44" spans="1:20" s="55" customFormat="1" ht="18" customHeight="1" x14ac:dyDescent="0.4">
      <c r="A44" s="180"/>
      <c r="B44" s="194"/>
      <c r="C44" s="52"/>
      <c r="D44" s="38"/>
      <c r="E44" s="39"/>
      <c r="F44" s="40"/>
      <c r="G44" s="39"/>
      <c r="H44" s="42"/>
      <c r="I44" s="42"/>
      <c r="J44" s="176"/>
      <c r="K44" s="252"/>
      <c r="L44" s="45" t="s">
        <v>471</v>
      </c>
      <c r="M44" s="5">
        <v>1</v>
      </c>
      <c r="N44" s="4" t="s">
        <v>485</v>
      </c>
      <c r="O44" s="5">
        <v>1</v>
      </c>
      <c r="P44" s="4" t="s">
        <v>46</v>
      </c>
      <c r="Q44" s="9">
        <f>221*9</f>
        <v>1989</v>
      </c>
      <c r="R44" s="10">
        <f t="shared" ref="R44:R45" si="8">Q44*M44*O44</f>
        <v>1989</v>
      </c>
      <c r="S44" s="294"/>
      <c r="T44" s="259"/>
    </row>
    <row r="45" spans="1:20" s="55" customFormat="1" ht="18" customHeight="1" x14ac:dyDescent="0.4">
      <c r="A45" s="180"/>
      <c r="B45" s="194"/>
      <c r="C45" s="52"/>
      <c r="D45" s="38"/>
      <c r="E45" s="39"/>
      <c r="F45" s="40"/>
      <c r="G45" s="39"/>
      <c r="H45" s="42"/>
      <c r="I45" s="42"/>
      <c r="J45" s="176"/>
      <c r="K45" s="252"/>
      <c r="L45" s="45" t="s">
        <v>472</v>
      </c>
      <c r="M45" s="5">
        <v>1</v>
      </c>
      <c r="N45" s="4" t="s">
        <v>485</v>
      </c>
      <c r="O45" s="5">
        <v>1</v>
      </c>
      <c r="P45" s="4" t="s">
        <v>46</v>
      </c>
      <c r="Q45" s="9">
        <f>324*9</f>
        <v>2916</v>
      </c>
      <c r="R45" s="10">
        <f t="shared" si="8"/>
        <v>2916</v>
      </c>
      <c r="S45" s="294"/>
      <c r="T45" s="259"/>
    </row>
    <row r="46" spans="1:20" ht="29.55" customHeight="1" x14ac:dyDescent="0.4">
      <c r="A46" s="290" t="s">
        <v>53</v>
      </c>
      <c r="B46" s="291"/>
      <c r="C46" s="46"/>
      <c r="D46" s="47"/>
      <c r="E46" s="48"/>
      <c r="F46" s="47"/>
      <c r="G46" s="48"/>
      <c r="H46" s="49"/>
      <c r="I46" s="50">
        <f>SUM(I30:I38)</f>
        <v>509712</v>
      </c>
      <c r="J46" s="225"/>
      <c r="K46" s="232"/>
      <c r="L46" s="233"/>
      <c r="M46" s="229"/>
      <c r="N46" s="228"/>
      <c r="O46" s="229"/>
      <c r="P46" s="228"/>
      <c r="Q46" s="234"/>
      <c r="R46" s="231"/>
      <c r="S46" s="175"/>
      <c r="T46" s="175"/>
    </row>
    <row r="47" spans="1:20" ht="18" customHeight="1" x14ac:dyDescent="0.4">
      <c r="A47" s="56"/>
      <c r="B47" s="284" t="s">
        <v>54</v>
      </c>
      <c r="C47" s="57" t="s">
        <v>55</v>
      </c>
      <c r="D47" s="40">
        <v>1</v>
      </c>
      <c r="E47" s="39" t="s">
        <v>56</v>
      </c>
      <c r="F47" s="40">
        <v>1</v>
      </c>
      <c r="G47" s="39" t="s">
        <v>34</v>
      </c>
      <c r="H47" s="41">
        <v>1400</v>
      </c>
      <c r="I47" s="53">
        <f t="shared" ref="I47:I58" si="9">D47*F47*H47</f>
        <v>1400</v>
      </c>
      <c r="J47" s="58" t="s">
        <v>57</v>
      </c>
      <c r="K47" s="348" t="s">
        <v>54</v>
      </c>
      <c r="L47" s="57" t="s">
        <v>55</v>
      </c>
      <c r="M47" s="40">
        <v>0</v>
      </c>
      <c r="N47" s="39" t="s">
        <v>56</v>
      </c>
      <c r="O47" s="40">
        <v>1</v>
      </c>
      <c r="P47" s="39" t="s">
        <v>34</v>
      </c>
      <c r="Q47" s="41">
        <v>1400</v>
      </c>
      <c r="R47" s="53">
        <f t="shared" ref="R47" si="10">M47*O47*Q47</f>
        <v>0</v>
      </c>
      <c r="S47" s="297">
        <f>SUM(R47:R65)</f>
        <v>128375</v>
      </c>
      <c r="T47" s="298">
        <f>S47-I66</f>
        <v>-4495</v>
      </c>
    </row>
    <row r="48" spans="1:20" ht="18" customHeight="1" x14ac:dyDescent="0.4">
      <c r="A48" s="56"/>
      <c r="B48" s="285"/>
      <c r="C48" s="57" t="s">
        <v>179</v>
      </c>
      <c r="D48" s="40">
        <v>1</v>
      </c>
      <c r="E48" s="39" t="s">
        <v>56</v>
      </c>
      <c r="F48" s="40">
        <v>1</v>
      </c>
      <c r="G48" s="39" t="s">
        <v>34</v>
      </c>
      <c r="H48" s="41">
        <v>800</v>
      </c>
      <c r="I48" s="53"/>
      <c r="J48" s="58" t="s">
        <v>57</v>
      </c>
      <c r="K48" s="348"/>
      <c r="L48" s="57" t="s">
        <v>179</v>
      </c>
      <c r="M48" s="40">
        <v>0</v>
      </c>
      <c r="N48" s="39" t="s">
        <v>56</v>
      </c>
      <c r="O48" s="40">
        <v>1</v>
      </c>
      <c r="P48" s="39" t="s">
        <v>34</v>
      </c>
      <c r="Q48" s="41">
        <v>800</v>
      </c>
      <c r="R48" s="53"/>
      <c r="S48" s="297"/>
      <c r="T48" s="298"/>
    </row>
    <row r="49" spans="1:20" ht="18" customHeight="1" x14ac:dyDescent="0.4">
      <c r="A49" s="287" t="s">
        <v>59</v>
      </c>
      <c r="B49" s="285"/>
      <c r="C49" s="57" t="s">
        <v>180</v>
      </c>
      <c r="D49" s="40">
        <v>1</v>
      </c>
      <c r="E49" s="39" t="s">
        <v>56</v>
      </c>
      <c r="F49" s="40">
        <v>1</v>
      </c>
      <c r="G49" s="39" t="s">
        <v>34</v>
      </c>
      <c r="H49" s="41">
        <v>1200</v>
      </c>
      <c r="I49" s="53">
        <f t="shared" si="9"/>
        <v>1200</v>
      </c>
      <c r="J49" s="58" t="s">
        <v>57</v>
      </c>
      <c r="K49" s="348"/>
      <c r="L49" s="57" t="s">
        <v>180</v>
      </c>
      <c r="M49" s="40">
        <v>1</v>
      </c>
      <c r="N49" s="39" t="s">
        <v>56</v>
      </c>
      <c r="O49" s="40">
        <v>1</v>
      </c>
      <c r="P49" s="39" t="s">
        <v>34</v>
      </c>
      <c r="Q49" s="41">
        <v>1200</v>
      </c>
      <c r="R49" s="53">
        <f t="shared" ref="R49" si="11">M49*O49*Q49</f>
        <v>1200</v>
      </c>
      <c r="S49" s="297"/>
      <c r="T49" s="298"/>
    </row>
    <row r="50" spans="1:20" ht="18" customHeight="1" x14ac:dyDescent="0.4">
      <c r="A50" s="287"/>
      <c r="B50" s="286"/>
      <c r="C50" s="57" t="s">
        <v>181</v>
      </c>
      <c r="D50" s="40">
        <v>1</v>
      </c>
      <c r="E50" s="39" t="s">
        <v>56</v>
      </c>
      <c r="F50" s="40">
        <v>1</v>
      </c>
      <c r="G50" s="39" t="s">
        <v>34</v>
      </c>
      <c r="H50" s="41">
        <v>650</v>
      </c>
      <c r="I50" s="53"/>
      <c r="J50" s="58" t="s">
        <v>57</v>
      </c>
      <c r="K50" s="348"/>
      <c r="L50" s="57" t="s">
        <v>181</v>
      </c>
      <c r="M50" s="40">
        <v>0</v>
      </c>
      <c r="N50" s="39" t="s">
        <v>56</v>
      </c>
      <c r="O50" s="40">
        <v>1</v>
      </c>
      <c r="P50" s="39" t="s">
        <v>34</v>
      </c>
      <c r="Q50" s="41">
        <v>650</v>
      </c>
      <c r="R50" s="53"/>
      <c r="S50" s="297"/>
      <c r="T50" s="298"/>
    </row>
    <row r="51" spans="1:20" ht="37.5" customHeight="1" x14ac:dyDescent="0.4">
      <c r="A51" s="287"/>
      <c r="B51" s="284" t="s">
        <v>182</v>
      </c>
      <c r="C51" s="57" t="s">
        <v>60</v>
      </c>
      <c r="D51" s="38">
        <v>2</v>
      </c>
      <c r="E51" s="39" t="s">
        <v>56</v>
      </c>
      <c r="F51" s="38">
        <v>1</v>
      </c>
      <c r="G51" s="39" t="s">
        <v>61</v>
      </c>
      <c r="H51" s="41">
        <v>6980</v>
      </c>
      <c r="I51" s="53">
        <f t="shared" si="9"/>
        <v>13960</v>
      </c>
      <c r="J51" s="58" t="s">
        <v>62</v>
      </c>
      <c r="K51" s="348" t="s">
        <v>182</v>
      </c>
      <c r="L51" s="57" t="s">
        <v>60</v>
      </c>
      <c r="M51" s="38">
        <v>2</v>
      </c>
      <c r="N51" s="39" t="s">
        <v>56</v>
      </c>
      <c r="O51" s="38">
        <v>1</v>
      </c>
      <c r="P51" s="39" t="s">
        <v>61</v>
      </c>
      <c r="Q51" s="41">
        <v>6980</v>
      </c>
      <c r="R51" s="53">
        <f t="shared" ref="R51:R52" si="12">M51*O51*Q51</f>
        <v>13960</v>
      </c>
      <c r="S51" s="297"/>
      <c r="T51" s="298"/>
    </row>
    <row r="52" spans="1:20" ht="37.5" customHeight="1" x14ac:dyDescent="0.4">
      <c r="A52" s="287"/>
      <c r="B52" s="285"/>
      <c r="C52" s="389" t="s">
        <v>63</v>
      </c>
      <c r="D52" s="342">
        <v>2</v>
      </c>
      <c r="E52" s="393" t="s">
        <v>56</v>
      </c>
      <c r="F52" s="342">
        <v>3</v>
      </c>
      <c r="G52" s="393" t="s">
        <v>61</v>
      </c>
      <c r="H52" s="396">
        <v>10735</v>
      </c>
      <c r="I52" s="399">
        <f t="shared" si="9"/>
        <v>64410</v>
      </c>
      <c r="J52" s="402" t="s">
        <v>64</v>
      </c>
      <c r="K52" s="348"/>
      <c r="L52" s="349" t="s">
        <v>63</v>
      </c>
      <c r="M52" s="280">
        <v>2</v>
      </c>
      <c r="N52" s="281" t="s">
        <v>56</v>
      </c>
      <c r="O52" s="280">
        <v>3</v>
      </c>
      <c r="P52" s="281" t="s">
        <v>61</v>
      </c>
      <c r="Q52" s="282">
        <v>10735</v>
      </c>
      <c r="R52" s="283">
        <f t="shared" si="12"/>
        <v>64410</v>
      </c>
      <c r="S52" s="297"/>
      <c r="T52" s="298"/>
    </row>
    <row r="53" spans="1:20" ht="24" customHeight="1" x14ac:dyDescent="0.4">
      <c r="A53" s="287"/>
      <c r="B53" s="285"/>
      <c r="C53" s="390"/>
      <c r="D53" s="392"/>
      <c r="E53" s="394"/>
      <c r="F53" s="392"/>
      <c r="G53" s="394"/>
      <c r="H53" s="397"/>
      <c r="I53" s="400"/>
      <c r="J53" s="403"/>
      <c r="K53" s="348"/>
      <c r="L53" s="349"/>
      <c r="M53" s="280"/>
      <c r="N53" s="281"/>
      <c r="O53" s="280"/>
      <c r="P53" s="281"/>
      <c r="Q53" s="282"/>
      <c r="R53" s="283"/>
      <c r="S53" s="297"/>
      <c r="T53" s="298"/>
    </row>
    <row r="54" spans="1:20" ht="24" customHeight="1" x14ac:dyDescent="0.4">
      <c r="A54" s="287"/>
      <c r="B54" s="285"/>
      <c r="C54" s="390"/>
      <c r="D54" s="392"/>
      <c r="E54" s="394"/>
      <c r="F54" s="392"/>
      <c r="G54" s="394"/>
      <c r="H54" s="397"/>
      <c r="I54" s="400"/>
      <c r="J54" s="403"/>
      <c r="K54" s="348"/>
      <c r="L54" s="349"/>
      <c r="M54" s="280"/>
      <c r="N54" s="281"/>
      <c r="O54" s="280"/>
      <c r="P54" s="281"/>
      <c r="Q54" s="282"/>
      <c r="R54" s="283"/>
      <c r="S54" s="297"/>
      <c r="T54" s="298"/>
    </row>
    <row r="55" spans="1:20" ht="24" customHeight="1" x14ac:dyDescent="0.4">
      <c r="A55" s="287"/>
      <c r="B55" s="285"/>
      <c r="C55" s="390"/>
      <c r="D55" s="392"/>
      <c r="E55" s="394"/>
      <c r="F55" s="392"/>
      <c r="G55" s="394"/>
      <c r="H55" s="397"/>
      <c r="I55" s="400"/>
      <c r="J55" s="403"/>
      <c r="K55" s="348"/>
      <c r="L55" s="349"/>
      <c r="M55" s="280"/>
      <c r="N55" s="281"/>
      <c r="O55" s="280"/>
      <c r="P55" s="281"/>
      <c r="Q55" s="282"/>
      <c r="R55" s="283"/>
      <c r="S55" s="297"/>
      <c r="T55" s="298"/>
    </row>
    <row r="56" spans="1:20" ht="24" customHeight="1" x14ac:dyDescent="0.4">
      <c r="A56" s="287"/>
      <c r="B56" s="285"/>
      <c r="C56" s="391"/>
      <c r="D56" s="343"/>
      <c r="E56" s="395"/>
      <c r="F56" s="343"/>
      <c r="G56" s="395"/>
      <c r="H56" s="398"/>
      <c r="I56" s="401"/>
      <c r="J56" s="404"/>
      <c r="K56" s="348"/>
      <c r="L56" s="349"/>
      <c r="M56" s="280"/>
      <c r="N56" s="281"/>
      <c r="O56" s="280"/>
      <c r="P56" s="281"/>
      <c r="Q56" s="282"/>
      <c r="R56" s="283"/>
      <c r="S56" s="297"/>
      <c r="T56" s="298"/>
    </row>
    <row r="57" spans="1:20" ht="24" customHeight="1" x14ac:dyDescent="0.4">
      <c r="A57" s="287"/>
      <c r="B57" s="285"/>
      <c r="C57" s="57" t="s">
        <v>65</v>
      </c>
      <c r="D57" s="40">
        <v>1</v>
      </c>
      <c r="E57" s="39" t="s">
        <v>34</v>
      </c>
      <c r="F57" s="40">
        <v>1</v>
      </c>
      <c r="G57" s="39" t="s">
        <v>34</v>
      </c>
      <c r="H57" s="41">
        <v>3500</v>
      </c>
      <c r="I57" s="42">
        <f t="shared" si="9"/>
        <v>3500</v>
      </c>
      <c r="J57" s="176" t="s">
        <v>66</v>
      </c>
      <c r="K57" s="348"/>
      <c r="L57" s="57" t="s">
        <v>65</v>
      </c>
      <c r="M57" s="40">
        <v>1</v>
      </c>
      <c r="N57" s="39" t="s">
        <v>34</v>
      </c>
      <c r="O57" s="40">
        <v>1</v>
      </c>
      <c r="P57" s="39" t="s">
        <v>34</v>
      </c>
      <c r="Q57" s="41">
        <v>3500</v>
      </c>
      <c r="R57" s="42">
        <f t="shared" ref="R57:R65" si="13">M57*O57*Q57</f>
        <v>3500</v>
      </c>
      <c r="S57" s="297"/>
      <c r="T57" s="298"/>
    </row>
    <row r="58" spans="1:20" ht="30" customHeight="1" x14ac:dyDescent="0.4">
      <c r="A58" s="288"/>
      <c r="B58" s="286"/>
      <c r="C58" s="57" t="s">
        <v>67</v>
      </c>
      <c r="D58" s="40">
        <v>2</v>
      </c>
      <c r="E58" s="39" t="s">
        <v>56</v>
      </c>
      <c r="F58" s="38">
        <v>20</v>
      </c>
      <c r="G58" s="39" t="s">
        <v>68</v>
      </c>
      <c r="H58" s="41">
        <v>1210</v>
      </c>
      <c r="I58" s="53">
        <f t="shared" si="9"/>
        <v>48400</v>
      </c>
      <c r="J58" s="235" t="s">
        <v>186</v>
      </c>
      <c r="K58" s="348"/>
      <c r="L58" s="57" t="s">
        <v>67</v>
      </c>
      <c r="M58" s="40">
        <v>2</v>
      </c>
      <c r="N58" s="39" t="s">
        <v>56</v>
      </c>
      <c r="O58" s="38">
        <v>4</v>
      </c>
      <c r="P58" s="39" t="s">
        <v>68</v>
      </c>
      <c r="Q58" s="41">
        <v>1210</v>
      </c>
      <c r="R58" s="53">
        <f t="shared" si="13"/>
        <v>9680</v>
      </c>
      <c r="S58" s="297"/>
      <c r="T58" s="298"/>
    </row>
    <row r="59" spans="1:20" ht="30" customHeight="1" x14ac:dyDescent="0.4">
      <c r="A59" s="183"/>
      <c r="B59" s="182"/>
      <c r="C59" s="57"/>
      <c r="D59" s="40"/>
      <c r="E59" s="39"/>
      <c r="F59" s="38"/>
      <c r="G59" s="39"/>
      <c r="H59" s="41"/>
      <c r="I59" s="53"/>
      <c r="J59" s="235"/>
      <c r="K59" s="295" t="s">
        <v>54</v>
      </c>
      <c r="L59" s="202" t="s">
        <v>502</v>
      </c>
      <c r="M59" s="5">
        <v>1</v>
      </c>
      <c r="N59" s="4" t="s">
        <v>56</v>
      </c>
      <c r="O59" s="5">
        <v>2</v>
      </c>
      <c r="P59" s="4" t="s">
        <v>34</v>
      </c>
      <c r="Q59" s="203">
        <v>800</v>
      </c>
      <c r="R59" s="10">
        <f t="shared" si="13"/>
        <v>1600</v>
      </c>
      <c r="S59" s="297"/>
      <c r="T59" s="298"/>
    </row>
    <row r="60" spans="1:20" ht="30" customHeight="1" x14ac:dyDescent="0.4">
      <c r="A60" s="183"/>
      <c r="B60" s="182"/>
      <c r="C60" s="57"/>
      <c r="D60" s="40"/>
      <c r="E60" s="39"/>
      <c r="F60" s="38"/>
      <c r="G60" s="39"/>
      <c r="H60" s="41"/>
      <c r="I60" s="53"/>
      <c r="J60" s="235"/>
      <c r="K60" s="295"/>
      <c r="L60" s="202" t="s">
        <v>503</v>
      </c>
      <c r="M60" s="5">
        <v>1</v>
      </c>
      <c r="N60" s="4" t="s">
        <v>56</v>
      </c>
      <c r="O60" s="5">
        <v>2</v>
      </c>
      <c r="P60" s="4" t="s">
        <v>34</v>
      </c>
      <c r="Q60" s="203">
        <v>2200</v>
      </c>
      <c r="R60" s="10">
        <f t="shared" si="13"/>
        <v>4400</v>
      </c>
      <c r="S60" s="297"/>
      <c r="T60" s="298"/>
    </row>
    <row r="61" spans="1:20" ht="30" customHeight="1" x14ac:dyDescent="0.4">
      <c r="A61" s="183"/>
      <c r="B61" s="182"/>
      <c r="C61" s="57"/>
      <c r="D61" s="40"/>
      <c r="E61" s="39"/>
      <c r="F61" s="38"/>
      <c r="G61" s="39"/>
      <c r="H61" s="41"/>
      <c r="I61" s="53"/>
      <c r="J61" s="235"/>
      <c r="K61" s="295"/>
      <c r="L61" s="202" t="s">
        <v>504</v>
      </c>
      <c r="M61" s="5">
        <v>1</v>
      </c>
      <c r="N61" s="4" t="s">
        <v>56</v>
      </c>
      <c r="O61" s="5">
        <v>1</v>
      </c>
      <c r="P61" s="4" t="s">
        <v>34</v>
      </c>
      <c r="Q61" s="203">
        <v>2200</v>
      </c>
      <c r="R61" s="10">
        <f t="shared" si="13"/>
        <v>2200</v>
      </c>
      <c r="S61" s="297"/>
      <c r="T61" s="298"/>
    </row>
    <row r="62" spans="1:20" ht="30" customHeight="1" x14ac:dyDescent="0.4">
      <c r="A62" s="183"/>
      <c r="B62" s="182"/>
      <c r="C62" s="57"/>
      <c r="D62" s="40"/>
      <c r="E62" s="39"/>
      <c r="F62" s="38"/>
      <c r="G62" s="39"/>
      <c r="H62" s="41"/>
      <c r="I62" s="53"/>
      <c r="J62" s="235"/>
      <c r="K62" s="295"/>
      <c r="L62" s="204" t="s">
        <v>505</v>
      </c>
      <c r="M62" s="5">
        <v>2</v>
      </c>
      <c r="N62" s="4" t="s">
        <v>56</v>
      </c>
      <c r="O62" s="5">
        <v>1</v>
      </c>
      <c r="P62" s="4" t="s">
        <v>34</v>
      </c>
      <c r="Q62" s="203">
        <v>600</v>
      </c>
      <c r="R62" s="10">
        <f t="shared" si="13"/>
        <v>1200</v>
      </c>
      <c r="S62" s="297"/>
      <c r="T62" s="298"/>
    </row>
    <row r="63" spans="1:20" ht="30" customHeight="1" x14ac:dyDescent="0.4">
      <c r="A63" s="183"/>
      <c r="B63" s="182"/>
      <c r="C63" s="57"/>
      <c r="D63" s="40"/>
      <c r="E63" s="39"/>
      <c r="F63" s="38"/>
      <c r="G63" s="39"/>
      <c r="H63" s="41"/>
      <c r="I63" s="53"/>
      <c r="J63" s="235"/>
      <c r="K63" s="296" t="s">
        <v>183</v>
      </c>
      <c r="L63" s="45" t="s">
        <v>184</v>
      </c>
      <c r="M63" s="3">
        <v>2</v>
      </c>
      <c r="N63" s="4" t="s">
        <v>56</v>
      </c>
      <c r="O63" s="3">
        <v>1</v>
      </c>
      <c r="P63" s="4" t="s">
        <v>58</v>
      </c>
      <c r="Q63" s="203">
        <v>3255</v>
      </c>
      <c r="R63" s="10">
        <f t="shared" si="13"/>
        <v>6510</v>
      </c>
      <c r="S63" s="297"/>
      <c r="T63" s="298"/>
    </row>
    <row r="64" spans="1:20" ht="30" customHeight="1" x14ac:dyDescent="0.4">
      <c r="A64" s="183"/>
      <c r="B64" s="182"/>
      <c r="C64" s="57"/>
      <c r="D64" s="40"/>
      <c r="E64" s="39"/>
      <c r="F64" s="38"/>
      <c r="G64" s="39"/>
      <c r="H64" s="41"/>
      <c r="I64" s="53"/>
      <c r="J64" s="235"/>
      <c r="K64" s="296"/>
      <c r="L64" s="45" t="s">
        <v>185</v>
      </c>
      <c r="M64" s="3">
        <v>2</v>
      </c>
      <c r="N64" s="4" t="s">
        <v>56</v>
      </c>
      <c r="O64" s="3">
        <v>1</v>
      </c>
      <c r="P64" s="4" t="s">
        <v>506</v>
      </c>
      <c r="Q64" s="203">
        <v>6835</v>
      </c>
      <c r="R64" s="10">
        <f t="shared" si="13"/>
        <v>13670</v>
      </c>
      <c r="S64" s="297"/>
      <c r="T64" s="298"/>
    </row>
    <row r="65" spans="1:20" ht="30" customHeight="1" x14ac:dyDescent="0.4">
      <c r="A65" s="183"/>
      <c r="B65" s="182"/>
      <c r="C65" s="57"/>
      <c r="D65" s="40"/>
      <c r="E65" s="39"/>
      <c r="F65" s="38"/>
      <c r="G65" s="39"/>
      <c r="H65" s="41"/>
      <c r="I65" s="53"/>
      <c r="J65" s="235"/>
      <c r="K65" s="236" t="s">
        <v>507</v>
      </c>
      <c r="L65" s="207" t="s">
        <v>508</v>
      </c>
      <c r="M65" s="3">
        <v>1</v>
      </c>
      <c r="N65" s="4" t="s">
        <v>56</v>
      </c>
      <c r="O65" s="3">
        <v>1</v>
      </c>
      <c r="P65" s="4" t="s">
        <v>58</v>
      </c>
      <c r="Q65" s="203">
        <v>6045</v>
      </c>
      <c r="R65" s="10">
        <f t="shared" si="13"/>
        <v>6045</v>
      </c>
      <c r="S65" s="297"/>
      <c r="T65" s="298"/>
    </row>
    <row r="66" spans="1:20" ht="30.75" customHeight="1" x14ac:dyDescent="0.4">
      <c r="A66" s="290" t="s">
        <v>69</v>
      </c>
      <c r="B66" s="291"/>
      <c r="C66" s="46"/>
      <c r="D66" s="47"/>
      <c r="E66" s="48"/>
      <c r="F66" s="47"/>
      <c r="G66" s="48"/>
      <c r="H66" s="49"/>
      <c r="I66" s="50">
        <f>SUM(I47:I58)</f>
        <v>132870</v>
      </c>
      <c r="J66" s="253"/>
      <c r="L66" s="226"/>
      <c r="M66" s="227"/>
      <c r="N66" s="228"/>
      <c r="O66" s="229"/>
      <c r="P66" s="228"/>
      <c r="Q66" s="230"/>
      <c r="R66" s="231"/>
      <c r="S66" s="1"/>
      <c r="T66" s="1"/>
    </row>
    <row r="67" spans="1:20" ht="18" customHeight="1" x14ac:dyDescent="0.4">
      <c r="A67" s="60"/>
      <c r="B67" s="184" t="s">
        <v>70</v>
      </c>
      <c r="C67" s="185"/>
      <c r="D67" s="187">
        <v>42</v>
      </c>
      <c r="E67" s="96" t="s">
        <v>45</v>
      </c>
      <c r="F67" s="189">
        <v>1</v>
      </c>
      <c r="G67" s="96" t="s">
        <v>34</v>
      </c>
      <c r="H67" s="97">
        <v>1100</v>
      </c>
      <c r="I67" s="211">
        <f>H67*F67*D67</f>
        <v>46200</v>
      </c>
      <c r="J67" s="250" t="s">
        <v>71</v>
      </c>
      <c r="K67" s="217" t="s">
        <v>70</v>
      </c>
      <c r="L67" s="195" t="s">
        <v>490</v>
      </c>
      <c r="M67" s="3">
        <v>47</v>
      </c>
      <c r="N67" s="4" t="s">
        <v>45</v>
      </c>
      <c r="O67" s="196">
        <v>1</v>
      </c>
      <c r="P67" s="4" t="s">
        <v>34</v>
      </c>
      <c r="Q67" s="197">
        <v>1200</v>
      </c>
      <c r="R67" s="197">
        <f>Q67*O67*M67</f>
        <v>56400</v>
      </c>
      <c r="S67" s="297">
        <f>SUM(R67:R75)</f>
        <v>210992</v>
      </c>
      <c r="T67" s="299">
        <f>S67-I76</f>
        <v>155292</v>
      </c>
    </row>
    <row r="68" spans="1:20" ht="41.55" customHeight="1" x14ac:dyDescent="0.4">
      <c r="A68" s="287"/>
      <c r="B68" s="61" t="s">
        <v>72</v>
      </c>
      <c r="C68" s="62"/>
      <c r="D68" s="38">
        <v>1</v>
      </c>
      <c r="E68" s="39" t="s">
        <v>45</v>
      </c>
      <c r="F68" s="63">
        <v>1</v>
      </c>
      <c r="G68" s="39" t="s">
        <v>34</v>
      </c>
      <c r="H68" s="64">
        <v>12100</v>
      </c>
      <c r="I68" s="213"/>
      <c r="J68" s="254"/>
      <c r="K68" s="217" t="s">
        <v>72</v>
      </c>
      <c r="L68" s="195" t="s">
        <v>491</v>
      </c>
      <c r="M68" s="3">
        <v>5</v>
      </c>
      <c r="N68" s="4" t="s">
        <v>45</v>
      </c>
      <c r="O68" s="196">
        <v>1</v>
      </c>
      <c r="P68" s="4" t="s">
        <v>34</v>
      </c>
      <c r="Q68" s="197">
        <v>12100</v>
      </c>
      <c r="R68" s="197">
        <f t="shared" ref="R68:R69" si="14">Q68*O68*M68</f>
        <v>60500</v>
      </c>
      <c r="S68" s="297"/>
      <c r="T68" s="299"/>
    </row>
    <row r="69" spans="1:20" ht="41.55" customHeight="1" x14ac:dyDescent="0.4">
      <c r="A69" s="287"/>
      <c r="B69" s="61" t="s">
        <v>187</v>
      </c>
      <c r="C69" s="62"/>
      <c r="D69" s="38">
        <v>1</v>
      </c>
      <c r="E69" s="39" t="s">
        <v>45</v>
      </c>
      <c r="F69" s="63">
        <v>1</v>
      </c>
      <c r="G69" s="39" t="s">
        <v>34</v>
      </c>
      <c r="H69" s="64">
        <v>6500</v>
      </c>
      <c r="I69" s="213"/>
      <c r="J69" s="254"/>
      <c r="K69" s="217" t="s">
        <v>492</v>
      </c>
      <c r="L69" s="195" t="s">
        <v>493</v>
      </c>
      <c r="M69" s="3">
        <v>6</v>
      </c>
      <c r="N69" s="4" t="s">
        <v>45</v>
      </c>
      <c r="O69" s="196">
        <v>1</v>
      </c>
      <c r="P69" s="4" t="s">
        <v>34</v>
      </c>
      <c r="Q69" s="197">
        <v>6500</v>
      </c>
      <c r="R69" s="197">
        <f t="shared" si="14"/>
        <v>39000</v>
      </c>
      <c r="S69" s="297"/>
      <c r="T69" s="299"/>
    </row>
    <row r="70" spans="1:20" ht="35" customHeight="1" x14ac:dyDescent="0.4">
      <c r="A70" s="287"/>
      <c r="B70" s="191" t="s">
        <v>73</v>
      </c>
      <c r="C70" s="185"/>
      <c r="D70" s="187">
        <v>4</v>
      </c>
      <c r="E70" s="209" t="s">
        <v>45</v>
      </c>
      <c r="F70" s="189">
        <v>10</v>
      </c>
      <c r="G70" s="209" t="s">
        <v>34</v>
      </c>
      <c r="H70" s="211">
        <v>80</v>
      </c>
      <c r="I70" s="211">
        <f>H70*F70*D70</f>
        <v>3200</v>
      </c>
      <c r="J70" s="205" t="s">
        <v>74</v>
      </c>
      <c r="K70" s="217" t="s">
        <v>73</v>
      </c>
      <c r="L70" s="195"/>
      <c r="M70" s="3">
        <v>47</v>
      </c>
      <c r="N70" s="198" t="s">
        <v>45</v>
      </c>
      <c r="O70" s="196">
        <v>1</v>
      </c>
      <c r="P70" s="198" t="s">
        <v>34</v>
      </c>
      <c r="Q70" s="197">
        <v>80</v>
      </c>
      <c r="R70" s="197">
        <f t="shared" ref="R70" si="15">Q70*O70*M70</f>
        <v>3760</v>
      </c>
      <c r="S70" s="297"/>
      <c r="T70" s="299"/>
    </row>
    <row r="71" spans="1:20" ht="35" customHeight="1" x14ac:dyDescent="0.4">
      <c r="A71" s="287"/>
      <c r="B71" s="191" t="s">
        <v>75</v>
      </c>
      <c r="C71" s="185"/>
      <c r="D71" s="187">
        <v>42</v>
      </c>
      <c r="E71" s="209" t="s">
        <v>45</v>
      </c>
      <c r="F71" s="189">
        <v>1</v>
      </c>
      <c r="G71" s="209" t="s">
        <v>34</v>
      </c>
      <c r="H71" s="211">
        <v>150</v>
      </c>
      <c r="I71" s="211">
        <f>H71*F71*D71</f>
        <v>6300</v>
      </c>
      <c r="J71" s="205" t="s">
        <v>188</v>
      </c>
      <c r="K71" s="217" t="s">
        <v>75</v>
      </c>
      <c r="L71" s="199"/>
      <c r="M71" s="3">
        <v>47</v>
      </c>
      <c r="N71" s="200" t="s">
        <v>45</v>
      </c>
      <c r="O71" s="201">
        <v>1</v>
      </c>
      <c r="P71" s="200" t="s">
        <v>34</v>
      </c>
      <c r="Q71" s="197">
        <v>150</v>
      </c>
      <c r="R71" s="197">
        <f t="shared" ref="R71" si="16">Q71*O71*M71</f>
        <v>7050</v>
      </c>
      <c r="S71" s="297"/>
      <c r="T71" s="299"/>
    </row>
    <row r="72" spans="1:20" ht="35" customHeight="1" x14ac:dyDescent="0.4">
      <c r="A72" s="237"/>
      <c r="B72" s="238"/>
      <c r="C72" s="186"/>
      <c r="D72" s="188"/>
      <c r="E72" s="210"/>
      <c r="F72" s="190"/>
      <c r="G72" s="210"/>
      <c r="H72" s="212"/>
      <c r="I72" s="212"/>
      <c r="J72" s="206"/>
      <c r="K72" s="217" t="s">
        <v>494</v>
      </c>
      <c r="L72" s="195" t="s">
        <v>495</v>
      </c>
      <c r="M72" s="3">
        <v>1</v>
      </c>
      <c r="N72" s="4" t="s">
        <v>45</v>
      </c>
      <c r="O72" s="196">
        <v>1</v>
      </c>
      <c r="P72" s="4" t="s">
        <v>34</v>
      </c>
      <c r="Q72" s="197">
        <v>7519</v>
      </c>
      <c r="R72" s="197">
        <f t="shared" ref="R72:R75" si="17">Q72*O72*M72</f>
        <v>7519</v>
      </c>
      <c r="S72" s="297"/>
      <c r="T72" s="299"/>
    </row>
    <row r="73" spans="1:20" ht="35" customHeight="1" x14ac:dyDescent="0.4">
      <c r="A73" s="237"/>
      <c r="B73" s="238"/>
      <c r="C73" s="186"/>
      <c r="D73" s="188"/>
      <c r="E73" s="210"/>
      <c r="F73" s="190"/>
      <c r="G73" s="210"/>
      <c r="H73" s="212"/>
      <c r="I73" s="212"/>
      <c r="J73" s="206"/>
      <c r="K73" s="217" t="s">
        <v>496</v>
      </c>
      <c r="L73" s="195" t="s">
        <v>497</v>
      </c>
      <c r="M73" s="3">
        <v>6</v>
      </c>
      <c r="N73" s="4" t="s">
        <v>45</v>
      </c>
      <c r="O73" s="196">
        <v>1</v>
      </c>
      <c r="P73" s="4" t="s">
        <v>34</v>
      </c>
      <c r="Q73" s="197">
        <v>449</v>
      </c>
      <c r="R73" s="197">
        <f t="shared" si="17"/>
        <v>2694</v>
      </c>
      <c r="S73" s="297"/>
      <c r="T73" s="299"/>
    </row>
    <row r="74" spans="1:20" ht="35" customHeight="1" x14ac:dyDescent="0.4">
      <c r="A74" s="237"/>
      <c r="B74" s="238"/>
      <c r="C74" s="186"/>
      <c r="D74" s="188"/>
      <c r="E74" s="210"/>
      <c r="F74" s="190"/>
      <c r="G74" s="210"/>
      <c r="H74" s="212"/>
      <c r="I74" s="212"/>
      <c r="J74" s="206"/>
      <c r="K74" s="217" t="s">
        <v>498</v>
      </c>
      <c r="L74" s="195" t="s">
        <v>499</v>
      </c>
      <c r="M74" s="3">
        <v>1</v>
      </c>
      <c r="N74" s="4" t="s">
        <v>572</v>
      </c>
      <c r="O74" s="196">
        <v>1</v>
      </c>
      <c r="P74" s="4" t="s">
        <v>34</v>
      </c>
      <c r="Q74" s="197">
        <v>7519</v>
      </c>
      <c r="R74" s="197">
        <f t="shared" si="17"/>
        <v>7519</v>
      </c>
      <c r="S74" s="297"/>
      <c r="T74" s="299"/>
    </row>
    <row r="75" spans="1:20" ht="35" customHeight="1" x14ac:dyDescent="0.4">
      <c r="A75" s="237"/>
      <c r="B75" s="238"/>
      <c r="C75" s="186"/>
      <c r="D75" s="188"/>
      <c r="E75" s="210"/>
      <c r="F75" s="190"/>
      <c r="G75" s="210"/>
      <c r="H75" s="212"/>
      <c r="I75" s="212"/>
      <c r="J75" s="206"/>
      <c r="K75" s="217" t="s">
        <v>500</v>
      </c>
      <c r="L75" s="195" t="s">
        <v>501</v>
      </c>
      <c r="M75" s="3">
        <v>5</v>
      </c>
      <c r="N75" s="4" t="s">
        <v>45</v>
      </c>
      <c r="O75" s="196">
        <v>1</v>
      </c>
      <c r="P75" s="4" t="s">
        <v>34</v>
      </c>
      <c r="Q75" s="197">
        <v>5310</v>
      </c>
      <c r="R75" s="197">
        <f t="shared" si="17"/>
        <v>26550</v>
      </c>
      <c r="S75" s="297"/>
      <c r="T75" s="299"/>
    </row>
    <row r="76" spans="1:20" ht="28.9" customHeight="1" x14ac:dyDescent="0.4">
      <c r="A76" s="336" t="s">
        <v>76</v>
      </c>
      <c r="B76" s="337"/>
      <c r="C76" s="46"/>
      <c r="D76" s="47"/>
      <c r="E76" s="48"/>
      <c r="F76" s="47"/>
      <c r="G76" s="48"/>
      <c r="H76" s="49"/>
      <c r="I76" s="50">
        <f>I67+I70+I71</f>
        <v>55700</v>
      </c>
      <c r="J76" s="51"/>
      <c r="S76" s="1"/>
      <c r="T76" s="1"/>
    </row>
    <row r="77" spans="1:20" ht="18" customHeight="1" x14ac:dyDescent="0.4">
      <c r="A77" s="350" t="s">
        <v>77</v>
      </c>
      <c r="B77" s="68" t="s">
        <v>78</v>
      </c>
      <c r="C77" s="68" t="s">
        <v>189</v>
      </c>
      <c r="D77" s="63">
        <v>4</v>
      </c>
      <c r="E77" s="39" t="s">
        <v>79</v>
      </c>
      <c r="F77" s="67">
        <v>1</v>
      </c>
      <c r="G77" s="66" t="s">
        <v>34</v>
      </c>
      <c r="H77" s="41">
        <v>20</v>
      </c>
      <c r="I77" s="69">
        <f t="shared" ref="I77:I118" si="18">D77*F77*H77</f>
        <v>80</v>
      </c>
      <c r="J77" s="59"/>
      <c r="K77" s="214" t="s">
        <v>518</v>
      </c>
      <c r="L77" s="214" t="s">
        <v>509</v>
      </c>
      <c r="M77" s="196">
        <v>4</v>
      </c>
      <c r="N77" s="4" t="s">
        <v>79</v>
      </c>
      <c r="O77" s="201">
        <v>1</v>
      </c>
      <c r="P77" s="200" t="s">
        <v>34</v>
      </c>
      <c r="Q77" s="203">
        <v>20</v>
      </c>
      <c r="R77" s="215">
        <f t="shared" ref="R77:R85" si="19">M77*O77*Q77</f>
        <v>80</v>
      </c>
      <c r="S77" s="260">
        <f>SUM(R77:R125)</f>
        <v>347609</v>
      </c>
      <c r="T77" s="261">
        <f>S77-I126</f>
        <v>105015</v>
      </c>
    </row>
    <row r="78" spans="1:20" ht="18" customHeight="1" x14ac:dyDescent="0.4">
      <c r="A78" s="350"/>
      <c r="B78" s="68" t="s">
        <v>80</v>
      </c>
      <c r="C78" s="68"/>
      <c r="D78" s="38">
        <v>42</v>
      </c>
      <c r="E78" s="66" t="s">
        <v>45</v>
      </c>
      <c r="F78" s="67">
        <v>1</v>
      </c>
      <c r="G78" s="66" t="s">
        <v>81</v>
      </c>
      <c r="H78" s="41">
        <v>15</v>
      </c>
      <c r="I78" s="69">
        <f t="shared" si="18"/>
        <v>630</v>
      </c>
      <c r="J78" s="59"/>
      <c r="K78" s="214" t="s">
        <v>80</v>
      </c>
      <c r="L78" s="214"/>
      <c r="M78" s="3">
        <v>42</v>
      </c>
      <c r="N78" s="200" t="s">
        <v>45</v>
      </c>
      <c r="O78" s="201">
        <v>1</v>
      </c>
      <c r="P78" s="200" t="s">
        <v>81</v>
      </c>
      <c r="Q78" s="203">
        <v>15</v>
      </c>
      <c r="R78" s="215">
        <f t="shared" si="19"/>
        <v>630</v>
      </c>
      <c r="S78" s="260"/>
      <c r="T78" s="261"/>
    </row>
    <row r="79" spans="1:20" ht="18" customHeight="1" x14ac:dyDescent="0.4">
      <c r="A79" s="350"/>
      <c r="B79" s="68" t="s">
        <v>82</v>
      </c>
      <c r="C79" s="68"/>
      <c r="D79" s="38">
        <v>42</v>
      </c>
      <c r="E79" s="66" t="s">
        <v>45</v>
      </c>
      <c r="F79" s="67">
        <v>1</v>
      </c>
      <c r="G79" s="66" t="s">
        <v>81</v>
      </c>
      <c r="H79" s="41">
        <v>35</v>
      </c>
      <c r="I79" s="69">
        <f t="shared" si="18"/>
        <v>1470</v>
      </c>
      <c r="J79" s="59"/>
      <c r="K79" s="214" t="s">
        <v>82</v>
      </c>
      <c r="L79" s="214"/>
      <c r="M79" s="3">
        <v>0</v>
      </c>
      <c r="N79" s="200" t="s">
        <v>45</v>
      </c>
      <c r="O79" s="201">
        <v>1</v>
      </c>
      <c r="P79" s="200" t="s">
        <v>81</v>
      </c>
      <c r="Q79" s="203">
        <v>35</v>
      </c>
      <c r="R79" s="215">
        <f t="shared" si="19"/>
        <v>0</v>
      </c>
      <c r="S79" s="260"/>
      <c r="T79" s="261"/>
    </row>
    <row r="80" spans="1:20" ht="33" customHeight="1" x14ac:dyDescent="0.4">
      <c r="A80" s="350"/>
      <c r="B80" s="68" t="s">
        <v>83</v>
      </c>
      <c r="C80" s="68" t="s">
        <v>84</v>
      </c>
      <c r="D80" s="38">
        <v>42</v>
      </c>
      <c r="E80" s="66" t="s">
        <v>45</v>
      </c>
      <c r="F80" s="67">
        <v>1</v>
      </c>
      <c r="G80" s="66" t="s">
        <v>81</v>
      </c>
      <c r="H80" s="41">
        <v>18</v>
      </c>
      <c r="I80" s="69">
        <f t="shared" si="18"/>
        <v>756</v>
      </c>
      <c r="J80" s="59"/>
      <c r="K80" s="214" t="s">
        <v>83</v>
      </c>
      <c r="L80" s="214" t="s">
        <v>84</v>
      </c>
      <c r="M80" s="3">
        <v>0</v>
      </c>
      <c r="N80" s="200" t="s">
        <v>45</v>
      </c>
      <c r="O80" s="201">
        <v>1</v>
      </c>
      <c r="P80" s="200" t="s">
        <v>81</v>
      </c>
      <c r="Q80" s="203">
        <v>18</v>
      </c>
      <c r="R80" s="215">
        <f t="shared" si="19"/>
        <v>0</v>
      </c>
      <c r="S80" s="260"/>
      <c r="T80" s="261"/>
    </row>
    <row r="81" spans="1:20" ht="34.049999999999997" customHeight="1" x14ac:dyDescent="0.4">
      <c r="A81" s="350"/>
      <c r="B81" s="68" t="s">
        <v>85</v>
      </c>
      <c r="C81" s="68" t="s">
        <v>86</v>
      </c>
      <c r="D81" s="38">
        <v>1</v>
      </c>
      <c r="E81" s="66" t="s">
        <v>87</v>
      </c>
      <c r="F81" s="67">
        <v>1</v>
      </c>
      <c r="G81" s="66" t="s">
        <v>81</v>
      </c>
      <c r="H81" s="41">
        <v>200</v>
      </c>
      <c r="I81" s="69">
        <f t="shared" si="18"/>
        <v>200</v>
      </c>
      <c r="J81" s="59"/>
      <c r="K81" s="214" t="s">
        <v>85</v>
      </c>
      <c r="L81" s="214" t="s">
        <v>86</v>
      </c>
      <c r="M81" s="3">
        <v>1</v>
      </c>
      <c r="N81" s="200" t="s">
        <v>87</v>
      </c>
      <c r="O81" s="201">
        <v>1</v>
      </c>
      <c r="P81" s="200" t="s">
        <v>81</v>
      </c>
      <c r="Q81" s="203">
        <v>200</v>
      </c>
      <c r="R81" s="215">
        <f t="shared" si="19"/>
        <v>200</v>
      </c>
      <c r="S81" s="260"/>
      <c r="T81" s="261"/>
    </row>
    <row r="82" spans="1:20" ht="18" customHeight="1" x14ac:dyDescent="0.4">
      <c r="A82" s="350"/>
      <c r="B82" s="68" t="s">
        <v>88</v>
      </c>
      <c r="C82" s="68" t="s">
        <v>89</v>
      </c>
      <c r="D82" s="63">
        <v>2</v>
      </c>
      <c r="E82" s="39" t="s">
        <v>90</v>
      </c>
      <c r="F82" s="67">
        <v>1</v>
      </c>
      <c r="G82" s="66" t="s">
        <v>34</v>
      </c>
      <c r="H82" s="41">
        <v>150</v>
      </c>
      <c r="I82" s="69">
        <f t="shared" si="18"/>
        <v>300</v>
      </c>
      <c r="J82" s="59"/>
      <c r="K82" s="214" t="s">
        <v>88</v>
      </c>
      <c r="L82" s="214" t="s">
        <v>89</v>
      </c>
      <c r="M82" s="196">
        <v>2</v>
      </c>
      <c r="N82" s="4" t="s">
        <v>90</v>
      </c>
      <c r="O82" s="201">
        <v>1</v>
      </c>
      <c r="P82" s="200" t="s">
        <v>34</v>
      </c>
      <c r="Q82" s="203">
        <v>150</v>
      </c>
      <c r="R82" s="215">
        <f t="shared" si="19"/>
        <v>300</v>
      </c>
      <c r="S82" s="260"/>
      <c r="T82" s="261"/>
    </row>
    <row r="83" spans="1:20" ht="18" customHeight="1" x14ac:dyDescent="0.4">
      <c r="A83" s="350"/>
      <c r="B83" s="68" t="s">
        <v>91</v>
      </c>
      <c r="C83" s="68" t="s">
        <v>92</v>
      </c>
      <c r="D83" s="38">
        <v>42</v>
      </c>
      <c r="E83" s="66" t="s">
        <v>45</v>
      </c>
      <c r="F83" s="67">
        <v>1</v>
      </c>
      <c r="G83" s="66" t="s">
        <v>81</v>
      </c>
      <c r="H83" s="41">
        <v>30</v>
      </c>
      <c r="I83" s="69">
        <f t="shared" si="18"/>
        <v>1260</v>
      </c>
      <c r="J83" s="59"/>
      <c r="K83" s="214" t="s">
        <v>91</v>
      </c>
      <c r="L83" s="214" t="s">
        <v>92</v>
      </c>
      <c r="M83" s="3">
        <v>42</v>
      </c>
      <c r="N83" s="200" t="s">
        <v>45</v>
      </c>
      <c r="O83" s="201">
        <v>1</v>
      </c>
      <c r="P83" s="200" t="s">
        <v>81</v>
      </c>
      <c r="Q83" s="203">
        <v>30</v>
      </c>
      <c r="R83" s="215">
        <f t="shared" si="19"/>
        <v>1260</v>
      </c>
      <c r="S83" s="260"/>
      <c r="T83" s="261"/>
    </row>
    <row r="84" spans="1:20" ht="18" customHeight="1" x14ac:dyDescent="0.4">
      <c r="A84" s="350"/>
      <c r="B84" s="68" t="s">
        <v>93</v>
      </c>
      <c r="C84" s="68" t="s">
        <v>94</v>
      </c>
      <c r="D84" s="38">
        <v>1</v>
      </c>
      <c r="E84" s="66" t="s">
        <v>87</v>
      </c>
      <c r="F84" s="67">
        <v>1</v>
      </c>
      <c r="G84" s="66" t="s">
        <v>34</v>
      </c>
      <c r="H84" s="41">
        <v>800</v>
      </c>
      <c r="I84" s="69">
        <f t="shared" si="18"/>
        <v>800</v>
      </c>
      <c r="J84" s="59"/>
      <c r="K84" s="220" t="s">
        <v>93</v>
      </c>
      <c r="L84" s="214" t="s">
        <v>94</v>
      </c>
      <c r="M84" s="3">
        <v>1</v>
      </c>
      <c r="N84" s="200" t="s">
        <v>87</v>
      </c>
      <c r="O84" s="201">
        <v>1</v>
      </c>
      <c r="P84" s="200" t="s">
        <v>34</v>
      </c>
      <c r="Q84" s="203">
        <v>800</v>
      </c>
      <c r="R84" s="215">
        <f t="shared" si="19"/>
        <v>800</v>
      </c>
      <c r="S84" s="260"/>
      <c r="T84" s="261"/>
    </row>
    <row r="85" spans="1:20" ht="18" customHeight="1" x14ac:dyDescent="0.4">
      <c r="A85" s="350"/>
      <c r="B85" s="68" t="s">
        <v>95</v>
      </c>
      <c r="C85" s="68" t="s">
        <v>96</v>
      </c>
      <c r="D85" s="70">
        <v>42</v>
      </c>
      <c r="E85" s="71" t="s">
        <v>45</v>
      </c>
      <c r="F85" s="67">
        <v>1</v>
      </c>
      <c r="G85" s="66" t="s">
        <v>34</v>
      </c>
      <c r="H85" s="41">
        <v>70</v>
      </c>
      <c r="I85" s="69">
        <f t="shared" si="18"/>
        <v>2940</v>
      </c>
      <c r="J85" s="59"/>
      <c r="K85" s="220" t="s">
        <v>95</v>
      </c>
      <c r="L85" s="214" t="s">
        <v>96</v>
      </c>
      <c r="M85" s="5">
        <v>42</v>
      </c>
      <c r="N85" s="200" t="s">
        <v>510</v>
      </c>
      <c r="O85" s="201">
        <v>1</v>
      </c>
      <c r="P85" s="200" t="s">
        <v>34</v>
      </c>
      <c r="Q85" s="203">
        <v>70</v>
      </c>
      <c r="R85" s="215">
        <f t="shared" si="19"/>
        <v>2940</v>
      </c>
      <c r="S85" s="260"/>
      <c r="T85" s="261"/>
    </row>
    <row r="86" spans="1:20" ht="18" customHeight="1" x14ac:dyDescent="0.4">
      <c r="A86" s="350"/>
      <c r="B86" s="68" t="s">
        <v>97</v>
      </c>
      <c r="C86" s="68" t="s">
        <v>98</v>
      </c>
      <c r="D86" s="38">
        <v>42</v>
      </c>
      <c r="E86" s="66" t="s">
        <v>45</v>
      </c>
      <c r="F86" s="67">
        <v>1</v>
      </c>
      <c r="G86" s="66" t="s">
        <v>81</v>
      </c>
      <c r="H86" s="41">
        <v>280</v>
      </c>
      <c r="I86" s="69">
        <f t="shared" si="18"/>
        <v>11760</v>
      </c>
      <c r="J86" s="59"/>
      <c r="K86" s="214" t="s">
        <v>97</v>
      </c>
      <c r="L86" s="214" t="s">
        <v>98</v>
      </c>
      <c r="M86" s="3">
        <v>41</v>
      </c>
      <c r="N86" s="200" t="s">
        <v>45</v>
      </c>
      <c r="O86" s="201">
        <v>1</v>
      </c>
      <c r="P86" s="200" t="s">
        <v>81</v>
      </c>
      <c r="Q86" s="203">
        <v>280</v>
      </c>
      <c r="R86" s="215">
        <f t="shared" ref="R86:R99" si="20">M86*O86*Q86</f>
        <v>11480</v>
      </c>
      <c r="S86" s="260"/>
      <c r="T86" s="261"/>
    </row>
    <row r="87" spans="1:20" ht="18" customHeight="1" x14ac:dyDescent="0.4">
      <c r="A87" s="350"/>
      <c r="B87" s="68" t="s">
        <v>99</v>
      </c>
      <c r="C87" s="68" t="s">
        <v>100</v>
      </c>
      <c r="D87" s="38">
        <v>1</v>
      </c>
      <c r="E87" s="66" t="s">
        <v>45</v>
      </c>
      <c r="F87" s="67">
        <v>5</v>
      </c>
      <c r="G87" s="66" t="s">
        <v>61</v>
      </c>
      <c r="H87" s="41">
        <v>5400</v>
      </c>
      <c r="I87" s="69">
        <f t="shared" si="18"/>
        <v>27000</v>
      </c>
      <c r="J87" s="59" t="s">
        <v>101</v>
      </c>
      <c r="K87" s="214" t="s">
        <v>99</v>
      </c>
      <c r="L87" s="214" t="s">
        <v>100</v>
      </c>
      <c r="M87" s="3">
        <v>1</v>
      </c>
      <c r="N87" s="200" t="s">
        <v>45</v>
      </c>
      <c r="O87" s="201">
        <v>5</v>
      </c>
      <c r="P87" s="200" t="s">
        <v>61</v>
      </c>
      <c r="Q87" s="203">
        <v>5400</v>
      </c>
      <c r="R87" s="215">
        <f t="shared" si="20"/>
        <v>27000</v>
      </c>
      <c r="S87" s="260"/>
      <c r="T87" s="261"/>
    </row>
    <row r="88" spans="1:20" ht="18" customHeight="1" x14ac:dyDescent="0.4">
      <c r="A88" s="350"/>
      <c r="B88" s="68" t="s">
        <v>102</v>
      </c>
      <c r="C88" s="68" t="s">
        <v>103</v>
      </c>
      <c r="D88" s="38">
        <v>1</v>
      </c>
      <c r="E88" s="66" t="s">
        <v>45</v>
      </c>
      <c r="F88" s="67">
        <v>5</v>
      </c>
      <c r="G88" s="66" t="s">
        <v>61</v>
      </c>
      <c r="H88" s="41">
        <v>5400</v>
      </c>
      <c r="I88" s="69">
        <f t="shared" si="18"/>
        <v>27000</v>
      </c>
      <c r="J88" s="59" t="s">
        <v>104</v>
      </c>
      <c r="K88" s="214" t="s">
        <v>102</v>
      </c>
      <c r="L88" s="214" t="s">
        <v>103</v>
      </c>
      <c r="M88" s="3">
        <v>1</v>
      </c>
      <c r="N88" s="200" t="s">
        <v>45</v>
      </c>
      <c r="O88" s="201">
        <v>5</v>
      </c>
      <c r="P88" s="200" t="s">
        <v>61</v>
      </c>
      <c r="Q88" s="203">
        <v>5400</v>
      </c>
      <c r="R88" s="215">
        <f t="shared" si="20"/>
        <v>27000</v>
      </c>
      <c r="S88" s="260"/>
      <c r="T88" s="261"/>
    </row>
    <row r="89" spans="1:20" ht="18" customHeight="1" x14ac:dyDescent="0.4">
      <c r="A89" s="350"/>
      <c r="B89" s="68" t="s">
        <v>105</v>
      </c>
      <c r="C89" s="68" t="s">
        <v>106</v>
      </c>
      <c r="D89" s="63">
        <v>1</v>
      </c>
      <c r="E89" s="66" t="s">
        <v>45</v>
      </c>
      <c r="F89" s="67">
        <v>2</v>
      </c>
      <c r="G89" s="66" t="s">
        <v>34</v>
      </c>
      <c r="H89" s="41">
        <v>3600</v>
      </c>
      <c r="I89" s="69">
        <f t="shared" si="18"/>
        <v>7200</v>
      </c>
      <c r="J89" s="59" t="s">
        <v>107</v>
      </c>
      <c r="K89" s="214" t="s">
        <v>105</v>
      </c>
      <c r="L89" s="214" t="s">
        <v>106</v>
      </c>
      <c r="M89" s="196">
        <v>1</v>
      </c>
      <c r="N89" s="200" t="s">
        <v>45</v>
      </c>
      <c r="O89" s="201">
        <v>2</v>
      </c>
      <c r="P89" s="200" t="s">
        <v>34</v>
      </c>
      <c r="Q89" s="203">
        <v>3600</v>
      </c>
      <c r="R89" s="215">
        <f t="shared" si="20"/>
        <v>7200</v>
      </c>
      <c r="S89" s="260"/>
      <c r="T89" s="261"/>
    </row>
    <row r="90" spans="1:20" ht="18" customHeight="1" x14ac:dyDescent="0.4">
      <c r="A90" s="350"/>
      <c r="B90" s="68" t="s">
        <v>108</v>
      </c>
      <c r="C90" s="68"/>
      <c r="D90" s="38">
        <v>20</v>
      </c>
      <c r="E90" s="39" t="s">
        <v>79</v>
      </c>
      <c r="F90" s="67">
        <v>1</v>
      </c>
      <c r="G90" s="66" t="s">
        <v>34</v>
      </c>
      <c r="H90" s="41">
        <v>600</v>
      </c>
      <c r="I90" s="69">
        <f t="shared" si="18"/>
        <v>12000</v>
      </c>
      <c r="J90" s="59" t="s">
        <v>109</v>
      </c>
      <c r="K90" s="214" t="s">
        <v>108</v>
      </c>
      <c r="L90" s="214"/>
      <c r="M90" s="3">
        <v>18</v>
      </c>
      <c r="N90" s="4" t="s">
        <v>79</v>
      </c>
      <c r="O90" s="201">
        <v>1</v>
      </c>
      <c r="P90" s="200" t="s">
        <v>34</v>
      </c>
      <c r="Q90" s="203">
        <v>1500</v>
      </c>
      <c r="R90" s="215">
        <f t="shared" si="20"/>
        <v>27000</v>
      </c>
      <c r="S90" s="260"/>
      <c r="T90" s="261"/>
    </row>
    <row r="91" spans="1:20" ht="18" customHeight="1" x14ac:dyDescent="0.4">
      <c r="A91" s="287"/>
      <c r="B91" s="68" t="s">
        <v>110</v>
      </c>
      <c r="C91" s="68" t="s">
        <v>111</v>
      </c>
      <c r="D91" s="40">
        <v>46</v>
      </c>
      <c r="E91" s="66" t="s">
        <v>45</v>
      </c>
      <c r="F91" s="67">
        <v>1</v>
      </c>
      <c r="G91" s="66" t="s">
        <v>34</v>
      </c>
      <c r="H91" s="41">
        <v>1215</v>
      </c>
      <c r="I91" s="72">
        <f t="shared" si="18"/>
        <v>55890</v>
      </c>
      <c r="J91" s="43" t="s">
        <v>112</v>
      </c>
      <c r="K91" s="214" t="s">
        <v>110</v>
      </c>
      <c r="L91" s="214" t="s">
        <v>111</v>
      </c>
      <c r="M91" s="5">
        <v>46</v>
      </c>
      <c r="N91" s="200" t="s">
        <v>45</v>
      </c>
      <c r="O91" s="201">
        <v>1</v>
      </c>
      <c r="P91" s="200" t="s">
        <v>34</v>
      </c>
      <c r="Q91" s="203">
        <v>1215</v>
      </c>
      <c r="R91" s="216">
        <f t="shared" si="20"/>
        <v>55890</v>
      </c>
      <c r="S91" s="260"/>
      <c r="T91" s="261"/>
    </row>
    <row r="92" spans="1:20" ht="18" customHeight="1" x14ac:dyDescent="0.4">
      <c r="A92" s="350"/>
      <c r="B92" s="68" t="s">
        <v>113</v>
      </c>
      <c r="C92" s="68" t="s">
        <v>114</v>
      </c>
      <c r="D92" s="38">
        <v>46</v>
      </c>
      <c r="E92" s="65" t="s">
        <v>45</v>
      </c>
      <c r="F92" s="63">
        <v>2</v>
      </c>
      <c r="G92" s="65" t="s">
        <v>34</v>
      </c>
      <c r="H92" s="41">
        <v>169</v>
      </c>
      <c r="I92" s="69">
        <f t="shared" si="18"/>
        <v>15548</v>
      </c>
      <c r="J92" s="43" t="s">
        <v>115</v>
      </c>
      <c r="K92" s="214" t="s">
        <v>511</v>
      </c>
      <c r="L92" s="214" t="s">
        <v>512</v>
      </c>
      <c r="M92" s="3">
        <v>46</v>
      </c>
      <c r="N92" s="198" t="s">
        <v>45</v>
      </c>
      <c r="O92" s="196">
        <v>2</v>
      </c>
      <c r="P92" s="198" t="s">
        <v>34</v>
      </c>
      <c r="Q92" s="203">
        <v>169</v>
      </c>
      <c r="R92" s="215">
        <f t="shared" si="20"/>
        <v>15548</v>
      </c>
      <c r="S92" s="260"/>
      <c r="T92" s="261"/>
    </row>
    <row r="93" spans="1:20" ht="18" customHeight="1" x14ac:dyDescent="0.4">
      <c r="A93" s="350"/>
      <c r="B93" s="68" t="s">
        <v>116</v>
      </c>
      <c r="C93" s="68" t="s">
        <v>117</v>
      </c>
      <c r="D93" s="38">
        <v>46</v>
      </c>
      <c r="E93" s="65" t="s">
        <v>45</v>
      </c>
      <c r="F93" s="63">
        <v>1</v>
      </c>
      <c r="G93" s="65" t="s">
        <v>34</v>
      </c>
      <c r="H93" s="41">
        <v>498</v>
      </c>
      <c r="I93" s="69">
        <f t="shared" si="18"/>
        <v>22908</v>
      </c>
      <c r="J93" s="43" t="s">
        <v>118</v>
      </c>
      <c r="K93" s="214" t="s">
        <v>513</v>
      </c>
      <c r="L93" s="214" t="s">
        <v>514</v>
      </c>
      <c r="M93" s="3">
        <v>46</v>
      </c>
      <c r="N93" s="198" t="s">
        <v>45</v>
      </c>
      <c r="O93" s="196">
        <v>1</v>
      </c>
      <c r="P93" s="198" t="s">
        <v>34</v>
      </c>
      <c r="Q93" s="203">
        <v>498</v>
      </c>
      <c r="R93" s="215">
        <f t="shared" si="20"/>
        <v>22908</v>
      </c>
      <c r="S93" s="260"/>
      <c r="T93" s="261"/>
    </row>
    <row r="94" spans="1:20" ht="18" customHeight="1" x14ac:dyDescent="0.4">
      <c r="A94" s="350"/>
      <c r="B94" s="68" t="s">
        <v>119</v>
      </c>
      <c r="C94" s="68"/>
      <c r="D94" s="38">
        <v>42</v>
      </c>
      <c r="E94" s="65" t="s">
        <v>45</v>
      </c>
      <c r="F94" s="63">
        <v>1</v>
      </c>
      <c r="G94" s="65" t="s">
        <v>34</v>
      </c>
      <c r="H94" s="41">
        <v>369</v>
      </c>
      <c r="I94" s="69">
        <f t="shared" si="18"/>
        <v>15498</v>
      </c>
      <c r="J94" s="43" t="s">
        <v>118</v>
      </c>
      <c r="K94" s="214" t="s">
        <v>119</v>
      </c>
      <c r="L94" s="214"/>
      <c r="M94" s="3">
        <v>42</v>
      </c>
      <c r="N94" s="198" t="s">
        <v>45</v>
      </c>
      <c r="O94" s="196">
        <v>1</v>
      </c>
      <c r="P94" s="198" t="s">
        <v>34</v>
      </c>
      <c r="Q94" s="203">
        <v>369</v>
      </c>
      <c r="R94" s="215">
        <f t="shared" si="20"/>
        <v>15498</v>
      </c>
      <c r="S94" s="260"/>
      <c r="T94" s="261"/>
    </row>
    <row r="95" spans="1:20" ht="18" customHeight="1" x14ac:dyDescent="0.4">
      <c r="A95" s="350"/>
      <c r="B95" s="68" t="s">
        <v>120</v>
      </c>
      <c r="C95" s="68"/>
      <c r="D95" s="38">
        <v>42</v>
      </c>
      <c r="E95" s="65" t="s">
        <v>45</v>
      </c>
      <c r="F95" s="63">
        <v>1</v>
      </c>
      <c r="G95" s="65" t="s">
        <v>34</v>
      </c>
      <c r="H95" s="41">
        <v>335</v>
      </c>
      <c r="I95" s="69">
        <f t="shared" si="18"/>
        <v>14070</v>
      </c>
      <c r="J95" s="43" t="s">
        <v>118</v>
      </c>
      <c r="K95" s="214" t="s">
        <v>515</v>
      </c>
      <c r="L95" s="214"/>
      <c r="M95" s="3">
        <v>42</v>
      </c>
      <c r="N95" s="198" t="s">
        <v>45</v>
      </c>
      <c r="O95" s="196">
        <v>1</v>
      </c>
      <c r="P95" s="198" t="s">
        <v>34</v>
      </c>
      <c r="Q95" s="203">
        <v>335</v>
      </c>
      <c r="R95" s="215">
        <f t="shared" si="20"/>
        <v>14070</v>
      </c>
      <c r="S95" s="260"/>
      <c r="T95" s="261"/>
    </row>
    <row r="96" spans="1:20" ht="18" customHeight="1" x14ac:dyDescent="0.4">
      <c r="A96" s="350"/>
      <c r="B96" s="68" t="s">
        <v>121</v>
      </c>
      <c r="C96" s="68"/>
      <c r="D96" s="38">
        <v>42</v>
      </c>
      <c r="E96" s="65" t="s">
        <v>45</v>
      </c>
      <c r="F96" s="63">
        <v>1</v>
      </c>
      <c r="G96" s="65" t="s">
        <v>34</v>
      </c>
      <c r="H96" s="41">
        <v>222</v>
      </c>
      <c r="I96" s="69">
        <f t="shared" si="18"/>
        <v>9324</v>
      </c>
      <c r="J96" s="43" t="s">
        <v>118</v>
      </c>
      <c r="K96" s="214" t="s">
        <v>516</v>
      </c>
      <c r="L96" s="214"/>
      <c r="M96" s="3">
        <v>42</v>
      </c>
      <c r="N96" s="198" t="s">
        <v>45</v>
      </c>
      <c r="O96" s="196">
        <v>1</v>
      </c>
      <c r="P96" s="198" t="s">
        <v>34</v>
      </c>
      <c r="Q96" s="203">
        <v>222</v>
      </c>
      <c r="R96" s="215">
        <f t="shared" si="20"/>
        <v>9324</v>
      </c>
      <c r="S96" s="260"/>
      <c r="T96" s="261"/>
    </row>
    <row r="97" spans="1:20" ht="18" customHeight="1" x14ac:dyDescent="0.4">
      <c r="A97" s="350"/>
      <c r="B97" s="73" t="s">
        <v>122</v>
      </c>
      <c r="C97" s="73"/>
      <c r="D97" s="38">
        <v>42</v>
      </c>
      <c r="E97" s="65" t="s">
        <v>45</v>
      </c>
      <c r="F97" s="63">
        <v>1</v>
      </c>
      <c r="G97" s="65" t="s">
        <v>34</v>
      </c>
      <c r="H97" s="41">
        <v>260</v>
      </c>
      <c r="I97" s="69">
        <f t="shared" si="18"/>
        <v>10920</v>
      </c>
      <c r="J97" s="43"/>
      <c r="K97" s="217" t="s">
        <v>517</v>
      </c>
      <c r="L97" s="218"/>
      <c r="M97" s="3">
        <v>41</v>
      </c>
      <c r="N97" s="198" t="s">
        <v>45</v>
      </c>
      <c r="O97" s="196">
        <v>1</v>
      </c>
      <c r="P97" s="198" t="s">
        <v>34</v>
      </c>
      <c r="Q97" s="203">
        <v>260</v>
      </c>
      <c r="R97" s="215">
        <f t="shared" si="20"/>
        <v>10660</v>
      </c>
      <c r="S97" s="260"/>
      <c r="T97" s="261"/>
    </row>
    <row r="98" spans="1:20" ht="18" customHeight="1" x14ac:dyDescent="0.4">
      <c r="A98" s="350"/>
      <c r="B98" s="74" t="s">
        <v>123</v>
      </c>
      <c r="C98" s="68"/>
      <c r="D98" s="38">
        <v>42</v>
      </c>
      <c r="E98" s="66" t="s">
        <v>45</v>
      </c>
      <c r="F98" s="67">
        <v>12</v>
      </c>
      <c r="G98" s="66" t="s">
        <v>124</v>
      </c>
      <c r="H98" s="41">
        <v>10</v>
      </c>
      <c r="I98" s="53">
        <f t="shared" ref="I98" si="21">D98*F98*H98</f>
        <v>5040</v>
      </c>
      <c r="J98" s="54" t="s">
        <v>190</v>
      </c>
      <c r="K98" s="219" t="s">
        <v>123</v>
      </c>
      <c r="L98" s="214"/>
      <c r="M98" s="3">
        <v>42</v>
      </c>
      <c r="N98" s="200" t="s">
        <v>45</v>
      </c>
      <c r="O98" s="201">
        <v>12</v>
      </c>
      <c r="P98" s="200" t="s">
        <v>124</v>
      </c>
      <c r="Q98" s="203">
        <v>10</v>
      </c>
      <c r="R98" s="10">
        <f t="shared" si="20"/>
        <v>5040</v>
      </c>
      <c r="S98" s="260"/>
      <c r="T98" s="261"/>
    </row>
    <row r="99" spans="1:20" ht="18" customHeight="1" x14ac:dyDescent="0.4">
      <c r="A99" s="350"/>
      <c r="B99" s="68"/>
      <c r="C99" s="68"/>
      <c r="D99" s="38">
        <v>42</v>
      </c>
      <c r="E99" s="65" t="s">
        <v>45</v>
      </c>
      <c r="F99" s="63">
        <v>1</v>
      </c>
      <c r="G99" s="65" t="s">
        <v>34</v>
      </c>
      <c r="H99" s="41">
        <v>0</v>
      </c>
      <c r="I99" s="69">
        <f t="shared" ref="I99:I108" si="22">D99*F99*H99</f>
        <v>0</v>
      </c>
      <c r="J99" s="43"/>
      <c r="K99" s="214" t="s">
        <v>536</v>
      </c>
      <c r="L99" s="214"/>
      <c r="M99" s="196">
        <v>1</v>
      </c>
      <c r="N99" s="200" t="s">
        <v>485</v>
      </c>
      <c r="O99" s="201">
        <v>1</v>
      </c>
      <c r="P99" s="200" t="s">
        <v>34</v>
      </c>
      <c r="Q99" s="203">
        <f>500*9</f>
        <v>4500</v>
      </c>
      <c r="R99" s="215">
        <f t="shared" si="20"/>
        <v>4500</v>
      </c>
      <c r="S99" s="260"/>
      <c r="T99" s="261"/>
    </row>
    <row r="100" spans="1:20" ht="18" customHeight="1" x14ac:dyDescent="0.4">
      <c r="A100" s="350"/>
      <c r="B100" s="73"/>
      <c r="C100" s="73"/>
      <c r="D100" s="38">
        <v>42</v>
      </c>
      <c r="E100" s="65" t="s">
        <v>45</v>
      </c>
      <c r="F100" s="63">
        <v>1</v>
      </c>
      <c r="G100" s="65" t="s">
        <v>34</v>
      </c>
      <c r="H100" s="41">
        <v>0</v>
      </c>
      <c r="I100" s="69">
        <f t="shared" si="22"/>
        <v>0</v>
      </c>
      <c r="J100" s="43"/>
      <c r="K100" s="214" t="s">
        <v>537</v>
      </c>
      <c r="L100" s="214"/>
      <c r="M100" s="3">
        <v>4</v>
      </c>
      <c r="N100" s="4" t="s">
        <v>79</v>
      </c>
      <c r="O100" s="201">
        <v>1</v>
      </c>
      <c r="P100" s="200" t="s">
        <v>34</v>
      </c>
      <c r="Q100" s="203">
        <v>3000</v>
      </c>
      <c r="R100" s="215">
        <f t="shared" ref="R100:R102" si="23">M100*O100*Q100</f>
        <v>12000</v>
      </c>
      <c r="S100" s="260"/>
      <c r="T100" s="261"/>
    </row>
    <row r="101" spans="1:20" ht="18" customHeight="1" x14ac:dyDescent="0.4">
      <c r="A101" s="350"/>
      <c r="B101" s="73"/>
      <c r="C101" s="73"/>
      <c r="D101" s="38">
        <v>42</v>
      </c>
      <c r="E101" s="65" t="s">
        <v>45</v>
      </c>
      <c r="F101" s="63">
        <v>1</v>
      </c>
      <c r="G101" s="65" t="s">
        <v>34</v>
      </c>
      <c r="H101" s="41">
        <v>0</v>
      </c>
      <c r="I101" s="69">
        <f t="shared" si="22"/>
        <v>0</v>
      </c>
      <c r="J101" s="43"/>
      <c r="K101" s="214" t="s">
        <v>99</v>
      </c>
      <c r="L101" s="214" t="s">
        <v>538</v>
      </c>
      <c r="M101" s="3">
        <v>1</v>
      </c>
      <c r="N101" s="200" t="s">
        <v>45</v>
      </c>
      <c r="O101" s="201">
        <v>8</v>
      </c>
      <c r="P101" s="200" t="s">
        <v>539</v>
      </c>
      <c r="Q101" s="203">
        <v>630</v>
      </c>
      <c r="R101" s="215">
        <f t="shared" si="23"/>
        <v>5040</v>
      </c>
      <c r="S101" s="260"/>
      <c r="T101" s="261"/>
    </row>
    <row r="102" spans="1:20" ht="18" customHeight="1" x14ac:dyDescent="0.4">
      <c r="A102" s="350"/>
      <c r="B102" s="73"/>
      <c r="C102" s="73"/>
      <c r="D102" s="38">
        <v>42</v>
      </c>
      <c r="E102" s="65" t="s">
        <v>45</v>
      </c>
      <c r="F102" s="63">
        <v>1</v>
      </c>
      <c r="G102" s="65" t="s">
        <v>34</v>
      </c>
      <c r="H102" s="41">
        <v>0</v>
      </c>
      <c r="I102" s="69">
        <f t="shared" si="22"/>
        <v>0</v>
      </c>
      <c r="J102" s="43"/>
      <c r="K102" s="214" t="s">
        <v>540</v>
      </c>
      <c r="L102" s="214" t="s">
        <v>538</v>
      </c>
      <c r="M102" s="3">
        <v>1</v>
      </c>
      <c r="N102" s="200" t="s">
        <v>45</v>
      </c>
      <c r="O102" s="201">
        <v>8</v>
      </c>
      <c r="P102" s="200" t="s">
        <v>539</v>
      </c>
      <c r="Q102" s="203">
        <v>630</v>
      </c>
      <c r="R102" s="215">
        <f t="shared" si="23"/>
        <v>5040</v>
      </c>
      <c r="S102" s="260"/>
      <c r="T102" s="261"/>
    </row>
    <row r="103" spans="1:20" ht="18" customHeight="1" x14ac:dyDescent="0.4">
      <c r="A103" s="350"/>
      <c r="B103" s="73"/>
      <c r="C103" s="73"/>
      <c r="D103" s="38">
        <v>42</v>
      </c>
      <c r="E103" s="65" t="s">
        <v>45</v>
      </c>
      <c r="F103" s="63">
        <v>1</v>
      </c>
      <c r="G103" s="65" t="s">
        <v>34</v>
      </c>
      <c r="H103" s="41">
        <v>0</v>
      </c>
      <c r="I103" s="69">
        <f t="shared" si="22"/>
        <v>0</v>
      </c>
      <c r="J103" s="43"/>
      <c r="K103" s="220" t="s">
        <v>519</v>
      </c>
      <c r="L103" s="214"/>
      <c r="M103" s="196">
        <v>10</v>
      </c>
      <c r="N103" s="4" t="s">
        <v>520</v>
      </c>
      <c r="O103" s="201">
        <v>1</v>
      </c>
      <c r="P103" s="200" t="s">
        <v>81</v>
      </c>
      <c r="Q103" s="203">
        <v>18</v>
      </c>
      <c r="R103" s="215">
        <f t="shared" ref="R103:R124" si="24">M103*O103*Q103</f>
        <v>180</v>
      </c>
      <c r="S103" s="260"/>
      <c r="T103" s="261"/>
    </row>
    <row r="104" spans="1:20" ht="18" customHeight="1" x14ac:dyDescent="0.4">
      <c r="A104" s="350"/>
      <c r="B104" s="68"/>
      <c r="C104" s="68"/>
      <c r="D104" s="38">
        <v>42</v>
      </c>
      <c r="E104" s="65" t="s">
        <v>45</v>
      </c>
      <c r="F104" s="63">
        <v>1</v>
      </c>
      <c r="G104" s="65" t="s">
        <v>34</v>
      </c>
      <c r="H104" s="41">
        <v>0</v>
      </c>
      <c r="I104" s="69">
        <f t="shared" si="22"/>
        <v>0</v>
      </c>
      <c r="J104" s="43"/>
      <c r="K104" s="220" t="s">
        <v>521</v>
      </c>
      <c r="L104" s="214"/>
      <c r="M104" s="3">
        <v>2</v>
      </c>
      <c r="N104" s="200" t="s">
        <v>520</v>
      </c>
      <c r="O104" s="201">
        <v>1</v>
      </c>
      <c r="P104" s="200" t="s">
        <v>81</v>
      </c>
      <c r="Q104" s="203">
        <v>15</v>
      </c>
      <c r="R104" s="215">
        <f t="shared" si="24"/>
        <v>30</v>
      </c>
      <c r="S104" s="260"/>
      <c r="T104" s="261"/>
    </row>
    <row r="105" spans="1:20" ht="18" customHeight="1" x14ac:dyDescent="0.4">
      <c r="A105" s="350"/>
      <c r="B105" s="73"/>
      <c r="C105" s="73"/>
      <c r="D105" s="38">
        <v>42</v>
      </c>
      <c r="E105" s="65" t="s">
        <v>45</v>
      </c>
      <c r="F105" s="63">
        <v>1</v>
      </c>
      <c r="G105" s="65" t="s">
        <v>34</v>
      </c>
      <c r="H105" s="41">
        <v>0</v>
      </c>
      <c r="I105" s="69">
        <f t="shared" si="22"/>
        <v>0</v>
      </c>
      <c r="J105" s="43"/>
      <c r="K105" s="220" t="s">
        <v>522</v>
      </c>
      <c r="L105" s="214"/>
      <c r="M105" s="3">
        <v>2</v>
      </c>
      <c r="N105" s="200" t="s">
        <v>520</v>
      </c>
      <c r="O105" s="201">
        <v>1</v>
      </c>
      <c r="P105" s="200" t="s">
        <v>34</v>
      </c>
      <c r="Q105" s="203">
        <v>50</v>
      </c>
      <c r="R105" s="215">
        <f t="shared" si="24"/>
        <v>100</v>
      </c>
      <c r="S105" s="260"/>
      <c r="T105" s="261"/>
    </row>
    <row r="106" spans="1:20" ht="18" customHeight="1" x14ac:dyDescent="0.4">
      <c r="A106" s="350"/>
      <c r="B106" s="73"/>
      <c r="C106" s="73"/>
      <c r="D106" s="38">
        <v>42</v>
      </c>
      <c r="E106" s="65" t="s">
        <v>45</v>
      </c>
      <c r="F106" s="63">
        <v>1</v>
      </c>
      <c r="G106" s="65" t="s">
        <v>34</v>
      </c>
      <c r="H106" s="41">
        <v>0</v>
      </c>
      <c r="I106" s="69">
        <f t="shared" si="22"/>
        <v>0</v>
      </c>
      <c r="J106" s="43"/>
      <c r="K106" s="220" t="s">
        <v>523</v>
      </c>
      <c r="L106" s="214"/>
      <c r="M106" s="5">
        <v>41</v>
      </c>
      <c r="N106" s="200" t="s">
        <v>510</v>
      </c>
      <c r="O106" s="201">
        <v>1</v>
      </c>
      <c r="P106" s="200" t="s">
        <v>34</v>
      </c>
      <c r="Q106" s="203">
        <v>6</v>
      </c>
      <c r="R106" s="215">
        <f t="shared" si="24"/>
        <v>246</v>
      </c>
      <c r="S106" s="260"/>
      <c r="T106" s="261"/>
    </row>
    <row r="107" spans="1:20" ht="18" customHeight="1" x14ac:dyDescent="0.4">
      <c r="A107" s="350"/>
      <c r="B107" s="73"/>
      <c r="C107" s="73"/>
      <c r="D107" s="38">
        <v>42</v>
      </c>
      <c r="E107" s="65" t="s">
        <v>45</v>
      </c>
      <c r="F107" s="63">
        <v>1</v>
      </c>
      <c r="G107" s="65" t="s">
        <v>34</v>
      </c>
      <c r="H107" s="41">
        <v>0</v>
      </c>
      <c r="I107" s="69">
        <f t="shared" si="22"/>
        <v>0</v>
      </c>
      <c r="J107" s="43"/>
      <c r="K107" s="220" t="s">
        <v>524</v>
      </c>
      <c r="L107" s="214"/>
      <c r="M107" s="196">
        <v>180</v>
      </c>
      <c r="N107" s="4" t="s">
        <v>525</v>
      </c>
      <c r="O107" s="201">
        <v>1</v>
      </c>
      <c r="P107" s="200" t="s">
        <v>81</v>
      </c>
      <c r="Q107" s="203">
        <v>5</v>
      </c>
      <c r="R107" s="215">
        <f t="shared" si="24"/>
        <v>900</v>
      </c>
      <c r="S107" s="260"/>
      <c r="T107" s="261"/>
    </row>
    <row r="108" spans="1:20" ht="18" customHeight="1" x14ac:dyDescent="0.4">
      <c r="A108" s="350"/>
      <c r="B108" s="73"/>
      <c r="C108" s="73"/>
      <c r="D108" s="38">
        <v>42</v>
      </c>
      <c r="E108" s="65" t="s">
        <v>45</v>
      </c>
      <c r="F108" s="63">
        <v>1</v>
      </c>
      <c r="G108" s="65" t="s">
        <v>34</v>
      </c>
      <c r="H108" s="41">
        <v>0</v>
      </c>
      <c r="I108" s="69">
        <f t="shared" si="22"/>
        <v>0</v>
      </c>
      <c r="J108" s="43"/>
      <c r="K108" s="220" t="s">
        <v>526</v>
      </c>
      <c r="L108" s="214"/>
      <c r="M108" s="3">
        <v>39</v>
      </c>
      <c r="N108" s="200" t="s">
        <v>520</v>
      </c>
      <c r="O108" s="201">
        <v>1</v>
      </c>
      <c r="P108" s="200" t="s">
        <v>81</v>
      </c>
      <c r="Q108" s="203">
        <v>0</v>
      </c>
      <c r="R108" s="215">
        <f t="shared" si="24"/>
        <v>0</v>
      </c>
      <c r="S108" s="260"/>
      <c r="T108" s="261"/>
    </row>
    <row r="109" spans="1:20" ht="18" customHeight="1" x14ac:dyDescent="0.4">
      <c r="A109" s="350"/>
      <c r="B109" s="68"/>
      <c r="C109" s="68"/>
      <c r="D109" s="38">
        <v>42</v>
      </c>
      <c r="E109" s="65" t="s">
        <v>45</v>
      </c>
      <c r="F109" s="63">
        <v>1</v>
      </c>
      <c r="G109" s="65" t="s">
        <v>34</v>
      </c>
      <c r="H109" s="41">
        <v>0</v>
      </c>
      <c r="I109" s="69">
        <f t="shared" ref="I109:I115" si="25">D109*F109*H109</f>
        <v>0</v>
      </c>
      <c r="J109" s="43"/>
      <c r="K109" s="220" t="s">
        <v>527</v>
      </c>
      <c r="L109" s="214"/>
      <c r="M109" s="3">
        <v>150</v>
      </c>
      <c r="N109" s="200" t="s">
        <v>520</v>
      </c>
      <c r="O109" s="201">
        <v>1</v>
      </c>
      <c r="P109" s="200" t="s">
        <v>34</v>
      </c>
      <c r="Q109" s="203">
        <v>2</v>
      </c>
      <c r="R109" s="215">
        <f t="shared" si="24"/>
        <v>300</v>
      </c>
      <c r="S109" s="260"/>
      <c r="T109" s="261"/>
    </row>
    <row r="110" spans="1:20" ht="18" customHeight="1" x14ac:dyDescent="0.4">
      <c r="A110" s="350"/>
      <c r="B110" s="73"/>
      <c r="C110" s="73"/>
      <c r="D110" s="38">
        <v>42</v>
      </c>
      <c r="E110" s="65" t="s">
        <v>45</v>
      </c>
      <c r="F110" s="63">
        <v>1</v>
      </c>
      <c r="G110" s="65" t="s">
        <v>34</v>
      </c>
      <c r="H110" s="41">
        <v>0</v>
      </c>
      <c r="I110" s="69">
        <f t="shared" si="25"/>
        <v>0</v>
      </c>
      <c r="J110" s="43"/>
      <c r="K110" s="220" t="s">
        <v>528</v>
      </c>
      <c r="L110" s="214"/>
      <c r="M110" s="5">
        <v>50</v>
      </c>
      <c r="N110" s="200" t="s">
        <v>510</v>
      </c>
      <c r="O110" s="201">
        <v>1</v>
      </c>
      <c r="P110" s="200" t="s">
        <v>34</v>
      </c>
      <c r="Q110" s="203">
        <v>28</v>
      </c>
      <c r="R110" s="215">
        <f t="shared" si="24"/>
        <v>1400</v>
      </c>
      <c r="S110" s="260"/>
      <c r="T110" s="261"/>
    </row>
    <row r="111" spans="1:20" ht="18" customHeight="1" x14ac:dyDescent="0.4">
      <c r="A111" s="350"/>
      <c r="B111" s="73"/>
      <c r="C111" s="73"/>
      <c r="D111" s="38">
        <v>42</v>
      </c>
      <c r="E111" s="65" t="s">
        <v>45</v>
      </c>
      <c r="F111" s="63">
        <v>1</v>
      </c>
      <c r="G111" s="65" t="s">
        <v>34</v>
      </c>
      <c r="H111" s="41">
        <v>0</v>
      </c>
      <c r="I111" s="69">
        <f t="shared" si="25"/>
        <v>0</v>
      </c>
      <c r="J111" s="43"/>
      <c r="K111" s="220" t="s">
        <v>529</v>
      </c>
      <c r="L111" s="214"/>
      <c r="M111" s="3">
        <v>36</v>
      </c>
      <c r="N111" s="200" t="s">
        <v>520</v>
      </c>
      <c r="O111" s="201">
        <v>1</v>
      </c>
      <c r="P111" s="200" t="s">
        <v>81</v>
      </c>
      <c r="Q111" s="203">
        <v>1175</v>
      </c>
      <c r="R111" s="215">
        <f t="shared" si="24"/>
        <v>42300</v>
      </c>
      <c r="S111" s="260"/>
      <c r="T111" s="261"/>
    </row>
    <row r="112" spans="1:20" ht="18" customHeight="1" x14ac:dyDescent="0.4">
      <c r="A112" s="350"/>
      <c r="B112" s="73"/>
      <c r="C112" s="73"/>
      <c r="D112" s="38">
        <v>42</v>
      </c>
      <c r="E112" s="65" t="s">
        <v>45</v>
      </c>
      <c r="F112" s="63">
        <v>1</v>
      </c>
      <c r="G112" s="65" t="s">
        <v>34</v>
      </c>
      <c r="H112" s="41">
        <v>0</v>
      </c>
      <c r="I112" s="69">
        <f t="shared" si="25"/>
        <v>0</v>
      </c>
      <c r="J112" s="43"/>
      <c r="K112" s="220" t="s">
        <v>530</v>
      </c>
      <c r="L112" s="214"/>
      <c r="M112" s="3">
        <v>35</v>
      </c>
      <c r="N112" s="200" t="s">
        <v>520</v>
      </c>
      <c r="O112" s="201">
        <v>1</v>
      </c>
      <c r="P112" s="200" t="s">
        <v>34</v>
      </c>
      <c r="Q112" s="203">
        <v>14</v>
      </c>
      <c r="R112" s="215">
        <f t="shared" si="24"/>
        <v>490</v>
      </c>
      <c r="S112" s="260"/>
      <c r="T112" s="261"/>
    </row>
    <row r="113" spans="1:20" ht="18" customHeight="1" x14ac:dyDescent="0.4">
      <c r="A113" s="350"/>
      <c r="B113" s="73"/>
      <c r="C113" s="73"/>
      <c r="D113" s="38">
        <v>42</v>
      </c>
      <c r="E113" s="65" t="s">
        <v>45</v>
      </c>
      <c r="F113" s="63">
        <v>1</v>
      </c>
      <c r="G113" s="65" t="s">
        <v>34</v>
      </c>
      <c r="H113" s="41">
        <v>0</v>
      </c>
      <c r="I113" s="69">
        <f t="shared" si="25"/>
        <v>0</v>
      </c>
      <c r="J113" s="43"/>
      <c r="K113" s="220" t="s">
        <v>531</v>
      </c>
      <c r="L113" s="214"/>
      <c r="M113" s="5">
        <v>1</v>
      </c>
      <c r="N113" s="200" t="s">
        <v>520</v>
      </c>
      <c r="O113" s="201">
        <v>1</v>
      </c>
      <c r="P113" s="200" t="s">
        <v>34</v>
      </c>
      <c r="Q113" s="203">
        <v>200</v>
      </c>
      <c r="R113" s="215">
        <f t="shared" si="24"/>
        <v>200</v>
      </c>
      <c r="S113" s="260"/>
      <c r="T113" s="261"/>
    </row>
    <row r="114" spans="1:20" ht="18" customHeight="1" x14ac:dyDescent="0.4">
      <c r="A114" s="350"/>
      <c r="B114" s="73"/>
      <c r="C114" s="73"/>
      <c r="D114" s="38">
        <v>42</v>
      </c>
      <c r="E114" s="65" t="s">
        <v>45</v>
      </c>
      <c r="F114" s="63">
        <v>1</v>
      </c>
      <c r="G114" s="65" t="s">
        <v>34</v>
      </c>
      <c r="H114" s="41">
        <v>0</v>
      </c>
      <c r="I114" s="69">
        <f t="shared" si="25"/>
        <v>0</v>
      </c>
      <c r="J114" s="43"/>
      <c r="K114" s="220" t="s">
        <v>532</v>
      </c>
      <c r="L114" s="214"/>
      <c r="M114" s="3">
        <v>2</v>
      </c>
      <c r="N114" s="200" t="s">
        <v>520</v>
      </c>
      <c r="O114" s="201">
        <v>1</v>
      </c>
      <c r="P114" s="200" t="s">
        <v>81</v>
      </c>
      <c r="Q114" s="203">
        <v>258</v>
      </c>
      <c r="R114" s="215">
        <f t="shared" si="24"/>
        <v>516</v>
      </c>
      <c r="S114" s="260"/>
      <c r="T114" s="261"/>
    </row>
    <row r="115" spans="1:20" ht="18" customHeight="1" x14ac:dyDescent="0.4">
      <c r="A115" s="350"/>
      <c r="B115" s="73"/>
      <c r="C115" s="73"/>
      <c r="D115" s="38">
        <v>42</v>
      </c>
      <c r="E115" s="65" t="s">
        <v>45</v>
      </c>
      <c r="F115" s="63">
        <v>1</v>
      </c>
      <c r="G115" s="65" t="s">
        <v>34</v>
      </c>
      <c r="H115" s="41">
        <v>0</v>
      </c>
      <c r="I115" s="69">
        <f t="shared" si="25"/>
        <v>0</v>
      </c>
      <c r="J115" s="43"/>
      <c r="K115" s="220" t="s">
        <v>533</v>
      </c>
      <c r="L115" s="214"/>
      <c r="M115" s="3">
        <v>140</v>
      </c>
      <c r="N115" s="200" t="s">
        <v>520</v>
      </c>
      <c r="O115" s="201">
        <v>1</v>
      </c>
      <c r="P115" s="200" t="s">
        <v>34</v>
      </c>
      <c r="Q115" s="203">
        <v>37.5</v>
      </c>
      <c r="R115" s="215">
        <f t="shared" si="24"/>
        <v>5250</v>
      </c>
      <c r="S115" s="260"/>
      <c r="T115" s="261"/>
    </row>
    <row r="116" spans="1:20" ht="18" customHeight="1" x14ac:dyDescent="0.4">
      <c r="A116" s="350"/>
      <c r="B116" s="68"/>
      <c r="C116" s="68"/>
      <c r="D116" s="38">
        <v>42</v>
      </c>
      <c r="E116" s="65" t="s">
        <v>45</v>
      </c>
      <c r="F116" s="63">
        <v>1</v>
      </c>
      <c r="G116" s="65" t="s">
        <v>34</v>
      </c>
      <c r="H116" s="41">
        <v>0</v>
      </c>
      <c r="I116" s="69">
        <f t="shared" si="18"/>
        <v>0</v>
      </c>
      <c r="J116" s="43"/>
      <c r="K116" s="220" t="s">
        <v>534</v>
      </c>
      <c r="L116" s="214"/>
      <c r="M116" s="5">
        <v>6</v>
      </c>
      <c r="N116" s="200" t="s">
        <v>520</v>
      </c>
      <c r="O116" s="201">
        <v>1</v>
      </c>
      <c r="P116" s="200" t="s">
        <v>34</v>
      </c>
      <c r="Q116" s="203">
        <v>158</v>
      </c>
      <c r="R116" s="215">
        <f t="shared" si="24"/>
        <v>948</v>
      </c>
      <c r="S116" s="260"/>
      <c r="T116" s="261"/>
    </row>
    <row r="117" spans="1:20" ht="18" customHeight="1" x14ac:dyDescent="0.4">
      <c r="A117" s="350"/>
      <c r="B117" s="68"/>
      <c r="C117" s="68"/>
      <c r="D117" s="38">
        <v>42</v>
      </c>
      <c r="E117" s="65" t="s">
        <v>45</v>
      </c>
      <c r="F117" s="63">
        <v>1</v>
      </c>
      <c r="G117" s="65" t="s">
        <v>34</v>
      </c>
      <c r="H117" s="41">
        <v>0</v>
      </c>
      <c r="I117" s="69">
        <f t="shared" si="18"/>
        <v>0</v>
      </c>
      <c r="J117" s="43"/>
      <c r="K117" s="220" t="s">
        <v>535</v>
      </c>
      <c r="L117" s="214"/>
      <c r="M117" s="5">
        <v>32</v>
      </c>
      <c r="N117" s="200" t="s">
        <v>520</v>
      </c>
      <c r="O117" s="201">
        <v>1</v>
      </c>
      <c r="P117" s="200" t="s">
        <v>34</v>
      </c>
      <c r="Q117" s="203">
        <v>9</v>
      </c>
      <c r="R117" s="215">
        <f t="shared" si="24"/>
        <v>288</v>
      </c>
      <c r="S117" s="260"/>
      <c r="T117" s="261"/>
    </row>
    <row r="118" spans="1:20" ht="18" customHeight="1" x14ac:dyDescent="0.4">
      <c r="A118" s="350"/>
      <c r="B118" s="73"/>
      <c r="C118" s="73"/>
      <c r="D118" s="38">
        <v>42</v>
      </c>
      <c r="E118" s="65" t="s">
        <v>45</v>
      </c>
      <c r="F118" s="63">
        <v>1</v>
      </c>
      <c r="G118" s="65" t="s">
        <v>34</v>
      </c>
      <c r="H118" s="41">
        <v>0</v>
      </c>
      <c r="I118" s="69">
        <f t="shared" si="18"/>
        <v>0</v>
      </c>
      <c r="J118" s="43"/>
      <c r="K118" s="214" t="s">
        <v>541</v>
      </c>
      <c r="L118" s="214" t="s">
        <v>542</v>
      </c>
      <c r="M118" s="3">
        <v>1</v>
      </c>
      <c r="N118" s="198" t="s">
        <v>45</v>
      </c>
      <c r="O118" s="196">
        <v>1</v>
      </c>
      <c r="P118" s="198" t="s">
        <v>34</v>
      </c>
      <c r="Q118" s="203">
        <v>180</v>
      </c>
      <c r="R118" s="215">
        <f t="shared" si="24"/>
        <v>180</v>
      </c>
      <c r="S118" s="260"/>
      <c r="T118" s="261"/>
    </row>
    <row r="119" spans="1:20" ht="18" customHeight="1" x14ac:dyDescent="0.4">
      <c r="A119" s="350"/>
      <c r="B119" s="73"/>
      <c r="C119" s="73"/>
      <c r="D119" s="38"/>
      <c r="E119" s="65"/>
      <c r="F119" s="63"/>
      <c r="G119" s="65"/>
      <c r="H119" s="41"/>
      <c r="I119" s="69"/>
      <c r="J119" s="43"/>
      <c r="K119" s="214" t="s">
        <v>543</v>
      </c>
      <c r="L119" s="214" t="s">
        <v>542</v>
      </c>
      <c r="M119" s="3">
        <v>10</v>
      </c>
      <c r="N119" s="198" t="s">
        <v>520</v>
      </c>
      <c r="O119" s="196">
        <v>1</v>
      </c>
      <c r="P119" s="198" t="s">
        <v>34</v>
      </c>
      <c r="Q119" s="203">
        <v>18</v>
      </c>
      <c r="R119" s="215">
        <f t="shared" si="24"/>
        <v>180</v>
      </c>
      <c r="S119" s="260"/>
      <c r="T119" s="261"/>
    </row>
    <row r="120" spans="1:20" ht="18" customHeight="1" x14ac:dyDescent="0.4">
      <c r="A120" s="350"/>
      <c r="B120" s="73"/>
      <c r="C120" s="73"/>
      <c r="D120" s="38"/>
      <c r="E120" s="65"/>
      <c r="F120" s="63"/>
      <c r="G120" s="65"/>
      <c r="H120" s="41"/>
      <c r="I120" s="69"/>
      <c r="J120" s="43"/>
      <c r="K120" s="217" t="s">
        <v>544</v>
      </c>
      <c r="L120" s="214" t="s">
        <v>542</v>
      </c>
      <c r="M120" s="3">
        <v>24</v>
      </c>
      <c r="N120" s="198" t="s">
        <v>545</v>
      </c>
      <c r="O120" s="196">
        <v>1</v>
      </c>
      <c r="P120" s="198" t="s">
        <v>34</v>
      </c>
      <c r="Q120" s="203">
        <v>54</v>
      </c>
      <c r="R120" s="215">
        <f t="shared" si="24"/>
        <v>1296</v>
      </c>
      <c r="S120" s="260"/>
      <c r="T120" s="261"/>
    </row>
    <row r="121" spans="1:20" ht="18" customHeight="1" x14ac:dyDescent="0.4">
      <c r="A121" s="350"/>
      <c r="B121" s="73"/>
      <c r="C121" s="73"/>
      <c r="D121" s="38"/>
      <c r="E121" s="65"/>
      <c r="F121" s="63"/>
      <c r="G121" s="65"/>
      <c r="H121" s="41"/>
      <c r="I121" s="69"/>
      <c r="J121" s="43"/>
      <c r="K121" s="217" t="s">
        <v>546</v>
      </c>
      <c r="L121" s="214" t="s">
        <v>542</v>
      </c>
      <c r="M121" s="3">
        <v>1</v>
      </c>
      <c r="N121" s="198" t="s">
        <v>547</v>
      </c>
      <c r="O121" s="196">
        <v>1</v>
      </c>
      <c r="P121" s="198" t="s">
        <v>34</v>
      </c>
      <c r="Q121" s="203">
        <f>133*9</f>
        <v>1197</v>
      </c>
      <c r="R121" s="215">
        <f t="shared" si="24"/>
        <v>1197</v>
      </c>
      <c r="S121" s="260"/>
      <c r="T121" s="261"/>
    </row>
    <row r="122" spans="1:20" ht="18" customHeight="1" x14ac:dyDescent="0.4">
      <c r="A122" s="350"/>
      <c r="B122" s="73"/>
      <c r="C122" s="73"/>
      <c r="D122" s="38"/>
      <c r="E122" s="65"/>
      <c r="F122" s="63"/>
      <c r="G122" s="65"/>
      <c r="H122" s="41"/>
      <c r="I122" s="69"/>
      <c r="J122" s="43"/>
      <c r="K122" s="217" t="s">
        <v>548</v>
      </c>
      <c r="L122" s="218" t="s">
        <v>549</v>
      </c>
      <c r="M122" s="3">
        <v>1</v>
      </c>
      <c r="N122" s="198" t="s">
        <v>456</v>
      </c>
      <c r="O122" s="196">
        <v>1</v>
      </c>
      <c r="P122" s="198" t="s">
        <v>34</v>
      </c>
      <c r="Q122" s="203">
        <v>6000</v>
      </c>
      <c r="R122" s="215">
        <f t="shared" si="24"/>
        <v>6000</v>
      </c>
      <c r="S122" s="260"/>
      <c r="T122" s="261"/>
    </row>
    <row r="123" spans="1:20" ht="18" customHeight="1" x14ac:dyDescent="0.4">
      <c r="A123" s="350"/>
      <c r="B123" s="73"/>
      <c r="C123" s="73"/>
      <c r="D123" s="38"/>
      <c r="E123" s="65"/>
      <c r="F123" s="63"/>
      <c r="G123" s="65"/>
      <c r="H123" s="41"/>
      <c r="I123" s="69"/>
      <c r="J123" s="43"/>
      <c r="K123" s="217" t="s">
        <v>548</v>
      </c>
      <c r="L123" s="218" t="s">
        <v>550</v>
      </c>
      <c r="M123" s="3">
        <v>4</v>
      </c>
      <c r="N123" s="198" t="s">
        <v>525</v>
      </c>
      <c r="O123" s="196">
        <v>1</v>
      </c>
      <c r="P123" s="198" t="s">
        <v>34</v>
      </c>
      <c r="Q123" s="203">
        <v>800</v>
      </c>
      <c r="R123" s="215">
        <f t="shared" si="24"/>
        <v>3200</v>
      </c>
      <c r="S123" s="260"/>
      <c r="T123" s="261"/>
    </row>
    <row r="124" spans="1:20" ht="18" customHeight="1" x14ac:dyDescent="0.4">
      <c r="A124" s="350"/>
      <c r="B124" s="73"/>
      <c r="C124" s="73"/>
      <c r="D124" s="38"/>
      <c r="E124" s="65"/>
      <c r="F124" s="63"/>
      <c r="G124" s="65"/>
      <c r="H124" s="41"/>
      <c r="I124" s="69"/>
      <c r="J124" s="43"/>
      <c r="K124" s="217" t="s">
        <v>548</v>
      </c>
      <c r="L124" s="218" t="s">
        <v>551</v>
      </c>
      <c r="M124" s="3">
        <v>2</v>
      </c>
      <c r="N124" s="198" t="s">
        <v>525</v>
      </c>
      <c r="O124" s="196">
        <v>1</v>
      </c>
      <c r="P124" s="198" t="s">
        <v>34</v>
      </c>
      <c r="Q124" s="203">
        <v>500</v>
      </c>
      <c r="R124" s="215">
        <f t="shared" si="24"/>
        <v>1000</v>
      </c>
      <c r="S124" s="260"/>
      <c r="T124" s="261"/>
    </row>
    <row r="125" spans="1:20" ht="18" customHeight="1" x14ac:dyDescent="0.4">
      <c r="A125" s="350"/>
      <c r="B125" s="73"/>
      <c r="C125" s="73"/>
      <c r="D125" s="38"/>
      <c r="E125" s="65"/>
      <c r="F125" s="63"/>
      <c r="G125" s="65"/>
      <c r="H125" s="41"/>
      <c r="I125" s="69"/>
      <c r="J125" s="43"/>
      <c r="K125" s="217"/>
      <c r="L125" s="218"/>
      <c r="M125" s="3"/>
      <c r="N125" s="198"/>
      <c r="O125" s="196"/>
      <c r="P125" s="198"/>
      <c r="Q125" s="203"/>
      <c r="R125" s="215"/>
      <c r="S125" s="260"/>
      <c r="T125" s="261"/>
    </row>
    <row r="126" spans="1:20" ht="32.65" customHeight="1" x14ac:dyDescent="0.4">
      <c r="A126" s="290" t="s">
        <v>125</v>
      </c>
      <c r="B126" s="291"/>
      <c r="C126" s="75"/>
      <c r="D126" s="48"/>
      <c r="E126" s="48"/>
      <c r="F126" s="48"/>
      <c r="G126" s="48"/>
      <c r="H126" s="49"/>
      <c r="I126" s="76">
        <f>SUM(I77:I125)</f>
        <v>242594</v>
      </c>
      <c r="J126" s="51"/>
      <c r="S126" s="1"/>
      <c r="T126" s="1"/>
    </row>
    <row r="127" spans="1:20" ht="18" customHeight="1" x14ac:dyDescent="0.4">
      <c r="A127" s="351" t="s">
        <v>126</v>
      </c>
      <c r="B127" s="352"/>
      <c r="C127" s="77" t="s">
        <v>127</v>
      </c>
      <c r="D127" s="67">
        <v>2</v>
      </c>
      <c r="E127" s="66" t="s">
        <v>45</v>
      </c>
      <c r="F127" s="67">
        <v>2</v>
      </c>
      <c r="G127" s="66" t="s">
        <v>61</v>
      </c>
      <c r="H127" s="41">
        <v>500</v>
      </c>
      <c r="I127" s="72">
        <f t="shared" ref="I127:I129" si="26">H127*F127*D127</f>
        <v>2000</v>
      </c>
      <c r="J127" s="54" t="s">
        <v>128</v>
      </c>
      <c r="K127" s="361" t="s">
        <v>555</v>
      </c>
      <c r="L127" s="221" t="s">
        <v>552</v>
      </c>
      <c r="M127" s="201">
        <v>5</v>
      </c>
      <c r="N127" s="200" t="s">
        <v>45</v>
      </c>
      <c r="O127" s="201">
        <v>1</v>
      </c>
      <c r="P127" s="200" t="s">
        <v>58</v>
      </c>
      <c r="Q127" s="203">
        <v>500</v>
      </c>
      <c r="R127" s="216">
        <f t="shared" ref="R127:R128" si="27">Q127*O127*M127</f>
        <v>2500</v>
      </c>
      <c r="S127" s="260">
        <f>SUM(R127:R134)</f>
        <v>67880</v>
      </c>
      <c r="T127" s="261">
        <f>S127-I136</f>
        <v>15020</v>
      </c>
    </row>
    <row r="128" spans="1:20" ht="18" customHeight="1" x14ac:dyDescent="0.4">
      <c r="A128" s="353"/>
      <c r="B128" s="354"/>
      <c r="C128" s="68" t="s">
        <v>129</v>
      </c>
      <c r="D128" s="67">
        <v>2</v>
      </c>
      <c r="E128" s="66" t="s">
        <v>45</v>
      </c>
      <c r="F128" s="67">
        <v>5</v>
      </c>
      <c r="G128" s="66" t="s">
        <v>61</v>
      </c>
      <c r="H128" s="41">
        <v>2800</v>
      </c>
      <c r="I128" s="72">
        <f t="shared" si="26"/>
        <v>28000</v>
      </c>
      <c r="J128" s="54"/>
      <c r="K128" s="362"/>
      <c r="L128" s="222" t="s">
        <v>129</v>
      </c>
      <c r="M128" s="201">
        <v>2</v>
      </c>
      <c r="N128" s="200" t="s">
        <v>45</v>
      </c>
      <c r="O128" s="201">
        <v>5</v>
      </c>
      <c r="P128" s="200" t="s">
        <v>61</v>
      </c>
      <c r="Q128" s="203">
        <v>2800</v>
      </c>
      <c r="R128" s="216">
        <f t="shared" si="27"/>
        <v>28000</v>
      </c>
      <c r="S128" s="260"/>
      <c r="T128" s="261"/>
    </row>
    <row r="129" spans="1:207" ht="18" customHeight="1" x14ac:dyDescent="0.4">
      <c r="A129" s="353"/>
      <c r="B129" s="354"/>
      <c r="C129" s="73" t="s">
        <v>130</v>
      </c>
      <c r="D129" s="67">
        <v>4</v>
      </c>
      <c r="E129" s="66" t="s">
        <v>45</v>
      </c>
      <c r="F129" s="67">
        <v>10</v>
      </c>
      <c r="G129" s="66" t="s">
        <v>46</v>
      </c>
      <c r="H129" s="41">
        <v>185</v>
      </c>
      <c r="I129" s="72">
        <f t="shared" si="26"/>
        <v>7400</v>
      </c>
      <c r="J129" s="54"/>
      <c r="K129" s="362"/>
      <c r="L129" s="218" t="s">
        <v>130</v>
      </c>
      <c r="M129" s="201">
        <v>4</v>
      </c>
      <c r="N129" s="200" t="s">
        <v>45</v>
      </c>
      <c r="O129" s="201">
        <v>10</v>
      </c>
      <c r="P129" s="200" t="s">
        <v>46</v>
      </c>
      <c r="Q129" s="203">
        <v>185</v>
      </c>
      <c r="R129" s="216">
        <f t="shared" ref="R129:R134" si="28">Q129*O129*M129</f>
        <v>7400</v>
      </c>
      <c r="S129" s="260"/>
      <c r="T129" s="261"/>
    </row>
    <row r="130" spans="1:207" ht="18" customHeight="1" x14ac:dyDescent="0.4">
      <c r="A130" s="353"/>
      <c r="B130" s="354"/>
      <c r="C130" s="68" t="s">
        <v>131</v>
      </c>
      <c r="D130" s="67">
        <v>4</v>
      </c>
      <c r="E130" s="66" t="s">
        <v>45</v>
      </c>
      <c r="F130" s="67">
        <v>4</v>
      </c>
      <c r="G130" s="66" t="s">
        <v>21</v>
      </c>
      <c r="H130" s="41">
        <v>0</v>
      </c>
      <c r="I130" s="72">
        <f t="shared" ref="I130:I132" si="29">H130*F130*D130</f>
        <v>0</v>
      </c>
      <c r="J130" s="54"/>
      <c r="K130" s="362"/>
      <c r="L130" s="222" t="s">
        <v>131</v>
      </c>
      <c r="M130" s="201">
        <v>4</v>
      </c>
      <c r="N130" s="200" t="s">
        <v>45</v>
      </c>
      <c r="O130" s="201">
        <v>4</v>
      </c>
      <c r="P130" s="200" t="s">
        <v>21</v>
      </c>
      <c r="Q130" s="203">
        <v>0</v>
      </c>
      <c r="R130" s="216">
        <f t="shared" si="28"/>
        <v>0</v>
      </c>
      <c r="S130" s="260"/>
      <c r="T130" s="261"/>
    </row>
    <row r="131" spans="1:207" ht="18" customHeight="1" x14ac:dyDescent="0.4">
      <c r="A131" s="353"/>
      <c r="B131" s="354"/>
      <c r="C131" s="73" t="s">
        <v>132</v>
      </c>
      <c r="D131" s="67">
        <v>2</v>
      </c>
      <c r="E131" s="66" t="s">
        <v>45</v>
      </c>
      <c r="F131" s="67">
        <v>10</v>
      </c>
      <c r="G131" s="66" t="s">
        <v>46</v>
      </c>
      <c r="H131" s="41">
        <v>185</v>
      </c>
      <c r="I131" s="72">
        <f t="shared" si="29"/>
        <v>3700</v>
      </c>
      <c r="J131" s="54"/>
      <c r="K131" s="362"/>
      <c r="L131" s="218" t="s">
        <v>132</v>
      </c>
      <c r="M131" s="201">
        <v>2</v>
      </c>
      <c r="N131" s="200" t="s">
        <v>45</v>
      </c>
      <c r="O131" s="201">
        <v>10</v>
      </c>
      <c r="P131" s="200" t="s">
        <v>46</v>
      </c>
      <c r="Q131" s="203">
        <v>185</v>
      </c>
      <c r="R131" s="216">
        <f t="shared" si="28"/>
        <v>3700</v>
      </c>
      <c r="S131" s="260"/>
      <c r="T131" s="261"/>
    </row>
    <row r="132" spans="1:207" ht="18" customHeight="1" x14ac:dyDescent="0.4">
      <c r="A132" s="353"/>
      <c r="B132" s="354"/>
      <c r="C132" s="68" t="s">
        <v>133</v>
      </c>
      <c r="D132" s="38">
        <v>42</v>
      </c>
      <c r="E132" s="39" t="s">
        <v>45</v>
      </c>
      <c r="F132" s="40">
        <v>5</v>
      </c>
      <c r="G132" s="66" t="s">
        <v>61</v>
      </c>
      <c r="H132" s="41">
        <v>56</v>
      </c>
      <c r="I132" s="72">
        <f t="shared" si="29"/>
        <v>11760</v>
      </c>
      <c r="J132" s="54"/>
      <c r="K132" s="362"/>
      <c r="L132" s="222" t="s">
        <v>133</v>
      </c>
      <c r="M132" s="3">
        <v>36</v>
      </c>
      <c r="N132" s="4" t="s">
        <v>45</v>
      </c>
      <c r="O132" s="5">
        <v>5</v>
      </c>
      <c r="P132" s="200" t="s">
        <v>61</v>
      </c>
      <c r="Q132" s="203">
        <v>56</v>
      </c>
      <c r="R132" s="216">
        <f t="shared" si="28"/>
        <v>10080</v>
      </c>
      <c r="S132" s="260"/>
      <c r="T132" s="261"/>
    </row>
    <row r="133" spans="1:207" ht="18" customHeight="1" x14ac:dyDescent="0.4">
      <c r="A133" s="353"/>
      <c r="B133" s="354"/>
      <c r="C133" s="68"/>
      <c r="D133" s="67"/>
      <c r="E133" s="66"/>
      <c r="F133" s="67"/>
      <c r="G133" s="66"/>
      <c r="H133" s="41"/>
      <c r="I133" s="72"/>
      <c r="J133" s="54"/>
      <c r="K133" s="362"/>
      <c r="L133" s="222" t="s">
        <v>553</v>
      </c>
      <c r="M133" s="201">
        <v>2</v>
      </c>
      <c r="N133" s="200" t="s">
        <v>45</v>
      </c>
      <c r="O133" s="201">
        <v>14</v>
      </c>
      <c r="P133" s="200" t="s">
        <v>539</v>
      </c>
      <c r="Q133" s="203">
        <v>450</v>
      </c>
      <c r="R133" s="216">
        <f t="shared" si="28"/>
        <v>12600</v>
      </c>
      <c r="S133" s="260"/>
      <c r="T133" s="261"/>
    </row>
    <row r="134" spans="1:207" ht="18" customHeight="1" x14ac:dyDescent="0.4">
      <c r="A134" s="353"/>
      <c r="B134" s="354"/>
      <c r="C134" s="73"/>
      <c r="D134" s="67"/>
      <c r="E134" s="66"/>
      <c r="F134" s="67"/>
      <c r="G134" s="66"/>
      <c r="H134" s="41"/>
      <c r="I134" s="72"/>
      <c r="J134" s="54"/>
      <c r="K134" s="363"/>
      <c r="L134" s="222" t="s">
        <v>554</v>
      </c>
      <c r="M134" s="201">
        <v>2</v>
      </c>
      <c r="N134" s="200" t="s">
        <v>45</v>
      </c>
      <c r="O134" s="201">
        <v>4</v>
      </c>
      <c r="P134" s="200" t="s">
        <v>539</v>
      </c>
      <c r="Q134" s="203">
        <v>450</v>
      </c>
      <c r="R134" s="216">
        <f t="shared" si="28"/>
        <v>3600</v>
      </c>
      <c r="S134" s="260"/>
      <c r="T134" s="261"/>
    </row>
    <row r="135" spans="1:207" ht="18" customHeight="1" x14ac:dyDescent="0.4">
      <c r="A135" s="355"/>
      <c r="B135" s="356"/>
      <c r="C135" s="68"/>
      <c r="D135" s="38"/>
      <c r="E135" s="39"/>
      <c r="F135" s="40"/>
      <c r="G135" s="66"/>
      <c r="H135" s="41"/>
      <c r="I135" s="72"/>
      <c r="J135" s="54"/>
      <c r="L135" s="243"/>
      <c r="M135" s="240"/>
      <c r="N135" s="239"/>
      <c r="O135" s="240"/>
      <c r="P135" s="239"/>
      <c r="Q135" s="234"/>
      <c r="R135" s="244"/>
    </row>
    <row r="136" spans="1:207" ht="30.75" customHeight="1" x14ac:dyDescent="0.4">
      <c r="A136" s="290" t="s">
        <v>134</v>
      </c>
      <c r="B136" s="291"/>
      <c r="C136" s="75"/>
      <c r="D136" s="48"/>
      <c r="E136" s="48"/>
      <c r="F136" s="48"/>
      <c r="G136" s="48"/>
      <c r="H136" s="49"/>
      <c r="I136" s="76">
        <f>SUM(I127:I135)</f>
        <v>52860</v>
      </c>
      <c r="J136" s="51"/>
      <c r="L136" s="243"/>
      <c r="M136" s="240"/>
      <c r="N136" s="239"/>
      <c r="O136" s="240"/>
      <c r="P136" s="239"/>
      <c r="Q136" s="234"/>
      <c r="R136" s="244"/>
    </row>
    <row r="137" spans="1:207" ht="27.3" customHeight="1" x14ac:dyDescent="0.4">
      <c r="A137" s="357" t="s">
        <v>135</v>
      </c>
      <c r="B137" s="358"/>
      <c r="C137" s="78"/>
      <c r="D137" s="79"/>
      <c r="E137" s="79"/>
      <c r="F137" s="79"/>
      <c r="G137" s="79"/>
      <c r="H137" s="79"/>
      <c r="I137" s="78">
        <f>SUM(I20,I29,I46,I66,I76,I126,I136)</f>
        <v>1667813</v>
      </c>
      <c r="J137" s="80"/>
      <c r="Q137" s="262" t="s">
        <v>564</v>
      </c>
      <c r="R137" s="263"/>
      <c r="S137" s="2">
        <f>S127+S77+S67+S47+S30+S21+S11</f>
        <v>1780752</v>
      </c>
    </row>
    <row r="138" spans="1:207" ht="27.3" customHeight="1" x14ac:dyDescent="0.4">
      <c r="A138" s="81" t="s">
        <v>136</v>
      </c>
      <c r="B138" s="82"/>
      <c r="C138" s="82"/>
      <c r="D138" s="83"/>
      <c r="E138" s="83" t="s">
        <v>137</v>
      </c>
      <c r="F138" s="83"/>
      <c r="G138" s="83"/>
      <c r="H138" s="84">
        <v>0.08</v>
      </c>
      <c r="I138" s="85">
        <f>I137*H138</f>
        <v>133425.04</v>
      </c>
      <c r="J138" s="86"/>
      <c r="Q138" s="264" t="s">
        <v>565</v>
      </c>
      <c r="R138" s="265"/>
      <c r="S138" s="6">
        <f>S137*0.08</f>
        <v>142460.16</v>
      </c>
      <c r="T138" s="1"/>
    </row>
    <row r="139" spans="1:207" ht="18" customHeight="1" x14ac:dyDescent="0.4">
      <c r="A139" s="359" t="s">
        <v>138</v>
      </c>
      <c r="B139" s="87" t="s">
        <v>139</v>
      </c>
      <c r="C139" s="88" t="s">
        <v>140</v>
      </c>
      <c r="D139" s="40">
        <v>2</v>
      </c>
      <c r="E139" s="39" t="s">
        <v>45</v>
      </c>
      <c r="F139" s="40">
        <v>6</v>
      </c>
      <c r="G139" s="39" t="s">
        <v>61</v>
      </c>
      <c r="H139" s="41">
        <v>800</v>
      </c>
      <c r="I139" s="42">
        <f>D139*F139*H139</f>
        <v>9600</v>
      </c>
      <c r="J139" s="58"/>
      <c r="K139" s="245" t="s">
        <v>139</v>
      </c>
      <c r="L139" s="223" t="s">
        <v>556</v>
      </c>
      <c r="M139" s="5">
        <v>2</v>
      </c>
      <c r="N139" s="4" t="s">
        <v>45</v>
      </c>
      <c r="O139" s="5">
        <v>6</v>
      </c>
      <c r="P139" s="4" t="s">
        <v>61</v>
      </c>
      <c r="Q139" s="203">
        <v>800</v>
      </c>
      <c r="R139" s="208">
        <f>M139*O139*Q139</f>
        <v>9600</v>
      </c>
      <c r="S139" s="260">
        <f>SUM(R139:R142)</f>
        <v>41066</v>
      </c>
      <c r="T139" s="261">
        <f>S139-I143</f>
        <v>7484</v>
      </c>
    </row>
    <row r="140" spans="1:207" ht="18" customHeight="1" x14ac:dyDescent="0.4">
      <c r="A140" s="360"/>
      <c r="B140" s="87" t="s">
        <v>141</v>
      </c>
      <c r="C140" s="89"/>
      <c r="D140" s="40">
        <v>1</v>
      </c>
      <c r="E140" s="39" t="s">
        <v>45</v>
      </c>
      <c r="F140" s="40">
        <v>1</v>
      </c>
      <c r="G140" s="39" t="s">
        <v>142</v>
      </c>
      <c r="H140" s="64">
        <v>7332</v>
      </c>
      <c r="I140" s="42">
        <f>D140*F140*H140</f>
        <v>7332</v>
      </c>
      <c r="J140" s="176" t="s">
        <v>143</v>
      </c>
      <c r="K140" s="245" t="s">
        <v>141</v>
      </c>
      <c r="L140" s="223"/>
      <c r="M140" s="5">
        <v>1</v>
      </c>
      <c r="N140" s="4" t="s">
        <v>45</v>
      </c>
      <c r="O140" s="5">
        <v>1</v>
      </c>
      <c r="P140" s="4" t="s">
        <v>142</v>
      </c>
      <c r="Q140" s="197">
        <v>14816</v>
      </c>
      <c r="R140" s="208">
        <f>M140*O140*Q140</f>
        <v>14816</v>
      </c>
      <c r="S140" s="260"/>
      <c r="T140" s="261"/>
    </row>
    <row r="141" spans="1:207" ht="18" customHeight="1" x14ac:dyDescent="0.4">
      <c r="A141" s="360"/>
      <c r="B141" s="87" t="s">
        <v>144</v>
      </c>
      <c r="C141" s="90"/>
      <c r="D141" s="40">
        <v>1</v>
      </c>
      <c r="E141" s="39" t="s">
        <v>45</v>
      </c>
      <c r="F141" s="40">
        <v>1</v>
      </c>
      <c r="G141" s="39" t="s">
        <v>142</v>
      </c>
      <c r="H141" s="64">
        <v>11250</v>
      </c>
      <c r="I141" s="42">
        <f>D141*F141*H141</f>
        <v>11250</v>
      </c>
      <c r="J141" s="176" t="s">
        <v>143</v>
      </c>
      <c r="K141" s="245" t="s">
        <v>144</v>
      </c>
      <c r="L141" s="224"/>
      <c r="M141" s="5">
        <v>1</v>
      </c>
      <c r="N141" s="4" t="s">
        <v>45</v>
      </c>
      <c r="O141" s="5">
        <v>1</v>
      </c>
      <c r="P141" s="4" t="s">
        <v>142</v>
      </c>
      <c r="Q141" s="197">
        <v>11250</v>
      </c>
      <c r="R141" s="208">
        <f>M141*O141*Q141</f>
        <v>11250</v>
      </c>
      <c r="S141" s="260"/>
      <c r="T141" s="261"/>
    </row>
    <row r="142" spans="1:207" ht="18" customHeight="1" x14ac:dyDescent="0.4">
      <c r="A142" s="360"/>
      <c r="B142" s="87" t="s">
        <v>145</v>
      </c>
      <c r="C142" s="90"/>
      <c r="D142" s="40">
        <v>1</v>
      </c>
      <c r="E142" s="39" t="s">
        <v>20</v>
      </c>
      <c r="F142" s="40">
        <v>4</v>
      </c>
      <c r="G142" s="39" t="s">
        <v>21</v>
      </c>
      <c r="H142" s="64">
        <v>1350</v>
      </c>
      <c r="I142" s="42">
        <f>D142*F142*H142</f>
        <v>5400</v>
      </c>
      <c r="J142" s="176" t="s">
        <v>146</v>
      </c>
      <c r="K142" s="245" t="s">
        <v>145</v>
      </c>
      <c r="L142" s="224"/>
      <c r="M142" s="5">
        <v>1</v>
      </c>
      <c r="N142" s="4" t="s">
        <v>20</v>
      </c>
      <c r="O142" s="5">
        <v>4</v>
      </c>
      <c r="P142" s="4" t="s">
        <v>21</v>
      </c>
      <c r="Q142" s="197">
        <v>1350</v>
      </c>
      <c r="R142" s="208">
        <f>M142*O142*Q142</f>
        <v>5400</v>
      </c>
      <c r="S142" s="260"/>
      <c r="T142" s="261"/>
    </row>
    <row r="143" spans="1:207" ht="27.3" customHeight="1" x14ac:dyDescent="0.3">
      <c r="A143" s="290" t="s">
        <v>147</v>
      </c>
      <c r="B143" s="291"/>
      <c r="C143" s="50"/>
      <c r="D143" s="48"/>
      <c r="E143" s="48"/>
      <c r="F143" s="48"/>
      <c r="G143" s="48"/>
      <c r="H143" s="91"/>
      <c r="I143" s="50">
        <f>SUM(I139:I142)</f>
        <v>33582</v>
      </c>
      <c r="J143" s="51"/>
      <c r="S143" s="11"/>
      <c r="T143" s="11"/>
    </row>
    <row r="144" spans="1:207" ht="58.05" customHeight="1" x14ac:dyDescent="0.4">
      <c r="A144" s="359" t="s">
        <v>148</v>
      </c>
      <c r="B144" s="93" t="s">
        <v>149</v>
      </c>
      <c r="C144" s="94" t="s">
        <v>150</v>
      </c>
      <c r="D144" s="95">
        <v>17</v>
      </c>
      <c r="E144" s="96" t="s">
        <v>45</v>
      </c>
      <c r="F144" s="95">
        <v>1</v>
      </c>
      <c r="G144" s="96" t="s">
        <v>142</v>
      </c>
      <c r="H144" s="97">
        <v>31850</v>
      </c>
      <c r="I144" s="98">
        <f t="shared" ref="I144:I146" si="30">D144*F144*H144</f>
        <v>541450</v>
      </c>
      <c r="J144" s="99" t="s">
        <v>151</v>
      </c>
      <c r="K144" s="300" t="s">
        <v>192</v>
      </c>
      <c r="L144" s="301" t="s">
        <v>562</v>
      </c>
      <c r="M144" s="302">
        <v>1</v>
      </c>
      <c r="N144" s="303" t="s">
        <v>561</v>
      </c>
      <c r="O144" s="302">
        <v>1</v>
      </c>
      <c r="P144" s="303" t="s">
        <v>178</v>
      </c>
      <c r="Q144" s="304">
        <f>机票合计!C4</f>
        <v>1181415.5</v>
      </c>
      <c r="R144" s="304">
        <f>M144*O144*Q144</f>
        <v>1181415.5</v>
      </c>
      <c r="S144" s="260">
        <f>R144</f>
        <v>1181415.5</v>
      </c>
      <c r="T144" s="305">
        <f>S144-I150</f>
        <v>969.5</v>
      </c>
      <c r="U144" s="12"/>
      <c r="V144" s="92"/>
      <c r="W144" s="101"/>
      <c r="X144" s="102"/>
      <c r="Y144" s="338"/>
      <c r="Z144" s="338"/>
      <c r="AA144" s="100"/>
      <c r="AB144" s="12"/>
      <c r="AC144" s="100"/>
      <c r="AD144" s="12"/>
      <c r="AE144" s="92"/>
      <c r="AF144" s="101"/>
      <c r="AG144" s="102"/>
      <c r="AH144" s="338"/>
      <c r="AI144" s="338"/>
      <c r="AJ144" s="100"/>
      <c r="AK144" s="12"/>
      <c r="AL144" s="100"/>
      <c r="AM144" s="12"/>
      <c r="AN144" s="92"/>
      <c r="AO144" s="101"/>
      <c r="AP144" s="102"/>
      <c r="AQ144" s="338"/>
      <c r="AR144" s="338"/>
      <c r="AS144" s="100"/>
      <c r="AT144" s="12"/>
      <c r="AU144" s="100"/>
      <c r="AV144" s="12"/>
      <c r="AW144" s="92"/>
      <c r="AX144" s="101"/>
      <c r="AY144" s="102"/>
      <c r="AZ144" s="338"/>
      <c r="BA144" s="338"/>
      <c r="BB144" s="100"/>
      <c r="BC144" s="12"/>
      <c r="BD144" s="100"/>
      <c r="BE144" s="12"/>
      <c r="BF144" s="92"/>
      <c r="BG144" s="101"/>
      <c r="BH144" s="102"/>
      <c r="BI144" s="338"/>
      <c r="BJ144" s="338"/>
      <c r="BK144" s="100"/>
      <c r="BL144" s="12"/>
      <c r="BM144" s="100"/>
      <c r="BN144" s="12"/>
      <c r="BO144" s="92"/>
      <c r="BP144" s="101"/>
      <c r="BQ144" s="102"/>
      <c r="BR144" s="338"/>
      <c r="BS144" s="338"/>
      <c r="BT144" s="100"/>
      <c r="BU144" s="12"/>
      <c r="BV144" s="100"/>
      <c r="BW144" s="12"/>
      <c r="BX144" s="92"/>
      <c r="BY144" s="101"/>
      <c r="BZ144" s="102"/>
      <c r="CA144" s="338"/>
      <c r="CB144" s="338"/>
      <c r="CC144" s="100"/>
      <c r="CD144" s="12"/>
      <c r="CE144" s="100"/>
      <c r="CF144" s="12"/>
      <c r="CG144" s="92"/>
      <c r="CH144" s="101"/>
      <c r="CI144" s="102"/>
      <c r="CJ144" s="338"/>
      <c r="CK144" s="338"/>
      <c r="CL144" s="100"/>
      <c r="CM144" s="12"/>
      <c r="CN144" s="100"/>
      <c r="CO144" s="12"/>
      <c r="CP144" s="92"/>
      <c r="CQ144" s="101"/>
      <c r="CR144" s="102"/>
      <c r="CS144" s="338"/>
      <c r="CT144" s="338"/>
      <c r="CU144" s="100"/>
      <c r="CV144" s="12"/>
      <c r="CW144" s="100"/>
      <c r="CX144" s="12"/>
      <c r="CY144" s="92"/>
      <c r="CZ144" s="101"/>
      <c r="DA144" s="102"/>
      <c r="DB144" s="338"/>
      <c r="DC144" s="338"/>
      <c r="DD144" s="100"/>
      <c r="DE144" s="12"/>
      <c r="DF144" s="100"/>
      <c r="DG144" s="12"/>
      <c r="DH144" s="92"/>
      <c r="DI144" s="101"/>
      <c r="DJ144" s="102"/>
      <c r="DK144" s="338"/>
      <c r="DL144" s="338"/>
      <c r="DM144" s="100"/>
      <c r="DN144" s="12"/>
      <c r="DO144" s="100"/>
      <c r="DP144" s="12"/>
      <c r="DQ144" s="92"/>
      <c r="DR144" s="101"/>
      <c r="DS144" s="102"/>
      <c r="DT144" s="338"/>
      <c r="DU144" s="338"/>
      <c r="DV144" s="100"/>
      <c r="DW144" s="12"/>
      <c r="DX144" s="100"/>
      <c r="DY144" s="12"/>
      <c r="DZ144" s="92"/>
      <c r="EA144" s="101"/>
      <c r="EB144" s="102"/>
      <c r="EC144" s="338"/>
      <c r="ED144" s="338"/>
      <c r="EE144" s="100"/>
      <c r="EF144" s="12"/>
      <c r="EG144" s="100"/>
      <c r="EH144" s="12"/>
      <c r="EI144" s="92"/>
      <c r="EJ144" s="101"/>
      <c r="EK144" s="102"/>
      <c r="EL144" s="338"/>
      <c r="EM144" s="338"/>
      <c r="EN144" s="100"/>
      <c r="EO144" s="12"/>
      <c r="EP144" s="100"/>
      <c r="EQ144" s="12"/>
      <c r="ER144" s="92"/>
      <c r="ES144" s="101"/>
      <c r="ET144" s="102"/>
      <c r="EU144" s="338"/>
      <c r="EV144" s="338"/>
      <c r="EW144" s="100"/>
      <c r="EX144" s="12"/>
      <c r="EY144" s="100"/>
      <c r="EZ144" s="12"/>
      <c r="FA144" s="92"/>
      <c r="FB144" s="101"/>
      <c r="FC144" s="102"/>
      <c r="FD144" s="338"/>
      <c r="FE144" s="338"/>
      <c r="FF144" s="100"/>
      <c r="FG144" s="12"/>
      <c r="FH144" s="100"/>
      <c r="FI144" s="12"/>
      <c r="FJ144" s="92"/>
      <c r="FK144" s="101"/>
      <c r="FL144" s="102"/>
      <c r="FM144" s="338"/>
      <c r="FN144" s="338"/>
      <c r="FO144" s="100"/>
      <c r="FP144" s="12"/>
      <c r="FQ144" s="100"/>
      <c r="FR144" s="12"/>
      <c r="FS144" s="92"/>
      <c r="FT144" s="101"/>
      <c r="FU144" s="102"/>
      <c r="FV144" s="338"/>
      <c r="FW144" s="338"/>
      <c r="FX144" s="100"/>
      <c r="FY144" s="12"/>
      <c r="FZ144" s="100"/>
      <c r="GA144" s="12"/>
      <c r="GB144" s="92"/>
      <c r="GC144" s="101"/>
      <c r="GD144" s="102"/>
      <c r="GE144" s="338"/>
      <c r="GF144" s="338"/>
      <c r="GG144" s="100"/>
      <c r="GH144" s="12"/>
      <c r="GI144" s="100"/>
      <c r="GJ144" s="12"/>
      <c r="GK144" s="92"/>
      <c r="GL144" s="101"/>
      <c r="GM144" s="102"/>
      <c r="GN144" s="338"/>
      <c r="GO144" s="338"/>
      <c r="GP144" s="100"/>
      <c r="GQ144" s="12"/>
      <c r="GR144" s="100"/>
      <c r="GS144" s="12"/>
      <c r="GT144" s="92"/>
      <c r="GU144" s="101"/>
      <c r="GV144" s="102"/>
      <c r="GW144" s="338"/>
      <c r="GX144" s="338"/>
      <c r="GY144" s="100"/>
    </row>
    <row r="145" spans="1:217" ht="58.05" customHeight="1" x14ac:dyDescent="0.4">
      <c r="A145" s="359"/>
      <c r="B145" s="93" t="s">
        <v>152</v>
      </c>
      <c r="C145" s="94" t="s">
        <v>571</v>
      </c>
      <c r="D145" s="95">
        <v>9</v>
      </c>
      <c r="E145" s="96" t="s">
        <v>45</v>
      </c>
      <c r="F145" s="95">
        <v>1</v>
      </c>
      <c r="G145" s="96" t="s">
        <v>142</v>
      </c>
      <c r="H145" s="97">
        <v>7332</v>
      </c>
      <c r="I145" s="98">
        <f t="shared" si="30"/>
        <v>65988</v>
      </c>
      <c r="J145" s="99" t="s">
        <v>153</v>
      </c>
      <c r="K145" s="300"/>
      <c r="L145" s="301"/>
      <c r="M145" s="302">
        <v>1</v>
      </c>
      <c r="N145" s="303" t="s">
        <v>456</v>
      </c>
      <c r="O145" s="302">
        <v>1</v>
      </c>
      <c r="P145" s="303" t="s">
        <v>58</v>
      </c>
      <c r="Q145" s="304"/>
      <c r="R145" s="304"/>
      <c r="S145" s="260"/>
      <c r="T145" s="305"/>
      <c r="U145" s="100"/>
      <c r="V145" s="12"/>
      <c r="W145" s="92"/>
      <c r="X145" s="101"/>
      <c r="Y145" s="102"/>
      <c r="Z145" s="338"/>
      <c r="AA145" s="338"/>
      <c r="AB145" s="100"/>
      <c r="AC145" s="12"/>
      <c r="AD145" s="100"/>
      <c r="AE145" s="12"/>
      <c r="AF145" s="92"/>
      <c r="AG145" s="101"/>
      <c r="AH145" s="102"/>
      <c r="AI145" s="338"/>
      <c r="AJ145" s="338"/>
      <c r="AK145" s="100"/>
      <c r="AL145" s="12"/>
      <c r="AM145" s="100"/>
      <c r="AN145" s="12"/>
      <c r="AO145" s="92"/>
      <c r="AP145" s="101"/>
      <c r="AQ145" s="102"/>
      <c r="AR145" s="338"/>
      <c r="AS145" s="338"/>
      <c r="AT145" s="100"/>
      <c r="AU145" s="12"/>
      <c r="AV145" s="100"/>
      <c r="AW145" s="12"/>
      <c r="AX145" s="92"/>
      <c r="AY145" s="101"/>
      <c r="AZ145" s="102"/>
      <c r="BA145" s="338"/>
      <c r="BB145" s="338"/>
      <c r="BC145" s="100"/>
      <c r="BD145" s="12"/>
      <c r="BE145" s="100"/>
      <c r="BF145" s="12"/>
      <c r="BG145" s="92"/>
      <c r="BH145" s="101"/>
      <c r="BI145" s="102"/>
      <c r="BJ145" s="338"/>
      <c r="BK145" s="338"/>
      <c r="BL145" s="100"/>
      <c r="BM145" s="12"/>
      <c r="BN145" s="100"/>
      <c r="BO145" s="12"/>
      <c r="BP145" s="92"/>
      <c r="BQ145" s="101"/>
      <c r="BR145" s="102"/>
      <c r="BS145" s="338"/>
      <c r="BT145" s="338"/>
      <c r="BU145" s="100"/>
      <c r="BV145" s="12"/>
      <c r="BW145" s="100"/>
      <c r="BX145" s="12"/>
      <c r="BY145" s="92"/>
      <c r="BZ145" s="101"/>
      <c r="CA145" s="102"/>
      <c r="CB145" s="338"/>
      <c r="CC145" s="338"/>
      <c r="CD145" s="100"/>
      <c r="CE145" s="12"/>
      <c r="CF145" s="100"/>
      <c r="CG145" s="12"/>
      <c r="CH145" s="92"/>
      <c r="CI145" s="101"/>
      <c r="CJ145" s="102"/>
      <c r="CK145" s="338"/>
      <c r="CL145" s="338"/>
      <c r="CM145" s="100"/>
      <c r="CN145" s="12"/>
      <c r="CO145" s="100"/>
      <c r="CP145" s="12"/>
      <c r="CQ145" s="92"/>
      <c r="CR145" s="101"/>
      <c r="CS145" s="102"/>
      <c r="CT145" s="338"/>
      <c r="CU145" s="338"/>
      <c r="CV145" s="100"/>
      <c r="CW145" s="12"/>
      <c r="CX145" s="100"/>
      <c r="CY145" s="12"/>
      <c r="CZ145" s="92"/>
      <c r="DA145" s="101"/>
      <c r="DB145" s="102"/>
      <c r="DC145" s="338"/>
      <c r="DD145" s="338"/>
      <c r="DE145" s="100"/>
      <c r="DF145" s="12"/>
      <c r="DG145" s="100"/>
      <c r="DH145" s="12"/>
      <c r="DI145" s="92"/>
      <c r="DJ145" s="101"/>
      <c r="DK145" s="102"/>
      <c r="DL145" s="338"/>
      <c r="DM145" s="338"/>
      <c r="DN145" s="100"/>
      <c r="DO145" s="12"/>
      <c r="DP145" s="100"/>
      <c r="DQ145" s="12"/>
      <c r="DR145" s="92"/>
      <c r="DS145" s="101"/>
      <c r="DT145" s="102"/>
      <c r="DU145" s="338"/>
      <c r="DV145" s="338"/>
      <c r="DW145" s="100"/>
      <c r="DX145" s="12"/>
      <c r="DY145" s="100"/>
      <c r="DZ145" s="12"/>
      <c r="EA145" s="92"/>
      <c r="EB145" s="101"/>
      <c r="EC145" s="102"/>
      <c r="ED145" s="338"/>
      <c r="EE145" s="338"/>
      <c r="EF145" s="100"/>
      <c r="EG145" s="12"/>
      <c r="EH145" s="100"/>
      <c r="EI145" s="12"/>
      <c r="EJ145" s="92"/>
      <c r="EK145" s="101"/>
      <c r="EL145" s="102"/>
      <c r="EM145" s="338"/>
      <c r="EN145" s="338"/>
      <c r="EO145" s="100"/>
      <c r="EP145" s="12"/>
      <c r="EQ145" s="100"/>
      <c r="ER145" s="12"/>
      <c r="ES145" s="92"/>
      <c r="ET145" s="101"/>
      <c r="EU145" s="102"/>
      <c r="EV145" s="338"/>
      <c r="EW145" s="338"/>
      <c r="EX145" s="100"/>
      <c r="EY145" s="12"/>
      <c r="EZ145" s="100"/>
      <c r="FA145" s="12"/>
      <c r="FB145" s="92"/>
      <c r="FC145" s="101"/>
      <c r="FD145" s="102"/>
      <c r="FE145" s="338"/>
      <c r="FF145" s="338"/>
      <c r="FG145" s="100"/>
      <c r="FH145" s="12"/>
      <c r="FI145" s="100"/>
      <c r="FJ145" s="12"/>
      <c r="FK145" s="92"/>
      <c r="FL145" s="101"/>
      <c r="FM145" s="102"/>
      <c r="FN145" s="338"/>
      <c r="FO145" s="338"/>
      <c r="FP145" s="100"/>
      <c r="FQ145" s="12"/>
      <c r="FR145" s="100"/>
      <c r="FS145" s="12"/>
      <c r="FT145" s="92"/>
      <c r="FU145" s="101"/>
      <c r="FV145" s="102"/>
      <c r="FW145" s="338"/>
      <c r="FX145" s="338"/>
      <c r="FY145" s="100"/>
      <c r="FZ145" s="12"/>
      <c r="GA145" s="100"/>
      <c r="GB145" s="12"/>
      <c r="GC145" s="92"/>
      <c r="GD145" s="101"/>
      <c r="GE145" s="102"/>
      <c r="GF145" s="338"/>
      <c r="GG145" s="338"/>
      <c r="GH145" s="100"/>
      <c r="GI145" s="12"/>
      <c r="GJ145" s="100"/>
      <c r="GK145" s="12"/>
      <c r="GL145" s="92"/>
      <c r="GM145" s="101"/>
      <c r="GN145" s="102"/>
      <c r="GO145" s="338"/>
      <c r="GP145" s="338"/>
      <c r="GQ145" s="100"/>
      <c r="GR145" s="12"/>
      <c r="GS145" s="100"/>
      <c r="GT145" s="12"/>
      <c r="GU145" s="92"/>
      <c r="GV145" s="101"/>
      <c r="GW145" s="102"/>
      <c r="GX145" s="338"/>
      <c r="GY145" s="338"/>
      <c r="GZ145" s="100"/>
      <c r="HA145" s="12"/>
      <c r="HB145" s="100"/>
      <c r="HC145" s="12"/>
      <c r="HD145" s="92"/>
      <c r="HE145" s="101"/>
      <c r="HF145" s="102"/>
      <c r="HG145" s="338"/>
      <c r="HH145" s="338"/>
      <c r="HI145" s="100"/>
    </row>
    <row r="146" spans="1:217" ht="58.05" customHeight="1" x14ac:dyDescent="0.4">
      <c r="A146" s="360"/>
      <c r="B146" s="407" t="s">
        <v>154</v>
      </c>
      <c r="C146" s="409" t="s">
        <v>155</v>
      </c>
      <c r="D146" s="411">
        <v>16</v>
      </c>
      <c r="E146" s="413" t="s">
        <v>45</v>
      </c>
      <c r="F146" s="411">
        <v>1</v>
      </c>
      <c r="G146" s="413" t="s">
        <v>142</v>
      </c>
      <c r="H146" s="365">
        <v>32438</v>
      </c>
      <c r="I146" s="367">
        <f t="shared" si="30"/>
        <v>519008</v>
      </c>
      <c r="J146" s="289" t="s">
        <v>151</v>
      </c>
      <c r="K146" s="300"/>
      <c r="L146" s="301"/>
      <c r="M146" s="302"/>
      <c r="N146" s="303"/>
      <c r="O146" s="302"/>
      <c r="P146" s="303"/>
      <c r="Q146" s="304"/>
      <c r="R146" s="304"/>
      <c r="S146" s="260"/>
      <c r="T146" s="305"/>
      <c r="U146" s="100"/>
      <c r="V146" s="12"/>
      <c r="W146" s="92"/>
      <c r="X146" s="101"/>
      <c r="Y146" s="102"/>
      <c r="Z146" s="103"/>
      <c r="AA146" s="103"/>
      <c r="AB146" s="100"/>
      <c r="AC146" s="12"/>
      <c r="AD146" s="100"/>
      <c r="AE146" s="12"/>
      <c r="AF146" s="92"/>
      <c r="AG146" s="101"/>
      <c r="AH146" s="102"/>
      <c r="AI146" s="103"/>
      <c r="AJ146" s="103"/>
      <c r="AK146" s="100"/>
      <c r="AL146" s="12"/>
      <c r="AM146" s="100"/>
      <c r="AN146" s="12"/>
      <c r="AO146" s="92"/>
      <c r="AP146" s="101"/>
      <c r="AQ146" s="102"/>
      <c r="AR146" s="103"/>
      <c r="AS146" s="103"/>
      <c r="AT146" s="100"/>
      <c r="AU146" s="12"/>
      <c r="AV146" s="100"/>
      <c r="AW146" s="12"/>
      <c r="AX146" s="92"/>
      <c r="AY146" s="101"/>
      <c r="AZ146" s="102"/>
      <c r="BA146" s="103"/>
      <c r="BB146" s="103"/>
      <c r="BC146" s="100"/>
      <c r="BD146" s="12"/>
      <c r="BE146" s="100"/>
      <c r="BF146" s="12"/>
      <c r="BG146" s="92"/>
      <c r="BH146" s="101"/>
      <c r="BI146" s="102"/>
      <c r="BJ146" s="103"/>
      <c r="BK146" s="103"/>
      <c r="BL146" s="100"/>
      <c r="BM146" s="12"/>
      <c r="BN146" s="100"/>
      <c r="BO146" s="12"/>
      <c r="BP146" s="92"/>
      <c r="BQ146" s="101"/>
      <c r="BR146" s="102"/>
      <c r="BS146" s="103"/>
      <c r="BT146" s="103"/>
      <c r="BU146" s="100"/>
      <c r="BV146" s="12"/>
      <c r="BW146" s="100"/>
      <c r="BX146" s="12"/>
      <c r="BY146" s="92"/>
      <c r="BZ146" s="101"/>
      <c r="CA146" s="102"/>
      <c r="CB146" s="103"/>
      <c r="CC146" s="103"/>
      <c r="CD146" s="100"/>
      <c r="CE146" s="12"/>
      <c r="CF146" s="100"/>
      <c r="CG146" s="12"/>
      <c r="CH146" s="92"/>
      <c r="CI146" s="101"/>
      <c r="CJ146" s="102"/>
      <c r="CK146" s="103"/>
      <c r="CL146" s="103"/>
      <c r="CM146" s="100"/>
      <c r="CN146" s="12"/>
      <c r="CO146" s="100"/>
      <c r="CP146" s="12"/>
      <c r="CQ146" s="92"/>
      <c r="CR146" s="101"/>
      <c r="CS146" s="102"/>
      <c r="CT146" s="103"/>
      <c r="CU146" s="103"/>
      <c r="CV146" s="100"/>
      <c r="CW146" s="12"/>
      <c r="CX146" s="100"/>
      <c r="CY146" s="12"/>
      <c r="CZ146" s="92"/>
      <c r="DA146" s="101"/>
      <c r="DB146" s="102"/>
      <c r="DC146" s="103"/>
      <c r="DD146" s="103"/>
      <c r="DE146" s="100"/>
      <c r="DF146" s="12"/>
      <c r="DG146" s="100"/>
      <c r="DH146" s="12"/>
      <c r="DI146" s="92"/>
      <c r="DJ146" s="101"/>
      <c r="DK146" s="102"/>
      <c r="DL146" s="103"/>
      <c r="DM146" s="103"/>
      <c r="DN146" s="100"/>
      <c r="DO146" s="12"/>
      <c r="DP146" s="100"/>
      <c r="DQ146" s="12"/>
      <c r="DR146" s="92"/>
      <c r="DS146" s="101"/>
      <c r="DT146" s="102"/>
      <c r="DU146" s="103"/>
      <c r="DV146" s="103"/>
      <c r="DW146" s="100"/>
      <c r="DX146" s="12"/>
      <c r="DY146" s="100"/>
      <c r="DZ146" s="12"/>
      <c r="EA146" s="92"/>
      <c r="EB146" s="101"/>
      <c r="EC146" s="102"/>
      <c r="ED146" s="103"/>
      <c r="EE146" s="103"/>
      <c r="EF146" s="100"/>
      <c r="EG146" s="12"/>
      <c r="EH146" s="100"/>
      <c r="EI146" s="12"/>
      <c r="EJ146" s="92"/>
      <c r="EK146" s="101"/>
      <c r="EL146" s="102"/>
      <c r="EM146" s="103"/>
      <c r="EN146" s="103"/>
      <c r="EO146" s="100"/>
      <c r="EP146" s="12"/>
      <c r="EQ146" s="100"/>
      <c r="ER146" s="12"/>
      <c r="ES146" s="92"/>
      <c r="ET146" s="101"/>
      <c r="EU146" s="102"/>
      <c r="EV146" s="103"/>
      <c r="EW146" s="103"/>
      <c r="EX146" s="100"/>
      <c r="EY146" s="12"/>
      <c r="EZ146" s="100"/>
      <c r="FA146" s="12"/>
      <c r="FB146" s="92"/>
      <c r="FC146" s="101"/>
      <c r="FD146" s="102"/>
      <c r="FE146" s="103"/>
      <c r="FF146" s="103"/>
      <c r="FG146" s="100"/>
      <c r="FH146" s="12"/>
      <c r="FI146" s="100"/>
      <c r="FJ146" s="12"/>
      <c r="FK146" s="92"/>
      <c r="FL146" s="101"/>
      <c r="FM146" s="102"/>
      <c r="FN146" s="103"/>
      <c r="FO146" s="103"/>
      <c r="FP146" s="100"/>
      <c r="FQ146" s="12"/>
      <c r="FR146" s="100"/>
      <c r="FS146" s="12"/>
      <c r="FT146" s="92"/>
      <c r="FU146" s="101"/>
      <c r="FV146" s="102"/>
      <c r="FW146" s="103"/>
      <c r="FX146" s="103"/>
      <c r="FY146" s="100"/>
      <c r="FZ146" s="12"/>
      <c r="GA146" s="100"/>
      <c r="GB146" s="12"/>
      <c r="GC146" s="92"/>
      <c r="GD146" s="101"/>
      <c r="GE146" s="102"/>
      <c r="GF146" s="103"/>
      <c r="GG146" s="103"/>
      <c r="GH146" s="100"/>
      <c r="GI146" s="12"/>
      <c r="GJ146" s="100"/>
      <c r="GK146" s="12"/>
      <c r="GL146" s="92"/>
      <c r="GM146" s="101"/>
      <c r="GN146" s="102"/>
      <c r="GO146" s="103"/>
      <c r="GP146" s="103"/>
      <c r="GQ146" s="100"/>
      <c r="GR146" s="12"/>
      <c r="GS146" s="100"/>
      <c r="GT146" s="12"/>
      <c r="GU146" s="92"/>
      <c r="GV146" s="101"/>
      <c r="GW146" s="102"/>
      <c r="GX146" s="103"/>
      <c r="GY146" s="103"/>
      <c r="GZ146" s="100"/>
      <c r="HA146" s="12"/>
      <c r="HB146" s="100"/>
      <c r="HC146" s="12"/>
      <c r="HD146" s="92"/>
      <c r="HE146" s="101"/>
      <c r="HF146" s="102"/>
      <c r="HG146" s="103"/>
      <c r="HH146" s="103"/>
      <c r="HI146" s="100"/>
    </row>
    <row r="147" spans="1:217" ht="58.05" customHeight="1" x14ac:dyDescent="0.4">
      <c r="A147" s="360"/>
      <c r="B147" s="408"/>
      <c r="C147" s="410"/>
      <c r="D147" s="412"/>
      <c r="E147" s="414"/>
      <c r="F147" s="412"/>
      <c r="G147" s="414"/>
      <c r="H147" s="366"/>
      <c r="I147" s="368"/>
      <c r="J147" s="289"/>
      <c r="K147" s="300"/>
      <c r="L147" s="301"/>
      <c r="M147" s="302"/>
      <c r="N147" s="303"/>
      <c r="O147" s="302"/>
      <c r="P147" s="303"/>
      <c r="Q147" s="304"/>
      <c r="R147" s="304"/>
      <c r="S147" s="260"/>
      <c r="T147" s="305"/>
      <c r="U147" s="100"/>
      <c r="V147" s="12"/>
      <c r="W147" s="92"/>
      <c r="X147" s="101"/>
      <c r="Y147" s="102"/>
      <c r="Z147" s="103"/>
      <c r="AA147" s="103"/>
      <c r="AB147" s="100"/>
      <c r="AC147" s="12"/>
      <c r="AD147" s="100"/>
      <c r="AE147" s="12"/>
      <c r="AF147" s="92"/>
      <c r="AG147" s="101"/>
      <c r="AH147" s="102"/>
      <c r="AI147" s="103"/>
      <c r="AJ147" s="103"/>
      <c r="AK147" s="100"/>
      <c r="AL147" s="12"/>
      <c r="AM147" s="100"/>
      <c r="AN147" s="12"/>
      <c r="AO147" s="92"/>
      <c r="AP147" s="101"/>
      <c r="AQ147" s="102"/>
      <c r="AR147" s="103"/>
      <c r="AS147" s="103"/>
      <c r="AT147" s="100"/>
      <c r="AU147" s="12"/>
      <c r="AV147" s="100"/>
      <c r="AW147" s="12"/>
      <c r="AX147" s="92"/>
      <c r="AY147" s="101"/>
      <c r="AZ147" s="102"/>
      <c r="BA147" s="103"/>
      <c r="BB147" s="103"/>
      <c r="BC147" s="100"/>
      <c r="BD147" s="12"/>
      <c r="BE147" s="100"/>
      <c r="BF147" s="12"/>
      <c r="BG147" s="92"/>
      <c r="BH147" s="101"/>
      <c r="BI147" s="102"/>
      <c r="BJ147" s="103"/>
      <c r="BK147" s="103"/>
      <c r="BL147" s="100"/>
      <c r="BM147" s="12"/>
      <c r="BN147" s="100"/>
      <c r="BO147" s="12"/>
      <c r="BP147" s="92"/>
      <c r="BQ147" s="101"/>
      <c r="BR147" s="102"/>
      <c r="BS147" s="103"/>
      <c r="BT147" s="103"/>
      <c r="BU147" s="100"/>
      <c r="BV147" s="12"/>
      <c r="BW147" s="100"/>
      <c r="BX147" s="12"/>
      <c r="BY147" s="92"/>
      <c r="BZ147" s="101"/>
      <c r="CA147" s="102"/>
      <c r="CB147" s="103"/>
      <c r="CC147" s="103"/>
      <c r="CD147" s="100"/>
      <c r="CE147" s="12"/>
      <c r="CF147" s="100"/>
      <c r="CG147" s="12"/>
      <c r="CH147" s="92"/>
      <c r="CI147" s="101"/>
      <c r="CJ147" s="102"/>
      <c r="CK147" s="103"/>
      <c r="CL147" s="103"/>
      <c r="CM147" s="100"/>
      <c r="CN147" s="12"/>
      <c r="CO147" s="100"/>
      <c r="CP147" s="12"/>
      <c r="CQ147" s="92"/>
      <c r="CR147" s="101"/>
      <c r="CS147" s="102"/>
      <c r="CT147" s="103"/>
      <c r="CU147" s="103"/>
      <c r="CV147" s="100"/>
      <c r="CW147" s="12"/>
      <c r="CX147" s="100"/>
      <c r="CY147" s="12"/>
      <c r="CZ147" s="92"/>
      <c r="DA147" s="101"/>
      <c r="DB147" s="102"/>
      <c r="DC147" s="103"/>
      <c r="DD147" s="103"/>
      <c r="DE147" s="100"/>
      <c r="DF147" s="12"/>
      <c r="DG147" s="100"/>
      <c r="DH147" s="12"/>
      <c r="DI147" s="92"/>
      <c r="DJ147" s="101"/>
      <c r="DK147" s="102"/>
      <c r="DL147" s="103"/>
      <c r="DM147" s="103"/>
      <c r="DN147" s="100"/>
      <c r="DO147" s="12"/>
      <c r="DP147" s="100"/>
      <c r="DQ147" s="12"/>
      <c r="DR147" s="92"/>
      <c r="DS147" s="101"/>
      <c r="DT147" s="102"/>
      <c r="DU147" s="103"/>
      <c r="DV147" s="103"/>
      <c r="DW147" s="100"/>
      <c r="DX147" s="12"/>
      <c r="DY147" s="100"/>
      <c r="DZ147" s="12"/>
      <c r="EA147" s="92"/>
      <c r="EB147" s="101"/>
      <c r="EC147" s="102"/>
      <c r="ED147" s="103"/>
      <c r="EE147" s="103"/>
      <c r="EF147" s="100"/>
      <c r="EG147" s="12"/>
      <c r="EH147" s="100"/>
      <c r="EI147" s="12"/>
      <c r="EJ147" s="92"/>
      <c r="EK147" s="101"/>
      <c r="EL147" s="102"/>
      <c r="EM147" s="103"/>
      <c r="EN147" s="103"/>
      <c r="EO147" s="100"/>
      <c r="EP147" s="12"/>
      <c r="EQ147" s="100"/>
      <c r="ER147" s="12"/>
      <c r="ES147" s="92"/>
      <c r="ET147" s="101"/>
      <c r="EU147" s="102"/>
      <c r="EV147" s="103"/>
      <c r="EW147" s="103"/>
      <c r="EX147" s="100"/>
      <c r="EY147" s="12"/>
      <c r="EZ147" s="100"/>
      <c r="FA147" s="12"/>
      <c r="FB147" s="92"/>
      <c r="FC147" s="101"/>
      <c r="FD147" s="102"/>
      <c r="FE147" s="103"/>
      <c r="FF147" s="103"/>
      <c r="FG147" s="100"/>
      <c r="FH147" s="12"/>
      <c r="FI147" s="100"/>
      <c r="FJ147" s="12"/>
      <c r="FK147" s="92"/>
      <c r="FL147" s="101"/>
      <c r="FM147" s="102"/>
      <c r="FN147" s="103"/>
      <c r="FO147" s="103"/>
      <c r="FP147" s="100"/>
      <c r="FQ147" s="12"/>
      <c r="FR147" s="100"/>
      <c r="FS147" s="12"/>
      <c r="FT147" s="92"/>
      <c r="FU147" s="101"/>
      <c r="FV147" s="102"/>
      <c r="FW147" s="103"/>
      <c r="FX147" s="103"/>
      <c r="FY147" s="100"/>
      <c r="FZ147" s="12"/>
      <c r="GA147" s="100"/>
      <c r="GB147" s="12"/>
      <c r="GC147" s="92"/>
      <c r="GD147" s="101"/>
      <c r="GE147" s="102"/>
      <c r="GF147" s="103"/>
      <c r="GG147" s="103"/>
      <c r="GH147" s="100"/>
      <c r="GI147" s="12"/>
      <c r="GJ147" s="100"/>
      <c r="GK147" s="12"/>
      <c r="GL147" s="92"/>
      <c r="GM147" s="101"/>
      <c r="GN147" s="102"/>
      <c r="GO147" s="103"/>
      <c r="GP147" s="103"/>
      <c r="GQ147" s="100"/>
      <c r="GR147" s="12"/>
      <c r="GS147" s="100"/>
      <c r="GT147" s="12"/>
      <c r="GU147" s="92"/>
      <c r="GV147" s="101"/>
      <c r="GW147" s="102"/>
      <c r="GX147" s="103"/>
      <c r="GY147" s="103"/>
      <c r="GZ147" s="100"/>
      <c r="HA147" s="12"/>
      <c r="HB147" s="100"/>
      <c r="HC147" s="12"/>
      <c r="HD147" s="92"/>
      <c r="HE147" s="101"/>
      <c r="HF147" s="102"/>
      <c r="HG147" s="103"/>
      <c r="HH147" s="103"/>
      <c r="HI147" s="100"/>
    </row>
    <row r="148" spans="1:217" ht="60" customHeight="1" x14ac:dyDescent="0.4">
      <c r="A148" s="360"/>
      <c r="B148" s="104" t="s">
        <v>156</v>
      </c>
      <c r="C148" s="104" t="s">
        <v>157</v>
      </c>
      <c r="D148" s="38">
        <v>5</v>
      </c>
      <c r="E148" s="39" t="s">
        <v>45</v>
      </c>
      <c r="F148" s="40">
        <v>1</v>
      </c>
      <c r="G148" s="39" t="s">
        <v>142</v>
      </c>
      <c r="H148" s="41">
        <v>2000</v>
      </c>
      <c r="I148" s="42">
        <f t="shared" ref="I148:I149" si="31">D148*F148*H148</f>
        <v>10000</v>
      </c>
      <c r="J148" s="105" t="s">
        <v>158</v>
      </c>
      <c r="K148" s="300"/>
      <c r="L148" s="301"/>
      <c r="M148" s="302"/>
      <c r="N148" s="303"/>
      <c r="O148" s="302"/>
      <c r="P148" s="303"/>
      <c r="Q148" s="304"/>
      <c r="R148" s="304"/>
      <c r="S148" s="260"/>
      <c r="T148" s="305"/>
      <c r="U148" s="102"/>
      <c r="V148" s="103"/>
      <c r="W148" s="103"/>
      <c r="X148" s="100"/>
      <c r="Y148" s="12"/>
      <c r="Z148" s="100"/>
      <c r="AA148" s="12"/>
      <c r="AB148" s="92"/>
      <c r="AC148" s="101"/>
      <c r="AD148" s="102"/>
      <c r="AE148" s="103"/>
      <c r="AF148" s="103"/>
      <c r="AG148" s="100"/>
      <c r="AH148" s="12"/>
      <c r="AI148" s="100"/>
      <c r="AJ148" s="12"/>
      <c r="AK148" s="92"/>
      <c r="AL148" s="101"/>
      <c r="AM148" s="102"/>
      <c r="AN148" s="103"/>
      <c r="AO148" s="103"/>
      <c r="AP148" s="100"/>
      <c r="AQ148" s="12"/>
      <c r="AR148" s="100"/>
      <c r="AS148" s="12"/>
      <c r="AT148" s="92"/>
      <c r="AU148" s="101"/>
      <c r="AV148" s="102"/>
      <c r="AW148" s="103"/>
      <c r="AX148" s="103"/>
      <c r="AY148" s="100"/>
      <c r="AZ148" s="12"/>
      <c r="BA148" s="100"/>
      <c r="BB148" s="12"/>
      <c r="BC148" s="92"/>
      <c r="BD148" s="101"/>
      <c r="BE148" s="102"/>
      <c r="BF148" s="103"/>
      <c r="BG148" s="103"/>
      <c r="BH148" s="100"/>
      <c r="BI148" s="12"/>
      <c r="BJ148" s="100"/>
      <c r="BK148" s="12"/>
      <c r="BL148" s="92"/>
      <c r="BM148" s="101"/>
      <c r="BN148" s="102"/>
      <c r="BO148" s="103"/>
      <c r="BP148" s="103"/>
      <c r="BQ148" s="100"/>
      <c r="BR148" s="12"/>
      <c r="BS148" s="100"/>
      <c r="BT148" s="12"/>
      <c r="BU148" s="92"/>
      <c r="BV148" s="101"/>
      <c r="BW148" s="102"/>
      <c r="BX148" s="103"/>
      <c r="BY148" s="103"/>
      <c r="BZ148" s="100"/>
      <c r="CA148" s="12"/>
      <c r="CB148" s="100"/>
      <c r="CC148" s="12"/>
      <c r="CD148" s="92"/>
      <c r="CE148" s="101"/>
      <c r="CF148" s="102"/>
      <c r="CG148" s="103"/>
      <c r="CH148" s="103"/>
      <c r="CI148" s="100"/>
      <c r="CJ148" s="12"/>
      <c r="CK148" s="100"/>
      <c r="CL148" s="12"/>
      <c r="CM148" s="92"/>
      <c r="CN148" s="101"/>
      <c r="CO148" s="102"/>
      <c r="CP148" s="103"/>
      <c r="CQ148" s="103"/>
      <c r="CR148" s="100"/>
      <c r="CS148" s="12"/>
      <c r="CT148" s="100"/>
      <c r="CU148" s="12"/>
      <c r="CV148" s="92"/>
      <c r="CW148" s="101"/>
      <c r="CX148" s="102"/>
      <c r="CY148" s="103"/>
      <c r="CZ148" s="103"/>
      <c r="DA148" s="100"/>
      <c r="DB148" s="12"/>
      <c r="DC148" s="100"/>
      <c r="DD148" s="12"/>
      <c r="DE148" s="92"/>
      <c r="DF148" s="101"/>
      <c r="DG148" s="102"/>
      <c r="DH148" s="103"/>
      <c r="DI148" s="103"/>
      <c r="DJ148" s="100"/>
      <c r="DK148" s="12"/>
      <c r="DL148" s="100"/>
      <c r="DM148" s="12"/>
      <c r="DN148" s="92"/>
      <c r="DO148" s="101"/>
      <c r="DP148" s="102"/>
      <c r="DQ148" s="103"/>
      <c r="DR148" s="103"/>
      <c r="DS148" s="100"/>
      <c r="DT148" s="12"/>
      <c r="DU148" s="100"/>
      <c r="DV148" s="12"/>
      <c r="DW148" s="92"/>
      <c r="DX148" s="101"/>
      <c r="DY148" s="102"/>
      <c r="DZ148" s="103"/>
      <c r="EA148" s="103"/>
      <c r="EB148" s="100"/>
      <c r="EC148" s="12"/>
      <c r="ED148" s="100"/>
      <c r="EE148" s="12"/>
      <c r="EF148" s="92"/>
      <c r="EG148" s="101"/>
      <c r="EH148" s="102"/>
      <c r="EI148" s="103"/>
      <c r="EJ148" s="103"/>
      <c r="EK148" s="100"/>
      <c r="EL148" s="12"/>
      <c r="EM148" s="100"/>
      <c r="EN148" s="12"/>
      <c r="EO148" s="92"/>
      <c r="EP148" s="101"/>
      <c r="EQ148" s="102"/>
      <c r="ER148" s="103"/>
      <c r="ES148" s="103"/>
      <c r="ET148" s="100"/>
      <c r="EU148" s="12"/>
      <c r="EV148" s="100"/>
      <c r="EW148" s="12"/>
      <c r="EX148" s="92"/>
      <c r="EY148" s="101"/>
      <c r="EZ148" s="102"/>
      <c r="FA148" s="103"/>
      <c r="FB148" s="103"/>
      <c r="FC148" s="100"/>
      <c r="FD148" s="12"/>
      <c r="FE148" s="100"/>
      <c r="FF148" s="12"/>
      <c r="FG148" s="92"/>
      <c r="FH148" s="101"/>
      <c r="FI148" s="102"/>
      <c r="FJ148" s="103"/>
      <c r="FK148" s="103"/>
      <c r="FL148" s="100"/>
      <c r="FM148" s="12"/>
      <c r="FN148" s="100"/>
      <c r="FO148" s="12"/>
      <c r="FP148" s="92"/>
      <c r="FQ148" s="101"/>
      <c r="FR148" s="102"/>
      <c r="FS148" s="103"/>
      <c r="FT148" s="103"/>
      <c r="FU148" s="100"/>
      <c r="FV148" s="12"/>
      <c r="FW148" s="100"/>
      <c r="FX148" s="12"/>
      <c r="FY148" s="92"/>
      <c r="FZ148" s="101"/>
      <c r="GA148" s="102"/>
      <c r="GB148" s="103"/>
      <c r="GC148" s="103"/>
      <c r="GD148" s="100"/>
      <c r="GE148" s="12"/>
      <c r="GF148" s="100"/>
      <c r="GG148" s="12"/>
      <c r="GH148" s="92"/>
      <c r="GI148" s="101"/>
      <c r="GJ148" s="102"/>
      <c r="GK148" s="103"/>
      <c r="GL148" s="103"/>
      <c r="GM148" s="100"/>
      <c r="GN148" s="12"/>
      <c r="GO148" s="100"/>
      <c r="GP148" s="12"/>
      <c r="GQ148" s="92"/>
      <c r="GR148" s="101"/>
      <c r="GS148" s="102"/>
      <c r="GT148" s="103"/>
      <c r="GU148" s="103"/>
      <c r="GV148" s="100"/>
      <c r="GW148" s="12"/>
      <c r="GX148" s="100"/>
      <c r="GY148" s="12"/>
      <c r="GZ148" s="92"/>
      <c r="HA148" s="101"/>
      <c r="HB148" s="102"/>
      <c r="HC148" s="103"/>
      <c r="HD148" s="103"/>
      <c r="HE148" s="100"/>
    </row>
    <row r="149" spans="1:217" ht="60" customHeight="1" x14ac:dyDescent="0.4">
      <c r="A149" s="364"/>
      <c r="B149" s="106" t="s">
        <v>191</v>
      </c>
      <c r="C149" s="104" t="s">
        <v>159</v>
      </c>
      <c r="D149" s="40">
        <v>20</v>
      </c>
      <c r="E149" s="39" t="s">
        <v>45</v>
      </c>
      <c r="F149" s="40">
        <v>1</v>
      </c>
      <c r="G149" s="39" t="s">
        <v>142</v>
      </c>
      <c r="H149" s="41">
        <v>2200</v>
      </c>
      <c r="I149" s="42">
        <f t="shared" si="31"/>
        <v>44000</v>
      </c>
      <c r="J149" s="105" t="s">
        <v>158</v>
      </c>
      <c r="K149" s="300"/>
      <c r="L149" s="301"/>
      <c r="M149" s="302"/>
      <c r="N149" s="303"/>
      <c r="O149" s="302"/>
      <c r="P149" s="303"/>
      <c r="Q149" s="304"/>
      <c r="R149" s="304"/>
      <c r="S149" s="260"/>
      <c r="T149" s="305"/>
      <c r="U149" s="102"/>
      <c r="V149" s="103"/>
      <c r="W149" s="103"/>
      <c r="X149" s="100"/>
      <c r="Y149" s="12"/>
      <c r="Z149" s="100"/>
      <c r="AA149" s="12"/>
      <c r="AB149" s="92"/>
      <c r="AC149" s="101"/>
      <c r="AD149" s="102"/>
      <c r="AE149" s="103"/>
      <c r="AF149" s="103"/>
      <c r="AG149" s="100"/>
      <c r="AH149" s="12"/>
      <c r="AI149" s="100"/>
      <c r="AJ149" s="12"/>
      <c r="AK149" s="92"/>
      <c r="AL149" s="101"/>
      <c r="AM149" s="102"/>
      <c r="AN149" s="103"/>
      <c r="AO149" s="103"/>
      <c r="AP149" s="100"/>
      <c r="AQ149" s="12"/>
      <c r="AR149" s="100"/>
      <c r="AS149" s="12"/>
      <c r="AT149" s="92"/>
      <c r="AU149" s="101"/>
      <c r="AV149" s="102"/>
      <c r="AW149" s="103"/>
      <c r="AX149" s="103"/>
      <c r="AY149" s="100"/>
      <c r="AZ149" s="12"/>
      <c r="BA149" s="100"/>
      <c r="BB149" s="12"/>
      <c r="BC149" s="92"/>
      <c r="BD149" s="101"/>
      <c r="BE149" s="102"/>
      <c r="BF149" s="103"/>
      <c r="BG149" s="103"/>
      <c r="BH149" s="100"/>
      <c r="BI149" s="12"/>
      <c r="BJ149" s="100"/>
      <c r="BK149" s="12"/>
      <c r="BL149" s="92"/>
      <c r="BM149" s="101"/>
      <c r="BN149" s="102"/>
      <c r="BO149" s="103"/>
      <c r="BP149" s="103"/>
      <c r="BQ149" s="100"/>
      <c r="BR149" s="12"/>
      <c r="BS149" s="100"/>
      <c r="BT149" s="12"/>
      <c r="BU149" s="92"/>
      <c r="BV149" s="101"/>
      <c r="BW149" s="102"/>
      <c r="BX149" s="103"/>
      <c r="BY149" s="103"/>
      <c r="BZ149" s="100"/>
      <c r="CA149" s="12"/>
      <c r="CB149" s="100"/>
      <c r="CC149" s="12"/>
      <c r="CD149" s="92"/>
      <c r="CE149" s="101"/>
      <c r="CF149" s="102"/>
      <c r="CG149" s="103"/>
      <c r="CH149" s="103"/>
      <c r="CI149" s="100"/>
      <c r="CJ149" s="12"/>
      <c r="CK149" s="100"/>
      <c r="CL149" s="12"/>
      <c r="CM149" s="92"/>
      <c r="CN149" s="101"/>
      <c r="CO149" s="102"/>
      <c r="CP149" s="103"/>
      <c r="CQ149" s="103"/>
      <c r="CR149" s="100"/>
      <c r="CS149" s="12"/>
      <c r="CT149" s="100"/>
      <c r="CU149" s="12"/>
      <c r="CV149" s="92"/>
      <c r="CW149" s="101"/>
      <c r="CX149" s="102"/>
      <c r="CY149" s="103"/>
      <c r="CZ149" s="103"/>
      <c r="DA149" s="100"/>
      <c r="DB149" s="12"/>
      <c r="DC149" s="100"/>
      <c r="DD149" s="12"/>
      <c r="DE149" s="92"/>
      <c r="DF149" s="101"/>
      <c r="DG149" s="102"/>
      <c r="DH149" s="103"/>
      <c r="DI149" s="103"/>
      <c r="DJ149" s="100"/>
      <c r="DK149" s="12"/>
      <c r="DL149" s="100"/>
      <c r="DM149" s="12"/>
      <c r="DN149" s="92"/>
      <c r="DO149" s="101"/>
      <c r="DP149" s="102"/>
      <c r="DQ149" s="103"/>
      <c r="DR149" s="103"/>
      <c r="DS149" s="100"/>
      <c r="DT149" s="12"/>
      <c r="DU149" s="100"/>
      <c r="DV149" s="12"/>
      <c r="DW149" s="92"/>
      <c r="DX149" s="101"/>
      <c r="DY149" s="102"/>
      <c r="DZ149" s="103"/>
      <c r="EA149" s="103"/>
      <c r="EB149" s="100"/>
      <c r="EC149" s="12"/>
      <c r="ED149" s="100"/>
      <c r="EE149" s="12"/>
      <c r="EF149" s="92"/>
      <c r="EG149" s="101"/>
      <c r="EH149" s="102"/>
      <c r="EI149" s="103"/>
      <c r="EJ149" s="103"/>
      <c r="EK149" s="100"/>
      <c r="EL149" s="12"/>
      <c r="EM149" s="100"/>
      <c r="EN149" s="12"/>
      <c r="EO149" s="92"/>
      <c r="EP149" s="101"/>
      <c r="EQ149" s="102"/>
      <c r="ER149" s="103"/>
      <c r="ES149" s="103"/>
      <c r="ET149" s="100"/>
      <c r="EU149" s="12"/>
      <c r="EV149" s="100"/>
      <c r="EW149" s="12"/>
      <c r="EX149" s="92"/>
      <c r="EY149" s="101"/>
      <c r="EZ149" s="102"/>
      <c r="FA149" s="103"/>
      <c r="FB149" s="103"/>
      <c r="FC149" s="100"/>
      <c r="FD149" s="12"/>
      <c r="FE149" s="100"/>
      <c r="FF149" s="12"/>
      <c r="FG149" s="92"/>
      <c r="FH149" s="101"/>
      <c r="FI149" s="102"/>
      <c r="FJ149" s="103"/>
      <c r="FK149" s="103"/>
      <c r="FL149" s="100"/>
      <c r="FM149" s="12"/>
      <c r="FN149" s="100"/>
      <c r="FO149" s="12"/>
      <c r="FP149" s="92"/>
      <c r="FQ149" s="101"/>
      <c r="FR149" s="102"/>
      <c r="FS149" s="103"/>
      <c r="FT149" s="103"/>
      <c r="FU149" s="100"/>
      <c r="FV149" s="12"/>
      <c r="FW149" s="100"/>
      <c r="FX149" s="12"/>
      <c r="FY149" s="92"/>
      <c r="FZ149" s="101"/>
      <c r="GA149" s="102"/>
      <c r="GB149" s="103"/>
      <c r="GC149" s="103"/>
      <c r="GD149" s="100"/>
      <c r="GE149" s="12"/>
      <c r="GF149" s="100"/>
      <c r="GG149" s="12"/>
      <c r="GH149" s="92"/>
      <c r="GI149" s="101"/>
      <c r="GJ149" s="102"/>
      <c r="GK149" s="103"/>
      <c r="GL149" s="103"/>
      <c r="GM149" s="100"/>
      <c r="GN149" s="12"/>
      <c r="GO149" s="100"/>
      <c r="GP149" s="12"/>
      <c r="GQ149" s="92"/>
      <c r="GR149" s="101"/>
      <c r="GS149" s="102"/>
      <c r="GT149" s="103"/>
      <c r="GU149" s="103"/>
      <c r="GV149" s="100"/>
      <c r="GW149" s="12"/>
      <c r="GX149" s="100"/>
      <c r="GY149" s="12"/>
      <c r="GZ149" s="92"/>
      <c r="HA149" s="101"/>
      <c r="HB149" s="102"/>
      <c r="HC149" s="103"/>
      <c r="HD149" s="103"/>
      <c r="HE149" s="100"/>
    </row>
    <row r="150" spans="1:217" ht="60" customHeight="1" x14ac:dyDescent="0.3">
      <c r="A150" s="290" t="s">
        <v>160</v>
      </c>
      <c r="B150" s="291"/>
      <c r="C150" s="50"/>
      <c r="D150" s="107"/>
      <c r="E150" s="107"/>
      <c r="F150" s="107"/>
      <c r="G150" s="107"/>
      <c r="H150" s="91"/>
      <c r="I150" s="50">
        <f>SUM(I144:I149)</f>
        <v>1180446</v>
      </c>
      <c r="J150" s="48"/>
    </row>
    <row r="151" spans="1:217" s="14" customFormat="1" ht="70.05" customHeight="1" x14ac:dyDescent="0.4">
      <c r="A151" s="380" t="s">
        <v>563</v>
      </c>
      <c r="B151" s="381"/>
      <c r="C151" s="382"/>
      <c r="D151" s="271">
        <v>42</v>
      </c>
      <c r="E151" s="272"/>
      <c r="F151" s="273"/>
      <c r="G151" s="35" t="s">
        <v>161</v>
      </c>
      <c r="H151" s="85">
        <v>200</v>
      </c>
      <c r="I151" s="85">
        <f t="shared" ref="I151:I153" si="32">D151*H151</f>
        <v>8400</v>
      </c>
      <c r="J151" s="108" t="s">
        <v>162</v>
      </c>
      <c r="K151" s="274" t="s">
        <v>563</v>
      </c>
      <c r="L151" s="275"/>
      <c r="M151" s="271">
        <v>43</v>
      </c>
      <c r="N151" s="272"/>
      <c r="O151" s="273"/>
      <c r="P151" s="35" t="s">
        <v>161</v>
      </c>
      <c r="Q151" s="85">
        <v>200</v>
      </c>
      <c r="R151" s="85">
        <f t="shared" ref="R151:R153" si="33">M151*Q151</f>
        <v>8600</v>
      </c>
      <c r="S151" s="260">
        <f>SUM(R151:R154)</f>
        <v>10590</v>
      </c>
      <c r="T151" s="261">
        <f>S151-K16</f>
        <v>10590</v>
      </c>
    </row>
    <row r="152" spans="1:217" s="14" customFormat="1" ht="70.05" customHeight="1" x14ac:dyDescent="0.4">
      <c r="A152" s="383"/>
      <c r="B152" s="384"/>
      <c r="C152" s="385"/>
      <c r="D152" s="271">
        <f>(D148+D149)*2</f>
        <v>50</v>
      </c>
      <c r="E152" s="272"/>
      <c r="F152" s="273"/>
      <c r="G152" s="35" t="s">
        <v>161</v>
      </c>
      <c r="H152" s="85">
        <v>30</v>
      </c>
      <c r="I152" s="85">
        <f t="shared" si="32"/>
        <v>1500</v>
      </c>
      <c r="J152" s="108" t="s">
        <v>163</v>
      </c>
      <c r="K152" s="276"/>
      <c r="L152" s="277"/>
      <c r="M152" s="271">
        <v>13</v>
      </c>
      <c r="N152" s="272"/>
      <c r="O152" s="273"/>
      <c r="P152" s="35" t="s">
        <v>161</v>
      </c>
      <c r="Q152" s="85">
        <v>30</v>
      </c>
      <c r="R152" s="85">
        <f t="shared" si="33"/>
        <v>390</v>
      </c>
      <c r="S152" s="260"/>
      <c r="T152" s="261"/>
    </row>
    <row r="153" spans="1:217" s="14" customFormat="1" ht="70.05" customHeight="1" x14ac:dyDescent="0.4">
      <c r="A153" s="386"/>
      <c r="B153" s="387"/>
      <c r="C153" s="388"/>
      <c r="D153" s="271">
        <v>20</v>
      </c>
      <c r="E153" s="272"/>
      <c r="F153" s="273"/>
      <c r="G153" s="35" t="s">
        <v>161</v>
      </c>
      <c r="H153" s="85">
        <v>200</v>
      </c>
      <c r="I153" s="85">
        <f t="shared" si="32"/>
        <v>4000</v>
      </c>
      <c r="J153" s="109" t="s">
        <v>164</v>
      </c>
      <c r="K153" s="276"/>
      <c r="L153" s="277"/>
      <c r="M153" s="271">
        <v>8</v>
      </c>
      <c r="N153" s="272"/>
      <c r="O153" s="273"/>
      <c r="P153" s="35" t="s">
        <v>161</v>
      </c>
      <c r="Q153" s="85">
        <v>200</v>
      </c>
      <c r="R153" s="85">
        <f t="shared" si="33"/>
        <v>1600</v>
      </c>
      <c r="S153" s="260"/>
      <c r="T153" s="261"/>
    </row>
    <row r="154" spans="1:217" s="14" customFormat="1" ht="46.05" customHeight="1" x14ac:dyDescent="0.4">
      <c r="A154" s="373" t="s">
        <v>165</v>
      </c>
      <c r="B154" s="374"/>
      <c r="C154" s="110"/>
      <c r="D154" s="271">
        <f>D152</f>
        <v>50</v>
      </c>
      <c r="E154" s="272"/>
      <c r="F154" s="273"/>
      <c r="G154" s="35" t="s">
        <v>161</v>
      </c>
      <c r="H154" s="85">
        <v>20</v>
      </c>
      <c r="I154" s="85"/>
      <c r="J154" s="109" t="s">
        <v>166</v>
      </c>
      <c r="K154" s="278"/>
      <c r="L154" s="279"/>
      <c r="M154" s="271">
        <v>0</v>
      </c>
      <c r="N154" s="272"/>
      <c r="O154" s="273"/>
      <c r="P154" s="35" t="s">
        <v>161</v>
      </c>
      <c r="Q154" s="85">
        <v>20</v>
      </c>
      <c r="R154" s="85"/>
      <c r="S154" s="260"/>
      <c r="T154" s="261"/>
    </row>
    <row r="155" spans="1:217" s="14" customFormat="1" ht="28.5" customHeight="1" x14ac:dyDescent="0.4">
      <c r="A155" s="375" t="s">
        <v>167</v>
      </c>
      <c r="B155" s="376"/>
      <c r="C155" s="376"/>
      <c r="D155" s="376"/>
      <c r="E155" s="376"/>
      <c r="F155" s="376"/>
      <c r="G155" s="376"/>
      <c r="H155" s="377"/>
      <c r="I155" s="111">
        <f>I138+I151+I152+I153</f>
        <v>147325.04</v>
      </c>
      <c r="J155" s="112"/>
      <c r="K155" s="266" t="s">
        <v>566</v>
      </c>
      <c r="L155" s="267"/>
      <c r="M155" s="267"/>
      <c r="N155" s="267"/>
      <c r="O155" s="267"/>
      <c r="P155" s="267"/>
      <c r="Q155" s="267"/>
      <c r="R155" s="268"/>
      <c r="S155" s="241">
        <f>S138+S151</f>
        <v>153050.16</v>
      </c>
      <c r="T155" s="242">
        <f>S155-I155</f>
        <v>5725.1199999999953</v>
      </c>
    </row>
    <row r="156" spans="1:217" s="13" customFormat="1" ht="31.9" customHeight="1" x14ac:dyDescent="0.4">
      <c r="A156" s="378" t="s">
        <v>567</v>
      </c>
      <c r="B156" s="379"/>
      <c r="C156" s="113"/>
      <c r="D156" s="113"/>
      <c r="E156" s="113"/>
      <c r="F156" s="113"/>
      <c r="G156" s="114"/>
      <c r="H156" s="114"/>
      <c r="I156" s="115">
        <f>I137+I155+I150+I143</f>
        <v>3029166.04</v>
      </c>
      <c r="J156" s="116"/>
      <c r="K156" s="269" t="s">
        <v>568</v>
      </c>
      <c r="L156" s="263"/>
      <c r="M156" s="263"/>
      <c r="N156" s="263"/>
      <c r="O156" s="263"/>
      <c r="P156" s="263"/>
      <c r="Q156" s="263"/>
      <c r="R156" s="270"/>
      <c r="S156" s="255">
        <f>S155+S144+S139+S137</f>
        <v>3156283.66</v>
      </c>
      <c r="T156" s="256">
        <f>T155++T144+T139+T127+T77+T67+T47+T30+T21+T11</f>
        <v>127117.62</v>
      </c>
      <c r="U156" s="246"/>
    </row>
    <row r="157" spans="1:217" s="13" customFormat="1" ht="31.9" customHeight="1" x14ac:dyDescent="0.4">
      <c r="A157" s="378" t="s">
        <v>569</v>
      </c>
      <c r="B157" s="379"/>
      <c r="C157" s="113"/>
      <c r="D157" s="113"/>
      <c r="E157" s="113"/>
      <c r="F157" s="113"/>
      <c r="G157" s="114"/>
      <c r="H157" s="117">
        <v>0</v>
      </c>
      <c r="I157" s="115">
        <f>I156*H157</f>
        <v>0</v>
      </c>
      <c r="J157" s="118"/>
      <c r="K157" s="292" t="s">
        <v>569</v>
      </c>
      <c r="L157" s="263"/>
      <c r="M157" s="263"/>
      <c r="N157" s="263"/>
      <c r="O157" s="263"/>
      <c r="P157" s="263"/>
      <c r="Q157" s="263"/>
      <c r="R157" s="263"/>
      <c r="S157" s="257">
        <v>0</v>
      </c>
      <c r="T157" s="257"/>
    </row>
    <row r="158" spans="1:217" s="13" customFormat="1" ht="31.9" customHeight="1" x14ac:dyDescent="0.4">
      <c r="A158" s="378" t="s">
        <v>570</v>
      </c>
      <c r="B158" s="379"/>
      <c r="C158" s="113"/>
      <c r="D158" s="113"/>
      <c r="E158" s="113"/>
      <c r="F158" s="113"/>
      <c r="G158" s="114"/>
      <c r="H158" s="115"/>
      <c r="I158" s="115">
        <f>SUM(I156:I157)</f>
        <v>3029166.04</v>
      </c>
      <c r="J158" s="118"/>
      <c r="K158" s="292" t="s">
        <v>570</v>
      </c>
      <c r="L158" s="263"/>
      <c r="M158" s="263"/>
      <c r="N158" s="263"/>
      <c r="O158" s="263"/>
      <c r="P158" s="263"/>
      <c r="Q158" s="263"/>
      <c r="R158" s="263"/>
      <c r="S158" s="258">
        <f>S156</f>
        <v>3156283.66</v>
      </c>
      <c r="T158" s="257"/>
    </row>
    <row r="159" spans="1:217" s="13" customFormat="1" ht="30" customHeight="1" thickBot="1" x14ac:dyDescent="0.45">
      <c r="A159" s="405" t="s">
        <v>168</v>
      </c>
      <c r="B159" s="406"/>
      <c r="C159" s="119"/>
      <c r="D159" s="120"/>
      <c r="E159" s="120"/>
      <c r="F159" s="120"/>
      <c r="G159" s="120"/>
      <c r="H159" s="121"/>
      <c r="I159" s="122">
        <v>42</v>
      </c>
      <c r="J159" s="123"/>
      <c r="K159" s="293"/>
      <c r="L159" s="263"/>
      <c r="M159" s="263"/>
      <c r="N159" s="263"/>
      <c r="O159" s="263"/>
      <c r="P159" s="263"/>
      <c r="Q159" s="263"/>
      <c r="R159" s="263"/>
      <c r="S159" s="2"/>
      <c r="T159" s="2"/>
    </row>
    <row r="160" spans="1:217" s="13" customFormat="1" ht="30" customHeight="1" x14ac:dyDescent="0.4">
      <c r="A160" s="369" t="s">
        <v>169</v>
      </c>
      <c r="B160" s="370"/>
      <c r="C160" s="124"/>
      <c r="D160" s="125"/>
      <c r="E160" s="125"/>
      <c r="F160" s="125"/>
      <c r="G160" s="125"/>
      <c r="H160" s="126"/>
      <c r="I160" s="127">
        <f>I158/I159</f>
        <v>72123.000952380957</v>
      </c>
      <c r="J160" s="128"/>
      <c r="K160" s="1"/>
      <c r="L160" s="1"/>
      <c r="M160" s="1"/>
      <c r="N160" s="1"/>
      <c r="O160" s="1"/>
      <c r="P160" s="1"/>
      <c r="Q160" s="1"/>
      <c r="R160" s="1"/>
      <c r="S160" s="2"/>
      <c r="T160" s="2"/>
    </row>
    <row r="161" spans="1:10" ht="27.3" customHeight="1" x14ac:dyDescent="0.4">
      <c r="A161" s="15"/>
      <c r="B161" s="16"/>
      <c r="C161" s="16"/>
      <c r="D161" s="17"/>
      <c r="E161" s="17"/>
      <c r="F161" s="17"/>
      <c r="G161" s="17"/>
      <c r="H161" s="18"/>
      <c r="I161" s="19"/>
      <c r="J161" s="20"/>
    </row>
    <row r="162" spans="1:10" ht="27.3" customHeight="1" x14ac:dyDescent="0.4">
      <c r="A162" s="21"/>
      <c r="I162" s="371" t="s">
        <v>170</v>
      </c>
      <c r="J162" s="24"/>
    </row>
    <row r="163" spans="1:10" ht="35.65" customHeight="1" thickBot="1" x14ac:dyDescent="0.45">
      <c r="A163" s="25"/>
      <c r="B163" s="26"/>
      <c r="C163" s="26"/>
      <c r="D163" s="27"/>
      <c r="E163" s="27"/>
      <c r="F163" s="27"/>
      <c r="G163" s="27"/>
      <c r="H163" s="28"/>
      <c r="I163" s="372"/>
      <c r="J163" s="29"/>
    </row>
    <row r="190" spans="2:2" ht="13.9" x14ac:dyDescent="0.4">
      <c r="B190" s="179"/>
    </row>
    <row r="191" spans="2:2" ht="13.9" x14ac:dyDescent="0.4">
      <c r="B191" s="178"/>
    </row>
    <row r="192" spans="2:2" ht="13.9" x14ac:dyDescent="0.4">
      <c r="B192" s="178"/>
    </row>
    <row r="193" spans="2:2" ht="13.9" x14ac:dyDescent="0.4">
      <c r="B193" s="179"/>
    </row>
  </sheetData>
  <mergeCells count="183">
    <mergeCell ref="D52:D56"/>
    <mergeCell ref="E52:E56"/>
    <mergeCell ref="F52:F56"/>
    <mergeCell ref="G52:G56"/>
    <mergeCell ref="H52:H56"/>
    <mergeCell ref="I52:I56"/>
    <mergeCell ref="J52:J56"/>
    <mergeCell ref="A159:B159"/>
    <mergeCell ref="B146:B147"/>
    <mergeCell ref="C146:C147"/>
    <mergeCell ref="D146:D147"/>
    <mergeCell ref="E146:E147"/>
    <mergeCell ref="F146:F147"/>
    <mergeCell ref="G146:G147"/>
    <mergeCell ref="A160:B160"/>
    <mergeCell ref="I162:I163"/>
    <mergeCell ref="A154:B154"/>
    <mergeCell ref="D154:F154"/>
    <mergeCell ref="A155:H155"/>
    <mergeCell ref="A156:B156"/>
    <mergeCell ref="A157:B157"/>
    <mergeCell ref="A158:B158"/>
    <mergeCell ref="D151:F151"/>
    <mergeCell ref="D152:F152"/>
    <mergeCell ref="D153:F153"/>
    <mergeCell ref="A151:C153"/>
    <mergeCell ref="GF145:GG145"/>
    <mergeCell ref="GO145:GP145"/>
    <mergeCell ref="GX145:GY145"/>
    <mergeCell ref="HG145:HH145"/>
    <mergeCell ref="DL145:DM145"/>
    <mergeCell ref="DU145:DV145"/>
    <mergeCell ref="ED145:EE145"/>
    <mergeCell ref="EM145:EN145"/>
    <mergeCell ref="EV145:EW145"/>
    <mergeCell ref="FE145:FF145"/>
    <mergeCell ref="BJ145:BK145"/>
    <mergeCell ref="BS145:BT145"/>
    <mergeCell ref="CB145:CC145"/>
    <mergeCell ref="CK145:CL145"/>
    <mergeCell ref="CT145:CU145"/>
    <mergeCell ref="DC145:DD145"/>
    <mergeCell ref="FD144:FE144"/>
    <mergeCell ref="FM144:FN144"/>
    <mergeCell ref="FV144:FW144"/>
    <mergeCell ref="BI144:BJ144"/>
    <mergeCell ref="BR144:BS144"/>
    <mergeCell ref="CA144:CB144"/>
    <mergeCell ref="CJ144:CK144"/>
    <mergeCell ref="CS144:CT144"/>
    <mergeCell ref="FN145:FO145"/>
    <mergeCell ref="FW145:FX145"/>
    <mergeCell ref="GE144:GF144"/>
    <mergeCell ref="GN144:GO144"/>
    <mergeCell ref="GW144:GX144"/>
    <mergeCell ref="DB144:DC144"/>
    <mergeCell ref="DK144:DL144"/>
    <mergeCell ref="DT144:DU144"/>
    <mergeCell ref="EC144:ED144"/>
    <mergeCell ref="EL144:EM144"/>
    <mergeCell ref="EU144:EV144"/>
    <mergeCell ref="AH144:AI144"/>
    <mergeCell ref="AQ144:AR144"/>
    <mergeCell ref="Z145:AA145"/>
    <mergeCell ref="AI145:AJ145"/>
    <mergeCell ref="AR145:AS145"/>
    <mergeCell ref="BA145:BB145"/>
    <mergeCell ref="A77:A125"/>
    <mergeCell ref="A126:B126"/>
    <mergeCell ref="A127:B135"/>
    <mergeCell ref="A136:B136"/>
    <mergeCell ref="A137:B137"/>
    <mergeCell ref="A139:A142"/>
    <mergeCell ref="K127:K134"/>
    <mergeCell ref="S127:S134"/>
    <mergeCell ref="T127:T134"/>
    <mergeCell ref="S139:S142"/>
    <mergeCell ref="T139:T142"/>
    <mergeCell ref="AZ144:BA144"/>
    <mergeCell ref="A144:A149"/>
    <mergeCell ref="H146:H147"/>
    <mergeCell ref="I146:I147"/>
    <mergeCell ref="A143:B143"/>
    <mergeCell ref="A20:B20"/>
    <mergeCell ref="A21:A28"/>
    <mergeCell ref="B21:B24"/>
    <mergeCell ref="B25:B28"/>
    <mergeCell ref="A29:B29"/>
    <mergeCell ref="A68:A71"/>
    <mergeCell ref="A76:B76"/>
    <mergeCell ref="A66:B66"/>
    <mergeCell ref="Y144:Z144"/>
    <mergeCell ref="A30:A38"/>
    <mergeCell ref="B30:B38"/>
    <mergeCell ref="A46:B46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K47:K50"/>
    <mergeCell ref="K51:K58"/>
    <mergeCell ref="L52:L56"/>
    <mergeCell ref="A11:A16"/>
    <mergeCell ref="B11:B12"/>
    <mergeCell ref="B13:B14"/>
    <mergeCell ref="B15:B16"/>
    <mergeCell ref="A6:B6"/>
    <mergeCell ref="C6:J6"/>
    <mergeCell ref="A7:B7"/>
    <mergeCell ref="C7:J7"/>
    <mergeCell ref="A8:B8"/>
    <mergeCell ref="C8:J8"/>
    <mergeCell ref="A1:J1"/>
    <mergeCell ref="A2:J2"/>
    <mergeCell ref="A3:B3"/>
    <mergeCell ref="C3:J3"/>
    <mergeCell ref="C4:J4"/>
    <mergeCell ref="A5:B5"/>
    <mergeCell ref="C5:J5"/>
    <mergeCell ref="C9:C10"/>
    <mergeCell ref="D9:G9"/>
    <mergeCell ref="H9:I9"/>
    <mergeCell ref="J9:J10"/>
    <mergeCell ref="K11:K12"/>
    <mergeCell ref="K13:K14"/>
    <mergeCell ref="K15:K16"/>
    <mergeCell ref="K21:K24"/>
    <mergeCell ref="K25:K28"/>
    <mergeCell ref="S11:S19"/>
    <mergeCell ref="T11:T19"/>
    <mergeCell ref="S21:S28"/>
    <mergeCell ref="T21:T28"/>
    <mergeCell ref="B47:B50"/>
    <mergeCell ref="A49:A58"/>
    <mergeCell ref="B51:B58"/>
    <mergeCell ref="J146:J147"/>
    <mergeCell ref="A150:B150"/>
    <mergeCell ref="K157:R157"/>
    <mergeCell ref="K158:R158"/>
    <mergeCell ref="K159:R159"/>
    <mergeCell ref="S30:S45"/>
    <mergeCell ref="K59:K62"/>
    <mergeCell ref="K63:K64"/>
    <mergeCell ref="S47:S65"/>
    <mergeCell ref="S67:S75"/>
    <mergeCell ref="S77:S125"/>
    <mergeCell ref="K144:K149"/>
    <mergeCell ref="L144:L149"/>
    <mergeCell ref="M144:M149"/>
    <mergeCell ref="N144:N149"/>
    <mergeCell ref="O144:O149"/>
    <mergeCell ref="P144:P149"/>
    <mergeCell ref="Q144:Q149"/>
    <mergeCell ref="R144:R149"/>
    <mergeCell ref="S144:S149"/>
    <mergeCell ref="C52:C56"/>
    <mergeCell ref="T30:T45"/>
    <mergeCell ref="S151:S154"/>
    <mergeCell ref="T151:T154"/>
    <mergeCell ref="Q137:R137"/>
    <mergeCell ref="Q138:R138"/>
    <mergeCell ref="K155:R155"/>
    <mergeCell ref="K156:R156"/>
    <mergeCell ref="M151:O151"/>
    <mergeCell ref="M152:O152"/>
    <mergeCell ref="M153:O153"/>
    <mergeCell ref="M154:O154"/>
    <mergeCell ref="K151:L154"/>
    <mergeCell ref="M52:M56"/>
    <mergeCell ref="N52:N56"/>
    <mergeCell ref="O52:O56"/>
    <mergeCell ref="P52:P56"/>
    <mergeCell ref="Q52:Q56"/>
    <mergeCell ref="R52:R56"/>
    <mergeCell ref="T47:T65"/>
    <mergeCell ref="T67:T75"/>
    <mergeCell ref="T77:T125"/>
    <mergeCell ref="T144:T149"/>
  </mergeCells>
  <phoneticPr fontId="19" type="noConversion"/>
  <conditionalFormatting sqref="S10:S11">
    <cfRule type="cellIs" dxfId="17" priority="22" operator="greaterThan">
      <formula>0</formula>
    </cfRule>
  </conditionalFormatting>
  <conditionalFormatting sqref="S21">
    <cfRule type="cellIs" dxfId="16" priority="121" operator="greaterThan">
      <formula>0</formula>
    </cfRule>
  </conditionalFormatting>
  <conditionalFormatting sqref="S46:S47">
    <cfRule type="cellIs" dxfId="15" priority="16" operator="greaterThan">
      <formula>0</formula>
    </cfRule>
  </conditionalFormatting>
  <conditionalFormatting sqref="S144">
    <cfRule type="cellIs" dxfId="14" priority="19" operator="greaterThan">
      <formula>0</formula>
    </cfRule>
  </conditionalFormatting>
  <conditionalFormatting sqref="S151">
    <cfRule type="cellIs" dxfId="13" priority="1" operator="greaterThan">
      <formula>0</formula>
    </cfRule>
  </conditionalFormatting>
  <conditionalFormatting sqref="S30:T30">
    <cfRule type="cellIs" dxfId="12" priority="118" operator="greaterThan">
      <formula>0</formula>
    </cfRule>
  </conditionalFormatting>
  <conditionalFormatting sqref="S67:T67">
    <cfRule type="cellIs" dxfId="11" priority="79" operator="greaterThan">
      <formula>0</formula>
    </cfRule>
  </conditionalFormatting>
  <conditionalFormatting sqref="S77:T77">
    <cfRule type="cellIs" dxfId="10" priority="56" operator="greaterThan">
      <formula>0</formula>
    </cfRule>
  </conditionalFormatting>
  <conditionalFormatting sqref="S127:T127">
    <cfRule type="cellIs" dxfId="9" priority="43" operator="greaterThan">
      <formula>0</formula>
    </cfRule>
  </conditionalFormatting>
  <conditionalFormatting sqref="S139:T139">
    <cfRule type="cellIs" dxfId="8" priority="38" operator="greaterThan">
      <formula>0</formula>
    </cfRule>
  </conditionalFormatting>
  <conditionalFormatting sqref="S155:T155">
    <cfRule type="cellIs" dxfId="7" priority="6" operator="greaterThan">
      <formula>0</formula>
    </cfRule>
  </conditionalFormatting>
  <conditionalFormatting sqref="T1:T10">
    <cfRule type="cellIs" dxfId="6" priority="141" operator="greaterThan">
      <formula>0</formula>
    </cfRule>
  </conditionalFormatting>
  <conditionalFormatting sqref="T20:T21">
    <cfRule type="cellIs" dxfId="5" priority="120" operator="greaterThan">
      <formula>0</formula>
    </cfRule>
  </conditionalFormatting>
  <conditionalFormatting sqref="T46">
    <cfRule type="cellIs" dxfId="4" priority="63" operator="greaterThan">
      <formula>0</formula>
    </cfRule>
  </conditionalFormatting>
  <conditionalFormatting sqref="T135:T137">
    <cfRule type="cellIs" dxfId="3" priority="181" operator="greaterThan">
      <formula>0</formula>
    </cfRule>
  </conditionalFormatting>
  <conditionalFormatting sqref="T143:T144">
    <cfRule type="cellIs" dxfId="2" priority="21" operator="greaterThan">
      <formula>0</formula>
    </cfRule>
  </conditionalFormatting>
  <conditionalFormatting sqref="T150:T151">
    <cfRule type="cellIs" dxfId="1" priority="2" operator="greaterThan">
      <formula>0</formula>
    </cfRule>
  </conditionalFormatting>
  <conditionalFormatting sqref="T157:T1048576">
    <cfRule type="cellIs" dxfId="0" priority="18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0FD2-74B8-44DC-B9E9-306EDD7B5879}">
  <dimension ref="A4:E6"/>
  <sheetViews>
    <sheetView workbookViewId="0">
      <selection activeCell="B11" sqref="B11"/>
    </sheetView>
  </sheetViews>
  <sheetFormatPr defaultColWidth="8.6640625" defaultRowHeight="15" x14ac:dyDescent="0.4"/>
  <cols>
    <col min="1" max="1" width="8.6640625" style="168"/>
    <col min="2" max="2" width="16.1328125" style="168" customWidth="1"/>
    <col min="3" max="3" width="19" style="168" customWidth="1"/>
    <col min="4" max="16384" width="8.6640625" style="168"/>
  </cols>
  <sheetData>
    <row r="4" spans="1:5" ht="27.75" x14ac:dyDescent="0.4">
      <c r="A4" s="415" t="s">
        <v>446</v>
      </c>
      <c r="B4" s="415"/>
      <c r="C4" s="167">
        <f>B5+B6</f>
        <v>1181415.5</v>
      </c>
      <c r="E4" s="169"/>
    </row>
    <row r="5" spans="1:5" ht="25.05" customHeight="1" x14ac:dyDescent="0.4">
      <c r="A5" s="170" t="s">
        <v>447</v>
      </c>
      <c r="B5" s="171">
        <f>国际段!E47</f>
        <v>1089973</v>
      </c>
    </row>
    <row r="6" spans="1:5" ht="25.05" customHeight="1" x14ac:dyDescent="0.4">
      <c r="A6" s="172" t="s">
        <v>448</v>
      </c>
      <c r="B6" s="171">
        <f>[1]国内中转!E43</f>
        <v>91442.5</v>
      </c>
    </row>
  </sheetData>
  <mergeCells count="1">
    <mergeCell ref="A4:B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0B62-B8F5-45A7-B37A-71D8D4EE1EDF}">
  <dimension ref="A1:U72"/>
  <sheetViews>
    <sheetView topLeftCell="A40" workbookViewId="0">
      <selection activeCell="B55" sqref="B55"/>
    </sheetView>
  </sheetViews>
  <sheetFormatPr defaultColWidth="9.73046875" defaultRowHeight="12.4" x14ac:dyDescent="0.4"/>
  <cols>
    <col min="1" max="1" width="5.46484375" style="147" customWidth="1"/>
    <col min="2" max="2" width="15.1328125" style="147" customWidth="1"/>
    <col min="3" max="3" width="15.796875" style="147" customWidth="1"/>
    <col min="4" max="4" width="8.73046875" style="147" customWidth="1"/>
    <col min="5" max="5" width="12.3984375" style="147" customWidth="1"/>
    <col min="6" max="6" width="16.6640625" style="147" customWidth="1"/>
    <col min="7" max="7" width="19.33203125" style="147" customWidth="1"/>
    <col min="8" max="8" width="17.1328125" style="147" customWidth="1"/>
    <col min="9" max="9" width="7" style="149" customWidth="1"/>
    <col min="10" max="10" width="12.33203125" style="150" customWidth="1"/>
    <col min="11" max="11" width="12.3984375" style="147" customWidth="1"/>
    <col min="12" max="12" width="11.73046875" style="150" customWidth="1"/>
    <col min="13" max="13" width="12.796875" style="150" customWidth="1"/>
    <col min="14" max="14" width="16.3984375" style="149" customWidth="1"/>
    <col min="15" max="20" width="15" style="147" hidden="1" customWidth="1"/>
    <col min="21" max="21" width="16.3984375" style="149" customWidth="1"/>
    <col min="22" max="16384" width="9.73046875" style="136"/>
  </cols>
  <sheetData>
    <row r="1" spans="1:21" ht="27" customHeight="1" x14ac:dyDescent="0.4">
      <c r="A1" s="419" t="s">
        <v>195</v>
      </c>
      <c r="B1" s="420"/>
      <c r="C1" s="420"/>
      <c r="D1" s="420"/>
      <c r="E1" s="420"/>
      <c r="F1" s="421"/>
      <c r="G1" s="422" t="s">
        <v>196</v>
      </c>
      <c r="H1" s="422"/>
      <c r="I1" s="422"/>
      <c r="J1" s="422"/>
      <c r="K1" s="422"/>
      <c r="L1" s="422"/>
      <c r="M1" s="422"/>
      <c r="N1" s="134" t="s">
        <v>197</v>
      </c>
      <c r="O1" s="423" t="s">
        <v>198</v>
      </c>
      <c r="P1" s="423"/>
      <c r="Q1" s="423"/>
      <c r="R1" s="423"/>
      <c r="S1" s="423"/>
      <c r="T1" s="423"/>
      <c r="U1" s="135" t="s">
        <v>240</v>
      </c>
    </row>
    <row r="2" spans="1:21" ht="27" customHeight="1" x14ac:dyDescent="0.4">
      <c r="A2" s="137" t="s">
        <v>199</v>
      </c>
      <c r="B2" s="137" t="s">
        <v>200</v>
      </c>
      <c r="C2" s="138" t="s">
        <v>241</v>
      </c>
      <c r="D2" s="139" t="s">
        <v>242</v>
      </c>
      <c r="E2" s="139" t="s">
        <v>243</v>
      </c>
      <c r="F2" s="137" t="s">
        <v>244</v>
      </c>
      <c r="G2" s="139" t="s">
        <v>201</v>
      </c>
      <c r="H2" s="139" t="s">
        <v>202</v>
      </c>
      <c r="I2" s="139" t="s">
        <v>203</v>
      </c>
      <c r="J2" s="140" t="s">
        <v>204</v>
      </c>
      <c r="K2" s="139" t="s">
        <v>205</v>
      </c>
      <c r="L2" s="140" t="s">
        <v>245</v>
      </c>
      <c r="M2" s="140" t="s">
        <v>206</v>
      </c>
      <c r="N2" s="141" t="s">
        <v>246</v>
      </c>
      <c r="O2" s="142" t="s">
        <v>207</v>
      </c>
      <c r="P2" s="143" t="s">
        <v>208</v>
      </c>
      <c r="Q2" s="143" t="s">
        <v>209</v>
      </c>
      <c r="R2" s="143" t="s">
        <v>210</v>
      </c>
      <c r="S2" s="143" t="s">
        <v>211</v>
      </c>
      <c r="T2" s="143" t="s">
        <v>212</v>
      </c>
      <c r="U2" s="144" t="s">
        <v>247</v>
      </c>
    </row>
    <row r="3" spans="1:21" ht="18" customHeight="1" x14ac:dyDescent="0.4">
      <c r="A3" s="145">
        <v>1</v>
      </c>
      <c r="B3" s="146" t="s">
        <v>248</v>
      </c>
      <c r="C3" s="147" t="s">
        <v>249</v>
      </c>
      <c r="D3" s="147" t="s">
        <v>250</v>
      </c>
      <c r="E3" s="148">
        <v>32438</v>
      </c>
      <c r="F3" s="424" t="s">
        <v>251</v>
      </c>
      <c r="G3" s="147" t="s">
        <v>252</v>
      </c>
      <c r="H3" s="147" t="s">
        <v>253</v>
      </c>
      <c r="I3" s="149" t="s">
        <v>254</v>
      </c>
      <c r="J3" s="150">
        <v>28231</v>
      </c>
      <c r="K3" s="147" t="s">
        <v>255</v>
      </c>
      <c r="L3" s="150">
        <v>43528</v>
      </c>
      <c r="M3" s="150">
        <v>47180</v>
      </c>
    </row>
    <row r="4" spans="1:21" ht="18" customHeight="1" x14ac:dyDescent="0.4">
      <c r="A4" s="145">
        <v>2</v>
      </c>
      <c r="B4" s="146" t="s">
        <v>256</v>
      </c>
      <c r="C4" s="147" t="s">
        <v>249</v>
      </c>
      <c r="D4" s="147" t="s">
        <v>250</v>
      </c>
      <c r="E4" s="148">
        <v>32438</v>
      </c>
      <c r="F4" s="424"/>
      <c r="G4" s="147" t="s">
        <v>257</v>
      </c>
      <c r="H4" s="147" t="s">
        <v>258</v>
      </c>
      <c r="I4" s="149" t="s">
        <v>259</v>
      </c>
      <c r="J4" s="150">
        <v>32260</v>
      </c>
      <c r="K4" s="147" t="s">
        <v>260</v>
      </c>
      <c r="L4" s="150">
        <v>42936</v>
      </c>
      <c r="M4" s="150">
        <v>46587</v>
      </c>
    </row>
    <row r="5" spans="1:21" ht="18" customHeight="1" x14ac:dyDescent="0.4">
      <c r="A5" s="145">
        <v>3</v>
      </c>
      <c r="B5" s="146" t="s">
        <v>261</v>
      </c>
      <c r="C5" s="147" t="s">
        <v>249</v>
      </c>
      <c r="D5" s="147" t="s">
        <v>250</v>
      </c>
      <c r="E5" s="148">
        <v>32438</v>
      </c>
      <c r="F5" s="424"/>
      <c r="G5" s="147" t="s">
        <v>262</v>
      </c>
      <c r="H5" s="147" t="s">
        <v>263</v>
      </c>
      <c r="I5" s="149" t="s">
        <v>259</v>
      </c>
      <c r="J5" s="150">
        <v>29636</v>
      </c>
      <c r="K5" s="147" t="s">
        <v>264</v>
      </c>
      <c r="L5" s="150">
        <v>45173</v>
      </c>
      <c r="M5" s="150">
        <v>48825</v>
      </c>
    </row>
    <row r="6" spans="1:21" ht="18" customHeight="1" x14ac:dyDescent="0.4">
      <c r="A6" s="145">
        <v>4</v>
      </c>
      <c r="B6" s="146" t="s">
        <v>265</v>
      </c>
      <c r="C6" s="147" t="s">
        <v>249</v>
      </c>
      <c r="D6" s="147" t="s">
        <v>250</v>
      </c>
      <c r="E6" s="148">
        <v>32438</v>
      </c>
      <c r="F6" s="424"/>
      <c r="G6" s="147" t="s">
        <v>266</v>
      </c>
      <c r="H6" s="147" t="s">
        <v>267</v>
      </c>
      <c r="I6" s="149" t="s">
        <v>259</v>
      </c>
      <c r="J6" s="150">
        <v>28442</v>
      </c>
      <c r="K6" s="147" t="s">
        <v>250</v>
      </c>
      <c r="L6" s="150">
        <v>42790</v>
      </c>
      <c r="M6" s="150">
        <v>46441</v>
      </c>
    </row>
    <row r="7" spans="1:21" ht="18" customHeight="1" x14ac:dyDescent="0.4">
      <c r="A7" s="145">
        <v>5</v>
      </c>
      <c r="B7" s="146" t="s">
        <v>268</v>
      </c>
      <c r="C7" s="147" t="s">
        <v>249</v>
      </c>
      <c r="D7" s="147" t="s">
        <v>250</v>
      </c>
      <c r="E7" s="148">
        <v>32438</v>
      </c>
      <c r="F7" s="424"/>
      <c r="G7" s="147" t="s">
        <v>269</v>
      </c>
      <c r="H7" s="147" t="s">
        <v>270</v>
      </c>
      <c r="I7" s="149" t="s">
        <v>259</v>
      </c>
      <c r="J7" s="150">
        <v>31391</v>
      </c>
      <c r="K7" s="147" t="s">
        <v>260</v>
      </c>
      <c r="L7" s="150">
        <v>41948</v>
      </c>
      <c r="M7" s="150">
        <v>45600</v>
      </c>
    </row>
    <row r="8" spans="1:21" ht="18" customHeight="1" x14ac:dyDescent="0.4">
      <c r="A8" s="145">
        <v>6</v>
      </c>
      <c r="B8" s="146" t="s">
        <v>271</v>
      </c>
      <c r="C8" s="147" t="s">
        <v>249</v>
      </c>
      <c r="D8" s="147" t="s">
        <v>250</v>
      </c>
      <c r="E8" s="148">
        <v>32438</v>
      </c>
      <c r="F8" s="424"/>
      <c r="G8" s="147" t="s">
        <v>272</v>
      </c>
      <c r="H8" s="147" t="s">
        <v>273</v>
      </c>
      <c r="I8" s="149" t="s">
        <v>259</v>
      </c>
      <c r="J8" s="150">
        <v>25301</v>
      </c>
      <c r="K8" s="147" t="s">
        <v>274</v>
      </c>
      <c r="L8" s="150">
        <v>44959</v>
      </c>
      <c r="M8" s="150">
        <v>48611</v>
      </c>
    </row>
    <row r="9" spans="1:21" ht="18" customHeight="1" x14ac:dyDescent="0.4">
      <c r="A9" s="145">
        <v>7</v>
      </c>
      <c r="B9" s="146" t="s">
        <v>275</v>
      </c>
      <c r="C9" s="147" t="s">
        <v>249</v>
      </c>
      <c r="D9" s="147" t="s">
        <v>250</v>
      </c>
      <c r="E9" s="148">
        <v>32438</v>
      </c>
      <c r="F9" s="424"/>
      <c r="G9" s="147" t="s">
        <v>276</v>
      </c>
      <c r="H9" s="147" t="s">
        <v>277</v>
      </c>
      <c r="I9" s="149" t="s">
        <v>254</v>
      </c>
      <c r="J9" s="150">
        <v>30036</v>
      </c>
      <c r="K9" s="147" t="s">
        <v>278</v>
      </c>
      <c r="L9" s="150">
        <v>43669</v>
      </c>
      <c r="M9" s="150">
        <v>47321</v>
      </c>
    </row>
    <row r="10" spans="1:21" ht="18" customHeight="1" x14ac:dyDescent="0.4">
      <c r="A10" s="145">
        <v>8</v>
      </c>
      <c r="B10" s="151" t="s">
        <v>279</v>
      </c>
      <c r="C10" s="147" t="s">
        <v>280</v>
      </c>
      <c r="D10" s="147" t="s">
        <v>250</v>
      </c>
      <c r="E10" s="148">
        <v>4500</v>
      </c>
      <c r="F10" s="424"/>
      <c r="G10" s="147" t="s">
        <v>281</v>
      </c>
      <c r="H10" s="147" t="s">
        <v>282</v>
      </c>
      <c r="I10" s="149" t="s">
        <v>254</v>
      </c>
      <c r="J10" s="150">
        <v>25697</v>
      </c>
      <c r="K10" s="147" t="s">
        <v>278</v>
      </c>
      <c r="L10" s="150">
        <v>45119</v>
      </c>
      <c r="M10" s="150">
        <v>48771</v>
      </c>
    </row>
    <row r="11" spans="1:21" ht="18" customHeight="1" x14ac:dyDescent="0.4">
      <c r="A11" s="145">
        <v>9</v>
      </c>
      <c r="B11" s="151" t="s">
        <v>283</v>
      </c>
      <c r="C11" s="147" t="s">
        <v>280</v>
      </c>
      <c r="D11" s="147" t="s">
        <v>250</v>
      </c>
      <c r="E11" s="148">
        <v>4500</v>
      </c>
      <c r="F11" s="424"/>
      <c r="G11" s="147" t="s">
        <v>284</v>
      </c>
      <c r="H11" s="147" t="s">
        <v>285</v>
      </c>
      <c r="I11" s="149" t="s">
        <v>254</v>
      </c>
      <c r="J11" s="150">
        <v>24281</v>
      </c>
      <c r="K11" s="147" t="s">
        <v>278</v>
      </c>
      <c r="L11" s="150">
        <v>43508</v>
      </c>
      <c r="M11" s="150">
        <v>47160</v>
      </c>
    </row>
    <row r="12" spans="1:21" ht="18" customHeight="1" x14ac:dyDescent="0.4">
      <c r="A12" s="145">
        <v>10</v>
      </c>
      <c r="B12" s="146" t="s">
        <v>286</v>
      </c>
      <c r="C12" s="147" t="s">
        <v>249</v>
      </c>
      <c r="D12" s="147" t="s">
        <v>250</v>
      </c>
      <c r="E12" s="148">
        <v>32438</v>
      </c>
      <c r="F12" s="424"/>
      <c r="G12" s="147" t="s">
        <v>287</v>
      </c>
      <c r="H12" s="147" t="s">
        <v>288</v>
      </c>
      <c r="I12" s="149" t="s">
        <v>254</v>
      </c>
      <c r="J12" s="150">
        <v>28866</v>
      </c>
      <c r="K12" s="147" t="s">
        <v>289</v>
      </c>
      <c r="L12" s="150">
        <v>43264</v>
      </c>
      <c r="M12" s="150">
        <v>46916</v>
      </c>
    </row>
    <row r="13" spans="1:21" ht="18" customHeight="1" x14ac:dyDescent="0.4">
      <c r="A13" s="145">
        <v>11</v>
      </c>
      <c r="B13" s="146" t="s">
        <v>290</v>
      </c>
      <c r="C13" s="147" t="s">
        <v>249</v>
      </c>
      <c r="D13" s="147" t="s">
        <v>250</v>
      </c>
      <c r="E13" s="148">
        <v>32438</v>
      </c>
      <c r="F13" s="424"/>
      <c r="G13" s="147" t="s">
        <v>291</v>
      </c>
      <c r="H13" s="147" t="s">
        <v>292</v>
      </c>
      <c r="I13" s="149" t="s">
        <v>259</v>
      </c>
      <c r="J13" s="150">
        <v>25359</v>
      </c>
      <c r="K13" s="147" t="s">
        <v>278</v>
      </c>
      <c r="L13" s="150">
        <v>43795</v>
      </c>
      <c r="M13" s="150">
        <v>47447</v>
      </c>
    </row>
    <row r="14" spans="1:21" ht="18" customHeight="1" x14ac:dyDescent="0.4">
      <c r="A14" s="145">
        <v>12</v>
      </c>
      <c r="B14" s="146" t="s">
        <v>293</v>
      </c>
      <c r="C14" s="147" t="s">
        <v>249</v>
      </c>
      <c r="D14" s="147" t="s">
        <v>250</v>
      </c>
      <c r="E14" s="148">
        <v>32438</v>
      </c>
      <c r="F14" s="424"/>
      <c r="G14" s="152" t="s">
        <v>294</v>
      </c>
      <c r="H14" s="147" t="s">
        <v>295</v>
      </c>
      <c r="I14" s="149" t="s">
        <v>259</v>
      </c>
      <c r="J14" s="150">
        <v>31109</v>
      </c>
      <c r="K14" s="147" t="s">
        <v>296</v>
      </c>
      <c r="L14" s="150">
        <v>42676</v>
      </c>
      <c r="M14" s="150">
        <v>46327</v>
      </c>
    </row>
    <row r="15" spans="1:21" ht="18" customHeight="1" x14ac:dyDescent="0.4">
      <c r="A15" s="145">
        <v>13</v>
      </c>
      <c r="B15" s="146" t="s">
        <v>297</v>
      </c>
      <c r="C15" s="147" t="s">
        <v>249</v>
      </c>
      <c r="D15" s="147" t="s">
        <v>250</v>
      </c>
      <c r="E15" s="148">
        <v>32438</v>
      </c>
      <c r="F15" s="424"/>
      <c r="G15" s="147" t="s">
        <v>298</v>
      </c>
      <c r="H15" s="147" t="s">
        <v>299</v>
      </c>
      <c r="I15" s="149" t="s">
        <v>259</v>
      </c>
      <c r="J15" s="150">
        <v>27668</v>
      </c>
      <c r="K15" s="147" t="s">
        <v>300</v>
      </c>
      <c r="L15" s="150">
        <v>42241</v>
      </c>
      <c r="M15" s="150">
        <v>45893</v>
      </c>
    </row>
    <row r="16" spans="1:21" ht="18" customHeight="1" x14ac:dyDescent="0.4">
      <c r="A16" s="145">
        <v>14</v>
      </c>
      <c r="B16" s="151" t="s">
        <v>301</v>
      </c>
      <c r="C16" s="147" t="s">
        <v>280</v>
      </c>
      <c r="D16" s="147" t="s">
        <v>302</v>
      </c>
      <c r="E16" s="148">
        <v>8500</v>
      </c>
      <c r="F16" s="425" t="s">
        <v>303</v>
      </c>
      <c r="G16" s="152" t="s">
        <v>213</v>
      </c>
      <c r="H16" s="147" t="s">
        <v>304</v>
      </c>
      <c r="I16" s="149" t="s">
        <v>254</v>
      </c>
      <c r="J16" s="150">
        <v>26736</v>
      </c>
      <c r="K16" s="147" t="s">
        <v>260</v>
      </c>
      <c r="L16" s="150">
        <v>45376</v>
      </c>
      <c r="M16" s="150">
        <v>49027</v>
      </c>
    </row>
    <row r="17" spans="1:13" ht="18" customHeight="1" x14ac:dyDescent="0.4">
      <c r="A17" s="145">
        <v>15</v>
      </c>
      <c r="B17" s="146" t="s">
        <v>305</v>
      </c>
      <c r="C17" s="147" t="s">
        <v>249</v>
      </c>
      <c r="D17" s="147" t="s">
        <v>302</v>
      </c>
      <c r="E17" s="148">
        <v>25673</v>
      </c>
      <c r="F17" s="426"/>
      <c r="G17" s="152" t="s">
        <v>306</v>
      </c>
      <c r="H17" s="147" t="s">
        <v>307</v>
      </c>
      <c r="I17" s="149" t="s">
        <v>254</v>
      </c>
      <c r="J17" s="150">
        <v>25899</v>
      </c>
      <c r="K17" s="147" t="s">
        <v>278</v>
      </c>
      <c r="L17" s="150">
        <v>45364</v>
      </c>
      <c r="M17" s="150">
        <v>49015</v>
      </c>
    </row>
    <row r="18" spans="1:13" ht="18" customHeight="1" x14ac:dyDescent="0.4">
      <c r="A18" s="145">
        <v>16</v>
      </c>
      <c r="B18" s="146" t="s">
        <v>308</v>
      </c>
      <c r="C18" s="147" t="s">
        <v>249</v>
      </c>
      <c r="D18" s="147" t="s">
        <v>302</v>
      </c>
      <c r="E18" s="148">
        <v>25673</v>
      </c>
      <c r="F18" s="426"/>
      <c r="G18" s="153" t="s">
        <v>309</v>
      </c>
      <c r="H18" s="147" t="s">
        <v>310</v>
      </c>
      <c r="I18" s="149" t="s">
        <v>254</v>
      </c>
      <c r="J18" s="150">
        <v>29990</v>
      </c>
      <c r="K18" s="147" t="s">
        <v>278</v>
      </c>
      <c r="L18" s="150">
        <v>45364</v>
      </c>
      <c r="M18" s="150">
        <v>49015</v>
      </c>
    </row>
    <row r="19" spans="1:13" ht="18" customHeight="1" x14ac:dyDescent="0.4">
      <c r="A19" s="145">
        <v>17</v>
      </c>
      <c r="B19" s="151" t="s">
        <v>311</v>
      </c>
      <c r="C19" s="147" t="s">
        <v>280</v>
      </c>
      <c r="D19" s="147" t="s">
        <v>302</v>
      </c>
      <c r="E19" s="148">
        <v>8500</v>
      </c>
      <c r="F19" s="426"/>
      <c r="G19" s="153" t="s">
        <v>312</v>
      </c>
      <c r="H19" s="147" t="s">
        <v>313</v>
      </c>
      <c r="I19" s="149" t="s">
        <v>254</v>
      </c>
      <c r="J19" s="150">
        <v>29521</v>
      </c>
      <c r="K19" s="147" t="s">
        <v>260</v>
      </c>
      <c r="L19" s="150">
        <v>45364</v>
      </c>
      <c r="M19" s="150">
        <v>49015</v>
      </c>
    </row>
    <row r="20" spans="1:13" ht="20.55" customHeight="1" x14ac:dyDescent="0.4">
      <c r="A20" s="145">
        <v>18</v>
      </c>
      <c r="B20" s="146" t="s">
        <v>314</v>
      </c>
      <c r="C20" s="147" t="s">
        <v>249</v>
      </c>
      <c r="D20" s="147" t="s">
        <v>302</v>
      </c>
      <c r="E20" s="148">
        <v>33812</v>
      </c>
      <c r="F20" s="426"/>
      <c r="G20" s="152" t="s">
        <v>315</v>
      </c>
      <c r="H20" s="147" t="s">
        <v>316</v>
      </c>
      <c r="I20" s="149" t="s">
        <v>259</v>
      </c>
      <c r="J20" s="150">
        <v>31717</v>
      </c>
      <c r="K20" s="129" t="s">
        <v>278</v>
      </c>
      <c r="L20" s="150">
        <v>42790</v>
      </c>
      <c r="M20" s="150">
        <v>46441</v>
      </c>
    </row>
    <row r="21" spans="1:13" ht="18" customHeight="1" x14ac:dyDescent="0.4">
      <c r="A21" s="145"/>
      <c r="B21" s="151" t="s">
        <v>317</v>
      </c>
      <c r="C21" s="147" t="s">
        <v>280</v>
      </c>
      <c r="D21" s="147" t="s">
        <v>302</v>
      </c>
      <c r="E21" s="148">
        <v>8500</v>
      </c>
      <c r="F21" s="427"/>
      <c r="G21" s="147" t="s">
        <v>318</v>
      </c>
      <c r="H21" s="147" t="s">
        <v>317</v>
      </c>
      <c r="I21" s="149" t="s">
        <v>254</v>
      </c>
      <c r="J21" s="150">
        <v>26574</v>
      </c>
      <c r="K21" s="147" t="s">
        <v>319</v>
      </c>
      <c r="L21" s="150">
        <v>44379</v>
      </c>
      <c r="M21" s="150">
        <v>48031</v>
      </c>
    </row>
    <row r="22" spans="1:13" ht="18" customHeight="1" x14ac:dyDescent="0.4">
      <c r="A22" s="145">
        <v>19</v>
      </c>
      <c r="B22" s="151" t="s">
        <v>320</v>
      </c>
      <c r="C22" s="147" t="s">
        <v>321</v>
      </c>
      <c r="D22" s="147" t="s">
        <v>250</v>
      </c>
      <c r="E22" s="148">
        <v>11250</v>
      </c>
      <c r="F22" s="416" t="s">
        <v>322</v>
      </c>
      <c r="G22" s="147" t="s">
        <v>323</v>
      </c>
      <c r="H22" s="147" t="s">
        <v>324</v>
      </c>
      <c r="I22" s="149" t="s">
        <v>259</v>
      </c>
      <c r="J22" s="150">
        <v>32584</v>
      </c>
      <c r="K22" s="147" t="s">
        <v>278</v>
      </c>
      <c r="L22" s="150">
        <v>43098</v>
      </c>
      <c r="M22" s="150">
        <v>46749</v>
      </c>
    </row>
    <row r="23" spans="1:13" ht="18" customHeight="1" x14ac:dyDescent="0.4">
      <c r="A23" s="145">
        <v>20</v>
      </c>
      <c r="B23" s="151" t="s">
        <v>325</v>
      </c>
      <c r="C23" s="147" t="s">
        <v>321</v>
      </c>
      <c r="D23" s="147" t="s">
        <v>214</v>
      </c>
      <c r="E23" s="148">
        <v>11250</v>
      </c>
      <c r="F23" s="428"/>
      <c r="G23" s="147" t="s">
        <v>215</v>
      </c>
      <c r="H23" s="147" t="s">
        <v>326</v>
      </c>
      <c r="I23" s="149" t="s">
        <v>216</v>
      </c>
      <c r="J23" s="150">
        <v>33904</v>
      </c>
      <c r="K23" s="147" t="s">
        <v>217</v>
      </c>
      <c r="L23" s="150">
        <v>43067</v>
      </c>
      <c r="M23" s="150">
        <v>46718</v>
      </c>
    </row>
    <row r="24" spans="1:13" ht="18" customHeight="1" x14ac:dyDescent="0.4">
      <c r="A24" s="145">
        <v>21</v>
      </c>
      <c r="B24" s="146" t="s">
        <v>327</v>
      </c>
      <c r="C24" s="147" t="s">
        <v>328</v>
      </c>
      <c r="D24" s="147" t="s">
        <v>214</v>
      </c>
      <c r="E24" s="148">
        <v>11250</v>
      </c>
      <c r="F24" s="429"/>
      <c r="G24" s="147" t="s">
        <v>329</v>
      </c>
      <c r="H24" s="147" t="s">
        <v>330</v>
      </c>
      <c r="I24" s="154" t="s">
        <v>218</v>
      </c>
      <c r="J24" s="150">
        <v>32339</v>
      </c>
      <c r="K24" s="147" t="s">
        <v>219</v>
      </c>
      <c r="L24" s="150">
        <v>45282</v>
      </c>
      <c r="M24" s="150">
        <v>48934</v>
      </c>
    </row>
    <row r="25" spans="1:13" ht="18" customHeight="1" x14ac:dyDescent="0.4">
      <c r="A25" s="145">
        <v>22</v>
      </c>
      <c r="B25" s="146" t="s">
        <v>220</v>
      </c>
      <c r="C25" s="147" t="s">
        <v>249</v>
      </c>
      <c r="D25" s="147" t="s">
        <v>221</v>
      </c>
      <c r="E25" s="148">
        <v>31850</v>
      </c>
      <c r="F25" s="416" t="s">
        <v>331</v>
      </c>
      <c r="G25" s="147" t="s">
        <v>222</v>
      </c>
      <c r="H25" s="147" t="s">
        <v>332</v>
      </c>
      <c r="I25" s="149" t="s">
        <v>216</v>
      </c>
      <c r="J25" s="150">
        <v>28840</v>
      </c>
      <c r="K25" s="147" t="s">
        <v>221</v>
      </c>
      <c r="L25" s="150">
        <v>45117</v>
      </c>
      <c r="M25" s="150">
        <v>48769</v>
      </c>
    </row>
    <row r="26" spans="1:13" ht="18" customHeight="1" x14ac:dyDescent="0.4">
      <c r="A26" s="145">
        <v>23</v>
      </c>
      <c r="B26" s="146" t="s">
        <v>333</v>
      </c>
      <c r="C26" s="147" t="s">
        <v>249</v>
      </c>
      <c r="D26" s="147" t="s">
        <v>221</v>
      </c>
      <c r="E26" s="148">
        <v>31850</v>
      </c>
      <c r="F26" s="417"/>
      <c r="G26" s="147" t="s">
        <v>223</v>
      </c>
      <c r="H26" s="147" t="s">
        <v>334</v>
      </c>
      <c r="I26" s="149" t="s">
        <v>216</v>
      </c>
      <c r="J26" s="150">
        <v>28774</v>
      </c>
      <c r="K26" s="147" t="s">
        <v>221</v>
      </c>
      <c r="L26" s="150">
        <v>43473</v>
      </c>
      <c r="M26" s="150">
        <v>47125</v>
      </c>
    </row>
    <row r="27" spans="1:13" ht="18" customHeight="1" x14ac:dyDescent="0.4">
      <c r="A27" s="145">
        <v>24</v>
      </c>
      <c r="B27" s="146" t="s">
        <v>224</v>
      </c>
      <c r="C27" s="147" t="s">
        <v>249</v>
      </c>
      <c r="D27" s="147" t="s">
        <v>221</v>
      </c>
      <c r="E27" s="148">
        <v>31850</v>
      </c>
      <c r="F27" s="417"/>
      <c r="G27" s="147" t="s">
        <v>225</v>
      </c>
      <c r="H27" s="147" t="s">
        <v>335</v>
      </c>
      <c r="I27" s="149" t="s">
        <v>218</v>
      </c>
      <c r="J27" s="150">
        <v>30594</v>
      </c>
      <c r="K27" s="147" t="s">
        <v>221</v>
      </c>
      <c r="L27" s="150">
        <v>42453</v>
      </c>
      <c r="M27" s="150">
        <v>46104</v>
      </c>
    </row>
    <row r="28" spans="1:13" ht="18" customHeight="1" x14ac:dyDescent="0.4">
      <c r="A28" s="145">
        <v>25</v>
      </c>
      <c r="B28" s="146" t="s">
        <v>226</v>
      </c>
      <c r="C28" s="147" t="s">
        <v>249</v>
      </c>
      <c r="D28" s="147" t="s">
        <v>221</v>
      </c>
      <c r="E28" s="148">
        <v>31850</v>
      </c>
      <c r="F28" s="417"/>
      <c r="G28" s="147" t="s">
        <v>227</v>
      </c>
      <c r="H28" s="147" t="s">
        <v>336</v>
      </c>
      <c r="I28" s="149" t="s">
        <v>218</v>
      </c>
      <c r="J28" s="150">
        <v>28248</v>
      </c>
      <c r="K28" s="147" t="s">
        <v>221</v>
      </c>
      <c r="L28" s="150">
        <v>44981</v>
      </c>
      <c r="M28" s="150">
        <v>48633</v>
      </c>
    </row>
    <row r="29" spans="1:13" ht="18" customHeight="1" x14ac:dyDescent="0.4">
      <c r="A29" s="145">
        <v>26</v>
      </c>
      <c r="B29" s="146" t="s">
        <v>337</v>
      </c>
      <c r="C29" s="147" t="s">
        <v>249</v>
      </c>
      <c r="D29" s="147" t="s">
        <v>221</v>
      </c>
      <c r="E29" s="148">
        <v>31850</v>
      </c>
      <c r="F29" s="417"/>
      <c r="G29" s="147" t="s">
        <v>228</v>
      </c>
      <c r="H29" s="147" t="s">
        <v>338</v>
      </c>
      <c r="I29" s="149" t="s">
        <v>218</v>
      </c>
      <c r="J29" s="150">
        <v>27950</v>
      </c>
      <c r="K29" s="147" t="s">
        <v>229</v>
      </c>
      <c r="L29" s="150">
        <v>44960</v>
      </c>
      <c r="M29" s="150">
        <v>48612</v>
      </c>
    </row>
    <row r="30" spans="1:13" ht="18" customHeight="1" x14ac:dyDescent="0.4">
      <c r="A30" s="145">
        <v>27</v>
      </c>
      <c r="B30" s="146" t="s">
        <v>339</v>
      </c>
      <c r="C30" s="147" t="s">
        <v>249</v>
      </c>
      <c r="D30" s="147" t="s">
        <v>221</v>
      </c>
      <c r="E30" s="148">
        <v>31850</v>
      </c>
      <c r="F30" s="417"/>
      <c r="G30" s="147" t="s">
        <v>230</v>
      </c>
      <c r="H30" s="147" t="s">
        <v>340</v>
      </c>
      <c r="I30" s="149" t="s">
        <v>216</v>
      </c>
      <c r="J30" s="150">
        <v>27534</v>
      </c>
      <c r="K30" s="147" t="s">
        <v>231</v>
      </c>
      <c r="L30" s="150">
        <v>45223</v>
      </c>
      <c r="M30" s="150">
        <v>48875</v>
      </c>
    </row>
    <row r="31" spans="1:13" ht="18" customHeight="1" x14ac:dyDescent="0.4">
      <c r="A31" s="145">
        <v>28</v>
      </c>
      <c r="B31" s="146" t="s">
        <v>341</v>
      </c>
      <c r="C31" s="147" t="s">
        <v>249</v>
      </c>
      <c r="D31" s="147" t="s">
        <v>221</v>
      </c>
      <c r="E31" s="148">
        <v>31850</v>
      </c>
      <c r="F31" s="417"/>
      <c r="G31" s="147" t="s">
        <v>342</v>
      </c>
      <c r="H31" s="147" t="s">
        <v>343</v>
      </c>
      <c r="I31" s="149" t="s">
        <v>216</v>
      </c>
      <c r="J31" s="150">
        <v>29103</v>
      </c>
      <c r="K31" s="147" t="s">
        <v>274</v>
      </c>
      <c r="L31" s="150">
        <v>42898</v>
      </c>
      <c r="M31" s="150">
        <v>46549</v>
      </c>
    </row>
    <row r="32" spans="1:13" ht="18" customHeight="1" x14ac:dyDescent="0.4">
      <c r="A32" s="145">
        <v>29</v>
      </c>
      <c r="B32" s="146" t="s">
        <v>344</v>
      </c>
      <c r="C32" s="147" t="s">
        <v>249</v>
      </c>
      <c r="D32" s="147" t="s">
        <v>221</v>
      </c>
      <c r="E32" s="148">
        <v>31850</v>
      </c>
      <c r="F32" s="417"/>
      <c r="G32" s="147" t="s">
        <v>345</v>
      </c>
      <c r="H32" s="147" t="s">
        <v>346</v>
      </c>
      <c r="I32" s="149" t="s">
        <v>218</v>
      </c>
      <c r="J32" s="150">
        <v>31041</v>
      </c>
      <c r="K32" s="147" t="s">
        <v>274</v>
      </c>
      <c r="L32" s="150">
        <v>45268</v>
      </c>
      <c r="M32" s="150">
        <v>48920</v>
      </c>
    </row>
    <row r="33" spans="1:13" ht="18" customHeight="1" x14ac:dyDescent="0.4">
      <c r="A33" s="145">
        <v>30</v>
      </c>
      <c r="B33" s="151" t="s">
        <v>347</v>
      </c>
      <c r="C33" s="147" t="s">
        <v>280</v>
      </c>
      <c r="D33" s="147" t="s">
        <v>221</v>
      </c>
      <c r="E33" s="148">
        <v>6500</v>
      </c>
      <c r="F33" s="417"/>
      <c r="G33" s="147" t="s">
        <v>348</v>
      </c>
      <c r="H33" s="147" t="s">
        <v>349</v>
      </c>
      <c r="I33" s="149" t="s">
        <v>218</v>
      </c>
      <c r="J33" s="150">
        <v>30106</v>
      </c>
      <c r="K33" s="147" t="s">
        <v>350</v>
      </c>
      <c r="L33" s="150">
        <v>45350</v>
      </c>
      <c r="M33" s="150">
        <v>49002</v>
      </c>
    </row>
    <row r="34" spans="1:13" ht="18" customHeight="1" x14ac:dyDescent="0.4">
      <c r="A34" s="145">
        <v>31</v>
      </c>
      <c r="B34" s="146" t="s">
        <v>232</v>
      </c>
      <c r="C34" s="147" t="s">
        <v>249</v>
      </c>
      <c r="D34" s="147" t="s">
        <v>221</v>
      </c>
      <c r="E34" s="148">
        <v>38965</v>
      </c>
      <c r="F34" s="417"/>
      <c r="G34" s="147" t="s">
        <v>233</v>
      </c>
      <c r="H34" s="147" t="s">
        <v>351</v>
      </c>
      <c r="I34" s="149" t="s">
        <v>218</v>
      </c>
      <c r="J34" s="150">
        <v>29792</v>
      </c>
      <c r="K34" s="147" t="s">
        <v>221</v>
      </c>
      <c r="L34" s="150">
        <v>44972</v>
      </c>
      <c r="M34" s="150">
        <v>48624</v>
      </c>
    </row>
    <row r="35" spans="1:13" ht="18" customHeight="1" x14ac:dyDescent="0.4">
      <c r="A35" s="145">
        <v>32</v>
      </c>
      <c r="B35" s="146" t="s">
        <v>352</v>
      </c>
      <c r="C35" s="147" t="s">
        <v>249</v>
      </c>
      <c r="D35" s="147" t="s">
        <v>221</v>
      </c>
      <c r="E35" s="148">
        <v>38965</v>
      </c>
      <c r="F35" s="417"/>
      <c r="G35" s="152" t="s">
        <v>353</v>
      </c>
      <c r="H35" s="147" t="s">
        <v>354</v>
      </c>
      <c r="I35" s="149" t="s">
        <v>218</v>
      </c>
      <c r="J35" s="150">
        <v>28826</v>
      </c>
      <c r="K35" s="147" t="s">
        <v>355</v>
      </c>
      <c r="L35" s="150">
        <v>44956</v>
      </c>
      <c r="M35" s="150">
        <v>48608</v>
      </c>
    </row>
    <row r="36" spans="1:13" ht="18" customHeight="1" x14ac:dyDescent="0.4">
      <c r="A36" s="145">
        <v>33</v>
      </c>
      <c r="B36" s="146" t="s">
        <v>356</v>
      </c>
      <c r="C36" s="147" t="s">
        <v>249</v>
      </c>
      <c r="D36" s="147" t="s">
        <v>221</v>
      </c>
      <c r="E36" s="148">
        <v>38965</v>
      </c>
      <c r="F36" s="418"/>
      <c r="G36" s="152" t="s">
        <v>357</v>
      </c>
      <c r="H36" s="147" t="s">
        <v>358</v>
      </c>
      <c r="I36" s="149" t="s">
        <v>254</v>
      </c>
      <c r="J36" s="150">
        <v>23005</v>
      </c>
      <c r="K36" s="147" t="s">
        <v>231</v>
      </c>
      <c r="L36" s="150">
        <v>45362</v>
      </c>
      <c r="M36" s="150">
        <v>49013</v>
      </c>
    </row>
    <row r="37" spans="1:13" ht="18" customHeight="1" x14ac:dyDescent="0.4">
      <c r="A37" s="145">
        <v>34</v>
      </c>
      <c r="B37" s="146" t="s">
        <v>234</v>
      </c>
      <c r="C37" s="147" t="s">
        <v>328</v>
      </c>
      <c r="D37" s="147" t="s">
        <v>221</v>
      </c>
      <c r="E37" s="148">
        <v>14816</v>
      </c>
      <c r="F37" s="416" t="s">
        <v>359</v>
      </c>
      <c r="G37" s="147" t="s">
        <v>235</v>
      </c>
      <c r="H37" s="147" t="s">
        <v>360</v>
      </c>
      <c r="I37" s="149" t="s">
        <v>254</v>
      </c>
      <c r="J37" s="150">
        <v>34761</v>
      </c>
      <c r="K37" s="147" t="s">
        <v>361</v>
      </c>
      <c r="L37" s="150">
        <v>43315</v>
      </c>
      <c r="M37" s="150">
        <v>46967</v>
      </c>
    </row>
    <row r="38" spans="1:13" ht="18" customHeight="1" x14ac:dyDescent="0.4">
      <c r="A38" s="145">
        <v>35</v>
      </c>
      <c r="B38" s="146" t="s">
        <v>236</v>
      </c>
      <c r="C38" s="147" t="s">
        <v>328</v>
      </c>
      <c r="D38" s="147" t="s">
        <v>221</v>
      </c>
      <c r="E38" s="148">
        <v>14816</v>
      </c>
      <c r="F38" s="417"/>
      <c r="G38" s="147" t="s">
        <v>237</v>
      </c>
      <c r="H38" s="147" t="s">
        <v>362</v>
      </c>
      <c r="I38" s="149" t="s">
        <v>216</v>
      </c>
      <c r="J38" s="150">
        <v>36038</v>
      </c>
      <c r="K38" s="147" t="s">
        <v>231</v>
      </c>
      <c r="L38" s="150">
        <v>43868</v>
      </c>
      <c r="M38" s="150">
        <v>47520</v>
      </c>
    </row>
    <row r="39" spans="1:13" ht="18" customHeight="1" x14ac:dyDescent="0.4">
      <c r="A39" s="145">
        <v>36</v>
      </c>
      <c r="B39" s="146" t="s">
        <v>238</v>
      </c>
      <c r="C39" s="147" t="s">
        <v>328</v>
      </c>
      <c r="D39" s="147" t="s">
        <v>221</v>
      </c>
      <c r="E39" s="148">
        <v>14816</v>
      </c>
      <c r="F39" s="417"/>
      <c r="G39" s="147" t="s">
        <v>239</v>
      </c>
      <c r="H39" s="147" t="s">
        <v>363</v>
      </c>
      <c r="I39" s="149" t="s">
        <v>218</v>
      </c>
      <c r="J39" s="150">
        <v>36069</v>
      </c>
      <c r="K39" s="147" t="s">
        <v>221</v>
      </c>
      <c r="L39" s="150">
        <v>42718</v>
      </c>
      <c r="M39" s="150">
        <v>46369</v>
      </c>
    </row>
    <row r="40" spans="1:13" ht="18" customHeight="1" x14ac:dyDescent="0.4">
      <c r="A40" s="145">
        <v>37</v>
      </c>
      <c r="B40" s="146" t="s">
        <v>364</v>
      </c>
      <c r="C40" s="147" t="s">
        <v>328</v>
      </c>
      <c r="D40" s="147" t="s">
        <v>221</v>
      </c>
      <c r="E40" s="148">
        <v>14816</v>
      </c>
      <c r="F40" s="417"/>
      <c r="G40" s="152" t="s">
        <v>365</v>
      </c>
      <c r="H40" s="147" t="s">
        <v>366</v>
      </c>
      <c r="I40" s="149" t="s">
        <v>218</v>
      </c>
      <c r="J40" s="150">
        <v>29853</v>
      </c>
      <c r="K40" s="147" t="s">
        <v>221</v>
      </c>
      <c r="L40" s="150">
        <v>45362</v>
      </c>
      <c r="M40" s="150">
        <v>45361</v>
      </c>
    </row>
    <row r="41" spans="1:13" ht="18" customHeight="1" x14ac:dyDescent="0.4">
      <c r="A41" s="145">
        <v>38</v>
      </c>
      <c r="B41" s="146" t="s">
        <v>367</v>
      </c>
      <c r="C41" s="147" t="s">
        <v>328</v>
      </c>
      <c r="D41" s="147" t="s">
        <v>221</v>
      </c>
      <c r="E41" s="148">
        <v>14816</v>
      </c>
      <c r="F41" s="417"/>
      <c r="G41" s="152" t="s">
        <v>368</v>
      </c>
      <c r="H41" s="147" t="s">
        <v>369</v>
      </c>
      <c r="I41" s="149" t="s">
        <v>216</v>
      </c>
      <c r="J41" s="150">
        <v>34665</v>
      </c>
      <c r="K41" s="147" t="s">
        <v>370</v>
      </c>
      <c r="L41" s="150">
        <v>45366</v>
      </c>
      <c r="M41" s="150">
        <v>45365</v>
      </c>
    </row>
    <row r="42" spans="1:13" ht="18" customHeight="1" x14ac:dyDescent="0.4">
      <c r="A42" s="145">
        <v>39</v>
      </c>
      <c r="B42" s="151" t="s">
        <v>371</v>
      </c>
      <c r="C42" s="147" t="s">
        <v>372</v>
      </c>
      <c r="D42" s="147" t="s">
        <v>221</v>
      </c>
      <c r="E42" s="148">
        <f>14816-856</f>
        <v>13960</v>
      </c>
      <c r="F42" s="418"/>
      <c r="G42" s="152" t="s">
        <v>373</v>
      </c>
      <c r="H42" s="147" t="s">
        <v>374</v>
      </c>
      <c r="I42" s="149" t="s">
        <v>216</v>
      </c>
      <c r="J42" s="150">
        <v>36445</v>
      </c>
      <c r="K42" s="147" t="s">
        <v>375</v>
      </c>
      <c r="L42" s="150">
        <v>45369</v>
      </c>
      <c r="M42" s="150">
        <v>49020</v>
      </c>
    </row>
    <row r="43" spans="1:13" ht="71" customHeight="1" x14ac:dyDescent="0.4">
      <c r="A43" s="145">
        <v>40</v>
      </c>
      <c r="B43" s="155" t="s">
        <v>376</v>
      </c>
      <c r="C43" s="147" t="s">
        <v>249</v>
      </c>
      <c r="D43" s="147" t="s">
        <v>377</v>
      </c>
      <c r="E43" s="148">
        <v>29563</v>
      </c>
      <c r="F43" s="156" t="s">
        <v>378</v>
      </c>
      <c r="G43" s="129" t="s">
        <v>379</v>
      </c>
      <c r="H43" s="129" t="s">
        <v>380</v>
      </c>
      <c r="I43" s="130" t="s">
        <v>254</v>
      </c>
      <c r="J43" s="131">
        <v>23297</v>
      </c>
      <c r="K43" s="129" t="s">
        <v>278</v>
      </c>
      <c r="L43" s="131">
        <v>45344</v>
      </c>
      <c r="M43" s="131">
        <v>48996</v>
      </c>
    </row>
    <row r="44" spans="1:13" ht="67.05" customHeight="1" x14ac:dyDescent="0.4">
      <c r="A44" s="145">
        <v>41</v>
      </c>
      <c r="B44" s="146" t="s">
        <v>317</v>
      </c>
      <c r="C44" s="147" t="s">
        <v>249</v>
      </c>
      <c r="D44" s="147" t="s">
        <v>250</v>
      </c>
      <c r="E44" s="148">
        <v>49812</v>
      </c>
      <c r="F44" s="156" t="s">
        <v>381</v>
      </c>
      <c r="G44" s="147" t="s">
        <v>318</v>
      </c>
      <c r="H44" s="147" t="s">
        <v>317</v>
      </c>
      <c r="I44" s="149" t="s">
        <v>254</v>
      </c>
      <c r="J44" s="150">
        <v>26574</v>
      </c>
      <c r="K44" s="147" t="s">
        <v>319</v>
      </c>
      <c r="L44" s="150">
        <v>44379</v>
      </c>
      <c r="M44" s="150">
        <v>48031</v>
      </c>
    </row>
    <row r="45" spans="1:13" ht="71" customHeight="1" x14ac:dyDescent="0.4">
      <c r="A45" s="145">
        <v>42</v>
      </c>
      <c r="B45" s="155" t="s">
        <v>382</v>
      </c>
      <c r="C45" s="147" t="s">
        <v>249</v>
      </c>
      <c r="D45" s="147" t="s">
        <v>302</v>
      </c>
      <c r="E45" s="148">
        <v>25637</v>
      </c>
      <c r="F45" s="416" t="s">
        <v>303</v>
      </c>
      <c r="G45" s="129" t="s">
        <v>383</v>
      </c>
      <c r="H45" s="129" t="s">
        <v>384</v>
      </c>
      <c r="I45" s="130" t="s">
        <v>254</v>
      </c>
      <c r="J45" s="150">
        <v>30680</v>
      </c>
      <c r="K45" s="147" t="s">
        <v>274</v>
      </c>
      <c r="L45" s="150">
        <v>45026</v>
      </c>
      <c r="M45" s="150">
        <v>48678</v>
      </c>
    </row>
    <row r="46" spans="1:13" ht="67.05" customHeight="1" x14ac:dyDescent="0.4">
      <c r="A46" s="145">
        <v>43</v>
      </c>
      <c r="B46" s="151" t="s">
        <v>385</v>
      </c>
      <c r="C46" s="147" t="s">
        <v>280</v>
      </c>
      <c r="D46" s="147" t="s">
        <v>302</v>
      </c>
      <c r="E46" s="148">
        <v>8500</v>
      </c>
      <c r="F46" s="418"/>
      <c r="G46" s="147" t="s">
        <v>386</v>
      </c>
      <c r="H46" s="147" t="s">
        <v>387</v>
      </c>
      <c r="I46" s="149" t="s">
        <v>254</v>
      </c>
      <c r="J46" s="150">
        <v>28887</v>
      </c>
      <c r="K46" s="147" t="s">
        <v>274</v>
      </c>
      <c r="L46" s="150">
        <v>45062</v>
      </c>
      <c r="M46" s="150">
        <v>48714</v>
      </c>
    </row>
    <row r="47" spans="1:13" ht="18" customHeight="1" x14ac:dyDescent="0.4">
      <c r="B47" s="132"/>
      <c r="D47" s="157" t="s">
        <v>388</v>
      </c>
      <c r="E47" s="158">
        <f>SUM(E3:E46)</f>
        <v>1089973</v>
      </c>
      <c r="K47" s="129"/>
    </row>
    <row r="48" spans="1:13" ht="18" customHeight="1" x14ac:dyDescent="0.4">
      <c r="B48" s="133"/>
      <c r="J48" s="159"/>
    </row>
    <row r="49" spans="2:10" ht="18" customHeight="1" x14ac:dyDescent="0.4">
      <c r="B49" s="133"/>
      <c r="J49" s="159"/>
    </row>
    <row r="50" spans="2:10" ht="18" customHeight="1" x14ac:dyDescent="0.4">
      <c r="B50" s="133"/>
      <c r="J50" s="159"/>
    </row>
    <row r="51" spans="2:10" ht="18" customHeight="1" x14ac:dyDescent="0.4">
      <c r="B51" s="133"/>
      <c r="J51" s="159"/>
    </row>
    <row r="52" spans="2:10" ht="18" customHeight="1" x14ac:dyDescent="0.4">
      <c r="B52" s="133"/>
      <c r="J52" s="159"/>
    </row>
    <row r="53" spans="2:10" ht="18" customHeight="1" x14ac:dyDescent="0.4">
      <c r="B53" s="133"/>
      <c r="J53" s="159"/>
    </row>
    <row r="54" spans="2:10" ht="18" customHeight="1" x14ac:dyDescent="0.4">
      <c r="B54" s="133"/>
      <c r="J54" s="159"/>
    </row>
    <row r="55" spans="2:10" ht="18" customHeight="1" x14ac:dyDescent="0.4">
      <c r="B55" s="133"/>
      <c r="J55" s="159"/>
    </row>
    <row r="56" spans="2:10" ht="18" customHeight="1" x14ac:dyDescent="0.4">
      <c r="B56" s="133"/>
      <c r="J56" s="159"/>
    </row>
    <row r="57" spans="2:10" ht="18" customHeight="1" x14ac:dyDescent="0.4">
      <c r="B57" s="133"/>
      <c r="J57" s="159"/>
    </row>
    <row r="58" spans="2:10" ht="18" customHeight="1" x14ac:dyDescent="0.4">
      <c r="B58" s="133"/>
      <c r="J58" s="159"/>
    </row>
    <row r="59" spans="2:10" ht="18" customHeight="1" x14ac:dyDescent="0.4">
      <c r="B59" s="160"/>
      <c r="J59" s="159"/>
    </row>
    <row r="60" spans="2:10" ht="18" customHeight="1" x14ac:dyDescent="0.4">
      <c r="B60" s="160"/>
      <c r="J60" s="159"/>
    </row>
    <row r="61" spans="2:10" ht="18" customHeight="1" x14ac:dyDescent="0.4">
      <c r="B61" s="160"/>
      <c r="J61" s="159"/>
    </row>
    <row r="62" spans="2:10" ht="18" customHeight="1" x14ac:dyDescent="0.4">
      <c r="B62" s="160"/>
      <c r="J62" s="159"/>
    </row>
    <row r="63" spans="2:10" ht="18" customHeight="1" x14ac:dyDescent="0.4">
      <c r="B63" s="160"/>
      <c r="J63" s="159"/>
    </row>
    <row r="64" spans="2:10" ht="18" customHeight="1" x14ac:dyDescent="0.4">
      <c r="B64" s="160"/>
      <c r="J64" s="159"/>
    </row>
    <row r="65" spans="2:10" ht="18" customHeight="1" x14ac:dyDescent="0.4">
      <c r="B65" s="160"/>
      <c r="J65" s="159"/>
    </row>
    <row r="66" spans="2:10" ht="18" customHeight="1" x14ac:dyDescent="0.4">
      <c r="B66" s="160"/>
      <c r="J66" s="159"/>
    </row>
    <row r="67" spans="2:10" ht="18" customHeight="1" x14ac:dyDescent="0.4">
      <c r="B67" s="160"/>
      <c r="J67" s="159"/>
    </row>
    <row r="68" spans="2:10" ht="18" customHeight="1" x14ac:dyDescent="0.4">
      <c r="B68" s="160"/>
      <c r="J68" s="159"/>
    </row>
    <row r="69" spans="2:10" ht="18" customHeight="1" x14ac:dyDescent="0.4">
      <c r="B69" s="160"/>
      <c r="J69" s="159"/>
    </row>
    <row r="70" spans="2:10" ht="18" customHeight="1" x14ac:dyDescent="0.4">
      <c r="B70" s="160"/>
      <c r="J70" s="159"/>
    </row>
    <row r="71" spans="2:10" ht="18" customHeight="1" x14ac:dyDescent="0.4">
      <c r="B71" s="160"/>
      <c r="J71" s="159"/>
    </row>
    <row r="72" spans="2:10" ht="18" customHeight="1" x14ac:dyDescent="0.4">
      <c r="B72" s="160"/>
      <c r="J72" s="159"/>
    </row>
  </sheetData>
  <mergeCells count="9">
    <mergeCell ref="F37:F42"/>
    <mergeCell ref="F45:F46"/>
    <mergeCell ref="A1:F1"/>
    <mergeCell ref="G1:M1"/>
    <mergeCell ref="O1:T1"/>
    <mergeCell ref="F3:F15"/>
    <mergeCell ref="F16:F21"/>
    <mergeCell ref="F22:F24"/>
    <mergeCell ref="F25:F3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6BA8-D83B-4502-A602-1568C9F79C24}">
  <dimension ref="A1:M67"/>
  <sheetViews>
    <sheetView workbookViewId="0">
      <selection activeCell="C12" sqref="C12"/>
    </sheetView>
  </sheetViews>
  <sheetFormatPr defaultColWidth="9.73046875" defaultRowHeight="12.4" x14ac:dyDescent="0.4"/>
  <cols>
    <col min="1" max="1" width="5.46484375" style="147" customWidth="1"/>
    <col min="2" max="2" width="15.1328125" style="147" customWidth="1"/>
    <col min="3" max="3" width="30.796875" style="147" customWidth="1"/>
    <col min="4" max="5" width="8.73046875" style="147" customWidth="1"/>
    <col min="6" max="6" width="41.796875" style="147" customWidth="1"/>
    <col min="7" max="7" width="19.33203125" style="147" customWidth="1"/>
    <col min="8" max="8" width="17.1328125" style="147" customWidth="1"/>
    <col min="9" max="9" width="7" style="149" customWidth="1"/>
    <col min="10" max="10" width="12.33203125" style="150" customWidth="1"/>
    <col min="11" max="11" width="12.3984375" style="147" customWidth="1"/>
    <col min="12" max="12" width="11.73046875" style="150" customWidth="1"/>
    <col min="13" max="13" width="12.796875" style="150" customWidth="1"/>
    <col min="14" max="16384" width="9.73046875" style="136"/>
  </cols>
  <sheetData>
    <row r="1" spans="1:13" ht="27" customHeight="1" x14ac:dyDescent="0.4">
      <c r="A1" s="419" t="s">
        <v>195</v>
      </c>
      <c r="B1" s="420"/>
      <c r="C1" s="420"/>
      <c r="D1" s="420"/>
      <c r="E1" s="420"/>
      <c r="F1" s="421"/>
      <c r="G1" s="422" t="s">
        <v>196</v>
      </c>
      <c r="H1" s="422"/>
      <c r="I1" s="422"/>
      <c r="J1" s="422"/>
      <c r="K1" s="422"/>
      <c r="L1" s="422"/>
      <c r="M1" s="422"/>
    </row>
    <row r="2" spans="1:13" ht="27" customHeight="1" x14ac:dyDescent="0.4">
      <c r="A2" s="137" t="s">
        <v>199</v>
      </c>
      <c r="B2" s="137" t="s">
        <v>200</v>
      </c>
      <c r="C2" s="138" t="s">
        <v>241</v>
      </c>
      <c r="D2" s="139" t="s">
        <v>242</v>
      </c>
      <c r="E2" s="139" t="s">
        <v>243</v>
      </c>
      <c r="F2" s="137" t="s">
        <v>244</v>
      </c>
      <c r="G2" s="139" t="s">
        <v>390</v>
      </c>
      <c r="H2" s="139" t="s">
        <v>202</v>
      </c>
      <c r="I2" s="139" t="s">
        <v>203</v>
      </c>
      <c r="J2" s="140" t="s">
        <v>204</v>
      </c>
      <c r="K2" s="139" t="s">
        <v>205</v>
      </c>
      <c r="L2" s="140" t="s">
        <v>245</v>
      </c>
      <c r="M2" s="140" t="s">
        <v>206</v>
      </c>
    </row>
    <row r="3" spans="1:13" ht="38" customHeight="1" x14ac:dyDescent="0.4">
      <c r="A3" s="145">
        <v>1</v>
      </c>
      <c r="B3" s="146" t="s">
        <v>248</v>
      </c>
      <c r="C3" s="147" t="s">
        <v>391</v>
      </c>
      <c r="D3" s="147" t="s">
        <v>392</v>
      </c>
      <c r="E3" s="148">
        <v>980</v>
      </c>
      <c r="F3" s="156" t="s">
        <v>393</v>
      </c>
      <c r="G3" s="162" t="s">
        <v>394</v>
      </c>
      <c r="H3" s="147" t="s">
        <v>253</v>
      </c>
      <c r="I3" s="149" t="s">
        <v>254</v>
      </c>
      <c r="J3" s="150">
        <v>28231</v>
      </c>
      <c r="K3" s="147" t="s">
        <v>255</v>
      </c>
      <c r="L3" s="150">
        <v>43528</v>
      </c>
      <c r="M3" s="150">
        <v>47180</v>
      </c>
    </row>
    <row r="4" spans="1:13" ht="38" customHeight="1" x14ac:dyDescent="0.4">
      <c r="A4" s="145">
        <v>2</v>
      </c>
      <c r="B4" s="146" t="s">
        <v>248</v>
      </c>
      <c r="C4" s="147" t="s">
        <v>395</v>
      </c>
      <c r="D4" s="147" t="s">
        <v>392</v>
      </c>
      <c r="E4" s="148">
        <v>128</v>
      </c>
      <c r="F4" s="156" t="s">
        <v>396</v>
      </c>
      <c r="G4" s="162" t="s">
        <v>394</v>
      </c>
      <c r="H4" s="147" t="s">
        <v>253</v>
      </c>
      <c r="I4" s="149" t="s">
        <v>254</v>
      </c>
      <c r="J4" s="150">
        <v>28231</v>
      </c>
      <c r="K4" s="147" t="s">
        <v>255</v>
      </c>
      <c r="L4" s="150">
        <v>43528</v>
      </c>
      <c r="M4" s="150">
        <v>47180</v>
      </c>
    </row>
    <row r="5" spans="1:13" ht="38" customHeight="1" x14ac:dyDescent="0.4">
      <c r="A5" s="145">
        <v>3</v>
      </c>
      <c r="B5" s="146" t="s">
        <v>261</v>
      </c>
      <c r="C5" s="147" t="s">
        <v>391</v>
      </c>
      <c r="D5" s="147" t="s">
        <v>392</v>
      </c>
      <c r="E5" s="148">
        <v>980</v>
      </c>
      <c r="F5" s="156" t="s">
        <v>393</v>
      </c>
      <c r="G5" s="147" t="s">
        <v>397</v>
      </c>
      <c r="H5" s="147" t="s">
        <v>263</v>
      </c>
      <c r="I5" s="149" t="s">
        <v>259</v>
      </c>
      <c r="J5" s="150">
        <v>29636</v>
      </c>
      <c r="K5" s="147" t="s">
        <v>264</v>
      </c>
      <c r="L5" s="150">
        <v>45173</v>
      </c>
      <c r="M5" s="150">
        <v>48825</v>
      </c>
    </row>
    <row r="6" spans="1:13" ht="38" customHeight="1" x14ac:dyDescent="0.4">
      <c r="A6" s="145">
        <v>4</v>
      </c>
      <c r="B6" s="146" t="s">
        <v>261</v>
      </c>
      <c r="C6" s="147" t="s">
        <v>398</v>
      </c>
      <c r="D6" s="147" t="s">
        <v>392</v>
      </c>
      <c r="E6" s="148">
        <v>190</v>
      </c>
      <c r="F6" s="156" t="s">
        <v>399</v>
      </c>
      <c r="G6" s="147" t="s">
        <v>397</v>
      </c>
      <c r="H6" s="147" t="s">
        <v>263</v>
      </c>
      <c r="I6" s="149" t="s">
        <v>259</v>
      </c>
      <c r="J6" s="150">
        <v>29636</v>
      </c>
      <c r="K6" s="147" t="s">
        <v>264</v>
      </c>
      <c r="L6" s="150">
        <v>45173</v>
      </c>
      <c r="M6" s="150">
        <v>48825</v>
      </c>
    </row>
    <row r="7" spans="1:13" ht="38" customHeight="1" x14ac:dyDescent="0.4">
      <c r="A7" s="145">
        <v>5</v>
      </c>
      <c r="B7" s="146" t="s">
        <v>286</v>
      </c>
      <c r="C7" s="147" t="s">
        <v>391</v>
      </c>
      <c r="D7" s="147" t="s">
        <v>400</v>
      </c>
      <c r="E7" s="148">
        <v>439</v>
      </c>
      <c r="F7" s="156" t="s">
        <v>401</v>
      </c>
      <c r="G7" s="162" t="s">
        <v>402</v>
      </c>
      <c r="H7" s="147" t="s">
        <v>288</v>
      </c>
      <c r="I7" s="149" t="s">
        <v>254</v>
      </c>
      <c r="J7" s="150">
        <v>28866</v>
      </c>
      <c r="K7" s="147" t="s">
        <v>289</v>
      </c>
      <c r="L7" s="150">
        <v>43264</v>
      </c>
      <c r="M7" s="150">
        <v>46916</v>
      </c>
    </row>
    <row r="8" spans="1:13" ht="38" customHeight="1" x14ac:dyDescent="0.4">
      <c r="A8" s="145">
        <v>6</v>
      </c>
      <c r="B8" s="146" t="s">
        <v>290</v>
      </c>
      <c r="C8" s="147" t="s">
        <v>391</v>
      </c>
      <c r="D8" s="147" t="s">
        <v>403</v>
      </c>
      <c r="E8" s="148">
        <f>183+202</f>
        <v>385</v>
      </c>
      <c r="F8" s="156" t="s">
        <v>404</v>
      </c>
      <c r="G8" s="162" t="s">
        <v>405</v>
      </c>
      <c r="H8" s="147" t="s">
        <v>292</v>
      </c>
      <c r="I8" s="149" t="s">
        <v>259</v>
      </c>
      <c r="J8" s="150">
        <v>25359</v>
      </c>
      <c r="K8" s="147" t="s">
        <v>278</v>
      </c>
      <c r="L8" s="150">
        <v>43795</v>
      </c>
      <c r="M8" s="150">
        <v>47447</v>
      </c>
    </row>
    <row r="9" spans="1:13" ht="38" customHeight="1" x14ac:dyDescent="0.4">
      <c r="A9" s="145">
        <v>7</v>
      </c>
      <c r="B9" s="146" t="s">
        <v>290</v>
      </c>
      <c r="C9" s="147" t="s">
        <v>395</v>
      </c>
      <c r="D9" s="147" t="s">
        <v>403</v>
      </c>
      <c r="E9" s="148">
        <v>63</v>
      </c>
      <c r="F9" s="156" t="s">
        <v>404</v>
      </c>
      <c r="G9" s="162" t="s">
        <v>405</v>
      </c>
      <c r="H9" s="147" t="s">
        <v>292</v>
      </c>
      <c r="I9" s="149" t="s">
        <v>259</v>
      </c>
      <c r="J9" s="150">
        <v>25359</v>
      </c>
      <c r="K9" s="147" t="s">
        <v>278</v>
      </c>
      <c r="L9" s="150">
        <v>43795</v>
      </c>
      <c r="M9" s="150">
        <v>47447</v>
      </c>
    </row>
    <row r="10" spans="1:13" ht="38" customHeight="1" x14ac:dyDescent="0.4">
      <c r="A10" s="145">
        <v>8</v>
      </c>
      <c r="B10" s="146" t="s">
        <v>271</v>
      </c>
      <c r="C10" s="147" t="s">
        <v>249</v>
      </c>
      <c r="D10" s="147" t="s">
        <v>406</v>
      </c>
      <c r="E10" s="148">
        <v>3780</v>
      </c>
      <c r="F10" s="156" t="s">
        <v>407</v>
      </c>
      <c r="G10" s="147" t="s">
        <v>272</v>
      </c>
      <c r="H10" s="147" t="s">
        <v>273</v>
      </c>
      <c r="I10" s="149" t="s">
        <v>259</v>
      </c>
      <c r="J10" s="150">
        <v>25301</v>
      </c>
      <c r="K10" s="147" t="s">
        <v>274</v>
      </c>
      <c r="L10" s="150">
        <v>44959</v>
      </c>
      <c r="M10" s="150">
        <v>48611</v>
      </c>
    </row>
    <row r="11" spans="1:13" ht="38" customHeight="1" x14ac:dyDescent="0.4">
      <c r="A11" s="145">
        <v>9</v>
      </c>
      <c r="B11" s="146" t="s">
        <v>275</v>
      </c>
      <c r="C11" s="147" t="s">
        <v>408</v>
      </c>
      <c r="D11" s="147" t="s">
        <v>409</v>
      </c>
      <c r="E11" s="163">
        <v>3000</v>
      </c>
      <c r="F11" s="156" t="s">
        <v>410</v>
      </c>
      <c r="G11" s="147" t="s">
        <v>276</v>
      </c>
      <c r="H11" s="147" t="s">
        <v>277</v>
      </c>
      <c r="I11" s="149" t="s">
        <v>254</v>
      </c>
      <c r="J11" s="150">
        <v>30036</v>
      </c>
      <c r="K11" s="147" t="s">
        <v>278</v>
      </c>
      <c r="L11" s="150">
        <v>43669</v>
      </c>
      <c r="M11" s="150">
        <v>47321</v>
      </c>
    </row>
    <row r="12" spans="1:13" ht="38" customHeight="1" x14ac:dyDescent="0.4">
      <c r="A12" s="145">
        <v>10</v>
      </c>
      <c r="B12" s="146" t="s">
        <v>275</v>
      </c>
      <c r="C12" s="147" t="s">
        <v>411</v>
      </c>
      <c r="D12" s="147" t="s">
        <v>409</v>
      </c>
      <c r="E12" s="163">
        <v>1391</v>
      </c>
      <c r="F12" s="156" t="s">
        <v>412</v>
      </c>
      <c r="G12" s="147" t="s">
        <v>276</v>
      </c>
      <c r="H12" s="147" t="s">
        <v>277</v>
      </c>
      <c r="I12" s="149" t="s">
        <v>254</v>
      </c>
      <c r="J12" s="150">
        <v>30036</v>
      </c>
      <c r="K12" s="147" t="s">
        <v>278</v>
      </c>
      <c r="L12" s="150">
        <v>43669</v>
      </c>
      <c r="M12" s="150">
        <v>47321</v>
      </c>
    </row>
    <row r="13" spans="1:13" ht="38" customHeight="1" x14ac:dyDescent="0.4">
      <c r="A13" s="145">
        <v>11</v>
      </c>
      <c r="B13" s="146" t="s">
        <v>275</v>
      </c>
      <c r="C13" s="147" t="s">
        <v>413</v>
      </c>
      <c r="D13" s="147" t="s">
        <v>409</v>
      </c>
      <c r="E13" s="163">
        <f>1152+1579</f>
        <v>2731</v>
      </c>
      <c r="F13" s="156" t="s">
        <v>414</v>
      </c>
      <c r="G13" s="147" t="s">
        <v>276</v>
      </c>
      <c r="H13" s="147" t="s">
        <v>277</v>
      </c>
      <c r="I13" s="149" t="s">
        <v>254</v>
      </c>
      <c r="J13" s="150">
        <v>30036</v>
      </c>
      <c r="K13" s="147" t="s">
        <v>278</v>
      </c>
      <c r="L13" s="150">
        <v>43669</v>
      </c>
      <c r="M13" s="150">
        <v>47321</v>
      </c>
    </row>
    <row r="14" spans="1:13" ht="38" customHeight="1" x14ac:dyDescent="0.4">
      <c r="A14" s="145">
        <v>12</v>
      </c>
      <c r="B14" s="146" t="s">
        <v>293</v>
      </c>
      <c r="C14" s="147" t="s">
        <v>249</v>
      </c>
      <c r="D14" s="147" t="s">
        <v>415</v>
      </c>
      <c r="E14" s="163">
        <f>2690+750</f>
        <v>3440</v>
      </c>
      <c r="F14" s="156" t="s">
        <v>416</v>
      </c>
      <c r="G14" s="152" t="s">
        <v>294</v>
      </c>
      <c r="H14" s="147" t="s">
        <v>295</v>
      </c>
      <c r="I14" s="149" t="s">
        <v>259</v>
      </c>
      <c r="J14" s="150">
        <v>31109</v>
      </c>
      <c r="K14" s="147" t="s">
        <v>296</v>
      </c>
      <c r="L14" s="150">
        <v>42676</v>
      </c>
      <c r="M14" s="150">
        <v>46327</v>
      </c>
    </row>
    <row r="15" spans="1:13" ht="38" customHeight="1" x14ac:dyDescent="0.4">
      <c r="A15" s="145">
        <v>13</v>
      </c>
      <c r="B15" s="146" t="s">
        <v>293</v>
      </c>
      <c r="C15" s="147" t="s">
        <v>417</v>
      </c>
      <c r="D15" s="147" t="s">
        <v>415</v>
      </c>
      <c r="E15" s="163">
        <v>2310</v>
      </c>
      <c r="F15" s="156" t="s">
        <v>418</v>
      </c>
      <c r="G15" s="152" t="s">
        <v>294</v>
      </c>
      <c r="H15" s="147" t="s">
        <v>295</v>
      </c>
      <c r="I15" s="149" t="s">
        <v>259</v>
      </c>
      <c r="J15" s="150">
        <v>31109</v>
      </c>
      <c r="K15" s="147" t="s">
        <v>296</v>
      </c>
      <c r="L15" s="150">
        <v>42676</v>
      </c>
      <c r="M15" s="150">
        <v>46327</v>
      </c>
    </row>
    <row r="16" spans="1:13" ht="38" customHeight="1" x14ac:dyDescent="0.4">
      <c r="A16" s="145">
        <v>14</v>
      </c>
      <c r="B16" s="146" t="s">
        <v>297</v>
      </c>
      <c r="C16" s="147" t="s">
        <v>249</v>
      </c>
      <c r="D16" s="147" t="s">
        <v>415</v>
      </c>
      <c r="E16" s="163">
        <f>2690+750</f>
        <v>3440</v>
      </c>
      <c r="F16" s="156" t="s">
        <v>416</v>
      </c>
      <c r="G16" s="147" t="s">
        <v>298</v>
      </c>
      <c r="H16" s="147" t="s">
        <v>299</v>
      </c>
      <c r="I16" s="149" t="s">
        <v>259</v>
      </c>
      <c r="J16" s="150">
        <v>27668</v>
      </c>
      <c r="K16" s="147" t="s">
        <v>300</v>
      </c>
      <c r="L16" s="150">
        <v>42241</v>
      </c>
      <c r="M16" s="150">
        <v>45893</v>
      </c>
    </row>
    <row r="17" spans="1:13" ht="38" customHeight="1" x14ac:dyDescent="0.4">
      <c r="A17" s="145">
        <v>15</v>
      </c>
      <c r="B17" s="146" t="s">
        <v>297</v>
      </c>
      <c r="C17" s="147" t="s">
        <v>249</v>
      </c>
      <c r="D17" s="147" t="s">
        <v>415</v>
      </c>
      <c r="E17" s="163">
        <v>2310</v>
      </c>
      <c r="F17" s="156" t="s">
        <v>418</v>
      </c>
      <c r="G17" s="147" t="s">
        <v>298</v>
      </c>
      <c r="H17" s="147" t="s">
        <v>299</v>
      </c>
      <c r="I17" s="149" t="s">
        <v>259</v>
      </c>
      <c r="J17" s="150">
        <v>27668</v>
      </c>
      <c r="K17" s="147" t="s">
        <v>300</v>
      </c>
      <c r="L17" s="150">
        <v>42241</v>
      </c>
      <c r="M17" s="150">
        <v>45893</v>
      </c>
    </row>
    <row r="18" spans="1:13" ht="38" customHeight="1" x14ac:dyDescent="0.4">
      <c r="A18" s="145">
        <v>16</v>
      </c>
      <c r="B18" s="151" t="s">
        <v>301</v>
      </c>
      <c r="C18" s="147" t="s">
        <v>249</v>
      </c>
      <c r="D18" s="147" t="s">
        <v>400</v>
      </c>
      <c r="E18" s="163">
        <v>0</v>
      </c>
      <c r="F18" s="164" t="s">
        <v>419</v>
      </c>
      <c r="G18" s="152" t="s">
        <v>420</v>
      </c>
      <c r="H18" s="147" t="s">
        <v>304</v>
      </c>
      <c r="I18" s="149" t="s">
        <v>254</v>
      </c>
      <c r="J18" s="150">
        <v>26736</v>
      </c>
      <c r="K18" s="147" t="s">
        <v>260</v>
      </c>
      <c r="L18" s="150">
        <v>45376</v>
      </c>
      <c r="M18" s="150">
        <v>49027</v>
      </c>
    </row>
    <row r="19" spans="1:13" ht="38" customHeight="1" x14ac:dyDescent="0.4">
      <c r="A19" s="145">
        <v>17</v>
      </c>
      <c r="B19" s="151" t="s">
        <v>301</v>
      </c>
      <c r="C19" s="147" t="s">
        <v>280</v>
      </c>
      <c r="D19" s="147" t="s">
        <v>400</v>
      </c>
      <c r="E19" s="163">
        <v>900</v>
      </c>
      <c r="F19" s="164" t="s">
        <v>419</v>
      </c>
      <c r="G19" s="152" t="s">
        <v>420</v>
      </c>
      <c r="H19" s="147" t="s">
        <v>304</v>
      </c>
      <c r="I19" s="149" t="s">
        <v>254</v>
      </c>
      <c r="J19" s="150">
        <v>26736</v>
      </c>
      <c r="K19" s="147" t="s">
        <v>260</v>
      </c>
      <c r="L19" s="150">
        <v>45376</v>
      </c>
      <c r="M19" s="150">
        <v>49027</v>
      </c>
    </row>
    <row r="20" spans="1:13" ht="38" customHeight="1" x14ac:dyDescent="0.4">
      <c r="A20" s="145">
        <v>18</v>
      </c>
      <c r="B20" s="146" t="s">
        <v>305</v>
      </c>
      <c r="C20" s="147" t="s">
        <v>249</v>
      </c>
      <c r="D20" s="147" t="s">
        <v>421</v>
      </c>
      <c r="E20" s="163">
        <v>4150</v>
      </c>
      <c r="F20" s="156" t="s">
        <v>422</v>
      </c>
      <c r="G20" s="152" t="s">
        <v>306</v>
      </c>
      <c r="H20" s="147" t="s">
        <v>307</v>
      </c>
      <c r="I20" s="149" t="s">
        <v>254</v>
      </c>
      <c r="J20" s="150">
        <v>25899</v>
      </c>
      <c r="K20" s="147" t="s">
        <v>278</v>
      </c>
      <c r="L20" s="150">
        <v>45364</v>
      </c>
      <c r="M20" s="150">
        <v>49015</v>
      </c>
    </row>
    <row r="21" spans="1:13" ht="38" customHeight="1" x14ac:dyDescent="0.4">
      <c r="A21" s="145">
        <v>19</v>
      </c>
      <c r="B21" s="146" t="s">
        <v>305</v>
      </c>
      <c r="C21" s="147" t="s">
        <v>417</v>
      </c>
      <c r="D21" s="147" t="s">
        <v>421</v>
      </c>
      <c r="E21" s="163">
        <v>2770</v>
      </c>
      <c r="F21" s="161" t="s">
        <v>423</v>
      </c>
      <c r="G21" s="152" t="s">
        <v>306</v>
      </c>
      <c r="H21" s="147" t="s">
        <v>307</v>
      </c>
      <c r="I21" s="149" t="s">
        <v>254</v>
      </c>
      <c r="J21" s="150">
        <v>25899</v>
      </c>
      <c r="K21" s="147" t="s">
        <v>278</v>
      </c>
      <c r="L21" s="150">
        <v>45364</v>
      </c>
      <c r="M21" s="150">
        <v>49015</v>
      </c>
    </row>
    <row r="22" spans="1:13" ht="38" customHeight="1" x14ac:dyDescent="0.4">
      <c r="A22" s="145">
        <v>20</v>
      </c>
      <c r="B22" s="146" t="s">
        <v>308</v>
      </c>
      <c r="C22" s="147" t="s">
        <v>424</v>
      </c>
      <c r="D22" s="147" t="s">
        <v>409</v>
      </c>
      <c r="E22" s="148">
        <v>5980</v>
      </c>
      <c r="F22" s="165" t="s">
        <v>425</v>
      </c>
      <c r="G22" s="153" t="s">
        <v>309</v>
      </c>
      <c r="H22" s="147" t="s">
        <v>310</v>
      </c>
      <c r="I22" s="149" t="s">
        <v>254</v>
      </c>
      <c r="J22" s="150">
        <v>29990</v>
      </c>
      <c r="K22" s="147" t="s">
        <v>278</v>
      </c>
      <c r="L22" s="150">
        <v>45364</v>
      </c>
      <c r="M22" s="150">
        <v>49015</v>
      </c>
    </row>
    <row r="23" spans="1:13" ht="38" customHeight="1" x14ac:dyDescent="0.4">
      <c r="A23" s="145">
        <v>21</v>
      </c>
      <c r="B23" s="146" t="s">
        <v>308</v>
      </c>
      <c r="C23" s="147" t="s">
        <v>280</v>
      </c>
      <c r="D23" s="147" t="s">
        <v>409</v>
      </c>
      <c r="E23" s="148">
        <v>900</v>
      </c>
      <c r="F23" s="165" t="s">
        <v>426</v>
      </c>
      <c r="G23" s="153" t="s">
        <v>309</v>
      </c>
      <c r="H23" s="147" t="s">
        <v>310</v>
      </c>
      <c r="I23" s="149" t="s">
        <v>254</v>
      </c>
      <c r="J23" s="150">
        <v>29990</v>
      </c>
      <c r="K23" s="147" t="s">
        <v>278</v>
      </c>
      <c r="L23" s="150">
        <v>45364</v>
      </c>
      <c r="M23" s="150">
        <v>49015</v>
      </c>
    </row>
    <row r="24" spans="1:13" ht="38" customHeight="1" x14ac:dyDescent="0.4">
      <c r="A24" s="145">
        <v>22</v>
      </c>
      <c r="B24" s="146" t="s">
        <v>308</v>
      </c>
      <c r="C24" s="147" t="s">
        <v>427</v>
      </c>
      <c r="D24" s="147" t="s">
        <v>409</v>
      </c>
      <c r="E24" s="148">
        <v>7840</v>
      </c>
      <c r="F24" s="165" t="s">
        <v>428</v>
      </c>
      <c r="G24" s="153" t="s">
        <v>309</v>
      </c>
      <c r="H24" s="147" t="s">
        <v>310</v>
      </c>
      <c r="I24" s="149" t="s">
        <v>254</v>
      </c>
      <c r="J24" s="150">
        <v>29990</v>
      </c>
      <c r="K24" s="147" t="s">
        <v>278</v>
      </c>
      <c r="L24" s="150">
        <v>45364</v>
      </c>
      <c r="M24" s="150">
        <v>49015</v>
      </c>
    </row>
    <row r="25" spans="1:13" ht="38" customHeight="1" x14ac:dyDescent="0.4">
      <c r="A25" s="145">
        <v>23</v>
      </c>
      <c r="B25" s="151" t="s">
        <v>311</v>
      </c>
      <c r="C25" s="147" t="s">
        <v>249</v>
      </c>
      <c r="D25" s="147" t="s">
        <v>400</v>
      </c>
      <c r="E25" s="163">
        <v>0</v>
      </c>
      <c r="F25" s="164" t="s">
        <v>419</v>
      </c>
      <c r="G25" s="153" t="s">
        <v>312</v>
      </c>
      <c r="H25" s="147" t="s">
        <v>313</v>
      </c>
      <c r="I25" s="149" t="s">
        <v>254</v>
      </c>
      <c r="J25" s="150">
        <v>29521</v>
      </c>
      <c r="K25" s="147" t="s">
        <v>260</v>
      </c>
      <c r="L25" s="150">
        <v>45364</v>
      </c>
      <c r="M25" s="150">
        <v>49015</v>
      </c>
    </row>
    <row r="26" spans="1:13" ht="38" customHeight="1" x14ac:dyDescent="0.4">
      <c r="A26" s="145">
        <v>24</v>
      </c>
      <c r="B26" s="151" t="s">
        <v>311</v>
      </c>
      <c r="C26" s="147" t="s">
        <v>280</v>
      </c>
      <c r="D26" s="147" t="s">
        <v>400</v>
      </c>
      <c r="E26" s="163">
        <v>900</v>
      </c>
      <c r="F26" s="164" t="s">
        <v>419</v>
      </c>
      <c r="G26" s="153" t="s">
        <v>312</v>
      </c>
      <c r="H26" s="147" t="s">
        <v>313</v>
      </c>
      <c r="I26" s="149" t="s">
        <v>254</v>
      </c>
      <c r="J26" s="150">
        <v>29521</v>
      </c>
      <c r="K26" s="147" t="s">
        <v>260</v>
      </c>
      <c r="L26" s="150">
        <v>45364</v>
      </c>
      <c r="M26" s="150">
        <v>49015</v>
      </c>
    </row>
    <row r="27" spans="1:13" ht="38" customHeight="1" x14ac:dyDescent="0.4">
      <c r="A27" s="145">
        <v>25</v>
      </c>
      <c r="B27" s="146" t="s">
        <v>314</v>
      </c>
      <c r="C27" s="147" t="s">
        <v>249</v>
      </c>
      <c r="D27" s="147" t="s">
        <v>409</v>
      </c>
      <c r="E27" s="163">
        <v>3150</v>
      </c>
      <c r="F27" s="156" t="s">
        <v>429</v>
      </c>
      <c r="G27" s="152" t="s">
        <v>315</v>
      </c>
      <c r="H27" s="147" t="s">
        <v>316</v>
      </c>
      <c r="I27" s="149" t="s">
        <v>259</v>
      </c>
      <c r="J27" s="150">
        <v>31717</v>
      </c>
      <c r="K27" s="129" t="s">
        <v>278</v>
      </c>
      <c r="L27" s="150">
        <v>42790</v>
      </c>
      <c r="M27" s="150">
        <v>46441</v>
      </c>
    </row>
    <row r="28" spans="1:13" ht="38" customHeight="1" x14ac:dyDescent="0.4">
      <c r="A28" s="145">
        <v>26</v>
      </c>
      <c r="B28" s="146" t="s">
        <v>314</v>
      </c>
      <c r="C28" s="147" t="s">
        <v>417</v>
      </c>
      <c r="D28" s="147" t="s">
        <v>409</v>
      </c>
      <c r="E28" s="163">
        <v>2850</v>
      </c>
      <c r="F28" s="156" t="s">
        <v>430</v>
      </c>
      <c r="G28" s="152" t="s">
        <v>315</v>
      </c>
      <c r="H28" s="147" t="s">
        <v>316</v>
      </c>
      <c r="I28" s="149" t="s">
        <v>259</v>
      </c>
      <c r="J28" s="150">
        <v>31717</v>
      </c>
      <c r="K28" s="129" t="s">
        <v>278</v>
      </c>
      <c r="L28" s="150">
        <v>42790</v>
      </c>
      <c r="M28" s="150">
        <v>46441</v>
      </c>
    </row>
    <row r="29" spans="1:13" ht="38" customHeight="1" x14ac:dyDescent="0.4">
      <c r="A29" s="145">
        <v>27</v>
      </c>
      <c r="B29" s="146" t="s">
        <v>327</v>
      </c>
      <c r="C29" s="147" t="s">
        <v>328</v>
      </c>
      <c r="D29" s="147" t="s">
        <v>431</v>
      </c>
      <c r="E29" s="163">
        <v>2250</v>
      </c>
      <c r="F29" s="156" t="s">
        <v>432</v>
      </c>
      <c r="G29" s="147" t="s">
        <v>389</v>
      </c>
      <c r="H29" s="147" t="s">
        <v>330</v>
      </c>
      <c r="I29" s="154" t="s">
        <v>218</v>
      </c>
      <c r="J29" s="150">
        <v>32339</v>
      </c>
      <c r="K29" s="147" t="s">
        <v>219</v>
      </c>
      <c r="L29" s="150">
        <v>45282</v>
      </c>
      <c r="M29" s="150">
        <v>48934</v>
      </c>
    </row>
    <row r="30" spans="1:13" ht="38" customHeight="1" x14ac:dyDescent="0.4">
      <c r="A30" s="145">
        <v>28</v>
      </c>
      <c r="B30" s="146" t="s">
        <v>339</v>
      </c>
      <c r="C30" s="147" t="s">
        <v>249</v>
      </c>
      <c r="D30" s="147" t="s">
        <v>406</v>
      </c>
      <c r="E30" s="148">
        <v>6270</v>
      </c>
      <c r="F30" s="156" t="s">
        <v>433</v>
      </c>
      <c r="G30" s="147" t="s">
        <v>230</v>
      </c>
      <c r="H30" s="147" t="s">
        <v>340</v>
      </c>
      <c r="I30" s="149" t="s">
        <v>216</v>
      </c>
      <c r="J30" s="150">
        <v>27534</v>
      </c>
      <c r="K30" s="147" t="s">
        <v>231</v>
      </c>
      <c r="L30" s="150">
        <v>45223</v>
      </c>
      <c r="M30" s="150">
        <v>48875</v>
      </c>
    </row>
    <row r="31" spans="1:13" ht="38" customHeight="1" x14ac:dyDescent="0.4">
      <c r="A31" s="145">
        <v>29</v>
      </c>
      <c r="B31" s="146" t="s">
        <v>339</v>
      </c>
      <c r="C31" s="147" t="s">
        <v>434</v>
      </c>
      <c r="D31" s="147" t="s">
        <v>406</v>
      </c>
      <c r="E31" s="148">
        <v>350</v>
      </c>
      <c r="F31" s="156" t="s">
        <v>435</v>
      </c>
      <c r="G31" s="147" t="s">
        <v>230</v>
      </c>
      <c r="H31" s="147" t="s">
        <v>340</v>
      </c>
      <c r="I31" s="149" t="s">
        <v>216</v>
      </c>
      <c r="J31" s="150">
        <v>27534</v>
      </c>
      <c r="K31" s="147" t="s">
        <v>231</v>
      </c>
      <c r="L31" s="150">
        <v>45223</v>
      </c>
      <c r="M31" s="150">
        <v>48875</v>
      </c>
    </row>
    <row r="32" spans="1:13" ht="38" customHeight="1" x14ac:dyDescent="0.4">
      <c r="A32" s="145">
        <v>30</v>
      </c>
      <c r="B32" s="146" t="s">
        <v>341</v>
      </c>
      <c r="C32" s="147" t="s">
        <v>249</v>
      </c>
      <c r="D32" s="147" t="s">
        <v>406</v>
      </c>
      <c r="E32" s="148">
        <v>6270</v>
      </c>
      <c r="F32" s="156" t="s">
        <v>433</v>
      </c>
      <c r="G32" s="147" t="s">
        <v>342</v>
      </c>
      <c r="H32" s="147" t="s">
        <v>343</v>
      </c>
      <c r="I32" s="149" t="s">
        <v>216</v>
      </c>
      <c r="J32" s="150">
        <v>29103</v>
      </c>
      <c r="K32" s="147" t="s">
        <v>274</v>
      </c>
      <c r="L32" s="150">
        <v>42898</v>
      </c>
      <c r="M32" s="150">
        <v>46549</v>
      </c>
    </row>
    <row r="33" spans="1:13" ht="38" customHeight="1" x14ac:dyDescent="0.4">
      <c r="A33" s="145">
        <v>31</v>
      </c>
      <c r="B33" s="146" t="s">
        <v>341</v>
      </c>
      <c r="C33" s="147" t="s">
        <v>434</v>
      </c>
      <c r="D33" s="147" t="s">
        <v>406</v>
      </c>
      <c r="E33" s="148">
        <v>350</v>
      </c>
      <c r="F33" s="156" t="s">
        <v>435</v>
      </c>
      <c r="G33" s="147" t="s">
        <v>342</v>
      </c>
      <c r="H33" s="147" t="s">
        <v>343</v>
      </c>
      <c r="I33" s="149" t="s">
        <v>216</v>
      </c>
      <c r="J33" s="150">
        <v>29103</v>
      </c>
      <c r="K33" s="147" t="s">
        <v>274</v>
      </c>
      <c r="L33" s="150">
        <v>42898</v>
      </c>
      <c r="M33" s="150">
        <v>46549</v>
      </c>
    </row>
    <row r="34" spans="1:13" ht="38" customHeight="1" x14ac:dyDescent="0.4">
      <c r="A34" s="145">
        <v>32</v>
      </c>
      <c r="B34" s="146" t="s">
        <v>344</v>
      </c>
      <c r="C34" s="147" t="s">
        <v>249</v>
      </c>
      <c r="D34" s="147" t="s">
        <v>406</v>
      </c>
      <c r="E34" s="148">
        <v>6270</v>
      </c>
      <c r="F34" s="156" t="s">
        <v>433</v>
      </c>
      <c r="G34" s="147" t="s">
        <v>345</v>
      </c>
      <c r="H34" s="147" t="s">
        <v>346</v>
      </c>
      <c r="I34" s="149" t="s">
        <v>218</v>
      </c>
      <c r="J34" s="150">
        <v>31041</v>
      </c>
      <c r="K34" s="147" t="s">
        <v>274</v>
      </c>
      <c r="L34" s="150">
        <v>45268</v>
      </c>
      <c r="M34" s="150">
        <v>48920</v>
      </c>
    </row>
    <row r="35" spans="1:13" ht="38" customHeight="1" x14ac:dyDescent="0.4">
      <c r="A35" s="145">
        <v>33</v>
      </c>
      <c r="B35" s="146" t="s">
        <v>344</v>
      </c>
      <c r="C35" s="147" t="s">
        <v>434</v>
      </c>
      <c r="D35" s="147" t="s">
        <v>406</v>
      </c>
      <c r="E35" s="148">
        <v>350</v>
      </c>
      <c r="F35" s="156" t="s">
        <v>435</v>
      </c>
      <c r="G35" s="147" t="s">
        <v>345</v>
      </c>
      <c r="H35" s="147" t="s">
        <v>346</v>
      </c>
      <c r="I35" s="149" t="s">
        <v>218</v>
      </c>
      <c r="J35" s="150">
        <v>31041</v>
      </c>
      <c r="K35" s="147" t="s">
        <v>274</v>
      </c>
      <c r="L35" s="150">
        <v>45268</v>
      </c>
      <c r="M35" s="150">
        <v>48920</v>
      </c>
    </row>
    <row r="36" spans="1:13" ht="38" customHeight="1" x14ac:dyDescent="0.4">
      <c r="A36" s="145">
        <v>34</v>
      </c>
      <c r="B36" s="146" t="s">
        <v>356</v>
      </c>
      <c r="C36" s="147" t="s">
        <v>249</v>
      </c>
      <c r="D36" s="147" t="s">
        <v>406</v>
      </c>
      <c r="E36" s="148">
        <v>4160</v>
      </c>
      <c r="F36" s="166" t="s">
        <v>436</v>
      </c>
      <c r="G36" s="152" t="s">
        <v>357</v>
      </c>
      <c r="H36" s="147" t="s">
        <v>358</v>
      </c>
      <c r="I36" s="149" t="s">
        <v>254</v>
      </c>
      <c r="J36" s="150">
        <v>23005</v>
      </c>
      <c r="K36" s="147" t="s">
        <v>231</v>
      </c>
      <c r="L36" s="150">
        <v>45362</v>
      </c>
      <c r="M36" s="150">
        <v>49013</v>
      </c>
    </row>
    <row r="37" spans="1:13" ht="38" customHeight="1" x14ac:dyDescent="0.4">
      <c r="A37" s="145">
        <v>35</v>
      </c>
      <c r="B37" s="146" t="s">
        <v>356</v>
      </c>
      <c r="C37" s="147" t="s">
        <v>434</v>
      </c>
      <c r="D37" s="147" t="s">
        <v>406</v>
      </c>
      <c r="E37" s="148">
        <v>350</v>
      </c>
      <c r="F37" s="166" t="s">
        <v>435</v>
      </c>
      <c r="G37" s="152" t="s">
        <v>357</v>
      </c>
      <c r="H37" s="147" t="s">
        <v>358</v>
      </c>
      <c r="I37" s="149" t="s">
        <v>254</v>
      </c>
      <c r="J37" s="150">
        <v>23005</v>
      </c>
      <c r="K37" s="147" t="s">
        <v>231</v>
      </c>
      <c r="L37" s="150">
        <v>45362</v>
      </c>
      <c r="M37" s="150">
        <v>49013</v>
      </c>
    </row>
    <row r="38" spans="1:13" ht="38" customHeight="1" x14ac:dyDescent="0.4">
      <c r="A38" s="145">
        <v>36</v>
      </c>
      <c r="B38" s="146" t="s">
        <v>356</v>
      </c>
      <c r="C38" s="147" t="s">
        <v>434</v>
      </c>
      <c r="D38" s="147" t="s">
        <v>406</v>
      </c>
      <c r="E38" s="148">
        <v>100</v>
      </c>
      <c r="F38" s="166" t="s">
        <v>437</v>
      </c>
      <c r="G38" s="152" t="s">
        <v>357</v>
      </c>
      <c r="H38" s="147" t="s">
        <v>358</v>
      </c>
      <c r="I38" s="149" t="s">
        <v>254</v>
      </c>
      <c r="J38" s="150">
        <v>23005</v>
      </c>
      <c r="K38" s="147" t="s">
        <v>231</v>
      </c>
      <c r="L38" s="150">
        <v>45362</v>
      </c>
      <c r="M38" s="150">
        <v>49013</v>
      </c>
    </row>
    <row r="39" spans="1:13" ht="38" customHeight="1" x14ac:dyDescent="0.4">
      <c r="A39" s="145">
        <v>37</v>
      </c>
      <c r="B39" s="146" t="s">
        <v>337</v>
      </c>
      <c r="C39" s="147" t="s">
        <v>249</v>
      </c>
      <c r="D39" s="147" t="s">
        <v>438</v>
      </c>
      <c r="E39" s="148">
        <v>7850</v>
      </c>
      <c r="F39" s="156" t="s">
        <v>439</v>
      </c>
      <c r="G39" s="147" t="s">
        <v>228</v>
      </c>
      <c r="H39" s="147" t="s">
        <v>338</v>
      </c>
      <c r="I39" s="149" t="s">
        <v>218</v>
      </c>
      <c r="J39" s="150">
        <v>27950</v>
      </c>
      <c r="K39" s="147" t="s">
        <v>229</v>
      </c>
      <c r="L39" s="150">
        <v>44960</v>
      </c>
      <c r="M39" s="150">
        <v>48612</v>
      </c>
    </row>
    <row r="40" spans="1:13" ht="38" customHeight="1" x14ac:dyDescent="0.4">
      <c r="A40" s="145">
        <v>38</v>
      </c>
      <c r="B40" s="146" t="s">
        <v>367</v>
      </c>
      <c r="C40" s="147" t="s">
        <v>440</v>
      </c>
      <c r="D40" s="147" t="s">
        <v>415</v>
      </c>
      <c r="E40" s="148">
        <v>577.5</v>
      </c>
      <c r="F40" s="156" t="s">
        <v>441</v>
      </c>
      <c r="G40" s="152" t="s">
        <v>442</v>
      </c>
      <c r="H40" s="147" t="s">
        <v>369</v>
      </c>
      <c r="I40" s="149" t="s">
        <v>216</v>
      </c>
      <c r="J40" s="150">
        <v>34665</v>
      </c>
    </row>
    <row r="41" spans="1:13" ht="38" customHeight="1" x14ac:dyDescent="0.4">
      <c r="A41" s="145">
        <v>39</v>
      </c>
      <c r="B41" s="155" t="s">
        <v>382</v>
      </c>
      <c r="C41" s="147" t="s">
        <v>391</v>
      </c>
      <c r="D41" s="147" t="s">
        <v>406</v>
      </c>
      <c r="E41" s="148">
        <f>465+581</f>
        <v>1046</v>
      </c>
      <c r="F41" s="156" t="s">
        <v>443</v>
      </c>
      <c r="G41" s="129" t="s">
        <v>383</v>
      </c>
      <c r="H41" s="129" t="s">
        <v>384</v>
      </c>
      <c r="I41" s="130" t="s">
        <v>254</v>
      </c>
      <c r="J41" s="150">
        <v>30680</v>
      </c>
      <c r="K41" s="147" t="s">
        <v>274</v>
      </c>
      <c r="L41" s="150">
        <v>45026</v>
      </c>
      <c r="M41" s="150">
        <v>48678</v>
      </c>
    </row>
    <row r="42" spans="1:13" ht="38" customHeight="1" x14ac:dyDescent="0.4">
      <c r="A42" s="145">
        <v>40</v>
      </c>
      <c r="B42" s="146" t="s">
        <v>385</v>
      </c>
      <c r="C42" s="147" t="s">
        <v>444</v>
      </c>
      <c r="D42" s="147" t="s">
        <v>406</v>
      </c>
      <c r="E42" s="148">
        <v>242</v>
      </c>
      <c r="F42" s="156" t="s">
        <v>443</v>
      </c>
      <c r="G42" s="147" t="s">
        <v>386</v>
      </c>
      <c r="H42" s="147" t="s">
        <v>387</v>
      </c>
      <c r="I42" s="149" t="s">
        <v>254</v>
      </c>
      <c r="J42" s="150">
        <v>28887</v>
      </c>
      <c r="K42" s="147" t="s">
        <v>274</v>
      </c>
      <c r="L42" s="150">
        <v>45062</v>
      </c>
      <c r="M42" s="150">
        <v>48714</v>
      </c>
    </row>
    <row r="43" spans="1:13" ht="37.049999999999997" customHeight="1" x14ac:dyDescent="0.4">
      <c r="A43" s="430" t="s">
        <v>445</v>
      </c>
      <c r="B43" s="431"/>
      <c r="C43" s="431"/>
      <c r="D43" s="432"/>
      <c r="E43" s="158">
        <f>SUM(E3:E42)</f>
        <v>91442.5</v>
      </c>
      <c r="K43" s="129"/>
    </row>
    <row r="44" spans="1:13" ht="18" customHeight="1" x14ac:dyDescent="0.4">
      <c r="B44" s="133"/>
      <c r="J44" s="159"/>
    </row>
    <row r="45" spans="1:13" ht="18" customHeight="1" x14ac:dyDescent="0.4">
      <c r="B45" s="133"/>
      <c r="J45" s="159"/>
    </row>
    <row r="46" spans="1:13" ht="18" customHeight="1" x14ac:dyDescent="0.4">
      <c r="B46" s="133"/>
      <c r="J46" s="159"/>
    </row>
    <row r="47" spans="1:13" ht="18" customHeight="1" x14ac:dyDescent="0.4">
      <c r="B47" s="133"/>
      <c r="J47" s="159"/>
    </row>
    <row r="48" spans="1:13" ht="18" customHeight="1" x14ac:dyDescent="0.4">
      <c r="B48" s="133"/>
      <c r="J48" s="159"/>
    </row>
    <row r="49" spans="2:10" ht="18" customHeight="1" x14ac:dyDescent="0.4">
      <c r="B49" s="133"/>
      <c r="J49" s="159"/>
    </row>
    <row r="50" spans="2:10" ht="18" customHeight="1" x14ac:dyDescent="0.4">
      <c r="B50" s="133"/>
      <c r="J50" s="159"/>
    </row>
    <row r="51" spans="2:10" ht="18" customHeight="1" x14ac:dyDescent="0.4">
      <c r="B51" s="133"/>
      <c r="J51" s="159"/>
    </row>
    <row r="52" spans="2:10" ht="18" customHeight="1" x14ac:dyDescent="0.4">
      <c r="B52" s="133"/>
      <c r="J52" s="159"/>
    </row>
    <row r="53" spans="2:10" ht="18" customHeight="1" x14ac:dyDescent="0.4">
      <c r="B53" s="133"/>
      <c r="J53" s="159"/>
    </row>
    <row r="54" spans="2:10" ht="18" customHeight="1" x14ac:dyDescent="0.4">
      <c r="B54" s="160"/>
      <c r="J54" s="159"/>
    </row>
    <row r="55" spans="2:10" ht="18" customHeight="1" x14ac:dyDescent="0.4">
      <c r="B55" s="160"/>
      <c r="J55" s="159"/>
    </row>
    <row r="56" spans="2:10" ht="18" customHeight="1" x14ac:dyDescent="0.4">
      <c r="B56" s="160"/>
      <c r="J56" s="159"/>
    </row>
    <row r="57" spans="2:10" ht="18" customHeight="1" x14ac:dyDescent="0.4">
      <c r="B57" s="160"/>
      <c r="J57" s="159"/>
    </row>
    <row r="58" spans="2:10" ht="18" customHeight="1" x14ac:dyDescent="0.4">
      <c r="B58" s="160"/>
      <c r="J58" s="159"/>
    </row>
    <row r="59" spans="2:10" ht="18" customHeight="1" x14ac:dyDescent="0.4">
      <c r="B59" s="160"/>
      <c r="J59" s="159"/>
    </row>
    <row r="60" spans="2:10" ht="18" customHeight="1" x14ac:dyDescent="0.4">
      <c r="B60" s="160"/>
      <c r="J60" s="159"/>
    </row>
    <row r="61" spans="2:10" ht="18" customHeight="1" x14ac:dyDescent="0.4">
      <c r="B61" s="160"/>
      <c r="J61" s="159"/>
    </row>
    <row r="62" spans="2:10" ht="18" customHeight="1" x14ac:dyDescent="0.4">
      <c r="B62" s="160"/>
      <c r="J62" s="159"/>
    </row>
    <row r="63" spans="2:10" ht="18" customHeight="1" x14ac:dyDescent="0.4">
      <c r="B63" s="160"/>
      <c r="J63" s="159"/>
    </row>
    <row r="64" spans="2:10" ht="18" customHeight="1" x14ac:dyDescent="0.4">
      <c r="B64" s="160"/>
      <c r="J64" s="159"/>
    </row>
    <row r="65" spans="2:10" ht="18" customHeight="1" x14ac:dyDescent="0.4">
      <c r="B65" s="160"/>
      <c r="J65" s="159"/>
    </row>
    <row r="66" spans="2:10" ht="18" customHeight="1" x14ac:dyDescent="0.4">
      <c r="B66" s="160"/>
      <c r="J66" s="159"/>
    </row>
    <row r="67" spans="2:10" ht="18" customHeight="1" x14ac:dyDescent="0.4">
      <c r="B67" s="160"/>
      <c r="J67" s="159"/>
    </row>
  </sheetData>
  <mergeCells count="3">
    <mergeCell ref="A1:F1"/>
    <mergeCell ref="G1:M1"/>
    <mergeCell ref="A43:D43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89D0-E218-489F-9C27-B184185803AC}">
  <dimension ref="A1:F35"/>
  <sheetViews>
    <sheetView topLeftCell="A10" zoomScale="71" workbookViewId="0">
      <selection activeCell="A11" sqref="A11:E11"/>
    </sheetView>
  </sheetViews>
  <sheetFormatPr defaultColWidth="9.73046875" defaultRowHeight="12.4" x14ac:dyDescent="0.4"/>
  <cols>
    <col min="1" max="1" width="5.46484375" style="147" customWidth="1"/>
    <col min="2" max="2" width="15.1328125" style="147" customWidth="1"/>
    <col min="3" max="3" width="15.796875" style="147" customWidth="1"/>
    <col min="4" max="4" width="8.73046875" style="147" customWidth="1"/>
    <col min="5" max="5" width="16.6640625" style="147" customWidth="1"/>
    <col min="6" max="6" width="20.73046875" style="149" customWidth="1"/>
    <col min="7" max="16384" width="9.73046875" style="136"/>
  </cols>
  <sheetData>
    <row r="1" spans="1:6" ht="27" customHeight="1" x14ac:dyDescent="0.4">
      <c r="A1" s="419" t="s">
        <v>449</v>
      </c>
      <c r="B1" s="420"/>
      <c r="C1" s="420"/>
      <c r="D1" s="420"/>
      <c r="E1" s="421"/>
      <c r="F1" s="134" t="s">
        <v>450</v>
      </c>
    </row>
    <row r="2" spans="1:6" ht="27" customHeight="1" x14ac:dyDescent="0.4">
      <c r="A2" s="137" t="s">
        <v>199</v>
      </c>
      <c r="B2" s="137" t="s">
        <v>200</v>
      </c>
      <c r="C2" s="138" t="s">
        <v>451</v>
      </c>
      <c r="D2" s="137" t="s">
        <v>242</v>
      </c>
      <c r="E2" s="137" t="s">
        <v>244</v>
      </c>
      <c r="F2" s="141" t="s">
        <v>452</v>
      </c>
    </row>
    <row r="3" spans="1:6" ht="155.55000000000001" customHeight="1" x14ac:dyDescent="0.4">
      <c r="A3" s="147">
        <v>1</v>
      </c>
      <c r="B3" s="133" t="s">
        <v>279</v>
      </c>
      <c r="C3" s="147" t="s">
        <v>453</v>
      </c>
      <c r="D3" s="147" t="s">
        <v>250</v>
      </c>
      <c r="E3" s="424" t="s">
        <v>251</v>
      </c>
    </row>
    <row r="4" spans="1:6" ht="155.55000000000001" customHeight="1" x14ac:dyDescent="0.4">
      <c r="A4" s="147">
        <v>2</v>
      </c>
      <c r="B4" s="133" t="s">
        <v>283</v>
      </c>
      <c r="C4" s="147" t="s">
        <v>453</v>
      </c>
      <c r="D4" s="147" t="s">
        <v>250</v>
      </c>
      <c r="E4" s="424"/>
    </row>
    <row r="5" spans="1:6" ht="155.55000000000001" customHeight="1" x14ac:dyDescent="0.4">
      <c r="A5" s="147">
        <v>3</v>
      </c>
      <c r="B5" s="133" t="s">
        <v>320</v>
      </c>
      <c r="C5" s="147" t="s">
        <v>453</v>
      </c>
      <c r="D5" s="147" t="s">
        <v>250</v>
      </c>
      <c r="E5" s="424"/>
      <c r="F5" s="149" t="s">
        <v>454</v>
      </c>
    </row>
    <row r="6" spans="1:6" ht="155.55000000000001" customHeight="1" x14ac:dyDescent="0.4">
      <c r="A6" s="147">
        <v>4</v>
      </c>
      <c r="B6" s="133" t="s">
        <v>325</v>
      </c>
      <c r="C6" s="147" t="s">
        <v>453</v>
      </c>
      <c r="D6" s="147" t="s">
        <v>250</v>
      </c>
      <c r="E6" s="424"/>
      <c r="F6" s="149" t="s">
        <v>454</v>
      </c>
    </row>
    <row r="7" spans="1:6" ht="155.55000000000001" customHeight="1" x14ac:dyDescent="0.4">
      <c r="A7" s="147">
        <v>5</v>
      </c>
      <c r="B7" s="133" t="s">
        <v>301</v>
      </c>
      <c r="C7" s="147" t="s">
        <v>453</v>
      </c>
      <c r="D7" s="147" t="s">
        <v>302</v>
      </c>
      <c r="E7" s="416" t="s">
        <v>455</v>
      </c>
    </row>
    <row r="8" spans="1:6" ht="155.55000000000001" customHeight="1" x14ac:dyDescent="0.4">
      <c r="A8" s="147">
        <v>6</v>
      </c>
      <c r="B8" s="133" t="s">
        <v>311</v>
      </c>
      <c r="C8" s="147" t="s">
        <v>453</v>
      </c>
      <c r="D8" s="147" t="s">
        <v>302</v>
      </c>
      <c r="E8" s="417"/>
    </row>
    <row r="9" spans="1:6" ht="188" customHeight="1" x14ac:dyDescent="0.4">
      <c r="A9" s="147">
        <v>7</v>
      </c>
      <c r="B9" s="133" t="s">
        <v>317</v>
      </c>
      <c r="C9" s="147" t="s">
        <v>453</v>
      </c>
      <c r="D9" s="147" t="s">
        <v>302</v>
      </c>
      <c r="E9" s="417"/>
    </row>
    <row r="10" spans="1:6" ht="155.55000000000001" customHeight="1" x14ac:dyDescent="0.4">
      <c r="A10" s="147">
        <v>8</v>
      </c>
      <c r="B10" s="133" t="s">
        <v>371</v>
      </c>
      <c r="C10" s="147" t="s">
        <v>453</v>
      </c>
      <c r="D10" s="147" t="s">
        <v>221</v>
      </c>
      <c r="E10" s="173" t="s">
        <v>359</v>
      </c>
    </row>
    <row r="11" spans="1:6" ht="18" customHeight="1" x14ac:dyDescent="0.4">
      <c r="B11" s="133"/>
    </row>
    <row r="12" spans="1:6" ht="18" customHeight="1" x14ac:dyDescent="0.4">
      <c r="B12" s="133"/>
    </row>
    <row r="13" spans="1:6" ht="18" customHeight="1" x14ac:dyDescent="0.4">
      <c r="B13" s="133"/>
    </row>
    <row r="14" spans="1:6" ht="18" customHeight="1" x14ac:dyDescent="0.4">
      <c r="B14" s="133"/>
    </row>
    <row r="15" spans="1:6" ht="18" customHeight="1" x14ac:dyDescent="0.4">
      <c r="B15" s="133"/>
    </row>
    <row r="16" spans="1:6" ht="18" customHeight="1" x14ac:dyDescent="0.4">
      <c r="B16" s="133"/>
    </row>
    <row r="17" spans="2:2" ht="18" customHeight="1" x14ac:dyDescent="0.4">
      <c r="B17" s="133"/>
    </row>
    <row r="18" spans="2:2" ht="18" customHeight="1" x14ac:dyDescent="0.4">
      <c r="B18" s="133"/>
    </row>
    <row r="19" spans="2:2" ht="18" customHeight="1" x14ac:dyDescent="0.4">
      <c r="B19" s="133"/>
    </row>
    <row r="20" spans="2:2" ht="18" customHeight="1" x14ac:dyDescent="0.4">
      <c r="B20" s="133"/>
    </row>
    <row r="21" spans="2:2" ht="18" customHeight="1" x14ac:dyDescent="0.4">
      <c r="B21" s="133"/>
    </row>
    <row r="22" spans="2:2" ht="18" customHeight="1" x14ac:dyDescent="0.4">
      <c r="B22" s="160"/>
    </row>
    <row r="23" spans="2:2" ht="18" customHeight="1" x14ac:dyDescent="0.4">
      <c r="B23" s="160"/>
    </row>
    <row r="24" spans="2:2" ht="18" customHeight="1" x14ac:dyDescent="0.4">
      <c r="B24" s="160"/>
    </row>
    <row r="25" spans="2:2" ht="18" customHeight="1" x14ac:dyDescent="0.4">
      <c r="B25" s="160"/>
    </row>
    <row r="26" spans="2:2" ht="18" customHeight="1" x14ac:dyDescent="0.4">
      <c r="B26" s="160"/>
    </row>
    <row r="27" spans="2:2" ht="18" customHeight="1" x14ac:dyDescent="0.4">
      <c r="B27" s="160"/>
    </row>
    <row r="28" spans="2:2" ht="18" customHeight="1" x14ac:dyDescent="0.4">
      <c r="B28" s="160"/>
    </row>
    <row r="29" spans="2:2" ht="18" customHeight="1" x14ac:dyDescent="0.4">
      <c r="B29" s="160"/>
    </row>
    <row r="30" spans="2:2" ht="18" customHeight="1" x14ac:dyDescent="0.4">
      <c r="B30" s="160"/>
    </row>
    <row r="31" spans="2:2" ht="18" customHeight="1" x14ac:dyDescent="0.4">
      <c r="B31" s="160"/>
    </row>
    <row r="32" spans="2:2" ht="18" customHeight="1" x14ac:dyDescent="0.4">
      <c r="B32" s="160"/>
    </row>
    <row r="33" spans="2:2" ht="18" customHeight="1" x14ac:dyDescent="0.4">
      <c r="B33" s="160"/>
    </row>
    <row r="34" spans="2:2" ht="18" customHeight="1" x14ac:dyDescent="0.4">
      <c r="B34" s="160"/>
    </row>
    <row r="35" spans="2:2" ht="18" customHeight="1" x14ac:dyDescent="0.4">
      <c r="B35" s="160"/>
    </row>
  </sheetData>
  <mergeCells count="3">
    <mergeCell ref="A1:E1"/>
    <mergeCell ref="E3:E6"/>
    <mergeCell ref="E7:E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结算对比</vt:lpstr>
      <vt:lpstr>机票合计</vt:lpstr>
      <vt:lpstr>国际段</vt:lpstr>
      <vt:lpstr>国内段</vt:lpstr>
      <vt:lpstr>机票退票服务费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win11.x64</dc:creator>
  <cp:lastModifiedBy>ke ma</cp:lastModifiedBy>
  <dcterms:created xsi:type="dcterms:W3CDTF">2015-06-05T18:19:34Z</dcterms:created>
  <dcterms:modified xsi:type="dcterms:W3CDTF">2024-06-18T06:09:11Z</dcterms:modified>
</cp:coreProperties>
</file>