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易车露营" sheetId="1" r:id="rId1"/>
    <sheet name="车马费" sheetId="2" r:id="rId2"/>
  </sheets>
  <calcPr calcId="144525"/>
</workbook>
</file>

<file path=xl/sharedStrings.xml><?xml version="1.0" encoding="utf-8"?>
<sst xmlns="http://schemas.openxmlformats.org/spreadsheetml/2006/main" count="159" uniqueCount="129">
  <si>
    <t>易起露营 广州站-结算</t>
  </si>
  <si>
    <t xml:space="preserve">  项目名称：易起露营 广州站</t>
  </si>
  <si>
    <t xml:space="preserve">  报价时间：</t>
  </si>
  <si>
    <t xml:space="preserve">  活动时间：6月11日（周六）13:00-18:00</t>
  </si>
  <si>
    <t xml:space="preserve">  进场时间：6月11日上午</t>
  </si>
  <si>
    <t xml:space="preserve">  活动地点：从化荔枝球露营地</t>
  </si>
  <si>
    <t xml:space="preserve">名称/Name </t>
  </si>
  <si>
    <t xml:space="preserve">详细清单/Detailed list </t>
  </si>
  <si>
    <t xml:space="preserve">数量/Volume </t>
  </si>
  <si>
    <t xml:space="preserve">单位/Units </t>
  </si>
  <si>
    <t>天</t>
  </si>
  <si>
    <t>单价</t>
  </si>
  <si>
    <t>总价(RMB)</t>
  </si>
  <si>
    <t xml:space="preserve">备注/Remarks </t>
  </si>
  <si>
    <t>A、各区布置部分</t>
  </si>
  <si>
    <t>沿途指引牌</t>
  </si>
  <si>
    <t>易拉宝</t>
  </si>
  <si>
    <t>个</t>
  </si>
  <si>
    <t>音响</t>
  </si>
  <si>
    <t>能连蓝牙麦克风的移动音箱（广场舞那种）</t>
  </si>
  <si>
    <t>只</t>
  </si>
  <si>
    <t>租赁</t>
  </si>
  <si>
    <t>小计：</t>
  </si>
  <si>
    <t>B、租赁及采买物料</t>
  </si>
  <si>
    <t>天幕+户外桌椅租赁（1桌4椅）</t>
  </si>
  <si>
    <t>套</t>
  </si>
  <si>
    <t>基础用品（驱蚊花露水、纸抽、湿巾、免洗洗手液等）</t>
  </si>
  <si>
    <t>茶歇（饮品、食品）</t>
  </si>
  <si>
    <t>扑克牌（10副）</t>
  </si>
  <si>
    <t>一次性雨衣</t>
  </si>
  <si>
    <t>竞技-大金字塔帐篷</t>
  </si>
  <si>
    <t>4.14*4.14*2.8米，含2位床垫、被子、枕头</t>
  </si>
  <si>
    <t>竞技-小金字塔帐篷</t>
  </si>
  <si>
    <t>2.35*2.1*1.45米，含2位床垫、被子、枕头</t>
  </si>
  <si>
    <t>拍立得</t>
  </si>
  <si>
    <t>相纸一盒十张</t>
  </si>
  <si>
    <t>盒</t>
  </si>
  <si>
    <t>3寸相纸</t>
  </si>
  <si>
    <t>挂绳夹子</t>
  </si>
  <si>
    <t>彩色木夹40枚+麻绳25米</t>
  </si>
  <si>
    <t>手绘帐篷</t>
  </si>
  <si>
    <t>小号帐篷1.1米，含塑料针、扎带绳、气球4只、彩旗布12片</t>
  </si>
  <si>
    <t>彩绘笔</t>
  </si>
  <si>
    <t>一盒13色</t>
  </si>
  <si>
    <t>主持人手卡</t>
  </si>
  <si>
    <t>份</t>
  </si>
  <si>
    <t>铜版纸</t>
  </si>
  <si>
    <t>C、延展物料</t>
  </si>
  <si>
    <t>拍照手举牌</t>
  </si>
  <si>
    <t>横幅（门头1；合照1）</t>
  </si>
  <si>
    <t>条</t>
  </si>
  <si>
    <t>蓝底白字，尺寸：门头1-3.6米，宽60cm；合照1-长5米，宽60cm）</t>
  </si>
  <si>
    <t>易车社区LOGO贴纸（50cm宽）</t>
  </si>
  <si>
    <t>张</t>
  </si>
  <si>
    <t>现场天幕、帐篷上粘贴</t>
  </si>
  <si>
    <t>KT板手举牌（停车场工作人员指引用）</t>
  </si>
  <si>
    <t>抽奖箱</t>
  </si>
  <si>
    <t>杜邦纸手环</t>
  </si>
  <si>
    <t>签到贴纸-不干胶背贴</t>
  </si>
  <si>
    <t>D、人员部分</t>
  </si>
  <si>
    <t>模特招募（易车招募，供应商配合当日支付，现金/转账）</t>
  </si>
  <si>
    <t>人／天</t>
  </si>
  <si>
    <t>代付劳务费，易车招募</t>
  </si>
  <si>
    <t>项目经理</t>
  </si>
  <si>
    <t>活动当天物料管理和指挥易车工作人员执行</t>
  </si>
  <si>
    <t>场地勘测</t>
  </si>
  <si>
    <t>项</t>
  </si>
  <si>
    <t>F、设计相关</t>
  </si>
  <si>
    <t>设计相关</t>
  </si>
  <si>
    <t>场地规划、效果图设计</t>
  </si>
  <si>
    <t>平面图</t>
  </si>
  <si>
    <t>G、人员及运输及其他</t>
  </si>
  <si>
    <t>搭建及撤场人员</t>
  </si>
  <si>
    <t>提前一天布场工作人员</t>
  </si>
  <si>
    <t>人</t>
  </si>
  <si>
    <t>车辆运输</t>
  </si>
  <si>
    <t>需调整运输费用</t>
  </si>
  <si>
    <t>车次</t>
  </si>
  <si>
    <t>物料太多，供应商进场和离场均需增加运输费用</t>
  </si>
  <si>
    <t>19座考斯特租车</t>
  </si>
  <si>
    <t>广州tit创意园-从化荔枝球-广州tit创意园</t>
  </si>
  <si>
    <t>辆</t>
  </si>
  <si>
    <t>1天用车</t>
  </si>
  <si>
    <t>场地</t>
  </si>
  <si>
    <t>场地租金垫付</t>
  </si>
  <si>
    <t>含3套天幕套餐</t>
  </si>
  <si>
    <t>6月11日增加6张椅子</t>
  </si>
  <si>
    <t>上车费</t>
  </si>
  <si>
    <t>台</t>
  </si>
  <si>
    <t>3免1</t>
  </si>
  <si>
    <t>场地电费</t>
  </si>
  <si>
    <t>（取消）</t>
  </si>
  <si>
    <t>目前无用电需求</t>
  </si>
  <si>
    <t>费用总计：</t>
  </si>
  <si>
    <t>服务费（8%）：</t>
  </si>
  <si>
    <t>现金税金（6%）</t>
  </si>
  <si>
    <t>税金（6%）：</t>
  </si>
  <si>
    <t>含税总计：</t>
  </si>
  <si>
    <t>相关部门：</t>
  </si>
  <si>
    <t>会议日期：</t>
  </si>
  <si>
    <t>旅行社名称：</t>
  </si>
  <si>
    <t>活动人数：</t>
  </si>
  <si>
    <t>活动地点：</t>
  </si>
  <si>
    <t>项目</t>
  </si>
  <si>
    <t>报价</t>
  </si>
  <si>
    <t>分项</t>
  </si>
  <si>
    <t>数量A</t>
  </si>
  <si>
    <t>单位A</t>
  </si>
  <si>
    <t>数量B</t>
  </si>
  <si>
    <t>单位B</t>
  </si>
  <si>
    <t>小计</t>
  </si>
  <si>
    <t>车马费</t>
  </si>
  <si>
    <t>件</t>
  </si>
  <si>
    <t>批</t>
  </si>
  <si>
    <t>费用合计：</t>
  </si>
  <si>
    <t>会议成本总计</t>
  </si>
  <si>
    <t>服务费</t>
  </si>
  <si>
    <t>税费</t>
  </si>
  <si>
    <t>含税总计</t>
  </si>
  <si>
    <t>报价说明：</t>
  </si>
  <si>
    <t>报价人/联系方式：</t>
  </si>
  <si>
    <t>日期：</t>
  </si>
  <si>
    <t>注：</t>
  </si>
  <si>
    <t>1、如果是指定的就直接把价格填上，在后面备注里面给出链接或参考出处。</t>
  </si>
  <si>
    <t>2、若没有指定的，就将具体需求填到备注里或单独出一个文档描述。</t>
  </si>
  <si>
    <t>3、表格中没有的条目，可自行增加，注意保留公式。</t>
  </si>
  <si>
    <t>4、供应商会按照此单需求返回最终报价。</t>
  </si>
  <si>
    <t>5、填写单价时，可参考“供应商报价”，此为签约报价，尽量不要高于此价。</t>
  </si>
  <si>
    <t>6、待全部都确认好后，此报价作为PO单的附件通过邮件进行确认，生成订单。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</si>
</sst>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&quot; &quot;;&quot;(￥&quot;#,##0\)"/>
    <numFmt numFmtId="177" formatCode="&quot;￥&quot;#,##0.00;&quot;￥&quot;#,##0.00"/>
    <numFmt numFmtId="178" formatCode="[$￥-804]#,##0.00"/>
  </numFmts>
  <fonts count="39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charset val="134"/>
    </font>
    <font>
      <b/>
      <i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u/>
      <sz val="10"/>
      <name val="微软雅黑"/>
      <family val="2"/>
      <charset val="134"/>
    </font>
    <font>
      <b/>
      <u/>
      <sz val="10"/>
      <color rgb="FFFF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u val="singleAccounting"/>
      <sz val="10"/>
      <color rgb="FFFF0000"/>
      <name val="微软雅黑"/>
      <family val="2"/>
      <charset val="134"/>
    </font>
    <font>
      <sz val="12"/>
      <color indexed="8"/>
      <name val="宋体"/>
      <charset val="134"/>
    </font>
    <font>
      <b/>
      <sz val="18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14"/>
      <name val="微软雅黑"/>
      <family val="2"/>
      <charset val="134"/>
    </font>
    <font>
      <b/>
      <sz val="9"/>
      <color indexed="18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2" fillId="19" borderId="10" applyNumberFormat="0" applyAlignment="0" applyProtection="0">
      <alignment vertical="center"/>
    </xf>
    <xf numFmtId="0" fontId="33" fillId="19" borderId="6" applyNumberFormat="0" applyAlignment="0" applyProtection="0">
      <alignment vertical="center"/>
    </xf>
    <xf numFmtId="0" fontId="34" fillId="20" borderId="1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3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3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43" fontId="7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9" fontId="1" fillId="2" borderId="2" xfId="0" applyNumberFormat="1" applyFont="1" applyFill="1" applyBorder="1" applyAlignment="1">
      <alignment horizontal="right" vertical="center"/>
    </xf>
    <xf numFmtId="9" fontId="1" fillId="2" borderId="5" xfId="0" applyNumberFormat="1" applyFont="1" applyFill="1" applyBorder="1" applyAlignment="1">
      <alignment horizontal="center" vertical="center"/>
    </xf>
    <xf numFmtId="9" fontId="1" fillId="2" borderId="5" xfId="0" applyNumberFormat="1" applyFont="1" applyFill="1" applyBorder="1" applyAlignment="1">
      <alignment horizontal="right" vertical="center"/>
    </xf>
    <xf numFmtId="43" fontId="8" fillId="2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43" fontId="9" fillId="6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31" fontId="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center"/>
    </xf>
    <xf numFmtId="43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49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49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horizontal="right" vertical="center"/>
    </xf>
    <xf numFmtId="0" fontId="15" fillId="7" borderId="1" xfId="0" applyFont="1" applyFill="1" applyBorder="1" applyAlignment="1">
      <alignment horizontal="right" vertical="center"/>
    </xf>
    <xf numFmtId="176" fontId="15" fillId="7" borderId="1" xfId="0" applyNumberFormat="1" applyFont="1" applyFill="1" applyBorder="1" applyAlignment="1">
      <alignment horizontal="center" vertical="center"/>
    </xf>
    <xf numFmtId="177" fontId="17" fillId="7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49" fontId="15" fillId="8" borderId="1" xfId="0" applyNumberFormat="1" applyFont="1" applyFill="1" applyBorder="1" applyAlignment="1">
      <alignment horizontal="right" vertical="center"/>
    </xf>
    <xf numFmtId="0" fontId="15" fillId="8" borderId="1" xfId="0" applyFont="1" applyFill="1" applyBorder="1" applyAlignment="1">
      <alignment horizontal="right" vertical="center"/>
    </xf>
    <xf numFmtId="176" fontId="15" fillId="8" borderId="1" xfId="0" applyNumberFormat="1" applyFont="1" applyFill="1" applyBorder="1" applyAlignment="1">
      <alignment horizontal="center" vertical="center"/>
    </xf>
    <xf numFmtId="177" fontId="17" fillId="8" borderId="1" xfId="0" applyNumberFormat="1" applyFont="1" applyFill="1" applyBorder="1" applyAlignment="1">
      <alignment horizontal="center" vertical="center" wrapText="1"/>
    </xf>
    <xf numFmtId="177" fontId="16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3" fillId="9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0" fontId="13" fillId="9" borderId="1" xfId="0" applyFont="1" applyFill="1" applyBorder="1" applyAlignment="1">
      <alignment horizontal="center" vertical="center" wrapText="1"/>
    </xf>
    <xf numFmtId="176" fontId="14" fillId="9" borderId="1" xfId="0" applyNumberFormat="1" applyFont="1" applyFill="1" applyBorder="1" applyAlignment="1">
      <alignment vertical="center"/>
    </xf>
    <xf numFmtId="0" fontId="14" fillId="9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49" fontId="13" fillId="8" borderId="1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176" fontId="13" fillId="8" borderId="1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381000</xdr:colOff>
      <xdr:row>0</xdr:row>
      <xdr:rowOff>419100</xdr:rowOff>
    </xdr:from>
    <xdr:to>
      <xdr:col>6</xdr:col>
      <xdr:colOff>469265</xdr:colOff>
      <xdr:row>3</xdr:row>
      <xdr:rowOff>38735</xdr:rowOff>
    </xdr:to>
    <xdr:sp>
      <xdr:nvSpPr>
        <xdr:cNvPr id="2" name="WordArt 2"/>
        <xdr:cNvSpPr>
          <a:spLocks noTextEdit="1"/>
        </xdr:cNvSpPr>
      </xdr:nvSpPr>
      <xdr:spPr>
        <a:xfrm>
          <a:off x="5393055" y="419100"/>
          <a:ext cx="2067560" cy="600710"/>
        </a:xfrm>
        <a:prstGeom prst="rect">
          <a:avLst/>
        </a:prstGeom>
      </xdr:spPr>
      <xdr:txBody>
        <a:bodyPr vertOverflow="overflow" wrap="none" fromWordArt="1">
          <a:prstTxWarp prst="textPlain">
            <a:avLst>
              <a:gd name="adj" fmla="val 50000"/>
            </a:avLst>
          </a:prstTxWarp>
          <a:norm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3600" b="1"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solidFill>
                <a:srgbClr val="FFFFFF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</a:rPr>
            <a:t> 结 算 单</a:t>
          </a:r>
          <a:endParaRPr lang="zh-CN" altLang="en-US" sz="3600" b="1"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solidFill>
              <a:srgbClr val="FFFFFF">
                <a:alpha val="100000"/>
              </a:srgbClr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selection activeCell="B60" sqref="B60"/>
    </sheetView>
  </sheetViews>
  <sheetFormatPr defaultColWidth="9" defaultRowHeight="14.25" outlineLevelCol="7"/>
  <cols>
    <col min="1" max="1" width="29" style="42" customWidth="1"/>
    <col min="2" max="2" width="57.6666666666667" style="42" customWidth="1"/>
    <col min="3" max="5" width="8.66666666666667" style="42" customWidth="1"/>
    <col min="6" max="6" width="11.3333333333333" style="42" customWidth="1"/>
    <col min="7" max="7" width="14.3333333333333" style="42" customWidth="1"/>
    <col min="8" max="8" width="33.3333333333333" style="43" customWidth="1"/>
    <col min="9" max="16384" width="9" style="42"/>
  </cols>
  <sheetData>
    <row r="1" s="42" customFormat="1" ht="35" customHeight="1" spans="1:8">
      <c r="A1" s="44" t="s">
        <v>0</v>
      </c>
      <c r="B1" s="45"/>
      <c r="C1" s="45"/>
      <c r="D1" s="45"/>
      <c r="E1" s="45"/>
      <c r="F1" s="46"/>
      <c r="G1" s="45"/>
      <c r="H1" s="45"/>
    </row>
    <row r="2" s="42" customFormat="1" ht="30" customHeight="1" spans="1:8">
      <c r="A2" s="47" t="s">
        <v>1</v>
      </c>
      <c r="B2" s="48"/>
      <c r="C2" s="48"/>
      <c r="D2" s="48"/>
      <c r="E2" s="48"/>
      <c r="F2" s="48"/>
      <c r="G2" s="48"/>
      <c r="H2" s="48"/>
    </row>
    <row r="3" s="42" customFormat="1" ht="30" customHeight="1" spans="1:8">
      <c r="A3" s="49" t="s">
        <v>2</v>
      </c>
      <c r="B3" s="50"/>
      <c r="C3" s="50"/>
      <c r="D3" s="50"/>
      <c r="E3" s="50"/>
      <c r="F3" s="50"/>
      <c r="G3" s="50"/>
      <c r="H3" s="50"/>
    </row>
    <row r="4" s="42" customFormat="1" ht="30" customHeight="1" spans="1:8">
      <c r="A4" s="51" t="s">
        <v>3</v>
      </c>
      <c r="B4" s="52"/>
      <c r="C4" s="52"/>
      <c r="D4" s="52"/>
      <c r="E4" s="52"/>
      <c r="F4" s="52"/>
      <c r="G4" s="52"/>
      <c r="H4" s="52"/>
    </row>
    <row r="5" s="42" customFormat="1" ht="30" customHeight="1" spans="1:8">
      <c r="A5" s="49" t="s">
        <v>4</v>
      </c>
      <c r="B5" s="50"/>
      <c r="C5" s="50"/>
      <c r="D5" s="50"/>
      <c r="E5" s="50"/>
      <c r="F5" s="50"/>
      <c r="G5" s="50"/>
      <c r="H5" s="50"/>
    </row>
    <row r="6" s="42" customFormat="1" ht="30" customHeight="1" spans="1:8">
      <c r="A6" s="49" t="s">
        <v>5</v>
      </c>
      <c r="B6" s="50"/>
      <c r="C6" s="50"/>
      <c r="D6" s="50"/>
      <c r="E6" s="50"/>
      <c r="F6" s="50"/>
      <c r="G6" s="50"/>
      <c r="H6" s="50"/>
    </row>
    <row r="7" s="42" customFormat="1" ht="25" customHeight="1" spans="1:8">
      <c r="A7" s="53" t="s">
        <v>6</v>
      </c>
      <c r="B7" s="53" t="s">
        <v>7</v>
      </c>
      <c r="C7" s="53" t="s">
        <v>8</v>
      </c>
      <c r="D7" s="53" t="s">
        <v>9</v>
      </c>
      <c r="E7" s="53" t="s">
        <v>10</v>
      </c>
      <c r="F7" s="53" t="s">
        <v>11</v>
      </c>
      <c r="G7" s="53" t="s">
        <v>12</v>
      </c>
      <c r="H7" s="53" t="s">
        <v>13</v>
      </c>
    </row>
    <row r="8" s="42" customFormat="1" ht="25" customHeight="1" spans="1:8">
      <c r="A8" s="53" t="s">
        <v>14</v>
      </c>
      <c r="B8" s="54"/>
      <c r="C8" s="54"/>
      <c r="D8" s="54"/>
      <c r="E8" s="54"/>
      <c r="F8" s="54"/>
      <c r="G8" s="54"/>
      <c r="H8" s="55"/>
    </row>
    <row r="9" s="42" customFormat="1" ht="25" customHeight="1" spans="1:8">
      <c r="A9" s="56" t="s">
        <v>15</v>
      </c>
      <c r="B9" s="57" t="s">
        <v>16</v>
      </c>
      <c r="C9" s="58">
        <v>2</v>
      </c>
      <c r="D9" s="59" t="s">
        <v>17</v>
      </c>
      <c r="E9" s="60">
        <v>1</v>
      </c>
      <c r="F9" s="61">
        <v>150</v>
      </c>
      <c r="G9" s="62">
        <f t="shared" ref="G9:G14" si="0">F9*C9*E9</f>
        <v>300</v>
      </c>
      <c r="H9" s="63"/>
    </row>
    <row r="10" s="42" customFormat="1" ht="25" customHeight="1" spans="1:8">
      <c r="A10" s="64" t="s">
        <v>18</v>
      </c>
      <c r="B10" s="65" t="s">
        <v>19</v>
      </c>
      <c r="C10" s="66">
        <v>1</v>
      </c>
      <c r="D10" s="64" t="s">
        <v>20</v>
      </c>
      <c r="E10" s="67">
        <v>1</v>
      </c>
      <c r="F10" s="61">
        <v>1000</v>
      </c>
      <c r="G10" s="62">
        <f t="shared" si="0"/>
        <v>1000</v>
      </c>
      <c r="H10" s="68" t="s">
        <v>21</v>
      </c>
    </row>
    <row r="11" s="42" customFormat="1" ht="25" customHeight="1" spans="1:8">
      <c r="A11" s="69" t="s">
        <v>22</v>
      </c>
      <c r="B11" s="70"/>
      <c r="C11" s="70"/>
      <c r="D11" s="70"/>
      <c r="E11" s="70"/>
      <c r="F11" s="70"/>
      <c r="G11" s="71">
        <f>SUM(G9:G10)</f>
        <v>1300</v>
      </c>
      <c r="H11" s="72"/>
    </row>
    <row r="12" s="42" customFormat="1" ht="25" customHeight="1" spans="1:8">
      <c r="A12" s="53" t="s">
        <v>23</v>
      </c>
      <c r="B12" s="54"/>
      <c r="C12" s="54"/>
      <c r="D12" s="54"/>
      <c r="E12" s="54"/>
      <c r="F12" s="54"/>
      <c r="G12" s="54"/>
      <c r="H12" s="55"/>
    </row>
    <row r="13" s="42" customFormat="1" ht="25" customHeight="1" spans="1:8">
      <c r="A13" s="73"/>
      <c r="B13" s="74" t="s">
        <v>24</v>
      </c>
      <c r="C13" s="58">
        <v>10</v>
      </c>
      <c r="D13" s="59" t="s">
        <v>25</v>
      </c>
      <c r="E13" s="60">
        <v>1</v>
      </c>
      <c r="F13" s="61">
        <v>300</v>
      </c>
      <c r="G13" s="61">
        <f t="shared" si="0"/>
        <v>3000</v>
      </c>
      <c r="H13" s="63"/>
    </row>
    <row r="14" s="42" customFormat="1" ht="25" customHeight="1" spans="1:8">
      <c r="A14" s="73"/>
      <c r="B14" s="74" t="s">
        <v>26</v>
      </c>
      <c r="C14" s="58">
        <v>1</v>
      </c>
      <c r="D14" s="59" t="s">
        <v>25</v>
      </c>
      <c r="E14" s="60">
        <v>1</v>
      </c>
      <c r="F14" s="61">
        <v>200</v>
      </c>
      <c r="G14" s="61">
        <f t="shared" si="0"/>
        <v>200</v>
      </c>
      <c r="H14" s="63"/>
    </row>
    <row r="15" s="42" customFormat="1" ht="25" customHeight="1" spans="1:8">
      <c r="A15" s="73"/>
      <c r="B15" s="75" t="s">
        <v>27</v>
      </c>
      <c r="C15" s="58">
        <v>1</v>
      </c>
      <c r="D15" s="76" t="s">
        <v>17</v>
      </c>
      <c r="E15" s="58">
        <v>1</v>
      </c>
      <c r="F15" s="61">
        <v>4000</v>
      </c>
      <c r="G15" s="77">
        <f>C15*E15*F15</f>
        <v>4000</v>
      </c>
      <c r="H15" s="63"/>
    </row>
    <row r="16" s="42" customFormat="1" ht="25" customHeight="1" spans="1:8">
      <c r="A16" s="73"/>
      <c r="B16" s="74" t="s">
        <v>28</v>
      </c>
      <c r="C16" s="58">
        <v>1</v>
      </c>
      <c r="D16" s="59" t="s">
        <v>17</v>
      </c>
      <c r="E16" s="60">
        <v>1</v>
      </c>
      <c r="F16" s="61">
        <v>30</v>
      </c>
      <c r="G16" s="61">
        <f t="shared" ref="G16:G25" si="1">F16*C16*E16</f>
        <v>30</v>
      </c>
      <c r="H16" s="63"/>
    </row>
    <row r="17" s="42" customFormat="1" ht="25" customHeight="1" spans="1:8">
      <c r="A17" s="73"/>
      <c r="B17" s="74" t="s">
        <v>29</v>
      </c>
      <c r="C17" s="58">
        <v>10</v>
      </c>
      <c r="D17" s="59" t="s">
        <v>17</v>
      </c>
      <c r="E17" s="60">
        <v>1</v>
      </c>
      <c r="F17" s="61">
        <v>5</v>
      </c>
      <c r="G17" s="61">
        <f t="shared" si="1"/>
        <v>50</v>
      </c>
      <c r="H17" s="63"/>
    </row>
    <row r="18" s="42" customFormat="1" ht="25" customHeight="1" spans="1:8">
      <c r="A18" s="73"/>
      <c r="B18" s="74" t="s">
        <v>30</v>
      </c>
      <c r="C18" s="58">
        <v>2</v>
      </c>
      <c r="D18" s="59" t="s">
        <v>17</v>
      </c>
      <c r="E18" s="60">
        <v>1</v>
      </c>
      <c r="F18" s="61">
        <v>470</v>
      </c>
      <c r="G18" s="61">
        <f t="shared" si="1"/>
        <v>940</v>
      </c>
      <c r="H18" s="68" t="s">
        <v>31</v>
      </c>
    </row>
    <row r="19" s="42" customFormat="1" ht="25" customHeight="1" spans="1:8">
      <c r="A19" s="73"/>
      <c r="B19" s="74" t="s">
        <v>32</v>
      </c>
      <c r="C19" s="58">
        <v>5</v>
      </c>
      <c r="D19" s="59" t="s">
        <v>17</v>
      </c>
      <c r="E19" s="60">
        <v>1</v>
      </c>
      <c r="F19" s="61">
        <v>300</v>
      </c>
      <c r="G19" s="61">
        <f t="shared" si="1"/>
        <v>1500</v>
      </c>
      <c r="H19" s="68" t="s">
        <v>33</v>
      </c>
    </row>
    <row r="20" s="42" customFormat="1" ht="25" customHeight="1" spans="1:8">
      <c r="A20" s="73"/>
      <c r="B20" s="74" t="s">
        <v>34</v>
      </c>
      <c r="C20" s="58">
        <v>1</v>
      </c>
      <c r="D20" s="59" t="s">
        <v>17</v>
      </c>
      <c r="E20" s="60">
        <v>1</v>
      </c>
      <c r="F20" s="61">
        <v>500</v>
      </c>
      <c r="G20" s="61">
        <f t="shared" si="1"/>
        <v>500</v>
      </c>
      <c r="H20" s="68"/>
    </row>
    <row r="21" s="42" customFormat="1" ht="25" customHeight="1" spans="1:8">
      <c r="A21" s="73"/>
      <c r="B21" s="74" t="s">
        <v>35</v>
      </c>
      <c r="C21" s="58">
        <v>10</v>
      </c>
      <c r="D21" s="59" t="s">
        <v>36</v>
      </c>
      <c r="E21" s="60">
        <v>1</v>
      </c>
      <c r="F21" s="61">
        <v>70</v>
      </c>
      <c r="G21" s="61">
        <f t="shared" si="1"/>
        <v>700</v>
      </c>
      <c r="H21" s="68" t="s">
        <v>37</v>
      </c>
    </row>
    <row r="22" s="42" customFormat="1" ht="25" customHeight="1" spans="1:8">
      <c r="A22" s="73"/>
      <c r="B22" s="74" t="s">
        <v>38</v>
      </c>
      <c r="C22" s="58">
        <v>1</v>
      </c>
      <c r="D22" s="58" t="s">
        <v>25</v>
      </c>
      <c r="E22" s="58">
        <v>1</v>
      </c>
      <c r="F22" s="58">
        <v>50</v>
      </c>
      <c r="G22" s="61">
        <f t="shared" si="1"/>
        <v>50</v>
      </c>
      <c r="H22" s="68" t="s">
        <v>39</v>
      </c>
    </row>
    <row r="23" s="42" customFormat="1" ht="25" customHeight="1" spans="1:8">
      <c r="A23" s="73"/>
      <c r="B23" s="74" t="s">
        <v>40</v>
      </c>
      <c r="C23" s="58">
        <v>13</v>
      </c>
      <c r="D23" s="58" t="s">
        <v>25</v>
      </c>
      <c r="E23" s="58">
        <v>1</v>
      </c>
      <c r="F23" s="58">
        <v>30</v>
      </c>
      <c r="G23" s="61">
        <f t="shared" si="1"/>
        <v>390</v>
      </c>
      <c r="H23" s="68" t="s">
        <v>41</v>
      </c>
    </row>
    <row r="24" s="42" customFormat="1" ht="25" customHeight="1" spans="1:8">
      <c r="A24" s="73"/>
      <c r="B24" s="74" t="s">
        <v>42</v>
      </c>
      <c r="C24" s="58">
        <v>13</v>
      </c>
      <c r="D24" s="58" t="s">
        <v>36</v>
      </c>
      <c r="E24" s="58">
        <v>1</v>
      </c>
      <c r="F24" s="58">
        <v>25</v>
      </c>
      <c r="G24" s="61">
        <f t="shared" si="1"/>
        <v>325</v>
      </c>
      <c r="H24" s="68" t="s">
        <v>43</v>
      </c>
    </row>
    <row r="25" s="42" customFormat="1" ht="25" customHeight="1" spans="1:8">
      <c r="A25" s="73"/>
      <c r="B25" s="74" t="s">
        <v>44</v>
      </c>
      <c r="C25" s="58">
        <v>2</v>
      </c>
      <c r="D25" s="58" t="s">
        <v>45</v>
      </c>
      <c r="E25" s="58">
        <v>1</v>
      </c>
      <c r="F25" s="58">
        <v>40</v>
      </c>
      <c r="G25" s="61">
        <f t="shared" si="1"/>
        <v>80</v>
      </c>
      <c r="H25" s="68" t="s">
        <v>46</v>
      </c>
    </row>
    <row r="26" s="42" customFormat="1" ht="25" customHeight="1" spans="1:8">
      <c r="A26" s="78" t="s">
        <v>22</v>
      </c>
      <c r="B26" s="79"/>
      <c r="C26" s="79"/>
      <c r="D26" s="79"/>
      <c r="E26" s="79"/>
      <c r="F26" s="79"/>
      <c r="G26" s="80">
        <f>SUM(G13:G25)</f>
        <v>11765</v>
      </c>
      <c r="H26" s="81"/>
    </row>
    <row r="27" s="42" customFormat="1" ht="25" customHeight="1" spans="1:8">
      <c r="A27" s="53" t="s">
        <v>47</v>
      </c>
      <c r="B27" s="54"/>
      <c r="C27" s="54"/>
      <c r="D27" s="54"/>
      <c r="E27" s="54"/>
      <c r="F27" s="54"/>
      <c r="G27" s="54"/>
      <c r="H27" s="55"/>
    </row>
    <row r="28" s="42" customFormat="1" ht="25" customHeight="1" spans="1:8">
      <c r="A28" s="73"/>
      <c r="B28" s="74" t="s">
        <v>48</v>
      </c>
      <c r="C28" s="58">
        <v>3</v>
      </c>
      <c r="D28" s="59" t="s">
        <v>25</v>
      </c>
      <c r="E28" s="60">
        <v>1</v>
      </c>
      <c r="F28" s="61">
        <v>150</v>
      </c>
      <c r="G28" s="61">
        <f t="shared" ref="G28:G34" si="2">F28*C28*E28</f>
        <v>450</v>
      </c>
      <c r="H28" s="82"/>
    </row>
    <row r="29" s="42" customFormat="1" ht="25" customHeight="1" spans="1:8">
      <c r="A29" s="73"/>
      <c r="B29" s="74" t="s">
        <v>49</v>
      </c>
      <c r="C29" s="58">
        <v>1</v>
      </c>
      <c r="D29" s="59" t="s">
        <v>50</v>
      </c>
      <c r="E29" s="60">
        <v>1</v>
      </c>
      <c r="F29" s="61">
        <v>150</v>
      </c>
      <c r="G29" s="61">
        <f t="shared" si="2"/>
        <v>150</v>
      </c>
      <c r="H29" s="68" t="s">
        <v>51</v>
      </c>
    </row>
    <row r="30" s="42" customFormat="1" ht="25" customHeight="1" spans="1:8">
      <c r="A30" s="73"/>
      <c r="B30" s="74" t="s">
        <v>52</v>
      </c>
      <c r="C30" s="58">
        <v>50</v>
      </c>
      <c r="D30" s="59" t="s">
        <v>53</v>
      </c>
      <c r="E30" s="60">
        <v>1</v>
      </c>
      <c r="F30" s="61">
        <v>5</v>
      </c>
      <c r="G30" s="61">
        <f t="shared" si="2"/>
        <v>250</v>
      </c>
      <c r="H30" s="68" t="s">
        <v>54</v>
      </c>
    </row>
    <row r="31" s="42" customFormat="1" ht="25" customHeight="1" spans="1:8">
      <c r="A31" s="73"/>
      <c r="B31" s="74" t="s">
        <v>55</v>
      </c>
      <c r="C31" s="58">
        <v>1</v>
      </c>
      <c r="D31" s="59" t="s">
        <v>17</v>
      </c>
      <c r="E31" s="60">
        <v>1</v>
      </c>
      <c r="F31" s="61">
        <v>45</v>
      </c>
      <c r="G31" s="61">
        <f t="shared" si="2"/>
        <v>45</v>
      </c>
      <c r="H31" s="68"/>
    </row>
    <row r="32" s="42" customFormat="1" ht="25" customHeight="1" spans="1:8">
      <c r="A32" s="73"/>
      <c r="B32" s="74" t="s">
        <v>56</v>
      </c>
      <c r="C32" s="58">
        <v>1</v>
      </c>
      <c r="D32" s="59" t="s">
        <v>17</v>
      </c>
      <c r="E32" s="60">
        <v>1</v>
      </c>
      <c r="F32" s="61">
        <v>50</v>
      </c>
      <c r="G32" s="61">
        <f t="shared" si="2"/>
        <v>50</v>
      </c>
      <c r="H32" s="63"/>
    </row>
    <row r="33" s="42" customFormat="1" ht="25" customHeight="1" spans="1:8">
      <c r="A33" s="73"/>
      <c r="B33" s="74" t="s">
        <v>57</v>
      </c>
      <c r="C33" s="58">
        <v>70</v>
      </c>
      <c r="D33" s="59" t="s">
        <v>17</v>
      </c>
      <c r="E33" s="60">
        <v>1</v>
      </c>
      <c r="F33" s="61">
        <v>1</v>
      </c>
      <c r="G33" s="61">
        <f t="shared" si="2"/>
        <v>70</v>
      </c>
      <c r="H33" s="63"/>
    </row>
    <row r="34" s="42" customFormat="1" ht="25" customHeight="1" spans="1:8">
      <c r="A34" s="73"/>
      <c r="B34" s="74" t="s">
        <v>58</v>
      </c>
      <c r="C34" s="58">
        <v>70</v>
      </c>
      <c r="D34" s="59" t="s">
        <v>17</v>
      </c>
      <c r="E34" s="60">
        <v>1</v>
      </c>
      <c r="F34" s="61">
        <v>5</v>
      </c>
      <c r="G34" s="61">
        <f t="shared" si="2"/>
        <v>350</v>
      </c>
      <c r="H34" s="83"/>
    </row>
    <row r="35" s="42" customFormat="1" ht="25" customHeight="1" spans="1:8">
      <c r="A35" s="78" t="s">
        <v>22</v>
      </c>
      <c r="B35" s="79"/>
      <c r="C35" s="79"/>
      <c r="D35" s="79"/>
      <c r="E35" s="79"/>
      <c r="F35" s="79"/>
      <c r="G35" s="80">
        <f>SUM(G28:G34)</f>
        <v>1365</v>
      </c>
      <c r="H35" s="81"/>
    </row>
    <row r="36" s="42" customFormat="1" ht="25" customHeight="1" spans="1:8">
      <c r="A36" s="53" t="s">
        <v>59</v>
      </c>
      <c r="B36" s="54"/>
      <c r="C36" s="54"/>
      <c r="D36" s="54"/>
      <c r="E36" s="54"/>
      <c r="F36" s="54"/>
      <c r="G36" s="54"/>
      <c r="H36" s="55"/>
    </row>
    <row r="37" s="42" customFormat="1" ht="25" customHeight="1" spans="1:8">
      <c r="A37" s="73"/>
      <c r="B37" s="74" t="s">
        <v>60</v>
      </c>
      <c r="C37" s="58">
        <v>1</v>
      </c>
      <c r="D37" s="59" t="s">
        <v>61</v>
      </c>
      <c r="E37" s="60">
        <v>10</v>
      </c>
      <c r="F37" s="61">
        <v>1000</v>
      </c>
      <c r="G37" s="61">
        <f t="shared" ref="G37:G39" si="3">F37*C37*E37</f>
        <v>10000</v>
      </c>
      <c r="H37" s="84" t="s">
        <v>62</v>
      </c>
    </row>
    <row r="38" s="42" customFormat="1" ht="25" customHeight="1" spans="1:8">
      <c r="A38" s="73"/>
      <c r="B38" s="74" t="s">
        <v>63</v>
      </c>
      <c r="C38" s="58">
        <v>2</v>
      </c>
      <c r="D38" s="59" t="s">
        <v>61</v>
      </c>
      <c r="E38" s="60">
        <v>1</v>
      </c>
      <c r="F38" s="61">
        <v>800</v>
      </c>
      <c r="G38" s="61">
        <f t="shared" si="3"/>
        <v>1600</v>
      </c>
      <c r="H38" s="84" t="s">
        <v>64</v>
      </c>
    </row>
    <row r="39" s="42" customFormat="1" ht="25" customHeight="1" spans="1:8">
      <c r="A39" s="73"/>
      <c r="B39" s="74" t="s">
        <v>65</v>
      </c>
      <c r="C39" s="58">
        <v>1</v>
      </c>
      <c r="D39" s="59" t="s">
        <v>66</v>
      </c>
      <c r="E39" s="60">
        <v>1</v>
      </c>
      <c r="F39" s="61">
        <v>1500</v>
      </c>
      <c r="G39" s="61">
        <f t="shared" si="3"/>
        <v>1500</v>
      </c>
      <c r="H39" s="84"/>
    </row>
    <row r="40" s="42" customFormat="1" ht="25" customHeight="1" spans="1:8">
      <c r="A40" s="78" t="s">
        <v>22</v>
      </c>
      <c r="B40" s="79"/>
      <c r="C40" s="79"/>
      <c r="D40" s="79"/>
      <c r="E40" s="79"/>
      <c r="F40" s="79"/>
      <c r="G40" s="80">
        <f>SUM(G37:G39)</f>
        <v>13100</v>
      </c>
      <c r="H40" s="81"/>
    </row>
    <row r="41" s="42" customFormat="1" ht="25" customHeight="1" spans="1:8">
      <c r="A41" s="53" t="s">
        <v>67</v>
      </c>
      <c r="B41" s="54"/>
      <c r="C41" s="54"/>
      <c r="D41" s="54"/>
      <c r="E41" s="54"/>
      <c r="F41" s="54"/>
      <c r="G41" s="54"/>
      <c r="H41" s="54"/>
    </row>
    <row r="42" s="42" customFormat="1" ht="25" customHeight="1" spans="1:8">
      <c r="A42" s="76" t="s">
        <v>68</v>
      </c>
      <c r="B42" s="74" t="s">
        <v>69</v>
      </c>
      <c r="C42" s="58">
        <v>1</v>
      </c>
      <c r="D42" s="60" t="s">
        <v>25</v>
      </c>
      <c r="E42" s="60">
        <v>1</v>
      </c>
      <c r="F42" s="61">
        <v>2500</v>
      </c>
      <c r="G42" s="61">
        <f>C42*E42*F42</f>
        <v>2500</v>
      </c>
      <c r="H42" s="68" t="s">
        <v>70</v>
      </c>
    </row>
    <row r="43" s="42" customFormat="1" ht="25" customHeight="1" spans="1:8">
      <c r="A43" s="78" t="s">
        <v>22</v>
      </c>
      <c r="B43" s="79"/>
      <c r="C43" s="79"/>
      <c r="D43" s="79"/>
      <c r="E43" s="79"/>
      <c r="F43" s="79"/>
      <c r="G43" s="80">
        <f>SUM(G41:G42)</f>
        <v>2500</v>
      </c>
      <c r="H43" s="81"/>
    </row>
    <row r="44" s="42" customFormat="1" ht="25" customHeight="1" spans="1:8">
      <c r="A44" s="85" t="s">
        <v>71</v>
      </c>
      <c r="B44" s="86"/>
      <c r="C44" s="87"/>
      <c r="D44" s="87"/>
      <c r="E44" s="87"/>
      <c r="F44" s="88"/>
      <c r="G44" s="88"/>
      <c r="H44" s="89"/>
    </row>
    <row r="45" s="42" customFormat="1" ht="25" customHeight="1" spans="1:8">
      <c r="A45" s="56" t="s">
        <v>72</v>
      </c>
      <c r="B45" s="74" t="s">
        <v>73</v>
      </c>
      <c r="C45" s="58">
        <v>2</v>
      </c>
      <c r="D45" s="76" t="s">
        <v>74</v>
      </c>
      <c r="E45" s="58">
        <v>1</v>
      </c>
      <c r="F45" s="61">
        <v>400</v>
      </c>
      <c r="G45" s="61">
        <f t="shared" ref="G45:G51" si="4">F45*C45</f>
        <v>800</v>
      </c>
      <c r="H45" s="90"/>
    </row>
    <row r="46" s="42" customFormat="1" ht="25" customHeight="1" spans="1:8">
      <c r="A46" s="56" t="s">
        <v>75</v>
      </c>
      <c r="B46" s="74" t="s">
        <v>76</v>
      </c>
      <c r="C46" s="58">
        <v>2</v>
      </c>
      <c r="D46" s="76" t="s">
        <v>77</v>
      </c>
      <c r="E46" s="58">
        <v>0</v>
      </c>
      <c r="F46" s="61">
        <v>750</v>
      </c>
      <c r="G46" s="61">
        <f t="shared" si="4"/>
        <v>1500</v>
      </c>
      <c r="H46" s="68" t="s">
        <v>78</v>
      </c>
    </row>
    <row r="47" s="42" customFormat="1" ht="25" customHeight="1" spans="1:8">
      <c r="A47" s="56" t="s">
        <v>79</v>
      </c>
      <c r="B47" s="74" t="s">
        <v>80</v>
      </c>
      <c r="C47" s="58">
        <v>1</v>
      </c>
      <c r="D47" s="59" t="s">
        <v>81</v>
      </c>
      <c r="E47" s="60">
        <v>1</v>
      </c>
      <c r="F47" s="61">
        <v>1800</v>
      </c>
      <c r="G47" s="61">
        <f>F47*C47*E47</f>
        <v>1800</v>
      </c>
      <c r="H47" s="68" t="s">
        <v>82</v>
      </c>
    </row>
    <row r="48" s="42" customFormat="1" ht="25" customHeight="1" spans="1:8">
      <c r="A48" s="56" t="s">
        <v>83</v>
      </c>
      <c r="B48" s="75" t="s">
        <v>84</v>
      </c>
      <c r="C48" s="58">
        <v>1</v>
      </c>
      <c r="D48" s="76" t="s">
        <v>25</v>
      </c>
      <c r="E48" s="58">
        <v>1</v>
      </c>
      <c r="F48" s="61">
        <v>15000</v>
      </c>
      <c r="G48" s="61">
        <f t="shared" si="4"/>
        <v>15000</v>
      </c>
      <c r="H48" s="68" t="s">
        <v>85</v>
      </c>
    </row>
    <row r="49" s="42" customFormat="1" ht="25" customHeight="1" spans="1:8">
      <c r="A49" s="56" t="s">
        <v>83</v>
      </c>
      <c r="B49" s="75" t="s">
        <v>86</v>
      </c>
      <c r="C49" s="58">
        <v>6</v>
      </c>
      <c r="D49" s="76" t="s">
        <v>53</v>
      </c>
      <c r="E49" s="58">
        <v>1</v>
      </c>
      <c r="F49" s="61">
        <v>20</v>
      </c>
      <c r="G49" s="61">
        <f t="shared" si="4"/>
        <v>120</v>
      </c>
      <c r="H49" s="68"/>
    </row>
    <row r="50" s="42" customFormat="1" ht="25" customHeight="1" spans="1:8">
      <c r="A50" s="56" t="s">
        <v>83</v>
      </c>
      <c r="B50" s="75" t="s">
        <v>87</v>
      </c>
      <c r="C50" s="58">
        <v>2</v>
      </c>
      <c r="D50" s="76" t="s">
        <v>88</v>
      </c>
      <c r="E50" s="58">
        <v>1</v>
      </c>
      <c r="F50" s="61">
        <v>800</v>
      </c>
      <c r="G50" s="61">
        <f t="shared" si="4"/>
        <v>1600</v>
      </c>
      <c r="H50" s="68" t="s">
        <v>89</v>
      </c>
    </row>
    <row r="51" s="42" customFormat="1" ht="25" customHeight="1" spans="1:8">
      <c r="A51" s="56" t="s">
        <v>90</v>
      </c>
      <c r="B51" s="91" t="s">
        <v>91</v>
      </c>
      <c r="C51" s="58">
        <v>0</v>
      </c>
      <c r="D51" s="92" t="s">
        <v>25</v>
      </c>
      <c r="E51" s="93">
        <v>1</v>
      </c>
      <c r="F51" s="94">
        <v>1000</v>
      </c>
      <c r="G51" s="94">
        <f t="shared" si="4"/>
        <v>0</v>
      </c>
      <c r="H51" s="82" t="s">
        <v>92</v>
      </c>
    </row>
    <row r="52" s="42" customFormat="1" ht="25" customHeight="1" spans="1:8">
      <c r="A52" s="69" t="s">
        <v>22</v>
      </c>
      <c r="B52" s="70"/>
      <c r="C52" s="70"/>
      <c r="D52" s="70"/>
      <c r="E52" s="70"/>
      <c r="F52" s="70"/>
      <c r="G52" s="71">
        <f>SUM(G45:G51)</f>
        <v>20820</v>
      </c>
      <c r="H52" s="72"/>
    </row>
    <row r="53" s="42" customFormat="1" ht="25" customHeight="1" spans="1:8">
      <c r="A53" s="95" t="s">
        <v>93</v>
      </c>
      <c r="B53" s="96"/>
      <c r="C53" s="96"/>
      <c r="D53" s="96"/>
      <c r="E53" s="96"/>
      <c r="F53" s="96"/>
      <c r="G53" s="97">
        <f>G11+G26+G35+G40+G43+G52</f>
        <v>50850</v>
      </c>
      <c r="H53" s="98"/>
    </row>
    <row r="54" s="42" customFormat="1" ht="25" customHeight="1" spans="1:8">
      <c r="A54" s="95" t="s">
        <v>94</v>
      </c>
      <c r="B54" s="96"/>
      <c r="C54" s="96"/>
      <c r="D54" s="96"/>
      <c r="E54" s="96"/>
      <c r="F54" s="96"/>
      <c r="G54" s="97">
        <f>G53*0.08</f>
        <v>4068</v>
      </c>
      <c r="H54" s="98"/>
    </row>
    <row r="55" s="42" customFormat="1" ht="25" customHeight="1" spans="1:8">
      <c r="A55" s="95" t="s">
        <v>95</v>
      </c>
      <c r="B55" s="95"/>
      <c r="C55" s="95"/>
      <c r="D55" s="95"/>
      <c r="E55" s="95"/>
      <c r="F55" s="96"/>
      <c r="G55" s="97">
        <f>G37*6%</f>
        <v>600</v>
      </c>
      <c r="H55" s="98"/>
    </row>
    <row r="56" s="42" customFormat="1" ht="25" customHeight="1" spans="1:8">
      <c r="A56" s="95" t="s">
        <v>96</v>
      </c>
      <c r="B56" s="96"/>
      <c r="C56" s="96"/>
      <c r="D56" s="96"/>
      <c r="E56" s="96"/>
      <c r="F56" s="96"/>
      <c r="G56" s="97">
        <f>(G53+G54)*0.06</f>
        <v>3295.08</v>
      </c>
      <c r="H56" s="98"/>
    </row>
    <row r="57" s="42" customFormat="1" ht="25" customHeight="1" spans="1:8">
      <c r="A57" s="95" t="s">
        <v>97</v>
      </c>
      <c r="B57" s="96"/>
      <c r="C57" s="96"/>
      <c r="D57" s="96"/>
      <c r="E57" s="96"/>
      <c r="F57" s="96"/>
      <c r="G57" s="97">
        <f>G53+G54+G55+G56</f>
        <v>58813.08</v>
      </c>
      <c r="H57" s="98"/>
    </row>
  </sheetData>
  <mergeCells count="20">
    <mergeCell ref="A1:H1"/>
    <mergeCell ref="A2:H2"/>
    <mergeCell ref="A3:H3"/>
    <mergeCell ref="A4:H4"/>
    <mergeCell ref="A5:H5"/>
    <mergeCell ref="A6:H6"/>
    <mergeCell ref="A11:F11"/>
    <mergeCell ref="A26:F26"/>
    <mergeCell ref="A35:F35"/>
    <mergeCell ref="A40:F40"/>
    <mergeCell ref="A43:F43"/>
    <mergeCell ref="A52:F52"/>
    <mergeCell ref="A53:E53"/>
    <mergeCell ref="A54:E54"/>
    <mergeCell ref="A55:E55"/>
    <mergeCell ref="A56:E56"/>
    <mergeCell ref="A57:E57"/>
    <mergeCell ref="A13:A25"/>
    <mergeCell ref="A28:A34"/>
    <mergeCell ref="A37:A39"/>
  </mergeCells>
  <conditionalFormatting sqref="F45:G45">
    <cfRule type="cellIs" dxfId="0" priority="2" stopIfTrue="1" operator="lessThan">
      <formula>0</formula>
    </cfRule>
  </conditionalFormatting>
  <conditionalFormatting sqref="F7:G7 G15 F42:G42 G53:G57">
    <cfRule type="cellIs" dxfId="0" priority="8" stopIfTrue="1" operator="lessThan">
      <formula>0</formula>
    </cfRule>
  </conditionalFormatting>
  <conditionalFormatting sqref="F9:G9 G16:G25">
    <cfRule type="cellIs" dxfId="0" priority="6" stopIfTrue="1" operator="lessThan">
      <formula>0</formula>
    </cfRule>
  </conditionalFormatting>
  <conditionalFormatting sqref="F10:G10 F17:F21 F28:H28 F29:G33 F34:H34 F37:G37 F44:G44 F46:G46">
    <cfRule type="cellIs" dxfId="0" priority="7" stopIfTrue="1" operator="lessThan">
      <formula>0</formula>
    </cfRule>
  </conditionalFormatting>
  <conditionalFormatting sqref="G11:H11 G26:H26 G35:H35 F38:G39 G43:H43 G40:H40 G52:H52">
    <cfRule type="cellIs" dxfId="0" priority="4" stopIfTrue="1" operator="lessThan">
      <formula>0</formula>
    </cfRule>
  </conditionalFormatting>
  <conditionalFormatting sqref="F15:F16 F13:G14">
    <cfRule type="cellIs" dxfId="0" priority="5" stopIfTrue="1" operator="lessThan">
      <formula>0</formula>
    </cfRule>
  </conditionalFormatting>
  <conditionalFormatting sqref="F47:H47 F48:G51">
    <cfRule type="cellIs" dxfId="0" priority="3" stopIfTrue="1" operator="lessThan">
      <formula>0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D9" sqref="D9"/>
    </sheetView>
  </sheetViews>
  <sheetFormatPr defaultColWidth="11" defaultRowHeight="16.5" outlineLevelCol="7"/>
  <cols>
    <col min="1" max="1" width="25.55" style="1" customWidth="1"/>
    <col min="2" max="2" width="31.5666666666667" style="1" customWidth="1"/>
    <col min="3" max="3" width="8.65833333333333" style="4" customWidth="1"/>
    <col min="4" max="6" width="8.65833333333333" style="1" customWidth="1"/>
    <col min="7" max="7" width="7.68333333333333" style="4" customWidth="1"/>
    <col min="8" max="8" width="10.925" style="1" customWidth="1"/>
    <col min="9" max="16384" width="11" style="1"/>
  </cols>
  <sheetData>
    <row r="1" s="1" customFormat="1" ht="44.25" customHeight="1" spans="1:8">
      <c r="A1" s="3"/>
      <c r="B1" s="5"/>
      <c r="C1" s="6"/>
      <c r="D1" s="5"/>
      <c r="E1" s="5"/>
      <c r="F1" s="5"/>
      <c r="G1" s="6"/>
      <c r="H1" s="5"/>
    </row>
    <row r="2" s="1" customFormat="1" spans="1:8">
      <c r="A2" s="7" t="s">
        <v>98</v>
      </c>
      <c r="B2" s="7"/>
      <c r="C2" s="6"/>
      <c r="D2" s="7"/>
      <c r="E2" s="6"/>
      <c r="F2" s="6"/>
      <c r="G2" s="6"/>
      <c r="H2" s="6"/>
    </row>
    <row r="3" s="2" customFormat="1" spans="1:8">
      <c r="A3" s="7" t="s">
        <v>99</v>
      </c>
      <c r="B3" s="7"/>
      <c r="C3" s="6"/>
      <c r="D3" s="7"/>
      <c r="E3" s="5"/>
      <c r="F3" s="5"/>
      <c r="G3" s="6"/>
      <c r="H3" s="6"/>
    </row>
    <row r="4" s="2" customFormat="1" spans="1:8">
      <c r="A4" s="7" t="s">
        <v>100</v>
      </c>
      <c r="B4" s="6"/>
      <c r="C4" s="6"/>
      <c r="D4" s="6"/>
      <c r="E4" s="5"/>
      <c r="F4" s="5"/>
      <c r="G4" s="6"/>
      <c r="H4" s="6"/>
    </row>
    <row r="5" s="2" customFormat="1" spans="1:8">
      <c r="A5" s="7" t="s">
        <v>101</v>
      </c>
      <c r="B5" s="7"/>
      <c r="C5" s="6"/>
      <c r="D5" s="7"/>
      <c r="E5" s="5"/>
      <c r="F5" s="5"/>
      <c r="G5" s="6"/>
      <c r="H5" s="6"/>
    </row>
    <row r="6" s="2" customFormat="1" spans="1:8">
      <c r="A6" s="7" t="s">
        <v>102</v>
      </c>
      <c r="B6" s="7"/>
      <c r="C6" s="6"/>
      <c r="D6" s="7"/>
      <c r="E6" s="5"/>
      <c r="F6" s="5"/>
      <c r="G6" s="6"/>
      <c r="H6" s="6"/>
    </row>
    <row r="7" s="1" customFormat="1" ht="25" customHeight="1" spans="1:8">
      <c r="A7" s="8" t="s">
        <v>103</v>
      </c>
      <c r="B7" s="8"/>
      <c r="C7" s="8"/>
      <c r="D7" s="8"/>
      <c r="E7" s="8"/>
      <c r="F7" s="8"/>
      <c r="G7" s="9" t="s">
        <v>104</v>
      </c>
      <c r="H7" s="10"/>
    </row>
    <row r="8" s="1" customFormat="1" ht="25" customHeight="1" spans="1:8">
      <c r="A8" s="11" t="s">
        <v>105</v>
      </c>
      <c r="B8" s="12" t="s">
        <v>103</v>
      </c>
      <c r="C8" s="11" t="s">
        <v>106</v>
      </c>
      <c r="D8" s="11" t="s">
        <v>107</v>
      </c>
      <c r="E8" s="11" t="s">
        <v>108</v>
      </c>
      <c r="F8" s="11" t="s">
        <v>109</v>
      </c>
      <c r="G8" s="13" t="s">
        <v>11</v>
      </c>
      <c r="H8" s="13" t="s">
        <v>110</v>
      </c>
    </row>
    <row r="9" s="3" customFormat="1" ht="25" customHeight="1" spans="1:8">
      <c r="A9" s="14" t="s">
        <v>111</v>
      </c>
      <c r="B9" s="15" t="s">
        <v>111</v>
      </c>
      <c r="C9" s="16">
        <v>1</v>
      </c>
      <c r="D9" s="16" t="s">
        <v>112</v>
      </c>
      <c r="E9" s="16">
        <v>1</v>
      </c>
      <c r="F9" s="16" t="s">
        <v>113</v>
      </c>
      <c r="G9" s="17">
        <v>31800</v>
      </c>
      <c r="H9" s="18">
        <f>C9*G9</f>
        <v>31800</v>
      </c>
    </row>
    <row r="10" s="3" customFormat="1" ht="25" customHeight="1" spans="1:8">
      <c r="A10" s="19"/>
      <c r="B10" s="20" t="s">
        <v>114</v>
      </c>
      <c r="C10" s="21"/>
      <c r="D10" s="20"/>
      <c r="E10" s="20"/>
      <c r="F10" s="20"/>
      <c r="G10" s="21"/>
      <c r="H10" s="22">
        <f>SUM(H9:H9)</f>
        <v>31800</v>
      </c>
    </row>
    <row r="11" s="1" customFormat="1" ht="25" customHeight="1" spans="1:8">
      <c r="A11" s="23" t="s">
        <v>115</v>
      </c>
      <c r="B11" s="23"/>
      <c r="C11" s="23"/>
      <c r="D11" s="23"/>
      <c r="E11" s="23"/>
      <c r="F11" s="23"/>
      <c r="G11" s="23"/>
      <c r="H11" s="24">
        <f>SUM(H9:H10)/2</f>
        <v>31800</v>
      </c>
    </row>
    <row r="12" s="1" customFormat="1" ht="25" customHeight="1" spans="1:8">
      <c r="A12" s="25" t="s">
        <v>116</v>
      </c>
      <c r="B12" s="26">
        <v>0.08</v>
      </c>
      <c r="C12" s="27"/>
      <c r="D12" s="28"/>
      <c r="E12" s="28"/>
      <c r="F12" s="28"/>
      <c r="G12" s="28"/>
      <c r="H12" s="29">
        <f>H11*8%</f>
        <v>2544</v>
      </c>
    </row>
    <row r="13" s="1" customFormat="1" ht="25" customHeight="1" spans="1:8">
      <c r="A13" s="25" t="s">
        <v>117</v>
      </c>
      <c r="B13" s="26">
        <v>0.06</v>
      </c>
      <c r="C13" s="27"/>
      <c r="D13" s="28"/>
      <c r="E13" s="28"/>
      <c r="F13" s="28"/>
      <c r="G13" s="28"/>
      <c r="H13" s="29">
        <f>(H11+H12)*6%</f>
        <v>2060.64</v>
      </c>
    </row>
    <row r="14" s="1" customFormat="1" ht="25" customHeight="1" spans="1:8">
      <c r="A14" s="30" t="s">
        <v>118</v>
      </c>
      <c r="B14" s="30"/>
      <c r="C14" s="30"/>
      <c r="D14" s="30"/>
      <c r="E14" s="30"/>
      <c r="F14" s="30"/>
      <c r="G14" s="30"/>
      <c r="H14" s="31">
        <f>H11+H12+H13</f>
        <v>36404.64</v>
      </c>
    </row>
    <row r="15" s="1" customFormat="1" ht="25" customHeight="1" spans="1:8">
      <c r="A15" s="12" t="s">
        <v>119</v>
      </c>
      <c r="B15" s="32"/>
      <c r="C15" s="33"/>
      <c r="D15" s="33"/>
      <c r="E15" s="33"/>
      <c r="F15" s="33"/>
      <c r="G15" s="33"/>
      <c r="H15" s="34"/>
    </row>
    <row r="16" s="1" customFormat="1" ht="34.5" customHeight="1" spans="1:8">
      <c r="A16" s="5" t="s">
        <v>120</v>
      </c>
      <c r="B16" s="35"/>
      <c r="C16" s="36"/>
      <c r="D16" s="35"/>
      <c r="E16" s="35" t="s">
        <v>121</v>
      </c>
      <c r="F16" s="37"/>
      <c r="G16" s="38"/>
      <c r="H16" s="39"/>
    </row>
    <row r="17" s="1" customFormat="1" ht="34.5" customHeight="1" spans="1:8">
      <c r="A17" s="5"/>
      <c r="B17" s="35"/>
      <c r="C17" s="36"/>
      <c r="D17" s="35"/>
      <c r="E17" s="35"/>
      <c r="F17" s="37"/>
      <c r="G17" s="38"/>
      <c r="H17" s="39"/>
    </row>
    <row r="18" s="1" customFormat="1" ht="14.25" customHeight="1" spans="1:8">
      <c r="A18" s="40"/>
      <c r="B18" s="41"/>
      <c r="C18" s="36"/>
      <c r="D18" s="35"/>
      <c r="E18" s="35"/>
      <c r="F18" s="35"/>
      <c r="G18" s="38"/>
      <c r="H18" s="39"/>
    </row>
    <row r="19" s="1" customFormat="1" ht="14.25" customHeight="1" spans="1:8">
      <c r="A19" s="40" t="s">
        <v>122</v>
      </c>
      <c r="B19" s="41"/>
      <c r="C19" s="36"/>
      <c r="D19" s="35"/>
      <c r="E19" s="35"/>
      <c r="F19" s="35"/>
      <c r="G19" s="38"/>
      <c r="H19" s="39"/>
    </row>
    <row r="20" s="1" customFormat="1" ht="12.75" customHeight="1" spans="1:7">
      <c r="A20" s="1" t="s">
        <v>123</v>
      </c>
      <c r="B20" s="1"/>
      <c r="C20" s="4"/>
      <c r="G20" s="4"/>
    </row>
    <row r="21" s="1" customFormat="1" spans="1:7">
      <c r="A21" s="1" t="s">
        <v>124</v>
      </c>
      <c r="B21" s="1"/>
      <c r="C21" s="4"/>
      <c r="G21" s="4"/>
    </row>
    <row r="22" s="1" customFormat="1" spans="1:7">
      <c r="A22" s="1" t="s">
        <v>125</v>
      </c>
      <c r="B22" s="1"/>
      <c r="C22" s="4"/>
      <c r="G22" s="4"/>
    </row>
    <row r="23" s="1" customFormat="1" spans="1:7">
      <c r="A23" s="1" t="s">
        <v>126</v>
      </c>
      <c r="B23" s="1"/>
      <c r="C23" s="4"/>
      <c r="G23" s="4"/>
    </row>
    <row r="24" s="1" customFormat="1" spans="1:7">
      <c r="A24" s="1" t="s">
        <v>127</v>
      </c>
      <c r="B24" s="1"/>
      <c r="C24" s="4"/>
      <c r="G24" s="4"/>
    </row>
    <row r="25" s="1" customFormat="1" spans="1:7">
      <c r="A25" s="1" t="s">
        <v>128</v>
      </c>
      <c r="B25" s="1"/>
      <c r="C25" s="4"/>
      <c r="G25" s="4"/>
    </row>
  </sheetData>
  <mergeCells count="10">
    <mergeCell ref="B1:H1"/>
    <mergeCell ref="F2:H2"/>
    <mergeCell ref="E3:F3"/>
    <mergeCell ref="G3:H3"/>
    <mergeCell ref="G5:H5"/>
    <mergeCell ref="G6:H6"/>
    <mergeCell ref="A7:F7"/>
    <mergeCell ref="G7:H7"/>
    <mergeCell ref="B12:G12"/>
    <mergeCell ref="B13:G1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易车露营</vt:lpstr>
      <vt:lpstr>车马费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2022-07-12T05:14:20Z</dcterms:created>
  <dcterms:modified xsi:type="dcterms:W3CDTF">2022-07-12T05:22:59Z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2235FFBB6B4848299540DCB8F2AE054B</vt:lpwstr>
  </property>
  <property fmtid="{D5CDD505-2E9C-101B-9397-08002B2CF9AE}" pid="3" name="KSOProductBuildVer">
    <vt:lpwstr>2052-11.1.0.11830</vt:lpwstr>
  </property>
</Properties>
</file>