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wangmumu/Desktop/创大结算 完成/"/>
    </mc:Choice>
  </mc:AlternateContent>
  <xr:revisionPtr revIDLastSave="0" documentId="13_ncr:1_{7B521DA3-4C32-A149-B3CC-9E6BD61D5287}" xr6:coauthVersionLast="47" xr6:coauthVersionMax="47" xr10:uidLastSave="{00000000-0000-0000-0000-000000000000}"/>
  <bookViews>
    <workbookView xWindow="0" yWindow="0" windowWidth="28800" windowHeight="18000" tabRatio="679" activeTab="2" xr2:uid="{00000000-000D-0000-FFFF-FFFF00000000}"/>
  </bookViews>
  <sheets>
    <sheet name="隐藏计算页" sheetId="20" state="hidden" r:id="rId1"/>
    <sheet name="汇总" sheetId="21" r:id="rId2"/>
    <sheet name="报价结算清单  ¥1,988,926.87 " sheetId="14" r:id="rId3"/>
    <sheet name="基准价格" sheetId="12" r:id="rId4"/>
  </sheets>
  <externalReferences>
    <externalReference r:id="rId5"/>
    <externalReference r:id="rId6"/>
  </externalReferences>
  <definedNames>
    <definedName name="_xlnm._FilterDatabase" localSheetId="2" hidden="1">'报价结算清单  ¥1,988,926.87 '!$A$1:$T$171</definedName>
    <definedName name="_xlnm._FilterDatabase" localSheetId="3" hidden="1">基准价格!$A$3:$I$356</definedName>
    <definedName name="_xlnm.Print_Area" localSheetId="2">'报价结算清单  ¥1,988,926.87 '!$A$1:$T$171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9" i="14" l="1"/>
  <c r="Q78" i="14" l="1"/>
  <c r="Q141" i="14" l="1"/>
  <c r="P141" i="14"/>
  <c r="P124" i="14"/>
  <c r="Q124" i="14"/>
  <c r="R124" i="14" s="1"/>
  <c r="Q93" i="14"/>
  <c r="R141" i="14" l="1"/>
  <c r="J42" i="14"/>
  <c r="H42" i="14"/>
  <c r="G42" i="14"/>
  <c r="F42" i="14"/>
  <c r="Q40" i="14"/>
  <c r="R40" i="14" s="1"/>
  <c r="Q41" i="14"/>
  <c r="R41" i="14" s="1"/>
  <c r="Q42" i="14"/>
  <c r="R42" i="14" s="1"/>
  <c r="Q39" i="14"/>
  <c r="R39" i="14" s="1"/>
  <c r="Q43" i="14" l="1"/>
  <c r="R43" i="14" s="1"/>
  <c r="Q92" i="14" l="1"/>
  <c r="R92" i="14" s="1"/>
  <c r="Q98" i="14"/>
  <c r="Q119" i="14"/>
  <c r="R119" i="14" s="1"/>
  <c r="F119" i="14"/>
  <c r="G119" i="14"/>
  <c r="H119" i="14"/>
  <c r="I119" i="14"/>
  <c r="J119" i="14"/>
  <c r="Q99" i="14"/>
  <c r="F99" i="14"/>
  <c r="G99" i="14"/>
  <c r="H99" i="14"/>
  <c r="I99" i="14"/>
  <c r="J99" i="14"/>
  <c r="P99" i="14" s="1"/>
  <c r="Q103" i="14"/>
  <c r="F103" i="14"/>
  <c r="G103" i="14"/>
  <c r="H103" i="14"/>
  <c r="I103" i="14"/>
  <c r="J103" i="14"/>
  <c r="P103" i="14" s="1"/>
  <c r="H122" i="14"/>
  <c r="F122" i="14"/>
  <c r="G122" i="14"/>
  <c r="I122" i="14"/>
  <c r="J122" i="14"/>
  <c r="P122" i="14" s="1"/>
  <c r="J121" i="14"/>
  <c r="P121" i="14" s="1"/>
  <c r="I121" i="14"/>
  <c r="H121" i="14"/>
  <c r="G121" i="14"/>
  <c r="F121" i="14"/>
  <c r="J120" i="14"/>
  <c r="P120" i="14" s="1"/>
  <c r="I120" i="14"/>
  <c r="H120" i="14"/>
  <c r="G120" i="14"/>
  <c r="F120" i="14"/>
  <c r="Q120" i="14"/>
  <c r="Q121" i="14"/>
  <c r="Q122" i="14"/>
  <c r="P123" i="14"/>
  <c r="Q123" i="14"/>
  <c r="F118" i="14"/>
  <c r="Q116" i="14"/>
  <c r="R116" i="14" s="1"/>
  <c r="Q115" i="14"/>
  <c r="R115" i="14" s="1"/>
  <c r="J116" i="14"/>
  <c r="I116" i="14"/>
  <c r="H116" i="14"/>
  <c r="G116" i="14"/>
  <c r="F116" i="14"/>
  <c r="J115" i="14"/>
  <c r="I115" i="14"/>
  <c r="H115" i="14"/>
  <c r="G115" i="14"/>
  <c r="F115" i="14"/>
  <c r="Q113" i="14"/>
  <c r="P113" i="14"/>
  <c r="I113" i="14"/>
  <c r="H113" i="14"/>
  <c r="G113" i="14"/>
  <c r="F113" i="14"/>
  <c r="Q112" i="14"/>
  <c r="P112" i="14"/>
  <c r="I112" i="14"/>
  <c r="H112" i="14"/>
  <c r="G112" i="14"/>
  <c r="F112" i="14"/>
  <c r="K138" i="14"/>
  <c r="F69" i="14"/>
  <c r="O12" i="14"/>
  <c r="R123" i="14" l="1"/>
  <c r="R99" i="14"/>
  <c r="R103" i="14"/>
  <c r="R121" i="14"/>
  <c r="R120" i="14"/>
  <c r="R122" i="14"/>
  <c r="R113" i="14"/>
  <c r="R112" i="14"/>
  <c r="Q139" i="14"/>
  <c r="P86" i="14"/>
  <c r="Q86" i="14"/>
  <c r="R86" i="14" l="1"/>
  <c r="P127" i="14" l="1"/>
  <c r="Q127" i="14"/>
  <c r="R127" i="14" l="1"/>
  <c r="Q130" i="14" l="1"/>
  <c r="Q129" i="14"/>
  <c r="P130" i="14"/>
  <c r="P129" i="14"/>
  <c r="R129" i="14" l="1"/>
  <c r="R130" i="14"/>
  <c r="Q70" i="14"/>
  <c r="P70" i="14"/>
  <c r="P71" i="14"/>
  <c r="Q71" i="14"/>
  <c r="J69" i="14"/>
  <c r="P69" i="14" s="1"/>
  <c r="I69" i="14"/>
  <c r="H69" i="14"/>
  <c r="G69" i="14"/>
  <c r="R71" i="14" l="1"/>
  <c r="R70" i="14"/>
  <c r="P72" i="14"/>
  <c r="Q18" i="14" l="1"/>
  <c r="J18" i="14"/>
  <c r="P18" i="14" s="1"/>
  <c r="I18" i="14"/>
  <c r="H18" i="14"/>
  <c r="G18" i="14"/>
  <c r="F18" i="14"/>
  <c r="R18" i="14" l="1"/>
  <c r="Q44" i="14"/>
  <c r="P44" i="14"/>
  <c r="Q31" i="14"/>
  <c r="R31" i="14" s="1"/>
  <c r="Q32" i="14"/>
  <c r="R32" i="14" s="1"/>
  <c r="Q33" i="14"/>
  <c r="R33" i="14" s="1"/>
  <c r="Q34" i="14"/>
  <c r="R34" i="14" s="1"/>
  <c r="Q35" i="14"/>
  <c r="R35" i="14" s="1"/>
  <c r="Q36" i="14"/>
  <c r="R36" i="14" s="1"/>
  <c r="Q20" i="14"/>
  <c r="R20" i="14" s="1"/>
  <c r="Q21" i="14"/>
  <c r="R21" i="14" s="1"/>
  <c r="Q22" i="14"/>
  <c r="R22" i="14" s="1"/>
  <c r="Q23" i="14"/>
  <c r="R23" i="14" s="1"/>
  <c r="Q24" i="14"/>
  <c r="R24" i="14" s="1"/>
  <c r="Q25" i="14"/>
  <c r="R25" i="14" s="1"/>
  <c r="Q26" i="14"/>
  <c r="R26" i="14" s="1"/>
  <c r="Q27" i="14"/>
  <c r="R27" i="14" s="1"/>
  <c r="Q28" i="14"/>
  <c r="R28" i="14" s="1"/>
  <c r="Q29" i="14"/>
  <c r="R29" i="14" s="1"/>
  <c r="Q30" i="14"/>
  <c r="R30" i="14" s="1"/>
  <c r="Q37" i="14"/>
  <c r="R37" i="14" s="1"/>
  <c r="Q17" i="14"/>
  <c r="R17" i="14" s="1"/>
  <c r="Q19" i="14"/>
  <c r="J19" i="14"/>
  <c r="P19" i="14" s="1"/>
  <c r="I19" i="14"/>
  <c r="H19" i="14"/>
  <c r="G19" i="14"/>
  <c r="F19" i="14"/>
  <c r="Q48" i="14"/>
  <c r="R48" i="14" s="1"/>
  <c r="Q49" i="14"/>
  <c r="R49" i="14" s="1"/>
  <c r="Q50" i="14"/>
  <c r="R50" i="14" s="1"/>
  <c r="R44" i="14" l="1"/>
  <c r="R19" i="14"/>
  <c r="Q38" i="14"/>
  <c r="R38" i="14" s="1"/>
  <c r="P47" i="14"/>
  <c r="Q47" i="14"/>
  <c r="K46" i="14"/>
  <c r="Q16" i="14"/>
  <c r="P16" i="14"/>
  <c r="R47" i="14" l="1"/>
  <c r="R16" i="14"/>
  <c r="D12" i="21" l="1"/>
  <c r="G93" i="14" l="1"/>
  <c r="Q14" i="14"/>
  <c r="J14" i="14"/>
  <c r="P14" i="14" s="1"/>
  <c r="I14" i="14"/>
  <c r="H14" i="14"/>
  <c r="G14" i="14"/>
  <c r="F14" i="14"/>
  <c r="P139" i="14"/>
  <c r="R139" i="14" s="1"/>
  <c r="P140" i="14"/>
  <c r="P142" i="14"/>
  <c r="P67" i="14"/>
  <c r="Q136" i="14"/>
  <c r="P136" i="14"/>
  <c r="Q118" i="14"/>
  <c r="J118" i="14"/>
  <c r="P118" i="14" s="1"/>
  <c r="I118" i="14"/>
  <c r="H118" i="14"/>
  <c r="G118" i="14"/>
  <c r="Q117" i="14"/>
  <c r="J117" i="14"/>
  <c r="P117" i="14" s="1"/>
  <c r="I117" i="14"/>
  <c r="H117" i="14"/>
  <c r="G117" i="14"/>
  <c r="F117" i="14"/>
  <c r="Q114" i="14"/>
  <c r="P114" i="14"/>
  <c r="Q111" i="14"/>
  <c r="P111" i="14"/>
  <c r="Q110" i="14"/>
  <c r="J110" i="14"/>
  <c r="P110" i="14" s="1"/>
  <c r="I110" i="14"/>
  <c r="H110" i="14"/>
  <c r="G110" i="14"/>
  <c r="F110" i="14"/>
  <c r="Q109" i="14"/>
  <c r="J109" i="14"/>
  <c r="P109" i="14" s="1"/>
  <c r="I109" i="14"/>
  <c r="H109" i="14"/>
  <c r="G109" i="14"/>
  <c r="F109" i="14"/>
  <c r="Q108" i="14"/>
  <c r="P108" i="14"/>
  <c r="Q107" i="14"/>
  <c r="J107" i="14"/>
  <c r="P107" i="14" s="1"/>
  <c r="I107" i="14"/>
  <c r="H107" i="14"/>
  <c r="G107" i="14"/>
  <c r="F107" i="14"/>
  <c r="Q106" i="14"/>
  <c r="J106" i="14"/>
  <c r="P106" i="14" s="1"/>
  <c r="I106" i="14"/>
  <c r="H106" i="14"/>
  <c r="G106" i="14"/>
  <c r="F106" i="14"/>
  <c r="Q105" i="14"/>
  <c r="P105" i="14"/>
  <c r="Q104" i="14"/>
  <c r="J104" i="14"/>
  <c r="P104" i="14" s="1"/>
  <c r="I104" i="14"/>
  <c r="H104" i="14"/>
  <c r="G104" i="14"/>
  <c r="F104" i="14"/>
  <c r="Q102" i="14"/>
  <c r="J102" i="14"/>
  <c r="P102" i="14" s="1"/>
  <c r="I102" i="14"/>
  <c r="H102" i="14"/>
  <c r="G102" i="14"/>
  <c r="F102" i="14"/>
  <c r="Q101" i="14"/>
  <c r="P101" i="14"/>
  <c r="Q100" i="14"/>
  <c r="J100" i="14"/>
  <c r="P100" i="14" s="1"/>
  <c r="I100" i="14"/>
  <c r="H100" i="14"/>
  <c r="G100" i="14"/>
  <c r="F100" i="14"/>
  <c r="J98" i="14"/>
  <c r="P98" i="14" s="1"/>
  <c r="I98" i="14"/>
  <c r="H98" i="14"/>
  <c r="G98" i="14"/>
  <c r="F98" i="14"/>
  <c r="Q96" i="14"/>
  <c r="J96" i="14"/>
  <c r="P96" i="14" s="1"/>
  <c r="I96" i="14"/>
  <c r="H96" i="14"/>
  <c r="G96" i="14"/>
  <c r="F96" i="14"/>
  <c r="Q95" i="14"/>
  <c r="J95" i="14"/>
  <c r="P95" i="14" s="1"/>
  <c r="I95" i="14"/>
  <c r="H95" i="14"/>
  <c r="G95" i="14"/>
  <c r="F95" i="14"/>
  <c r="Q94" i="14"/>
  <c r="J94" i="14"/>
  <c r="P94" i="14" s="1"/>
  <c r="I94" i="14"/>
  <c r="H94" i="14"/>
  <c r="G94" i="14"/>
  <c r="F94" i="14"/>
  <c r="J93" i="14"/>
  <c r="I93" i="14"/>
  <c r="H93" i="14"/>
  <c r="F93" i="14"/>
  <c r="P128" i="14"/>
  <c r="Q128" i="14"/>
  <c r="P131" i="14"/>
  <c r="Q131" i="14"/>
  <c r="P46" i="14"/>
  <c r="Q46" i="14"/>
  <c r="P45" i="14"/>
  <c r="Q45" i="14"/>
  <c r="P15" i="14"/>
  <c r="Q15" i="14"/>
  <c r="J12" i="14"/>
  <c r="P12" i="14" s="1"/>
  <c r="F12" i="14"/>
  <c r="Q142" i="14"/>
  <c r="R142" i="14" s="1"/>
  <c r="Q140" i="14"/>
  <c r="R140" i="14" s="1"/>
  <c r="Q138" i="14"/>
  <c r="P138" i="14"/>
  <c r="Q137" i="14"/>
  <c r="P137" i="14"/>
  <c r="P143" i="14"/>
  <c r="Q143" i="14"/>
  <c r="Q87" i="14"/>
  <c r="Q88" i="14"/>
  <c r="P87" i="14"/>
  <c r="Q91" i="14"/>
  <c r="Q97" i="14"/>
  <c r="Q125" i="14"/>
  <c r="Q126" i="14"/>
  <c r="P91" i="14"/>
  <c r="P97" i="14"/>
  <c r="P125" i="14"/>
  <c r="P126" i="14"/>
  <c r="Q83" i="14"/>
  <c r="P83" i="14"/>
  <c r="Q80" i="14"/>
  <c r="P80" i="14"/>
  <c r="Q77" i="14"/>
  <c r="Q79" i="14"/>
  <c r="Q84" i="14"/>
  <c r="Q81" i="14"/>
  <c r="Q82" i="14"/>
  <c r="Q85" i="14"/>
  <c r="P84" i="14"/>
  <c r="P81" i="14"/>
  <c r="P82" i="14"/>
  <c r="P85" i="14"/>
  <c r="P78" i="14"/>
  <c r="P79" i="14"/>
  <c r="P90" i="14"/>
  <c r="P89" i="14"/>
  <c r="P88" i="14"/>
  <c r="Q89" i="14"/>
  <c r="Q90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53" i="14"/>
  <c r="P147" i="14"/>
  <c r="P148" i="14"/>
  <c r="P153" i="14"/>
  <c r="P158" i="14"/>
  <c r="P159" i="14"/>
  <c r="P77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12" i="14"/>
  <c r="Q13" i="14"/>
  <c r="Q147" i="14"/>
  <c r="Q148" i="14"/>
  <c r="Q153" i="14"/>
  <c r="Q158" i="14"/>
  <c r="Q159" i="14"/>
  <c r="J65" i="14"/>
  <c r="I65" i="14"/>
  <c r="H65" i="14"/>
  <c r="G65" i="14"/>
  <c r="F65" i="14"/>
  <c r="J63" i="14"/>
  <c r="I63" i="14"/>
  <c r="H63" i="14"/>
  <c r="G63" i="14"/>
  <c r="F63" i="14"/>
  <c r="J61" i="14"/>
  <c r="I61" i="14"/>
  <c r="H61" i="14"/>
  <c r="G61" i="14"/>
  <c r="F61" i="14"/>
  <c r="J59" i="14"/>
  <c r="I59" i="14"/>
  <c r="H59" i="14"/>
  <c r="G59" i="14"/>
  <c r="F59" i="14"/>
  <c r="J57" i="14"/>
  <c r="I57" i="14"/>
  <c r="H57" i="14"/>
  <c r="G57" i="14"/>
  <c r="F57" i="14"/>
  <c r="J55" i="14"/>
  <c r="R55" i="14" s="1"/>
  <c r="I55" i="14"/>
  <c r="H55" i="14"/>
  <c r="G55" i="14"/>
  <c r="F55" i="14"/>
  <c r="I53" i="14"/>
  <c r="H53" i="14"/>
  <c r="G53" i="14"/>
  <c r="F53" i="14"/>
  <c r="I12" i="14"/>
  <c r="H12" i="14"/>
  <c r="G12" i="14"/>
  <c r="R159" i="14"/>
  <c r="R153" i="14"/>
  <c r="R148" i="14"/>
  <c r="R56" i="14"/>
  <c r="R58" i="14"/>
  <c r="R64" i="14"/>
  <c r="R62" i="14"/>
  <c r="R60" i="14"/>
  <c r="R54" i="14"/>
  <c r="P13" i="14"/>
  <c r="R158" i="14"/>
  <c r="R147" i="14"/>
  <c r="R66" i="14"/>
  <c r="R65" i="14"/>
  <c r="R63" i="14"/>
  <c r="R61" i="14"/>
  <c r="R59" i="14"/>
  <c r="R57" i="14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R107" i="14" l="1"/>
  <c r="R128" i="14"/>
  <c r="R45" i="14"/>
  <c r="R46" i="14"/>
  <c r="P51" i="14"/>
  <c r="P73" i="14" s="1"/>
  <c r="Q51" i="14"/>
  <c r="R13" i="14"/>
  <c r="R89" i="14"/>
  <c r="R106" i="14"/>
  <c r="R14" i="14"/>
  <c r="P144" i="14"/>
  <c r="P154" i="14"/>
  <c r="R136" i="14"/>
  <c r="R118" i="14"/>
  <c r="R117" i="14"/>
  <c r="R114" i="14"/>
  <c r="R108" i="14"/>
  <c r="R111" i="14"/>
  <c r="R109" i="14"/>
  <c r="R110" i="14"/>
  <c r="R105" i="14"/>
  <c r="R102" i="14"/>
  <c r="R104" i="14"/>
  <c r="R101" i="14"/>
  <c r="R98" i="14"/>
  <c r="R100" i="14"/>
  <c r="R95" i="14"/>
  <c r="R96" i="14"/>
  <c r="R131" i="14"/>
  <c r="R94" i="14"/>
  <c r="P93" i="14"/>
  <c r="R93" i="14" s="1"/>
  <c r="R15" i="14"/>
  <c r="R143" i="14"/>
  <c r="R138" i="14"/>
  <c r="R137" i="14"/>
  <c r="R90" i="14"/>
  <c r="R88" i="14"/>
  <c r="R87" i="14"/>
  <c r="R97" i="14"/>
  <c r="R91" i="14"/>
  <c r="R126" i="14"/>
  <c r="R125" i="14"/>
  <c r="R83" i="14"/>
  <c r="R80" i="14"/>
  <c r="R79" i="14"/>
  <c r="R81" i="14"/>
  <c r="R78" i="14"/>
  <c r="R84" i="14"/>
  <c r="R85" i="14"/>
  <c r="R82" i="14"/>
  <c r="Q154" i="14"/>
  <c r="Q144" i="14"/>
  <c r="Q149" i="14"/>
  <c r="R77" i="14"/>
  <c r="Q160" i="14"/>
  <c r="Q67" i="14"/>
  <c r="P149" i="14"/>
  <c r="Q132" i="14"/>
  <c r="P160" i="14"/>
  <c r="R53" i="14"/>
  <c r="R12" i="14"/>
  <c r="P163" i="14" l="1"/>
  <c r="P132" i="14"/>
  <c r="P161" i="14" s="1"/>
  <c r="P167" i="14" s="1"/>
  <c r="R154" i="14"/>
  <c r="R144" i="14"/>
  <c r="R149" i="14"/>
  <c r="R67" i="14"/>
  <c r="R51" i="14"/>
  <c r="R160" i="14"/>
  <c r="R132" i="14" l="1"/>
  <c r="P162" i="14" l="1"/>
  <c r="P164" i="14" s="1"/>
  <c r="P169" i="14"/>
  <c r="P171" i="14"/>
  <c r="P168" i="14"/>
  <c r="P172" i="14"/>
  <c r="P170" i="14"/>
  <c r="P165" i="14" l="1"/>
  <c r="Q72" i="14" l="1"/>
  <c r="Q73" i="14" s="1"/>
  <c r="R69" i="14"/>
  <c r="R72" i="14" s="1"/>
  <c r="R73" i="14" l="1"/>
  <c r="Q161" i="14"/>
  <c r="Q167" i="14" s="1"/>
  <c r="Q169" i="14" l="1"/>
  <c r="Q171" i="14"/>
  <c r="Q162" i="14"/>
  <c r="Q163" i="14" s="1"/>
  <c r="Q170" i="14"/>
  <c r="Q172" i="14"/>
  <c r="Q168" i="14"/>
  <c r="Q164" i="14" l="1"/>
  <c r="Q165" i="14" s="1"/>
</calcChain>
</file>

<file path=xl/sharedStrings.xml><?xml version="1.0" encoding="utf-8"?>
<sst xmlns="http://schemas.openxmlformats.org/spreadsheetml/2006/main" count="2909" uniqueCount="1231">
  <si>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</si>
  <si>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</si>
  <si>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</si>
  <si>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</si>
  <si>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</si>
  <si>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</si>
  <si>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</si>
  <si>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</si>
  <si>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</si>
  <si>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</si>
  <si>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</si>
  <si>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</si>
  <si>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</si>
  <si>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</si>
  <si>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</si>
  <si>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</si>
  <si>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</si>
  <si>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</si>
  <si>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</si>
  <si>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</si>
  <si>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</si>
  <si>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</si>
  <si>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</si>
  <si>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</si>
  <si>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</si>
  <si>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</si>
  <si>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</si>
  <si>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</si>
  <si>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</si>
  <si>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</si>
  <si>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</si>
  <si>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</si>
  <si>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</si>
  <si>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</si>
  <si>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</si>
  <si>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</si>
  <si>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</si>
  <si>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</si>
  <si>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</si>
  <si>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</si>
  <si>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</si>
  <si>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</si>
  <si>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</si>
  <si>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</si>
  <si>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</si>
  <si>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</si>
  <si>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</si>
  <si>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</si>
  <si>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</si>
  <si>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</si>
  <si>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</si>
  <si>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</si>
  <si>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</si>
  <si>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</si>
  <si>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</si>
  <si>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</si>
  <si>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</si>
  <si>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</si>
  <si>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</si>
  <si>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</si>
  <si>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</si>
  <si>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</si>
  <si>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</si>
  <si>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</si>
  <si>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</si>
  <si>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</si>
  <si>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</si>
  <si>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</si>
  <si>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</si>
  <si>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</si>
  <si>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</si>
  <si>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</si>
  <si>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</si>
  <si>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</si>
  <si>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</si>
  <si>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</si>
  <si>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</si>
  <si>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</si>
  <si>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</si>
  <si>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</si>
  <si>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</si>
  <si>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</si>
  <si>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</si>
  <si>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</si>
  <si>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</si>
  <si>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</si>
  <si>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</si>
  <si>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</si>
  <si>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</si>
  <si>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</si>
  <si>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</si>
  <si>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</si>
  <si>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</si>
  <si>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</si>
  <si>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</si>
  <si>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</si>
  <si>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</si>
  <si>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</si>
  <si>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</si>
  <si>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</si>
  <si>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</si>
  <si>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</si>
  <si>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</si>
  <si>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</si>
  <si>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</si>
  <si>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</si>
  <si>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</si>
  <si>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</si>
  <si>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</si>
  <si>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</si>
  <si>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</si>
  <si>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</si>
  <si>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</si>
  <si>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</si>
  <si>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</si>
  <si>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</si>
  <si>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</si>
  <si>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</si>
  <si>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</si>
  <si>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</si>
  <si>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</si>
  <si>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</si>
  <si>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</si>
  <si>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</si>
  <si>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</si>
  <si>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</si>
  <si>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</si>
  <si>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</si>
  <si>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</si>
  <si>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</si>
  <si>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</si>
  <si>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</si>
  <si>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</si>
  <si>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</si>
  <si>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</si>
  <si>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</si>
  <si>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</si>
  <si>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</si>
  <si>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</si>
  <si>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</si>
  <si>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</si>
  <si>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</si>
  <si>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</si>
  <si>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</si>
  <si>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</si>
  <si>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</si>
  <si>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</si>
  <si>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</si>
  <si>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</si>
  <si>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</si>
  <si>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</si>
  <si>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</si>
  <si>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</si>
  <si>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</si>
  <si>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</si>
  <si>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</si>
  <si>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</si>
  <si>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</si>
  <si>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</si>
  <si>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</si>
  <si>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</si>
  <si>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</si>
  <si>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</si>
  <si>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</si>
  <si>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</si>
  <si>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</si>
  <si>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</si>
  <si>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</si>
  <si>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</si>
  <si>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</si>
  <si>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</si>
  <si>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</si>
  <si>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</si>
  <si>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</si>
  <si>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</si>
  <si>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</si>
  <si>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</si>
  <si>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</si>
  <si>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</si>
  <si>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</si>
  <si>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</si>
  <si>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</si>
  <si>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</si>
  <si>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</si>
  <si>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</si>
  <si>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</si>
  <si>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</si>
  <si>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</si>
  <si>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</si>
  <si>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</si>
  <si>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</si>
  <si>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</si>
  <si>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</si>
  <si>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</si>
  <si>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</si>
  <si>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</si>
  <si>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</si>
  <si>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</si>
  <si>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</si>
  <si>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</si>
  <si>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</si>
  <si>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</si>
  <si>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</si>
  <si>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</si>
  <si>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</si>
  <si>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</si>
  <si>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</si>
  <si>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</si>
  <si>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</si>
  <si>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</si>
  <si>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</si>
  <si>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</si>
  <si>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</si>
  <si>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</si>
  <si>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</si>
  <si>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</si>
  <si>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</si>
  <si>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</si>
  <si>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</si>
  <si>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</si>
  <si>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</si>
  <si>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</si>
  <si>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</si>
  <si>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</si>
  <si>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</si>
  <si>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</si>
  <si>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</si>
  <si>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</si>
  <si>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</si>
  <si>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</si>
  <si>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</si>
  <si>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</si>
  <si>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</si>
  <si>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</si>
  <si>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</si>
  <si>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</si>
  <si>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</si>
  <si>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</si>
  <si>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</si>
  <si>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</si>
  <si>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</si>
  <si>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</si>
  <si>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</si>
  <si>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</si>
  <si>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</si>
  <si>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</si>
  <si>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</si>
  <si>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</si>
  <si>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</si>
  <si>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</si>
  <si>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</si>
  <si>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</si>
  <si>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</si>
  <si>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</si>
  <si>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</si>
  <si>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</si>
  <si>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</si>
  <si>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</si>
  <si>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</si>
  <si>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</si>
  <si>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</si>
  <si>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</si>
  <si>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</si>
  <si>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</si>
  <si>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</si>
  <si>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</si>
  <si>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</si>
  <si>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</si>
  <si>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</si>
  <si>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</si>
  <si>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</si>
  <si>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</si>
  <si>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</si>
  <si>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</si>
  <si>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</si>
  <si>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</si>
  <si>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</si>
  <si>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</si>
  <si>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</si>
  <si>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</si>
  <si>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</si>
  <si>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</si>
  <si>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</si>
  <si>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</si>
  <si>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</si>
  <si>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</si>
  <si>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</si>
  <si>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</si>
  <si>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</si>
  <si>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</si>
  <si>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</si>
  <si>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</si>
  <si>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</si>
  <si>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</si>
  <si>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</si>
  <si>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</si>
  <si>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</si>
  <si>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</si>
  <si>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</si>
  <si>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</si>
  <si>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</si>
  <si>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</si>
  <si>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</si>
  <si>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</si>
  <si>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</si>
  <si>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</si>
  <si>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</si>
  <si>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</si>
  <si>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</si>
  <si>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</si>
  <si>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</si>
  <si>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</si>
  <si>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</si>
  <si>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</si>
  <si>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</si>
  <si>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</si>
  <si>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</si>
  <si>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</si>
  <si>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</si>
  <si>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</si>
  <si>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</si>
  <si>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</si>
  <si>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</si>
  <si>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</si>
  <si>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</si>
  <si>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</si>
  <si>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</si>
  <si>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</si>
  <si>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</si>
  <si>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</si>
  <si>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</si>
  <si>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</si>
  <si>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</si>
  <si>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</si>
  <si>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</si>
  <si>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</si>
  <si>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</si>
  <si>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</si>
  <si>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</si>
  <si>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</si>
  <si>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</si>
  <si>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</si>
  <si>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</si>
  <si>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</si>
  <si>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</si>
  <si>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</si>
  <si>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</si>
  <si>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</si>
  <si>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</si>
  <si>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</si>
  <si>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</si>
  <si>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</si>
  <si>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</si>
  <si>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</si>
  <si>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</si>
  <si>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</si>
  <si>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</si>
  <si>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</si>
  <si>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</si>
  <si>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</si>
  <si>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</si>
  <si>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</si>
  <si>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</si>
  <si>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</si>
  <si>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</si>
  <si>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</si>
  <si>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</si>
  <si>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</si>
  <si>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</si>
  <si>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</si>
  <si>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</si>
  <si>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</si>
  <si>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</si>
  <si>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</si>
  <si>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</si>
  <si>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</si>
  <si>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</si>
  <si>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</si>
  <si>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</si>
  <si>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</si>
  <si>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</si>
  <si>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</si>
  <si>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</si>
  <si>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</si>
  <si>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</si>
  <si>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</si>
  <si>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</si>
  <si>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</si>
  <si>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</si>
  <si>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</si>
  <si>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</si>
  <si>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</si>
  <si>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</si>
  <si>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</si>
  <si>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</si>
  <si>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</si>
  <si>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</si>
  <si>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</si>
  <si>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</si>
  <si>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</si>
  <si>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</si>
  <si>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</si>
  <si>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</si>
  <si>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</si>
  <si>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</si>
  <si>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</si>
  <si>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</si>
  <si>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</si>
  <si>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</si>
  <si>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</si>
  <si>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</si>
  <si>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</si>
  <si>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</si>
  <si>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</si>
  <si>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</si>
  <si>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</si>
  <si>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</si>
  <si>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</si>
  <si>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</si>
  <si>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</si>
  <si>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</si>
  <si>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</si>
  <si>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</si>
  <si>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</si>
  <si>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</si>
  <si>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</si>
  <si>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</si>
  <si>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</si>
  <si>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</si>
  <si>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</si>
  <si>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</si>
  <si>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</si>
  <si>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</si>
  <si>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</si>
  <si>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</si>
  <si>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</si>
  <si>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</si>
  <si>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</si>
  <si>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</si>
  <si>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</si>
  <si>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</si>
  <si>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</si>
  <si>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</si>
  <si>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</si>
  <si>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</si>
  <si>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</si>
  <si>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</si>
  <si>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</si>
  <si>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</si>
  <si>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</si>
  <si>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</si>
  <si>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</si>
  <si>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</si>
  <si>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</si>
  <si>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</si>
  <si>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</si>
  <si>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</si>
  <si>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</si>
  <si>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</si>
  <si>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</si>
  <si>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</si>
  <si>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</si>
  <si>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</si>
  <si>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</si>
  <si>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</si>
  <si>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</si>
  <si>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</si>
  <si>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</si>
  <si>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</si>
  <si>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</si>
  <si>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</si>
  <si>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</si>
  <si>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</si>
  <si>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</si>
  <si>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</si>
  <si>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</si>
  <si>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</si>
  <si>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</si>
  <si>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</si>
  <si>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</si>
  <si>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</si>
  <si>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</si>
  <si>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</si>
  <si>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</si>
  <si>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</si>
  <si>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</si>
  <si>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</si>
  <si>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</si>
  <si>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</si>
  <si>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</si>
  <si>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</si>
  <si>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</si>
  <si>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</si>
  <si>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</si>
  <si>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</si>
  <si>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</si>
  <si>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</si>
  <si>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</si>
  <si>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</si>
  <si>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</si>
  <si>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</si>
  <si>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</si>
  <si>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</si>
  <si>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</si>
  <si>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</si>
  <si>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</si>
  <si>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</si>
  <si>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</si>
  <si>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</si>
  <si>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</si>
  <si>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</si>
  <si>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</si>
  <si>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</si>
  <si>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</si>
  <si>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</si>
  <si>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</si>
  <si>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</si>
  <si>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</si>
  <si>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</si>
  <si>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</si>
  <si>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</si>
  <si>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</si>
  <si>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</si>
  <si>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</si>
  <si>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</si>
  <si>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</si>
  <si>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</si>
  <si>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</si>
  <si>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</si>
  <si>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</si>
  <si>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</si>
  <si>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</si>
  <si>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</si>
  <si>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</si>
  <si>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</si>
  <si>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</si>
  <si>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</si>
  <si>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</si>
  <si>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</si>
  <si>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</si>
  <si>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</si>
  <si>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</si>
  <si>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</si>
  <si>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</si>
  <si>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</si>
  <si>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</si>
  <si>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</si>
  <si>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</si>
  <si>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</si>
  <si>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</si>
  <si>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</si>
  <si>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</si>
  <si>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</si>
  <si>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</si>
  <si>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</si>
  <si>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</si>
  <si>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</si>
  <si>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</si>
  <si>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</si>
  <si>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</si>
  <si>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</si>
  <si>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</si>
  <si>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</si>
  <si>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</si>
  <si>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</si>
  <si>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</si>
  <si>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</si>
  <si>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</si>
  <si>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</si>
  <si>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</si>
  <si>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</si>
  <si>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</si>
  <si>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</si>
  <si>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</si>
  <si>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</si>
  <si>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</si>
  <si>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</si>
  <si>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</si>
  <si>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</si>
  <si>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</si>
  <si>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</si>
  <si>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</si>
  <si>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</si>
  <si>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</si>
  <si>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</si>
  <si>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</si>
  <si>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</si>
  <si>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</si>
  <si>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</si>
  <si>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</si>
  <si>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</si>
  <si>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</si>
  <si>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</si>
  <si>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</si>
  <si>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</si>
  <si>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</si>
  <si>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</si>
  <si>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</si>
  <si>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</si>
  <si>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</si>
  <si>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</si>
  <si>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</si>
  <si>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</si>
  <si>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</si>
  <si>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</si>
  <si>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</si>
  <si>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</si>
  <si>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</si>
  <si>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</si>
  <si>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</si>
  <si>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</si>
  <si>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</si>
  <si>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</si>
  <si>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</si>
  <si>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</si>
  <si>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</si>
  <si>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</si>
  <si>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</si>
  <si>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</si>
  <si>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</si>
  <si>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</si>
  <si>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</si>
  <si>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</si>
  <si>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</si>
  <si>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</si>
  <si>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</si>
  <si>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</si>
  <si>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</si>
  <si>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</si>
  <si>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</si>
  <si>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</si>
  <si>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</si>
  <si>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</si>
  <si>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</si>
  <si>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</si>
  <si>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</si>
  <si>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</si>
  <si>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</si>
  <si>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</si>
  <si>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</si>
  <si>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</si>
  <si>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</si>
  <si>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</si>
  <si>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</si>
  <si>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</si>
  <si>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</si>
  <si>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</si>
  <si>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</si>
  <si>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</si>
  <si>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</si>
  <si>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</si>
  <si>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</si>
  <si>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</si>
  <si>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</si>
  <si>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</si>
  <si>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</si>
  <si>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</si>
  <si>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</si>
  <si>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</si>
  <si>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</si>
  <si>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</si>
  <si>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</si>
  <si>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</si>
  <si>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</si>
  <si>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</si>
  <si>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</si>
  <si>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</si>
  <si>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</si>
  <si>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</si>
  <si>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</si>
  <si>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</si>
  <si>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</si>
  <si>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</si>
  <si>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</si>
  <si>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</si>
  <si>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</si>
  <si>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</si>
  <si>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</si>
  <si>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</si>
  <si>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</si>
  <si>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</si>
  <si>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</si>
  <si>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</si>
  <si>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</si>
  <si>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</si>
  <si>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</si>
  <si>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</si>
  <si>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</si>
  <si>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</si>
  <si>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</si>
  <si>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</si>
  <si>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</si>
  <si>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</si>
  <si>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</si>
  <si>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</si>
  <si>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</si>
  <si>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</si>
  <si>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</si>
  <si>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</si>
  <si>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</si>
  <si>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</si>
  <si>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</si>
  <si>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</si>
  <si>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</si>
  <si>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</si>
  <si>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</si>
  <si>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</si>
  <si>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</si>
  <si>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</si>
  <si>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</si>
  <si>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</si>
  <si>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</si>
  <si>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</si>
  <si>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</si>
  <si>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</si>
  <si>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</si>
  <si>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</si>
  <si>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</si>
  <si>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</si>
  <si>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</si>
  <si>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</si>
  <si>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</si>
  <si>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</si>
  <si>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序厅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</si>
  <si>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</si>
  <si>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</si>
  <si>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</si>
  <si>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</si>
  <si>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</si>
  <si>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</si>
  <si>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</si>
  <si>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</si>
  <si>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</si>
  <si>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</si>
  <si>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</si>
  <si>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</si>
  <si>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</si>
  <si>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</si>
  <si>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</si>
  <si>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</si>
  <si>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</si>
  <si>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</si>
  <si>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</si>
  <si>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</si>
  <si>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</si>
  <si>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</si>
  <si>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</si>
  <si>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</si>
  <si>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</si>
  <si>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</si>
  <si>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</si>
  <si>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</si>
  <si>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</si>
  <si>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</si>
  <si>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</si>
  <si>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</si>
  <si>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</si>
  <si>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</si>
  <si>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</si>
  <si>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</si>
  <si>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</si>
  <si>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</si>
  <si>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</si>
  <si>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</si>
  <si>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</si>
  <si>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</si>
  <si>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</si>
  <si>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</si>
  <si>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</si>
  <si>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</si>
  <si>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</si>
  <si>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</si>
  <si>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</si>
  <si>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</si>
  <si>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</si>
  <si>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</si>
  <si>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</si>
  <si>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</si>
  <si>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</si>
  <si>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</si>
  <si>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</si>
  <si>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</si>
  <si>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</si>
  <si>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</si>
  <si>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</si>
  <si>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</si>
  <si>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</si>
  <si>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</si>
  <si>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</si>
  <si>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</si>
  <si>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</si>
  <si>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</si>
  <si>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</si>
  <si>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</si>
  <si>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</si>
  <si>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</si>
  <si>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</si>
  <si>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</si>
  <si>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</si>
  <si>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</si>
  <si>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</si>
  <si>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</si>
  <si>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</si>
  <si>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</si>
  <si>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</si>
  <si>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</si>
  <si>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</si>
  <si>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</si>
  <si>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</si>
  <si>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</si>
  <si>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</si>
  <si>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</si>
  <si>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</si>
  <si>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</si>
  <si>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</si>
  <si>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</si>
  <si>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</si>
  <si>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</si>
  <si>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</si>
  <si>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</si>
  <si>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</si>
  <si>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</si>
  <si>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</si>
  <si>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</si>
  <si>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</si>
  <si>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</si>
  <si>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</si>
  <si>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</si>
  <si>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</si>
  <si>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</si>
  <si>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</si>
  <si>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</si>
  <si>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</si>
  <si>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</si>
  <si>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</si>
  <si>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</si>
  <si>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</si>
  <si>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</si>
  <si>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</si>
  <si>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</si>
  <si>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</si>
  <si>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</si>
  <si>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</si>
  <si>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</si>
  <si>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</si>
  <si>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</si>
  <si>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</si>
  <si>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</si>
  <si>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</si>
  <si>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</si>
  <si>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</si>
  <si>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</si>
  <si>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</si>
  <si>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</si>
  <si>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</si>
  <si>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</si>
  <si>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</si>
  <si>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</si>
  <si>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</si>
  <si>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</si>
  <si>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</si>
  <si>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</si>
  <si>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</si>
  <si>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</si>
  <si>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</si>
  <si>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</si>
  <si>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</si>
  <si>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</si>
  <si>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</si>
  <si>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</si>
  <si>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</si>
  <si>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</si>
  <si>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</si>
  <si>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</si>
  <si>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</si>
  <si>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</si>
  <si>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</si>
  <si>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</si>
  <si>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</si>
  <si>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</si>
  <si>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</si>
  <si>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</si>
  <si>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</si>
  <si>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</si>
  <si>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</si>
  <si>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</si>
  <si>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</si>
  <si>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</si>
  <si>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</si>
  <si>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</si>
  <si>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</si>
  <si>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</si>
  <si>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</si>
  <si>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</si>
  <si>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</si>
  <si>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</si>
  <si>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</si>
  <si>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</si>
  <si>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</si>
  <si>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</si>
  <si>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</si>
  <si>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</si>
  <si>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</si>
  <si>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</si>
  <si>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</si>
  <si>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</si>
  <si>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</si>
  <si>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</si>
  <si>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</si>
  <si>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</si>
  <si>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</si>
  <si>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</si>
  <si>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</si>
  <si>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</si>
  <si>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</si>
  <si>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</si>
  <si>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</si>
  <si>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</si>
  <si>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</si>
  <si>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t>住宿费</t>
  </si>
  <si>
    <t>二等座</t>
  </si>
  <si>
    <t>餐费</t>
    <phoneticPr fontId="10" type="noConversion"/>
  </si>
  <si>
    <t>乙方人员餐费不得超过100元/人/天
已含餐费的第三方人员不得重复收费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</si>
  <si>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</si>
  <si>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</si>
  <si>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</si>
  <si>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</si>
  <si>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</si>
  <si>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</si>
  <si>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</si>
  <si>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</si>
  <si>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</si>
  <si>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</si>
  <si>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</si>
  <si>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</si>
  <si>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</si>
  <si>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</si>
  <si>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</si>
  <si>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</si>
  <si>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</si>
  <si>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</si>
  <si>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</si>
  <si>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</si>
  <si>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</si>
  <si>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</si>
  <si>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</si>
  <si>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</si>
  <si>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</si>
  <si>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</si>
  <si>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2023年抖音创作者大会报价单</t>
    <phoneticPr fontId="10" type="noConversion"/>
  </si>
  <si>
    <t>2023.912-13</t>
    <phoneticPr fontId="10" type="noConversion"/>
  </si>
  <si>
    <t>孔令君</t>
    <phoneticPr fontId="10" type="noConversion"/>
  </si>
  <si>
    <t>刘阳</t>
    <phoneticPr fontId="10" type="noConversion"/>
  </si>
  <si>
    <t>康辉集团北京国际会议展览有限公司</t>
    <phoneticPr fontId="10" type="noConversion"/>
  </si>
  <si>
    <t>高亚琳</t>
    <phoneticPr fontId="10" type="noConversion"/>
  </si>
  <si>
    <t>gaoyalin@cct.cn</t>
    <phoneticPr fontId="10" type="noConversion"/>
  </si>
  <si>
    <t>浙江·嘉兴·濮院时尚古镇</t>
    <phoneticPr fontId="10" type="noConversion"/>
  </si>
  <si>
    <t>1600人</t>
    <phoneticPr fontId="10" type="noConversion"/>
  </si>
  <si>
    <t>交通费</t>
    <phoneticPr fontId="10" type="noConversion"/>
  </si>
  <si>
    <t>人</t>
    <phoneticPr fontId="10" type="noConversion"/>
  </si>
  <si>
    <t>各地-杭州/嘉兴</t>
    <phoneticPr fontId="10" type="noConversion"/>
  </si>
  <si>
    <t>住宿费</t>
    <phoneticPr fontId="10" type="noConversion"/>
  </si>
  <si>
    <t>间</t>
    <phoneticPr fontId="10" type="noConversion"/>
  </si>
  <si>
    <t>项</t>
    <phoneticPr fontId="10" type="noConversion"/>
  </si>
  <si>
    <t>康辉工作人员住宿</t>
    <phoneticPr fontId="10" type="noConversion"/>
  </si>
  <si>
    <t>当地工作人员住宿</t>
    <phoneticPr fontId="10" type="noConversion"/>
  </si>
  <si>
    <t>9.6入-9.14退8晚</t>
    <phoneticPr fontId="10" type="noConversion"/>
  </si>
  <si>
    <t>9.9入-9.14退5晚</t>
    <phoneticPr fontId="10" type="noConversion"/>
  </si>
  <si>
    <t>茶歇</t>
    <phoneticPr fontId="10" type="noConversion"/>
  </si>
  <si>
    <t>份</t>
    <phoneticPr fontId="10" type="noConversion"/>
  </si>
  <si>
    <t>濮院古镇</t>
    <phoneticPr fontId="10" type="noConversion"/>
  </si>
  <si>
    <t>（踩点）工作人员住宿</t>
    <phoneticPr fontId="10" type="noConversion"/>
  </si>
  <si>
    <t>实际踩线产生为准</t>
    <phoneticPr fontId="10" type="noConversion"/>
  </si>
  <si>
    <t>（踩点）工作人员餐补</t>
    <phoneticPr fontId="10" type="noConversion"/>
  </si>
  <si>
    <t>实际踩线日程为准</t>
    <phoneticPr fontId="10" type="noConversion"/>
  </si>
  <si>
    <t>人次</t>
    <phoneticPr fontId="10" type="noConversion"/>
  </si>
  <si>
    <t>出差工作人员餐补</t>
    <phoneticPr fontId="10" type="noConversion"/>
  </si>
  <si>
    <t>当地工作人员餐补</t>
    <phoneticPr fontId="10" type="noConversion"/>
  </si>
  <si>
    <t>预估总人次</t>
    <phoneticPr fontId="10" type="noConversion"/>
  </si>
  <si>
    <t>北京-杭州</t>
    <phoneticPr fontId="10" type="noConversion"/>
  </si>
  <si>
    <t>二等座；预估单程报价</t>
    <phoneticPr fontId="10" type="noConversion"/>
  </si>
  <si>
    <t>交通费-工作人员踩点</t>
    <phoneticPr fontId="10" type="noConversion"/>
  </si>
  <si>
    <t>交通费 - 嘉宾高铁票</t>
    <phoneticPr fontId="10" type="noConversion"/>
  </si>
  <si>
    <t>苏州-杭州</t>
    <phoneticPr fontId="10" type="noConversion"/>
  </si>
  <si>
    <t>机票经济舱/高铁二等座</t>
    <phoneticPr fontId="10" type="noConversion"/>
  </si>
  <si>
    <t>高铁二等座</t>
    <phoneticPr fontId="10" type="noConversion"/>
  </si>
  <si>
    <t>交通费-工作人员</t>
    <phoneticPr fontId="10" type="noConversion"/>
  </si>
  <si>
    <t>苏州-濮院</t>
    <phoneticPr fontId="10" type="noConversion"/>
  </si>
  <si>
    <t>工作人员交通</t>
    <phoneticPr fontId="10" type="noConversion"/>
  </si>
  <si>
    <t>小交通</t>
    <phoneticPr fontId="10" type="noConversion"/>
  </si>
  <si>
    <t>停车费</t>
    <phoneticPr fontId="10" type="noConversion"/>
  </si>
  <si>
    <t>预估费用</t>
    <phoneticPr fontId="10" type="noConversion"/>
  </si>
  <si>
    <t>车</t>
    <phoneticPr fontId="10" type="noConversion"/>
  </si>
  <si>
    <t>咖啡</t>
    <phoneticPr fontId="10" type="noConversion"/>
  </si>
  <si>
    <t>点位</t>
    <phoneticPr fontId="10" type="noConversion"/>
  </si>
  <si>
    <t>8点位4天；预估费用</t>
    <phoneticPr fontId="10" type="noConversion"/>
  </si>
  <si>
    <t>保险</t>
    <phoneticPr fontId="10" type="noConversion"/>
  </si>
  <si>
    <t>意外险</t>
    <phoneticPr fontId="10" type="noConversion"/>
  </si>
  <si>
    <t>旅游意外险</t>
    <phoneticPr fontId="10" type="noConversion"/>
  </si>
  <si>
    <t>采买</t>
    <phoneticPr fontId="10" type="noConversion"/>
  </si>
  <si>
    <t>运费</t>
    <phoneticPr fontId="10" type="noConversion"/>
  </si>
  <si>
    <t>预留费用</t>
    <phoneticPr fontId="10" type="noConversion"/>
  </si>
  <si>
    <t>全球对讲</t>
    <phoneticPr fontId="10" type="noConversion"/>
  </si>
  <si>
    <t>个</t>
    <phoneticPr fontId="10" type="noConversion"/>
  </si>
  <si>
    <t>租赁</t>
    <phoneticPr fontId="10" type="noConversion"/>
  </si>
  <si>
    <t>冰柜租赁</t>
    <phoneticPr fontId="10" type="noConversion"/>
  </si>
  <si>
    <t>饮料</t>
    <phoneticPr fontId="10" type="noConversion"/>
  </si>
  <si>
    <t>均价预估费用</t>
    <phoneticPr fontId="10" type="noConversion"/>
  </si>
  <si>
    <t>备品</t>
    <phoneticPr fontId="10" type="noConversion"/>
  </si>
  <si>
    <t>酒店零食、驱蚊液、生活备品</t>
    <phoneticPr fontId="10" type="noConversion"/>
  </si>
  <si>
    <t>接机车辆备品</t>
    <phoneticPr fontId="10" type="noConversion"/>
  </si>
  <si>
    <t>纸巾、手消、零食、垃圾袋</t>
    <phoneticPr fontId="10" type="noConversion"/>
  </si>
  <si>
    <t>非常规对讲机</t>
    <phoneticPr fontId="10" type="noConversion"/>
  </si>
  <si>
    <t>制作物</t>
    <phoneticPr fontId="10" type="noConversion"/>
  </si>
  <si>
    <t>接机牌</t>
    <phoneticPr fontId="10" type="noConversion"/>
  </si>
  <si>
    <t>40cm*60cm</t>
    <phoneticPr fontId="10" type="noConversion"/>
  </si>
  <si>
    <t>车头牌</t>
    <phoneticPr fontId="10" type="noConversion"/>
  </si>
  <si>
    <t>铜版纸</t>
    <phoneticPr fontId="10" type="noConversion"/>
  </si>
  <si>
    <t>A3塑封</t>
    <phoneticPr fontId="10" type="noConversion"/>
  </si>
  <si>
    <t>房卡套</t>
    <phoneticPr fontId="10" type="noConversion"/>
  </si>
  <si>
    <t>异形模切</t>
    <phoneticPr fontId="10" type="noConversion"/>
  </si>
  <si>
    <t>餐巾纸</t>
    <phoneticPr fontId="10" type="noConversion"/>
  </si>
  <si>
    <t>定制餐巾纸</t>
    <phoneticPr fontId="10" type="noConversion"/>
  </si>
  <si>
    <t>矿泉水</t>
    <phoneticPr fontId="10" type="noConversion"/>
  </si>
  <si>
    <t>定制矿泉水</t>
    <phoneticPr fontId="10" type="noConversion"/>
  </si>
  <si>
    <t>瓶</t>
    <phoneticPr fontId="10" type="noConversion"/>
  </si>
  <si>
    <t>百岁山348ml</t>
    <phoneticPr fontId="10" type="noConversion"/>
  </si>
  <si>
    <t>行李牌</t>
    <phoneticPr fontId="10" type="noConversion"/>
  </si>
  <si>
    <t>定制行李牌</t>
    <phoneticPr fontId="10" type="noConversion"/>
  </si>
  <si>
    <t>欢迎物料</t>
    <phoneticPr fontId="10" type="noConversion"/>
  </si>
  <si>
    <t>房间欢迎物料</t>
    <phoneticPr fontId="10" type="noConversion"/>
  </si>
  <si>
    <t>工作人员帽子</t>
    <phoneticPr fontId="10" type="noConversion"/>
  </si>
  <si>
    <t>第三方人员</t>
    <phoneticPr fontId="10" type="noConversion"/>
  </si>
  <si>
    <t>接待</t>
    <phoneticPr fontId="10" type="noConversion"/>
  </si>
  <si>
    <t>工作人员踩点</t>
    <phoneticPr fontId="10" type="noConversion"/>
  </si>
  <si>
    <t>当地工作人员费用</t>
    <phoneticPr fontId="10" type="noConversion"/>
  </si>
  <si>
    <t xml:space="preserve">当地工作人员费用 </t>
    <phoneticPr fontId="10" type="noConversion"/>
  </si>
  <si>
    <t>执行期</t>
    <phoneticPr fontId="10" type="noConversion"/>
  </si>
  <si>
    <t>采买费</t>
    <phoneticPr fontId="10" type="noConversion"/>
  </si>
  <si>
    <t>采买相关物流</t>
    <phoneticPr fontId="10" type="noConversion"/>
  </si>
  <si>
    <t>接机</t>
    <phoneticPr fontId="10" type="noConversion"/>
  </si>
  <si>
    <t>帕萨特</t>
    <phoneticPr fontId="10" type="noConversion"/>
  </si>
  <si>
    <t>趟</t>
    <phoneticPr fontId="10" type="noConversion"/>
  </si>
  <si>
    <t>9月10日-9月14日；接机gl8；杭州机场-濮院古镇</t>
    <phoneticPr fontId="10" type="noConversion"/>
  </si>
  <si>
    <t>接站</t>
    <phoneticPr fontId="10" type="noConversion"/>
  </si>
  <si>
    <t>考斯特</t>
    <phoneticPr fontId="10" type="noConversion"/>
  </si>
  <si>
    <t>嘉兴南站-濮院古镇</t>
    <phoneticPr fontId="10" type="noConversion"/>
  </si>
  <si>
    <t>大巴</t>
    <phoneticPr fontId="10" type="noConversion"/>
  </si>
  <si>
    <t>9月10日；接站大巴；嘉兴南站-濮院古镇
9:00 10:00 11:00 12:00 13:00 14:00
15:00 16:00 17:00 18:00 19:00 20:00 21:00 22:00 23:00 备2</t>
    <phoneticPr fontId="10" type="noConversion"/>
  </si>
  <si>
    <t>9月11-12日；接机大巴；杭州机场-濮院古镇
9:00 10:00 11:00 12:00 13:00 14:00
15:00 16:00 17:00 18:00 19:00 20:00 21:00 22:00 23:00 备5</t>
    <phoneticPr fontId="10" type="noConversion"/>
  </si>
  <si>
    <t>9月11-12日；接站大巴；嘉兴南站-濮院古镇
9:00 10:00 11:00 12:00 13:00 14:00
15:00 16:00 17:00 18:00 19:00 20:00 21:00 22:00 23:00 备5</t>
    <phoneticPr fontId="10" type="noConversion"/>
  </si>
  <si>
    <t>9月13日；接送机大巴；杭州机场-濮院古镇
9:00 10:00 11:00 12:00 备2 接机
15:00 16:00 17:00 18:00 备3 送机</t>
    <phoneticPr fontId="10" type="noConversion"/>
  </si>
  <si>
    <t>9月13日；接送站大巴；嘉兴南站-濮院古镇
9:00 10:00 11:00 12:00 备2 接站
15:00 16:00 17:00 18:00 备3 送站</t>
    <phoneticPr fontId="10" type="noConversion"/>
  </si>
  <si>
    <t>9月14日；送机大巴；杭州机场-濮院古镇
6:00 7:00 8:00 9:00 10:00 11:00 12:00 13:00 14:00 15:00 备4</t>
    <phoneticPr fontId="10" type="noConversion"/>
  </si>
  <si>
    <t>接站摆渡用车</t>
    <phoneticPr fontId="10" type="noConversion"/>
  </si>
  <si>
    <t>9月6-14日；濮锦酒店-濮院游客服务中心</t>
    <phoneticPr fontId="10" type="noConversion"/>
  </si>
  <si>
    <t>辆</t>
    <phoneticPr fontId="10" type="noConversion"/>
  </si>
  <si>
    <t>活动现场备车</t>
    <phoneticPr fontId="10" type="noConversion"/>
  </si>
  <si>
    <t>VIP活动专车</t>
    <phoneticPr fontId="10" type="noConversion"/>
  </si>
  <si>
    <t>9月14日；送站大巴；嘉兴南站-濮院古镇
6:00 7:00 8:00 9:00 10:00 11:00 12:00 13:00 14:00 15:00 备4</t>
    <phoneticPr fontId="10" type="noConversion"/>
  </si>
  <si>
    <t>杭州机场-濮院古镇单程80公里，往返160公里；单趟接机按照2250元/趟</t>
    <phoneticPr fontId="10" type="noConversion"/>
  </si>
  <si>
    <t>杭州机场-濮院古镇单程80公里，往返160公里；单趟接机按照2900元/趟</t>
    <phoneticPr fontId="10" type="noConversion"/>
  </si>
  <si>
    <t>A#093</t>
    <phoneticPr fontId="10" type="noConversion"/>
  </si>
  <si>
    <t>工作人员往返苏州大巴车</t>
    <phoneticPr fontId="10" type="noConversion"/>
  </si>
  <si>
    <t>定制床旗、定制抱枕、定制香皂等，品类未确认</t>
    <phoneticPr fontId="10" type="noConversion"/>
  </si>
  <si>
    <t>演员休息间及工作间备品</t>
    <phoneticPr fontId="10" type="noConversion"/>
  </si>
  <si>
    <t>餐巾纸定制</t>
    <phoneticPr fontId="10" type="noConversion"/>
  </si>
  <si>
    <t>【PR2307060611】2023年抖音创作者大会</t>
    <phoneticPr fontId="10" type="noConversion"/>
  </si>
  <si>
    <t>项目</t>
    <phoneticPr fontId="10" type="noConversion"/>
  </si>
  <si>
    <t>金额</t>
    <phoneticPr fontId="10" type="noConversion"/>
  </si>
  <si>
    <t>备注说明</t>
    <phoneticPr fontId="10" type="noConversion"/>
  </si>
  <si>
    <t>服务费</t>
    <phoneticPr fontId="10" type="noConversion"/>
  </si>
  <si>
    <t>税费</t>
    <phoneticPr fontId="10" type="noConversion"/>
  </si>
  <si>
    <t>合计</t>
    <phoneticPr fontId="10" type="noConversion"/>
  </si>
  <si>
    <t>制作接机牌、车头牌、房卡套、服装、餐巾纸、矿泉水、行李牌、欢迎物料等</t>
    <phoneticPr fontId="10" type="noConversion"/>
  </si>
  <si>
    <t>大交通-高铁</t>
    <phoneticPr fontId="10" type="noConversion"/>
  </si>
  <si>
    <t>包含嘉宾高铁票、报销票等</t>
    <phoneticPr fontId="10" type="noConversion"/>
  </si>
  <si>
    <t>小交通-车辆</t>
    <phoneticPr fontId="10" type="noConversion"/>
  </si>
  <si>
    <t>包含机场、车站接机、VIP车辆、酒店备车、摆渡车、预留停车费等</t>
    <phoneticPr fontId="10" type="noConversion"/>
  </si>
  <si>
    <t>嘉宾意外险</t>
    <phoneticPr fontId="10" type="noConversion"/>
  </si>
  <si>
    <t>物料采买</t>
    <phoneticPr fontId="10" type="noConversion"/>
  </si>
  <si>
    <t>接待&amp;三方人员差旅</t>
    <phoneticPr fontId="10" type="noConversion"/>
  </si>
  <si>
    <t>包含兼职费用、当地地接人员等</t>
    <phoneticPr fontId="10" type="noConversion"/>
  </si>
  <si>
    <t>包含茶歇咖啡等、车辆、酒店、休息间备品、饮料及相关设备租赁，相关物流运输费</t>
    <phoneticPr fontId="10" type="noConversion"/>
  </si>
  <si>
    <t>包含接待供应商&amp;当地工作人员前期踩点、大交通、餐费、小交通等差旅费用</t>
    <phoneticPr fontId="10" type="noConversion"/>
  </si>
  <si>
    <t>包含接待服务费83662.5元&amp;制作服务费10857.6元</t>
    <phoneticPr fontId="10" type="noConversion"/>
  </si>
  <si>
    <t>接机接站车辆数量增加，增加酒店会场间摆渡车</t>
    <phoneticPr fontId="10" type="noConversion"/>
  </si>
  <si>
    <t>预计入住人数增加</t>
    <phoneticPr fontId="10" type="noConversion"/>
  </si>
  <si>
    <t>节约成本 取消该项目</t>
    <phoneticPr fontId="10" type="noConversion"/>
  </si>
  <si>
    <t>需求增加，单价降低</t>
    <phoneticPr fontId="10" type="noConversion"/>
  </si>
  <si>
    <t>湿纸巾</t>
    <phoneticPr fontId="10" type="noConversion"/>
  </si>
  <si>
    <t>定制湿巾</t>
    <phoneticPr fontId="10" type="noConversion"/>
  </si>
  <si>
    <t>湿巾定制</t>
    <phoneticPr fontId="10" type="noConversion"/>
  </si>
  <si>
    <t>增加湿纸巾</t>
    <phoneticPr fontId="10" type="noConversion"/>
  </si>
  <si>
    <t>枕片</t>
    <phoneticPr fontId="10" type="noConversion"/>
  </si>
  <si>
    <t>大巴车枕片</t>
    <phoneticPr fontId="10" type="noConversion"/>
  </si>
  <si>
    <t>咖啡杯</t>
    <phoneticPr fontId="10" type="noConversion"/>
  </si>
  <si>
    <t>定制咖啡杯</t>
    <phoneticPr fontId="10" type="noConversion"/>
  </si>
  <si>
    <t>以明细形式体现</t>
    <phoneticPr fontId="10" type="noConversion"/>
  </si>
  <si>
    <t>抱枕</t>
    <phoneticPr fontId="10" type="noConversion"/>
  </si>
  <si>
    <t>抱枕样式一</t>
    <phoneticPr fontId="10" type="noConversion"/>
  </si>
  <si>
    <t>抱枕样式二</t>
    <phoneticPr fontId="10" type="noConversion"/>
  </si>
  <si>
    <t>150mm*100mm</t>
    <phoneticPr fontId="10" type="noConversion"/>
  </si>
  <si>
    <t>A#078</t>
    <phoneticPr fontId="10" type="noConversion"/>
  </si>
  <si>
    <t>三折立式桌卡</t>
  </si>
  <si>
    <t>火车票报销卡</t>
  </si>
  <si>
    <t>咖啡兑换券</t>
  </si>
  <si>
    <t>茶歇旗</t>
  </si>
  <si>
    <t>水果提示卡</t>
  </si>
  <si>
    <t>矿泉水挂环</t>
  </si>
  <si>
    <t>房卡领取券</t>
  </si>
  <si>
    <t>房间欢迎信嘉宾</t>
  </si>
  <si>
    <t>房间欢迎信VIP</t>
  </si>
  <si>
    <t>小吃兑换券</t>
  </si>
  <si>
    <t>生日贺卡</t>
  </si>
  <si>
    <t>生日横幅</t>
  </si>
  <si>
    <t>餐券1</t>
  </si>
  <si>
    <t>餐券2</t>
  </si>
  <si>
    <t>餐券3</t>
  </si>
  <si>
    <t>餐券4</t>
  </si>
  <si>
    <t>餐券5</t>
  </si>
  <si>
    <t>餐券6</t>
  </si>
  <si>
    <t>停车券</t>
  </si>
  <si>
    <t>300克铜版纸、压线、粘双面胶</t>
  </si>
  <si>
    <t>300克铜版纸、双面</t>
  </si>
  <si>
    <t>157克铜版纸、双面</t>
  </si>
  <si>
    <t>不干胶、贴牙签</t>
  </si>
  <si>
    <t>300克铜版纸、压线、覆膜</t>
    <phoneticPr fontId="14" type="noConversion"/>
  </si>
  <si>
    <t>300克铜版纸、覆膜、模切</t>
  </si>
  <si>
    <t>300克白卡纸、压线、折页</t>
  </si>
  <si>
    <t>420*297mm</t>
  </si>
  <si>
    <t>100*60mm</t>
  </si>
  <si>
    <t>80*50mm</t>
  </si>
  <si>
    <t>82*28mm</t>
  </si>
  <si>
    <t>100*100mm</t>
  </si>
  <si>
    <t>46*117mm</t>
  </si>
  <si>
    <t>210*148mm</t>
  </si>
  <si>
    <t>300克采石纹、双面</t>
  </si>
  <si>
    <t>贡缎布</t>
  </si>
  <si>
    <t>200克铜版纸、双面、打龙线</t>
  </si>
  <si>
    <t>2*0.5米</t>
  </si>
  <si>
    <t>250*160mm</t>
  </si>
  <si>
    <t>160*100mm</t>
  </si>
  <si>
    <t>咖啡指示牌</t>
    <phoneticPr fontId="10" type="noConversion"/>
  </si>
  <si>
    <t>行李托运指示牌</t>
    <phoneticPr fontId="10" type="noConversion"/>
  </si>
  <si>
    <t>加班费用</t>
    <phoneticPr fontId="10" type="noConversion"/>
  </si>
  <si>
    <t>兼职管理人员</t>
    <phoneticPr fontId="10" type="noConversion"/>
  </si>
  <si>
    <t>双人间共17间夜 康辉工作人员与当地工作人员混住濮锦</t>
    <phoneticPr fontId="10" type="noConversion"/>
  </si>
  <si>
    <t>三人间共48间夜 康辉工作人员与当地工作人员混住濮锦</t>
    <phoneticPr fontId="10" type="noConversion"/>
  </si>
  <si>
    <t>9.10-14日；当地兼职，提供午餐及加班晚餐</t>
    <phoneticPr fontId="10" type="noConversion"/>
  </si>
  <si>
    <t>兼职账单</t>
    <phoneticPr fontId="10" type="noConversion"/>
  </si>
  <si>
    <t>车费</t>
    <phoneticPr fontId="10" type="noConversion"/>
  </si>
  <si>
    <t>兼职人员交通</t>
    <phoneticPr fontId="10" type="noConversion"/>
  </si>
  <si>
    <t>机场工作人员住宿</t>
    <phoneticPr fontId="10" type="noConversion"/>
  </si>
  <si>
    <t xml:space="preserve">其他工作人员费用 </t>
    <phoneticPr fontId="10" type="noConversion"/>
  </si>
  <si>
    <t>加班费用等</t>
    <phoneticPr fontId="10" type="noConversion"/>
  </si>
  <si>
    <t>服务人员</t>
    <phoneticPr fontId="10" type="noConversion"/>
  </si>
  <si>
    <t>兼职人员管理人员</t>
    <phoneticPr fontId="10" type="noConversion"/>
  </si>
  <si>
    <t>实际使用6天</t>
    <phoneticPr fontId="10" type="noConversion"/>
  </si>
  <si>
    <t>9间凯悦 4间地接</t>
    <phoneticPr fontId="10" type="noConversion"/>
  </si>
  <si>
    <t>兼职人员80间夜 地接人员190间夜</t>
    <phoneticPr fontId="10" type="noConversion"/>
  </si>
  <si>
    <t>C#069</t>
    <phoneticPr fontId="10" type="noConversion"/>
  </si>
  <si>
    <t>9月10-14日 接送站站备车</t>
    <phoneticPr fontId="10" type="noConversion"/>
  </si>
  <si>
    <t>考斯特备车</t>
    <phoneticPr fontId="10" type="noConversion"/>
  </si>
  <si>
    <t>C#066</t>
    <phoneticPr fontId="10" type="noConversion"/>
  </si>
  <si>
    <t>备车超时费用</t>
    <phoneticPr fontId="10" type="noConversion"/>
  </si>
  <si>
    <t>各酒店-濮院间摆渡车</t>
    <phoneticPr fontId="10" type="noConversion"/>
  </si>
  <si>
    <t>9月6-14日；各酒店-濮院游客服务中心</t>
    <phoneticPr fontId="10" type="noConversion"/>
  </si>
  <si>
    <t>50人座大巴车</t>
    <phoneticPr fontId="10" type="noConversion"/>
  </si>
  <si>
    <t>C#063</t>
    <phoneticPr fontId="10" type="noConversion"/>
  </si>
  <si>
    <t>7月20日踩线及9月6-10日；接机大巴；杭州机场-濮院古镇
9:00 10:00 11:00 12:00 13:00 14:00
15:00 16:00 17:00 18:00 19:00 20:00 21:00 22:00 23:00 备2</t>
    <phoneticPr fontId="10" type="noConversion"/>
  </si>
  <si>
    <t>8月7日-8日；接机考斯特；杭州机场-濮院古镇</t>
    <phoneticPr fontId="10" type="noConversion"/>
  </si>
  <si>
    <t>杭州机场-濮院古镇单程80公里，往返160公里；单趟接机按照1400元/趟
其余以实际超公里数结算</t>
    <phoneticPr fontId="10" type="noConversion"/>
  </si>
  <si>
    <t>8月19日；（嘉兴南站-濮院古镇）</t>
    <phoneticPr fontId="10" type="noConversion"/>
  </si>
  <si>
    <t>8月17日-9月14日；（杭州机场-濮院古镇）</t>
    <phoneticPr fontId="10" type="noConversion"/>
  </si>
  <si>
    <t>大巴车机场高铁站停车费</t>
    <phoneticPr fontId="10" type="noConversion"/>
  </si>
  <si>
    <t>以实际发生为准</t>
    <phoneticPr fontId="10" type="noConversion"/>
  </si>
  <si>
    <r>
      <t>结算标色说明</t>
    </r>
    <r>
      <rPr>
        <sz val="9"/>
        <rFont val="微软雅黑"/>
        <family val="2"/>
        <charset val="134"/>
      </rPr>
      <t>（整行底色填充）</t>
    </r>
    <phoneticPr fontId="10" type="noConversion"/>
  </si>
  <si>
    <r>
      <t>差旅接待类</t>
    </r>
    <r>
      <rPr>
        <sz val="14"/>
        <rFont val="微软雅黑"/>
        <family val="2"/>
        <charset val="134"/>
      </rPr>
      <t>（含乙方人员、接待嘉宾的机票、酒店、订车、餐食等）</t>
    </r>
    <phoneticPr fontId="10" type="noConversion"/>
  </si>
  <si>
    <r>
      <t>物资采买类</t>
    </r>
    <r>
      <rPr>
        <sz val="14"/>
        <rFont val="微软雅黑"/>
        <family val="2"/>
        <charset val="134"/>
      </rPr>
      <t>（直接采买型，需提供购买链接/购买凭证）</t>
    </r>
    <phoneticPr fontId="10" type="noConversion"/>
  </si>
  <si>
    <r>
      <t>报批相关类</t>
    </r>
    <r>
      <rPr>
        <sz val="14"/>
        <rFont val="微软雅黑"/>
        <family val="2"/>
        <charset val="134"/>
      </rPr>
      <t>（需提第三方合同/支付凭证）</t>
    </r>
    <phoneticPr fontId="10" type="noConversion"/>
  </si>
  <si>
    <r>
      <t>场地相关类</t>
    </r>
    <r>
      <rPr>
        <sz val="14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</si>
  <si>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其他代垫付</t>
    </r>
    <r>
      <rPr>
        <sz val="14"/>
        <rFont val="微软雅黑"/>
        <family val="2"/>
        <charset val="134"/>
      </rPr>
      <t>（乙方拥有自有合适资源，甲方指定第三方供应商）</t>
    </r>
    <phoneticPr fontId="10" type="noConversion"/>
  </si>
  <si>
    <t>税费（仅填写发票票面税费比例）</t>
    <phoneticPr fontId="10" type="noConversion"/>
  </si>
  <si>
    <t>已在酒店部分结算</t>
    <phoneticPr fontId="10" type="noConversion"/>
  </si>
  <si>
    <t>墨彩 1582</t>
    <phoneticPr fontId="10" type="noConversion"/>
  </si>
  <si>
    <t>收纳袋</t>
    <phoneticPr fontId="10" type="noConversion"/>
  </si>
  <si>
    <t>18*25cm</t>
    <phoneticPr fontId="10" type="noConversion"/>
  </si>
  <si>
    <t xml:space="preserve">A5磨砂 </t>
    <phoneticPr fontId="10" type="noConversion"/>
  </si>
  <si>
    <t>商务套餐贴纸</t>
    <phoneticPr fontId="10" type="noConversion"/>
  </si>
  <si>
    <t>不干胶</t>
    <phoneticPr fontId="10" type="noConversion"/>
  </si>
  <si>
    <t>300*80mm</t>
    <phoneticPr fontId="10" type="noConversion"/>
  </si>
  <si>
    <t>50mm圆形贴</t>
    <phoneticPr fontId="10" type="noConversion"/>
  </si>
  <si>
    <t>30mm圆形贴</t>
    <phoneticPr fontId="10" type="noConversion"/>
  </si>
  <si>
    <t>80mm圆形贴</t>
    <phoneticPr fontId="10" type="noConversion"/>
  </si>
  <si>
    <t>A#090</t>
    <phoneticPr fontId="10" type="noConversion"/>
  </si>
  <si>
    <t>小交通</t>
  </si>
  <si>
    <t>接站</t>
  </si>
  <si>
    <t>嘉兴南站-濮院古镇</t>
  </si>
  <si>
    <t>趟</t>
  </si>
  <si>
    <t>Gl8接站</t>
    <phoneticPr fontId="10" type="noConversion"/>
  </si>
  <si>
    <t>陈小欢</t>
    <phoneticPr fontId="10" type="noConversion"/>
  </si>
  <si>
    <t>网上的单子和票</t>
    <phoneticPr fontId="10" type="noConversion"/>
  </si>
  <si>
    <t>有票</t>
    <phoneticPr fontId="10" type="noConversion"/>
  </si>
  <si>
    <t>打印机</t>
    <phoneticPr fontId="10" type="noConversion"/>
  </si>
  <si>
    <t>打印机租赁</t>
    <phoneticPr fontId="10" type="noConversion"/>
  </si>
  <si>
    <t>台期</t>
    <phoneticPr fontId="10" type="noConversion"/>
  </si>
  <si>
    <t>打印机租赁含耗材</t>
    <phoneticPr fontId="10" type="noConversion"/>
  </si>
  <si>
    <t>雷雷</t>
    <phoneticPr fontId="10" type="noConversion"/>
  </si>
  <si>
    <t>兼职</t>
    <phoneticPr fontId="10" type="noConversion"/>
  </si>
  <si>
    <t>酒店账单</t>
    <phoneticPr fontId="10" type="noConversion"/>
  </si>
  <si>
    <r>
      <t>陈小欢</t>
    </r>
    <r>
      <rPr>
        <sz val="11"/>
        <color theme="7" tint="0.79998168889431442"/>
        <rFont val="DengXian"/>
        <family val="3"/>
        <charset val="134"/>
      </rPr>
      <t>+兼职</t>
    </r>
    <phoneticPr fontId="10" type="noConversion"/>
  </si>
  <si>
    <r>
      <t>陈小欢</t>
    </r>
    <r>
      <rPr>
        <sz val="11"/>
        <color theme="7" tint="0.79998168889431442"/>
        <rFont val="DengXian"/>
        <family val="3"/>
        <charset val="134"/>
      </rPr>
      <t>+王靖楠</t>
    </r>
    <phoneticPr fontId="10" type="noConversion"/>
  </si>
  <si>
    <t>5_A制作公司</t>
    <phoneticPr fontId="10" type="noConversion"/>
  </si>
  <si>
    <t>6_B制作公司</t>
    <phoneticPr fontId="10" type="noConversion"/>
  </si>
  <si>
    <t>由于住宿、用餐地点较为分散，为保证嘉宾体验增加现场岗位，兼职人员增加</t>
    <phoneticPr fontId="10" type="noConversion"/>
  </si>
  <si>
    <t>由于兼职人员增加，增加管理岗位的兼职公司工作人员</t>
    <phoneticPr fontId="10" type="noConversion"/>
  </si>
  <si>
    <t>增加的兼职人员产生的加班费用</t>
    <phoneticPr fontId="10" type="noConversion"/>
  </si>
  <si>
    <t>17-18</t>
    <phoneticPr fontId="10" type="noConversion"/>
  </si>
  <si>
    <t>发票19-21 账单22</t>
    <phoneticPr fontId="10" type="noConversion"/>
  </si>
  <si>
    <t>发票19-21 账单</t>
    <phoneticPr fontId="10" type="noConversion"/>
  </si>
  <si>
    <t>发票14 账单15</t>
    <phoneticPr fontId="10" type="noConversion"/>
  </si>
  <si>
    <t>发票19-21 账单23</t>
    <phoneticPr fontId="10" type="noConversion"/>
  </si>
  <si>
    <t>发票14、19-21 账单24</t>
    <phoneticPr fontId="10" type="noConversion"/>
  </si>
  <si>
    <t>发票19-21 账单25</t>
    <phoneticPr fontId="10" type="noConversion"/>
  </si>
  <si>
    <t>发票19-21 账单26</t>
    <phoneticPr fontId="10" type="noConversion"/>
  </si>
  <si>
    <t>发票14 账单27</t>
    <phoneticPr fontId="10" type="noConversion"/>
  </si>
  <si>
    <t>发票19-21 账单28</t>
    <phoneticPr fontId="10" type="noConversion"/>
  </si>
  <si>
    <t>发票19-21 账单29</t>
    <phoneticPr fontId="10" type="noConversion"/>
  </si>
  <si>
    <t>发票19-21 账单29-30</t>
    <phoneticPr fontId="10" type="noConversion"/>
  </si>
  <si>
    <t>发票19-21 账单30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</si>
</sst>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  <numFmt numFmtId="181" formatCode="&quot;¥&quot;#,##0.00"/>
    <numFmt numFmtId="182" formatCode="0.00_);[Red]\(0.00\)"/>
  </numFmts>
  <fonts count="27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name val="DengXian"/>
      <family val="3"/>
      <charset val="134"/>
      <scheme val="minor"/>
    </font>
    <font>
      <b/>
      <sz val="14"/>
      <name val="微软雅黑"/>
      <family val="2"/>
      <charset val="134"/>
    </font>
    <font>
      <u/>
      <sz val="11"/>
      <name val="微软雅黑"/>
      <family val="2"/>
      <charset val="134"/>
    </font>
    <font>
      <u/>
      <sz val="9"/>
      <name val="微软雅黑"/>
      <family val="2"/>
      <charset val="134"/>
    </font>
    <font>
      <strike/>
      <sz val="9"/>
      <name val="微软雅黑"/>
      <family val="2"/>
      <charset val="134"/>
    </font>
    <font>
      <sz val="14"/>
      <name val="微软雅黑"/>
      <family val="2"/>
      <charset val="134"/>
    </font>
    <font>
      <sz val="1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rgb="FFFF0000"/>
      <name val="DengXian"/>
      <family val="4"/>
      <charset val="134"/>
      <scheme val="minor"/>
    </font>
    <font>
      <sz val="11"/>
      <color theme="0"/>
      <name val="DengXian"/>
      <family val="4"/>
      <charset val="134"/>
      <scheme val="minor"/>
    </font>
    <font>
      <sz val="11"/>
      <color rgb="FF7030A0"/>
      <name val="DengXian"/>
      <family val="4"/>
      <charset val="134"/>
      <scheme val="minor"/>
    </font>
    <font>
      <sz val="11"/>
      <color theme="7" tint="0.79998168889431442"/>
      <name val="DengXian"/>
      <family val="3"/>
      <charset val="134"/>
    </font>
    <font>
      <sz val="11"/>
      <name val="DengXian"/>
      <family val="4"/>
      <charset val="134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201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0" fontId="4" fillId="0" borderId="1" xfId="17" applyFont="1" applyBorder="1" applyAlignment="1">
      <alignment horizontal="center" vertical="center" wrapText="1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13" fillId="6" borderId="1" xfId="0" applyFont="1" applyFill="1" applyBorder="1" applyAlignment="1">
      <alignment horizontal="left" vertical="center"/>
    </xf>
    <xf numFmtId="181" fontId="13" fillId="6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81" fontId="13" fillId="0" borderId="1" xfId="0" applyNumberFormat="1" applyFont="1" applyBorder="1" applyAlignment="1">
      <alignment horizontal="left" vertical="center"/>
    </xf>
    <xf numFmtId="180" fontId="4" fillId="15" borderId="1" xfId="3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12" fillId="6" borderId="1" xfId="17" applyFont="1" applyFill="1" applyBorder="1" applyAlignment="1" applyProtection="1">
      <alignment horizontal="center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9" fontId="4" fillId="8" borderId="1" xfId="18" applyFont="1" applyFill="1" applyBorder="1" applyAlignment="1" applyProtection="1">
      <alignment horizontal="center" vertical="center" wrapText="1"/>
      <protection locked="0"/>
    </xf>
    <xf numFmtId="179" fontId="4" fillId="0" borderId="1" xfId="0" applyNumberFormat="1" applyFont="1" applyBorder="1" applyAlignment="1" applyProtection="1">
      <alignment horizontal="center" vertical="center"/>
      <protection locked="0"/>
    </xf>
    <xf numFmtId="179" fontId="4" fillId="4" borderId="1" xfId="18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2" fillId="0" borderId="5" xfId="17" applyFont="1" applyBorder="1" applyAlignment="1" applyProtection="1">
      <alignment horizontal="center" vertical="center" wrapText="1"/>
      <protection locked="0"/>
    </xf>
    <xf numFmtId="179" fontId="4" fillId="0" borderId="1" xfId="18" applyFont="1" applyBorder="1" applyAlignment="1" applyProtection="1">
      <alignment horizontal="center" vertical="center" wrapText="1"/>
      <protection locked="0"/>
    </xf>
    <xf numFmtId="180" fontId="4" fillId="17" borderId="1" xfId="3" applyNumberFormat="1" applyFont="1" applyFill="1" applyBorder="1" applyAlignment="1">
      <alignment horizontal="center" vertical="center" wrapText="1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2" fillId="0" borderId="1" xfId="18" applyFont="1" applyFill="1" applyBorder="1" applyAlignment="1" applyProtection="1">
      <alignment horizontal="center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9" fontId="12" fillId="5" borderId="1" xfId="18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4" borderId="1" xfId="17" applyFont="1" applyFill="1" applyBorder="1" applyAlignment="1">
      <alignment horizontal="center" vertical="center" wrapText="1"/>
    </xf>
    <xf numFmtId="179" fontId="4" fillId="4" borderId="1" xfId="18" applyFont="1" applyFill="1" applyBorder="1" applyAlignment="1" applyProtection="1">
      <alignment horizontal="center" vertical="center" wrapText="1"/>
    </xf>
    <xf numFmtId="0" fontId="4" fillId="12" borderId="1" xfId="0" applyFont="1" applyFill="1" applyBorder="1" applyAlignment="1">
      <alignment horizontal="center" vertical="center"/>
    </xf>
    <xf numFmtId="0" fontId="4" fillId="12" borderId="1" xfId="17" applyFont="1" applyFill="1" applyBorder="1" applyAlignment="1" applyProtection="1">
      <alignment horizontal="center" vertical="center" wrapText="1"/>
      <protection locked="0"/>
    </xf>
    <xf numFmtId="0" fontId="4" fillId="12" borderId="1" xfId="17" applyFont="1" applyFill="1" applyBorder="1" applyAlignment="1">
      <alignment horizontal="center" vertical="center" wrapText="1"/>
    </xf>
    <xf numFmtId="179" fontId="4" fillId="12" borderId="1" xfId="18" applyFont="1" applyFill="1" applyBorder="1" applyAlignment="1" applyProtection="1">
      <alignment horizontal="center" vertical="center" wrapText="1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179" fontId="4" fillId="12" borderId="1" xfId="18" applyFont="1" applyFill="1" applyBorder="1" applyAlignment="1" applyProtection="1">
      <alignment horizontal="center" vertical="center" wrapText="1"/>
      <protection locked="0"/>
    </xf>
    <xf numFmtId="179" fontId="4" fillId="1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17" applyFont="1" applyBorder="1" applyAlignment="1">
      <alignment horizontal="center" vertical="center" wrapText="1"/>
    </xf>
    <xf numFmtId="179" fontId="12" fillId="0" borderId="1" xfId="18" applyFont="1" applyFill="1" applyBorder="1" applyAlignment="1" applyProtection="1">
      <alignment horizontal="center" vertical="center" wrapText="1"/>
    </xf>
    <xf numFmtId="179" fontId="12" fillId="0" borderId="1" xfId="18" applyFont="1" applyBorder="1" applyAlignment="1" applyProtection="1">
      <alignment horizontal="center" vertical="center" wrapText="1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9" fontId="12" fillId="6" borderId="1" xfId="18" applyFont="1" applyFill="1" applyBorder="1" applyAlignment="1" applyProtection="1">
      <alignment horizontal="center" vertical="center" wrapText="1"/>
      <protection locked="0"/>
    </xf>
    <xf numFmtId="179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76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20" fillId="0" borderId="1" xfId="0" applyNumberFormat="1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43" fontId="1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2" fillId="9" borderId="1" xfId="18" applyFont="1" applyFill="1" applyBorder="1" applyAlignment="1" applyProtection="1">
      <alignment horizontal="center" vertical="center" wrapText="1"/>
      <protection locked="0"/>
    </xf>
    <xf numFmtId="9" fontId="12" fillId="0" borderId="1" xfId="19" applyFont="1" applyBorder="1" applyAlignment="1" applyProtection="1">
      <alignment horizontal="center" vertical="center"/>
      <protection locked="0"/>
    </xf>
    <xf numFmtId="10" fontId="12" fillId="0" borderId="1" xfId="19" applyNumberFormat="1" applyFont="1" applyBorder="1" applyAlignment="1" applyProtection="1">
      <alignment horizontal="center" vertical="center"/>
      <protection locked="0"/>
    </xf>
    <xf numFmtId="179" fontId="4" fillId="0" borderId="0" xfId="18" applyFont="1" applyBorder="1" applyAlignment="1" applyProtection="1">
      <alignment horizontal="center" vertical="center"/>
      <protection locked="0"/>
    </xf>
    <xf numFmtId="49" fontId="18" fillId="12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 applyProtection="1">
      <alignment horizontal="center" vertical="center" wrapText="1"/>
      <protection locked="0"/>
    </xf>
    <xf numFmtId="0" fontId="4" fillId="12" borderId="5" xfId="17" applyFont="1" applyFill="1" applyBorder="1" applyAlignment="1" applyProtection="1">
      <alignment horizontal="center" vertical="center" wrapText="1"/>
      <protection locked="0"/>
    </xf>
    <xf numFmtId="180" fontId="4" fillId="12" borderId="1" xfId="3" applyNumberFormat="1" applyFont="1" applyFill="1" applyBorder="1" applyAlignment="1">
      <alignment horizontal="center" vertical="center" wrapText="1"/>
    </xf>
    <xf numFmtId="0" fontId="4" fillId="12" borderId="5" xfId="17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horizontal="center" vertical="center"/>
    </xf>
    <xf numFmtId="182" fontId="4" fillId="12" borderId="14" xfId="0" applyNumberFormat="1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1" borderId="1" xfId="0" applyFont="1" applyFill="1" applyBorder="1" applyAlignment="1" applyProtection="1">
      <alignment horizontal="center" vertical="center"/>
      <protection locked="0"/>
    </xf>
    <xf numFmtId="0" fontId="4" fillId="11" borderId="1" xfId="17" applyFont="1" applyFill="1" applyBorder="1" applyAlignment="1" applyProtection="1">
      <alignment horizontal="center" vertical="center" wrapText="1"/>
      <protection locked="0"/>
    </xf>
    <xf numFmtId="0" fontId="4" fillId="11" borderId="1" xfId="17" applyFont="1" applyFill="1" applyBorder="1" applyAlignment="1">
      <alignment horizontal="center" vertical="center" wrapText="1"/>
    </xf>
    <xf numFmtId="179" fontId="4" fillId="11" borderId="1" xfId="18" applyFont="1" applyFill="1" applyBorder="1" applyAlignment="1" applyProtection="1">
      <alignment horizontal="center" vertical="center" wrapText="1"/>
      <protection locked="0"/>
    </xf>
    <xf numFmtId="179" fontId="4" fillId="11" borderId="1" xfId="0" applyNumberFormat="1" applyFont="1" applyFill="1" applyBorder="1" applyAlignment="1" applyProtection="1">
      <alignment horizontal="center" vertical="center"/>
      <protection locked="0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11" borderId="5" xfId="17" applyFont="1" applyFill="1" applyBorder="1" applyAlignment="1" applyProtection="1">
      <alignment horizontal="center" vertical="center" wrapText="1"/>
      <protection locked="0"/>
    </xf>
    <xf numFmtId="180" fontId="4" fillId="11" borderId="1" xfId="3" applyNumberFormat="1" applyFont="1" applyFill="1" applyBorder="1" applyAlignment="1">
      <alignment horizontal="center" vertical="center" wrapText="1"/>
    </xf>
    <xf numFmtId="0" fontId="4" fillId="11" borderId="5" xfId="17" applyFont="1" applyFill="1" applyBorder="1" applyAlignment="1">
      <alignment horizontal="center" vertical="center" wrapText="1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0" fontId="4" fillId="14" borderId="1" xfId="17" applyFont="1" applyFill="1" applyBorder="1" applyAlignment="1" applyProtection="1">
      <alignment horizontal="center" vertical="center" wrapText="1"/>
      <protection locked="0"/>
    </xf>
    <xf numFmtId="0" fontId="4" fillId="14" borderId="5" xfId="17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17" applyFont="1" applyFill="1" applyBorder="1" applyAlignment="1">
      <alignment horizontal="center" vertical="center" wrapText="1"/>
    </xf>
    <xf numFmtId="179" fontId="4" fillId="14" borderId="1" xfId="18" applyFont="1" applyFill="1" applyBorder="1" applyAlignment="1" applyProtection="1">
      <alignment horizontal="center" vertical="center" wrapText="1"/>
      <protection locked="0"/>
    </xf>
    <xf numFmtId="179" fontId="4" fillId="14" borderId="1" xfId="0" applyNumberFormat="1" applyFont="1" applyFill="1" applyBorder="1" applyAlignment="1" applyProtection="1">
      <alignment horizontal="center" vertical="center"/>
      <protection locked="0"/>
    </xf>
    <xf numFmtId="180" fontId="4" fillId="14" borderId="1" xfId="3" applyNumberFormat="1" applyFont="1" applyFill="1" applyBorder="1" applyAlignment="1">
      <alignment horizontal="center" vertical="center" wrapText="1"/>
    </xf>
    <xf numFmtId="0" fontId="4" fillId="14" borderId="5" xfId="17" applyFont="1" applyFill="1" applyBorder="1" applyAlignment="1">
      <alignment horizontal="center" vertical="center" wrapText="1"/>
    </xf>
    <xf numFmtId="0" fontId="4" fillId="13" borderId="1" xfId="0" applyFont="1" applyFill="1" applyBorder="1" applyAlignment="1" applyProtection="1">
      <alignment horizontal="center" vertical="center"/>
      <protection locked="0"/>
    </xf>
    <xf numFmtId="0" fontId="4" fillId="13" borderId="1" xfId="17" applyFont="1" applyFill="1" applyBorder="1" applyAlignment="1" applyProtection="1">
      <alignment horizontal="center" vertical="center" wrapText="1"/>
      <protection locked="0"/>
    </xf>
    <xf numFmtId="0" fontId="4" fillId="13" borderId="5" xfId="17" applyFont="1" applyFill="1" applyBorder="1" applyAlignment="1" applyProtection="1">
      <alignment horizontal="center" vertical="center" wrapText="1"/>
      <protection locked="0"/>
    </xf>
    <xf numFmtId="180" fontId="4" fillId="13" borderId="1" xfId="3" applyNumberFormat="1" applyFont="1" applyFill="1" applyBorder="1" applyAlignment="1">
      <alignment horizontal="center" vertical="center" wrapText="1"/>
    </xf>
    <xf numFmtId="0" fontId="4" fillId="13" borderId="5" xfId="17" applyFont="1" applyFill="1" applyBorder="1" applyAlignment="1">
      <alignment horizontal="center" vertical="center" wrapText="1"/>
    </xf>
    <xf numFmtId="0" fontId="4" fillId="13" borderId="1" xfId="17" applyFont="1" applyFill="1" applyBorder="1" applyAlignment="1">
      <alignment horizontal="center" vertical="center" wrapText="1"/>
    </xf>
    <xf numFmtId="179" fontId="4" fillId="13" borderId="1" xfId="18" applyFont="1" applyFill="1" applyBorder="1" applyAlignment="1" applyProtection="1">
      <alignment horizontal="center" vertical="center" wrapText="1"/>
      <protection locked="0"/>
    </xf>
    <xf numFmtId="179" fontId="4" fillId="13" borderId="1" xfId="0" applyNumberFormat="1" applyFont="1" applyFill="1" applyBorder="1" applyAlignment="1" applyProtection="1">
      <alignment horizontal="center" vertical="center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49" fontId="18" fillId="11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11" borderId="1" xfId="0" applyFont="1" applyFill="1" applyBorder="1" applyAlignment="1">
      <alignment horizontal="center" vertical="center"/>
    </xf>
    <xf numFmtId="179" fontId="4" fillId="11" borderId="1" xfId="18" applyFont="1" applyFill="1" applyBorder="1" applyAlignment="1" applyProtection="1">
      <alignment horizontal="center" vertical="center" wrapText="1"/>
    </xf>
    <xf numFmtId="49" fontId="18" fillId="13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>
      <alignment horizontal="center" vertical="center"/>
    </xf>
    <xf numFmtId="179" fontId="4" fillId="13" borderId="1" xfId="18" applyFont="1" applyFill="1" applyBorder="1" applyAlignment="1" applyProtection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49" fontId="18" fillId="14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>
      <alignment horizontal="center" vertical="center"/>
    </xf>
    <xf numFmtId="179" fontId="4" fillId="14" borderId="1" xfId="18" applyFont="1" applyFill="1" applyBorder="1" applyAlignment="1" applyProtection="1">
      <alignment horizontal="center" vertical="center" wrapText="1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21" fillId="12" borderId="1" xfId="17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3" fillId="0" borderId="0" xfId="0" applyFont="1" applyAlignment="1">
      <alignment horizontal="center" vertical="center"/>
    </xf>
    <xf numFmtId="0" fontId="23" fillId="18" borderId="0" xfId="0" applyFont="1" applyFill="1" applyAlignment="1">
      <alignment horizontal="center" vertical="center"/>
    </xf>
    <xf numFmtId="0" fontId="23" fillId="19" borderId="0" xfId="0" applyFont="1" applyFill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23" fillId="20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5" fillId="6" borderId="2" xfId="0" applyFont="1" applyFill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 applyProtection="1">
      <alignment horizontal="center" vertical="center" wrapText="1"/>
      <protection locked="0"/>
    </xf>
    <xf numFmtId="0" fontId="15" fillId="6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6" fillId="0" borderId="2" xfId="26" applyFont="1" applyBorder="1" applyAlignment="1" applyProtection="1">
      <alignment horizontal="center" vertical="center" wrapText="1"/>
      <protection locked="0"/>
    </xf>
    <xf numFmtId="0" fontId="17" fillId="0" borderId="3" xfId="26" applyFont="1" applyBorder="1" applyAlignment="1" applyProtection="1">
      <alignment horizontal="center" vertical="center" wrapText="1"/>
      <protection locked="0"/>
    </xf>
    <xf numFmtId="0" fontId="17" fillId="0" borderId="4" xfId="26" applyFont="1" applyBorder="1" applyAlignment="1" applyProtection="1">
      <alignment horizontal="center" vertical="center" wrapText="1"/>
      <protection locked="0"/>
    </xf>
    <xf numFmtId="0" fontId="15" fillId="16" borderId="2" xfId="0" applyFont="1" applyFill="1" applyBorder="1" applyAlignment="1" applyProtection="1">
      <alignment horizontal="center" vertical="center" wrapText="1"/>
      <protection locked="0"/>
    </xf>
    <xf numFmtId="0" fontId="15" fillId="16" borderId="3" xfId="0" applyFont="1" applyFill="1" applyBorder="1" applyAlignment="1" applyProtection="1">
      <alignment horizontal="center" vertical="center" wrapText="1"/>
      <protection locked="0"/>
    </xf>
    <xf numFmtId="0" fontId="12" fillId="12" borderId="3" xfId="0" applyFont="1" applyFill="1" applyBorder="1" applyAlignment="1" applyProtection="1">
      <alignment horizontal="center" vertical="center" wrapText="1"/>
      <protection locked="0"/>
    </xf>
    <xf numFmtId="0" fontId="12" fillId="10" borderId="2" xfId="0" applyFont="1" applyFill="1" applyBorder="1" applyAlignment="1" applyProtection="1">
      <alignment horizontal="center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center" vertical="center" wrapText="1"/>
      <protection locked="0"/>
    </xf>
    <xf numFmtId="0" fontId="12" fillId="0" borderId="5" xfId="17" applyFont="1" applyBorder="1" applyAlignment="1" applyProtection="1">
      <alignment horizontal="center" vertical="center" wrapText="1"/>
      <protection locked="0"/>
    </xf>
    <xf numFmtId="0" fontId="12" fillId="0" borderId="2" xfId="17" applyFont="1" applyBorder="1" applyAlignment="1" applyProtection="1">
      <alignment horizontal="center" vertical="center" wrapText="1"/>
      <protection locked="0"/>
    </xf>
    <xf numFmtId="0" fontId="12" fillId="0" borderId="3" xfId="17" applyFont="1" applyBorder="1" applyAlignment="1" applyProtection="1">
      <alignment horizontal="center" vertical="center" wrapText="1"/>
      <protection locked="0"/>
    </xf>
    <xf numFmtId="0" fontId="12" fillId="0" borderId="4" xfId="17" applyFont="1" applyBorder="1" applyAlignment="1" applyProtection="1">
      <alignment horizontal="center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12" fillId="9" borderId="2" xfId="0" applyFont="1" applyFill="1" applyBorder="1" applyAlignment="1" applyProtection="1">
      <alignment horizontal="center" vertical="center" wrapText="1"/>
      <protection locked="0"/>
    </xf>
    <xf numFmtId="0" fontId="12" fillId="9" borderId="3" xfId="0" applyFont="1" applyFill="1" applyBorder="1" applyAlignment="1" applyProtection="1">
      <alignment horizontal="center" vertical="center" wrapText="1"/>
      <protection locked="0"/>
    </xf>
    <xf numFmtId="0" fontId="12" fillId="9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SUM('报价结算清单  ¥1,988,926.87 '!J133:J155)</f>
        <v>56173.2</v>
      </c>
      <c r="C8" s="1">
        <f>B8</f>
        <v>56173.2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B127-9AA9-5747-BBDE-07951B944E46}">
  <dimension ref="B2:E12"/>
  <sheetViews>
    <sheetView workbookViewId="0">
      <selection activeCell="E21" sqref="E21"/>
    </sheetView>
  </sheetViews>
  <sheetFormatPr baseColWidth="10" defaultRowHeight="25" customHeight="1"/>
  <cols>
    <col min="2" max="2" width="5.33203125" bestFit="1" customWidth="1"/>
    <col min="3" max="3" width="17.33203125" bestFit="1" customWidth="1"/>
    <col min="4" max="4" width="13.83203125" bestFit="1" customWidth="1"/>
    <col min="5" max="5" width="64" bestFit="1" customWidth="1"/>
  </cols>
  <sheetData>
    <row r="2" spans="2:5" ht="25" customHeight="1">
      <c r="B2" s="31" t="s">
        <v>655</v>
      </c>
      <c r="C2" s="31" t="s">
        <v>1068</v>
      </c>
      <c r="D2" s="32" t="s">
        <v>1069</v>
      </c>
      <c r="E2" s="31" t="s">
        <v>1070</v>
      </c>
    </row>
    <row r="3" spans="2:5" ht="25" customHeight="1">
      <c r="B3" s="33">
        <v>1</v>
      </c>
      <c r="C3" s="33" t="s">
        <v>1013</v>
      </c>
      <c r="D3" s="34">
        <v>86076</v>
      </c>
      <c r="E3" s="33" t="s">
        <v>1074</v>
      </c>
    </row>
    <row r="4" spans="2:5" ht="25" customHeight="1">
      <c r="B4" s="33">
        <v>2</v>
      </c>
      <c r="C4" s="33" t="s">
        <v>1075</v>
      </c>
      <c r="D4" s="34">
        <v>160000</v>
      </c>
      <c r="E4" s="33" t="s">
        <v>1076</v>
      </c>
    </row>
    <row r="5" spans="2:5" ht="25" customHeight="1">
      <c r="B5" s="33">
        <v>3</v>
      </c>
      <c r="C5" s="33" t="s">
        <v>1077</v>
      </c>
      <c r="D5" s="34">
        <v>724500</v>
      </c>
      <c r="E5" s="33" t="s">
        <v>1078</v>
      </c>
    </row>
    <row r="6" spans="2:5" ht="25" customHeight="1">
      <c r="B6" s="33">
        <v>4</v>
      </c>
      <c r="C6" s="33" t="s">
        <v>996</v>
      </c>
      <c r="D6" s="34">
        <v>16000</v>
      </c>
      <c r="E6" s="33" t="s">
        <v>1079</v>
      </c>
    </row>
    <row r="7" spans="2:5" ht="25" customHeight="1">
      <c r="B7" s="33">
        <v>5</v>
      </c>
      <c r="C7" s="33" t="s">
        <v>1080</v>
      </c>
      <c r="D7" s="34">
        <v>261400</v>
      </c>
      <c r="E7" s="33" t="s">
        <v>1083</v>
      </c>
    </row>
    <row r="8" spans="2:5" ht="25" customHeight="1">
      <c r="B8" s="33">
        <v>6</v>
      </c>
      <c r="C8" s="33" t="s">
        <v>1032</v>
      </c>
      <c r="D8" s="34">
        <v>265000</v>
      </c>
      <c r="E8" s="35" t="s">
        <v>1082</v>
      </c>
    </row>
    <row r="9" spans="2:5" ht="25" customHeight="1">
      <c r="B9" s="33">
        <v>7</v>
      </c>
      <c r="C9" s="33" t="s">
        <v>1081</v>
      </c>
      <c r="D9" s="34">
        <v>268850</v>
      </c>
      <c r="E9" s="33" t="s">
        <v>1084</v>
      </c>
    </row>
    <row r="10" spans="2:5" ht="25" customHeight="1">
      <c r="B10" s="33">
        <v>8</v>
      </c>
      <c r="C10" s="33" t="s">
        <v>1071</v>
      </c>
      <c r="D10" s="34">
        <v>94520.1</v>
      </c>
      <c r="E10" s="33" t="s">
        <v>1085</v>
      </c>
    </row>
    <row r="11" spans="2:5" ht="25" customHeight="1">
      <c r="B11" s="33">
        <v>9</v>
      </c>
      <c r="C11" s="33" t="s">
        <v>1072</v>
      </c>
      <c r="D11" s="34">
        <v>112580.77</v>
      </c>
      <c r="E11" s="33"/>
    </row>
    <row r="12" spans="2:5" ht="25" customHeight="1">
      <c r="B12" s="153" t="s">
        <v>1073</v>
      </c>
      <c r="C12" s="153"/>
      <c r="D12" s="36">
        <f>SUM(D3:D11)</f>
        <v>1988926.87</v>
      </c>
      <c r="E12" s="33"/>
    </row>
  </sheetData>
  <mergeCells count="1">
    <mergeCell ref="B12:C12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2"/>
  <sheetViews>
    <sheetView tabSelected="1" topLeftCell="H80" zoomScale="90" zoomScaleNormal="90" workbookViewId="0">
      <selection activeCell="O86" sqref="O86"/>
    </sheetView>
  </sheetViews>
  <sheetFormatPr baseColWidth="10" defaultColWidth="9" defaultRowHeight="15"/>
  <cols>
    <col min="1" max="1" width="6.5" style="38" customWidth="1"/>
    <col min="2" max="2" width="10" style="38" customWidth="1"/>
    <col min="3" max="3" width="9.6640625" style="38" customWidth="1"/>
    <col min="4" max="4" width="18.6640625" style="38" customWidth="1"/>
    <col min="5" max="5" width="14.1640625" style="38" bestFit="1" customWidth="1"/>
    <col min="6" max="6" width="16.6640625" style="38" bestFit="1" customWidth="1"/>
    <col min="7" max="7" width="26" style="38" customWidth="1"/>
    <col min="8" max="8" width="43.83203125" style="38" customWidth="1"/>
    <col min="9" max="9" width="9" style="38" customWidth="1"/>
    <col min="10" max="10" width="13.1640625" style="94" bestFit="1" customWidth="1"/>
    <col min="11" max="11" width="12.6640625" style="38" bestFit="1" customWidth="1"/>
    <col min="12" max="13" width="8.1640625" style="38" bestFit="1" customWidth="1"/>
    <col min="14" max="14" width="12.83203125" style="38" bestFit="1" customWidth="1"/>
    <col min="15" max="15" width="8.1640625" style="38" bestFit="1" customWidth="1"/>
    <col min="16" max="16" width="15" style="94" customWidth="1"/>
    <col min="17" max="17" width="13.6640625" style="94" bestFit="1" customWidth="1"/>
    <col min="18" max="18" width="12.6640625" style="38" customWidth="1"/>
    <col min="19" max="19" width="55" style="38" bestFit="1" customWidth="1"/>
    <col min="20" max="20" width="20.1640625" style="38" customWidth="1"/>
    <col min="21" max="21" width="19.6640625" style="146" customWidth="1"/>
    <col min="22" max="22" width="9" style="145"/>
    <col min="23" max="23" width="9.83203125" style="145" bestFit="1" customWidth="1"/>
    <col min="24" max="16384" width="9" style="145"/>
  </cols>
  <sheetData>
    <row r="1" spans="1:20" ht="21">
      <c r="A1" s="157" t="s">
        <v>949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9"/>
    </row>
    <row r="2" spans="1:20">
      <c r="A2" s="160" t="s">
        <v>9</v>
      </c>
      <c r="B2" s="160"/>
      <c r="C2" s="161" t="s">
        <v>1067</v>
      </c>
      <c r="D2" s="162"/>
      <c r="E2" s="162"/>
      <c r="F2" s="162"/>
      <c r="G2" s="163"/>
      <c r="H2" s="45" t="s">
        <v>10</v>
      </c>
      <c r="I2" s="165" t="s">
        <v>956</v>
      </c>
      <c r="J2" s="166"/>
      <c r="K2" s="166"/>
      <c r="L2" s="166"/>
      <c r="M2" s="166"/>
      <c r="N2" s="166"/>
      <c r="O2" s="166"/>
      <c r="P2" s="166"/>
      <c r="Q2" s="166"/>
      <c r="R2" s="167"/>
      <c r="S2" s="168" t="s">
        <v>1177</v>
      </c>
      <c r="T2" s="169"/>
    </row>
    <row r="3" spans="1:20">
      <c r="A3" s="164" t="s">
        <v>11</v>
      </c>
      <c r="B3" s="164"/>
      <c r="C3" s="161" t="s">
        <v>950</v>
      </c>
      <c r="D3" s="162"/>
      <c r="E3" s="162"/>
      <c r="F3" s="162"/>
      <c r="G3" s="163"/>
      <c r="H3" s="41" t="s">
        <v>12</v>
      </c>
      <c r="I3" s="165" t="s">
        <v>957</v>
      </c>
      <c r="J3" s="166"/>
      <c r="K3" s="166"/>
      <c r="L3" s="166"/>
      <c r="M3" s="166"/>
      <c r="N3" s="166"/>
      <c r="O3" s="166"/>
      <c r="P3" s="166"/>
      <c r="Q3" s="166"/>
      <c r="R3" s="167"/>
      <c r="S3" s="170"/>
      <c r="T3" s="171"/>
    </row>
    <row r="4" spans="1:20">
      <c r="A4" s="164" t="s">
        <v>710</v>
      </c>
      <c r="B4" s="164"/>
      <c r="C4" s="161" t="s">
        <v>951</v>
      </c>
      <c r="D4" s="162"/>
      <c r="E4" s="162"/>
      <c r="F4" s="162"/>
      <c r="G4" s="163"/>
      <c r="H4" s="10" t="s">
        <v>13</v>
      </c>
      <c r="I4" s="165"/>
      <c r="J4" s="166"/>
      <c r="K4" s="166"/>
      <c r="L4" s="166"/>
      <c r="M4" s="167"/>
      <c r="N4" s="41" t="s">
        <v>14</v>
      </c>
      <c r="O4" s="161"/>
      <c r="P4" s="162"/>
      <c r="Q4" s="162"/>
      <c r="R4" s="163"/>
      <c r="S4" s="46"/>
      <c r="T4" s="47" t="s">
        <v>651</v>
      </c>
    </row>
    <row r="5" spans="1:20">
      <c r="A5" s="164" t="s">
        <v>711</v>
      </c>
      <c r="B5" s="164"/>
      <c r="C5" s="161" t="s">
        <v>952</v>
      </c>
      <c r="D5" s="162"/>
      <c r="E5" s="162"/>
      <c r="F5" s="162"/>
      <c r="G5" s="163"/>
      <c r="H5" s="10" t="s">
        <v>13</v>
      </c>
      <c r="I5" s="165"/>
      <c r="J5" s="166"/>
      <c r="K5" s="166"/>
      <c r="L5" s="166"/>
      <c r="M5" s="167"/>
      <c r="N5" s="41" t="s">
        <v>14</v>
      </c>
      <c r="O5" s="161"/>
      <c r="P5" s="162"/>
      <c r="Q5" s="162"/>
      <c r="R5" s="163"/>
      <c r="S5" s="48"/>
      <c r="T5" s="47" t="s">
        <v>652</v>
      </c>
    </row>
    <row r="6" spans="1:20">
      <c r="A6" s="164" t="s">
        <v>15</v>
      </c>
      <c r="B6" s="164"/>
      <c r="C6" s="161" t="s">
        <v>953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3"/>
      <c r="S6" s="49"/>
      <c r="T6" s="47" t="s">
        <v>653</v>
      </c>
    </row>
    <row r="7" spans="1:20">
      <c r="A7" s="164" t="s">
        <v>16</v>
      </c>
      <c r="B7" s="164"/>
      <c r="C7" s="161" t="s">
        <v>954</v>
      </c>
      <c r="D7" s="162"/>
      <c r="E7" s="162"/>
      <c r="F7" s="162"/>
      <c r="G7" s="163"/>
      <c r="H7" s="10" t="s">
        <v>13</v>
      </c>
      <c r="I7" s="165">
        <v>13810643293</v>
      </c>
      <c r="J7" s="166"/>
      <c r="K7" s="166"/>
      <c r="L7" s="166"/>
      <c r="M7" s="167"/>
      <c r="N7" s="41" t="s">
        <v>14</v>
      </c>
      <c r="O7" s="174" t="s">
        <v>955</v>
      </c>
      <c r="P7" s="175"/>
      <c r="Q7" s="175"/>
      <c r="R7" s="176"/>
      <c r="S7" s="50"/>
      <c r="T7" s="47" t="s">
        <v>654</v>
      </c>
    </row>
    <row r="8" spans="1:20">
      <c r="A8" s="172" t="s">
        <v>728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</row>
    <row r="9" spans="1:20" ht="21">
      <c r="A9" s="177" t="s">
        <v>918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9"/>
      <c r="S9" s="179"/>
      <c r="T9" s="179"/>
    </row>
    <row r="10" spans="1:20">
      <c r="A10" s="51" t="s">
        <v>655</v>
      </c>
      <c r="B10" s="51" t="s">
        <v>404</v>
      </c>
      <c r="C10" s="51" t="s">
        <v>18</v>
      </c>
      <c r="D10" s="51" t="s">
        <v>19</v>
      </c>
      <c r="E10" s="52" t="s">
        <v>709</v>
      </c>
      <c r="F10" s="51" t="s">
        <v>21</v>
      </c>
      <c r="G10" s="51" t="s">
        <v>22</v>
      </c>
      <c r="H10" s="51" t="s">
        <v>23</v>
      </c>
      <c r="I10" s="51" t="s">
        <v>24</v>
      </c>
      <c r="J10" s="53" t="s">
        <v>25</v>
      </c>
      <c r="K10" s="54" t="s">
        <v>26</v>
      </c>
      <c r="L10" s="51" t="s">
        <v>27</v>
      </c>
      <c r="M10" s="54" t="s">
        <v>28</v>
      </c>
      <c r="N10" s="51" t="s">
        <v>29</v>
      </c>
      <c r="O10" s="54" t="s">
        <v>30</v>
      </c>
      <c r="P10" s="53" t="s">
        <v>31</v>
      </c>
      <c r="Q10" s="54" t="s">
        <v>32</v>
      </c>
      <c r="R10" s="53" t="s">
        <v>33</v>
      </c>
      <c r="S10" s="53" t="s">
        <v>34</v>
      </c>
      <c r="T10" s="53" t="s">
        <v>35</v>
      </c>
    </row>
    <row r="11" spans="1:20">
      <c r="A11" s="180" t="s">
        <v>36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2"/>
    </row>
    <row r="12" spans="1:20">
      <c r="A12" s="198">
        <v>1</v>
      </c>
      <c r="B12" s="106" t="s">
        <v>1013</v>
      </c>
      <c r="C12" s="106" t="s">
        <v>1013</v>
      </c>
      <c r="D12" s="106" t="s">
        <v>1014</v>
      </c>
      <c r="E12" s="46" t="s">
        <v>408</v>
      </c>
      <c r="F12" s="107" t="str">
        <f>VLOOKUP(E12,基准价格!A:G,3,0)</f>
        <v>装饰材料</v>
      </c>
      <c r="G12" s="107" t="str">
        <f>VLOOKUP($E12,[1]基准价格!A:H,4,0)</f>
        <v>KT板</v>
      </c>
      <c r="H12" s="107" t="str">
        <f>IF(VLOOKUP($E12,[1]基准价格!A:E,5,0)=0,"",VLOOKUP($E12,[1]基准价格!A:E,5,0))</f>
        <v>亚展A类板</v>
      </c>
      <c r="I12" s="107" t="str">
        <f>VLOOKUP($E12,[1]基准价格!A:F,6,0)</f>
        <v>平米</v>
      </c>
      <c r="J12" s="108">
        <f>VLOOKUP($E12,[1]基准价格!A:G,7,0)</f>
        <v>48</v>
      </c>
      <c r="K12" s="106">
        <v>48</v>
      </c>
      <c r="L12" s="106">
        <v>0.24</v>
      </c>
      <c r="M12" s="106">
        <v>0.24</v>
      </c>
      <c r="N12" s="106">
        <v>50</v>
      </c>
      <c r="O12" s="106">
        <f>42+129</f>
        <v>171</v>
      </c>
      <c r="P12" s="108">
        <f>N12*L12*J12</f>
        <v>576</v>
      </c>
      <c r="Q12" s="108">
        <f>K12*M12*O12</f>
        <v>1969.9199999999998</v>
      </c>
      <c r="R12" s="109">
        <f>Q12-P12</f>
        <v>1393.9199999999998</v>
      </c>
      <c r="S12" s="105" t="s">
        <v>1015</v>
      </c>
      <c r="T12" s="198" t="s">
        <v>1213</v>
      </c>
    </row>
    <row r="13" spans="1:20">
      <c r="A13" s="198">
        <v>3</v>
      </c>
      <c r="B13" s="106" t="s">
        <v>1013</v>
      </c>
      <c r="C13" s="106" t="s">
        <v>1013</v>
      </c>
      <c r="D13" s="111" t="s">
        <v>1016</v>
      </c>
      <c r="E13" s="112" t="s">
        <v>40</v>
      </c>
      <c r="F13" s="107" t="s">
        <v>1016</v>
      </c>
      <c r="G13" s="107" t="s">
        <v>1017</v>
      </c>
      <c r="H13" s="107" t="s">
        <v>1018</v>
      </c>
      <c r="I13" s="107" t="s">
        <v>1003</v>
      </c>
      <c r="J13" s="108">
        <v>10</v>
      </c>
      <c r="K13" s="106">
        <v>10</v>
      </c>
      <c r="L13" s="106">
        <v>60</v>
      </c>
      <c r="M13" s="106">
        <v>150</v>
      </c>
      <c r="N13" s="106">
        <v>1</v>
      </c>
      <c r="O13" s="106">
        <v>1</v>
      </c>
      <c r="P13" s="108">
        <f t="shared" ref="P13" si="0">N13*L13*J13</f>
        <v>600</v>
      </c>
      <c r="Q13" s="108">
        <f t="shared" ref="Q13" si="1">K13*M13*O13</f>
        <v>1500</v>
      </c>
      <c r="R13" s="109">
        <f t="shared" ref="R13" si="2">Q13-P13</f>
        <v>900</v>
      </c>
      <c r="S13" s="105" t="s">
        <v>1086</v>
      </c>
      <c r="T13" s="198" t="s">
        <v>1213</v>
      </c>
    </row>
    <row r="14" spans="1:20">
      <c r="A14" s="198">
        <v>4</v>
      </c>
      <c r="B14" s="115" t="s">
        <v>1013</v>
      </c>
      <c r="C14" s="115" t="s">
        <v>1013</v>
      </c>
      <c r="D14" s="116" t="s">
        <v>1031</v>
      </c>
      <c r="E14" s="117" t="s">
        <v>1062</v>
      </c>
      <c r="F14" s="118" t="str">
        <f>VLOOKUP(E14,基准价格!A:G,3,0)</f>
        <v>服装</v>
      </c>
      <c r="G14" s="118" t="str">
        <f>VLOOKUP(E14,基准价格!A:G,4,0)</f>
        <v>棒球帽</v>
      </c>
      <c r="H14" s="118" t="str">
        <f>VLOOKUP(E14,基准价格!A:G,5,0)</f>
        <v>优质面涤，丝印单色logo，热转印面积≤20*30cm，50件起订</v>
      </c>
      <c r="I14" s="118" t="str">
        <f>VLOOKUP(E14,基准价格!A:G,6,0)</f>
        <v>件</v>
      </c>
      <c r="J14" s="119">
        <f>VLOOKUP(E14,基准价格!A:G,7,0)</f>
        <v>30</v>
      </c>
      <c r="K14" s="114">
        <v>0</v>
      </c>
      <c r="L14" s="115">
        <v>100</v>
      </c>
      <c r="M14" s="115">
        <v>0</v>
      </c>
      <c r="N14" s="115">
        <v>1</v>
      </c>
      <c r="O14" s="115">
        <v>0</v>
      </c>
      <c r="P14" s="119">
        <f t="shared" ref="P14" si="3">N14*L14*J14</f>
        <v>3000</v>
      </c>
      <c r="Q14" s="119">
        <f t="shared" ref="Q14" si="4">K14*M14*O14</f>
        <v>0</v>
      </c>
      <c r="R14" s="120">
        <f t="shared" ref="R14" si="5">Q14-P14</f>
        <v>-3000</v>
      </c>
      <c r="S14" s="114" t="s">
        <v>1088</v>
      </c>
      <c r="T14" s="198" t="s">
        <v>1213</v>
      </c>
    </row>
    <row r="15" spans="1:20">
      <c r="A15" s="198">
        <v>5</v>
      </c>
      <c r="B15" s="115" t="s">
        <v>1013</v>
      </c>
      <c r="C15" s="115" t="s">
        <v>1013</v>
      </c>
      <c r="D15" s="116" t="s">
        <v>1027</v>
      </c>
      <c r="E15" s="121" t="s">
        <v>40</v>
      </c>
      <c r="F15" s="122" t="s">
        <v>1028</v>
      </c>
      <c r="G15" s="118"/>
      <c r="H15" s="118"/>
      <c r="I15" s="118" t="s">
        <v>1003</v>
      </c>
      <c r="J15" s="119">
        <v>20</v>
      </c>
      <c r="K15" s="115">
        <v>0</v>
      </c>
      <c r="L15" s="115">
        <v>600</v>
      </c>
      <c r="M15" s="115">
        <v>0</v>
      </c>
      <c r="N15" s="115">
        <v>1</v>
      </c>
      <c r="O15" s="115">
        <v>0</v>
      </c>
      <c r="P15" s="119">
        <f t="shared" ref="P15" si="6">N15*L15*J15</f>
        <v>12000</v>
      </c>
      <c r="Q15" s="119">
        <f t="shared" ref="Q15" si="7">K15*M15*O15</f>
        <v>0</v>
      </c>
      <c r="R15" s="120">
        <f t="shared" ref="R15" si="8">Q15-P15</f>
        <v>-12000</v>
      </c>
      <c r="S15" s="114" t="s">
        <v>1088</v>
      </c>
      <c r="T15" s="198" t="s">
        <v>1213</v>
      </c>
    </row>
    <row r="16" spans="1:20">
      <c r="A16" s="198">
        <v>6</v>
      </c>
      <c r="B16" s="115" t="s">
        <v>1013</v>
      </c>
      <c r="C16" s="115" t="s">
        <v>1013</v>
      </c>
      <c r="D16" s="116" t="s">
        <v>1029</v>
      </c>
      <c r="E16" s="121" t="s">
        <v>40</v>
      </c>
      <c r="F16" s="116" t="s">
        <v>1030</v>
      </c>
      <c r="G16" s="118"/>
      <c r="H16" s="118" t="s">
        <v>1064</v>
      </c>
      <c r="I16" s="118" t="s">
        <v>969</v>
      </c>
      <c r="J16" s="119">
        <v>90</v>
      </c>
      <c r="K16" s="115">
        <v>0</v>
      </c>
      <c r="L16" s="115">
        <v>600</v>
      </c>
      <c r="M16" s="115">
        <v>0</v>
      </c>
      <c r="N16" s="115">
        <v>1</v>
      </c>
      <c r="O16" s="115">
        <v>0</v>
      </c>
      <c r="P16" s="119">
        <f t="shared" ref="P16:P18" si="9">N16*L16*J16</f>
        <v>54000</v>
      </c>
      <c r="Q16" s="119">
        <f t="shared" ref="Q16:Q18" si="10">K16*M16*O16</f>
        <v>0</v>
      </c>
      <c r="R16" s="120">
        <f t="shared" ref="R16:R18" si="11">Q16-P16</f>
        <v>-54000</v>
      </c>
      <c r="S16" s="114" t="s">
        <v>1098</v>
      </c>
      <c r="T16" s="198" t="s">
        <v>1213</v>
      </c>
    </row>
    <row r="17" spans="1:20">
      <c r="A17" s="198">
        <v>10</v>
      </c>
      <c r="B17" s="73" t="s">
        <v>1013</v>
      </c>
      <c r="C17" s="73" t="s">
        <v>1013</v>
      </c>
      <c r="D17" s="98" t="s">
        <v>1104</v>
      </c>
      <c r="E17" s="99" t="s">
        <v>40</v>
      </c>
      <c r="F17" s="100" t="s">
        <v>1013</v>
      </c>
      <c r="G17" s="101" t="s">
        <v>1123</v>
      </c>
      <c r="H17" s="102" t="s">
        <v>1130</v>
      </c>
      <c r="I17" s="74" t="s">
        <v>1003</v>
      </c>
      <c r="J17" s="77"/>
      <c r="K17" s="103">
        <v>5.5</v>
      </c>
      <c r="L17" s="73"/>
      <c r="M17" s="102">
        <v>300</v>
      </c>
      <c r="N17" s="73"/>
      <c r="O17" s="73">
        <v>1</v>
      </c>
      <c r="P17" s="77"/>
      <c r="Q17" s="77">
        <f>K17*M17*O17</f>
        <v>1650</v>
      </c>
      <c r="R17" s="78">
        <f>Q17-P17</f>
        <v>1650</v>
      </c>
      <c r="S17" s="76"/>
      <c r="T17" s="198" t="s">
        <v>1213</v>
      </c>
    </row>
    <row r="18" spans="1:20">
      <c r="A18" s="198">
        <v>8</v>
      </c>
      <c r="B18" s="73" t="s">
        <v>1013</v>
      </c>
      <c r="C18" s="73" t="s">
        <v>1013</v>
      </c>
      <c r="D18" s="98" t="s">
        <v>1143</v>
      </c>
      <c r="E18" s="96" t="s">
        <v>1103</v>
      </c>
      <c r="F18" s="74" t="str">
        <f>VLOOKUP(E18,基准价格!A:G,3,0)</f>
        <v>单页</v>
      </c>
      <c r="G18" s="74" t="str">
        <f>VLOOKUP(E18,基准价格!A:G,4,0)</f>
        <v>A4彩色双面200克铜板纸</v>
      </c>
      <c r="H18" s="74" t="str">
        <f>VLOOKUP(E18,基准价格!A:G,5,0)</f>
        <v>数量(1-500)</v>
      </c>
      <c r="I18" s="74" t="str">
        <f>VLOOKUP(E18,基准价格!A:G,6,0)</f>
        <v>张</v>
      </c>
      <c r="J18" s="77">
        <f>VLOOKUP(E18,基准价格!A:G,7,0)</f>
        <v>2</v>
      </c>
      <c r="K18" s="76">
        <v>2</v>
      </c>
      <c r="L18" s="73">
        <v>0</v>
      </c>
      <c r="M18" s="73">
        <v>8</v>
      </c>
      <c r="N18" s="73">
        <v>0</v>
      </c>
      <c r="O18" s="73">
        <v>1</v>
      </c>
      <c r="P18" s="77">
        <f t="shared" si="9"/>
        <v>0</v>
      </c>
      <c r="Q18" s="77">
        <f t="shared" si="10"/>
        <v>16</v>
      </c>
      <c r="R18" s="78">
        <f t="shared" si="11"/>
        <v>16</v>
      </c>
      <c r="S18" s="76"/>
      <c r="T18" s="198" t="s">
        <v>1213</v>
      </c>
    </row>
    <row r="19" spans="1:20">
      <c r="A19" s="198">
        <v>8</v>
      </c>
      <c r="B19" s="73" t="s">
        <v>1013</v>
      </c>
      <c r="C19" s="73" t="s">
        <v>1013</v>
      </c>
      <c r="D19" s="98" t="s">
        <v>1144</v>
      </c>
      <c r="E19" s="96" t="s">
        <v>1103</v>
      </c>
      <c r="F19" s="74" t="str">
        <f>VLOOKUP(E19,基准价格!A:G,3,0)</f>
        <v>单页</v>
      </c>
      <c r="G19" s="74" t="str">
        <f>VLOOKUP(E19,基准价格!A:G,4,0)</f>
        <v>A4彩色双面200克铜板纸</v>
      </c>
      <c r="H19" s="74" t="str">
        <f>VLOOKUP(E19,基准价格!A:G,5,0)</f>
        <v>数量(1-500)</v>
      </c>
      <c r="I19" s="74" t="str">
        <f>VLOOKUP(E19,基准价格!A:G,6,0)</f>
        <v>张</v>
      </c>
      <c r="J19" s="77">
        <f>VLOOKUP(E19,基准价格!A:G,7,0)</f>
        <v>2</v>
      </c>
      <c r="K19" s="76">
        <v>2</v>
      </c>
      <c r="L19" s="73">
        <v>0</v>
      </c>
      <c r="M19" s="73">
        <v>20</v>
      </c>
      <c r="N19" s="73">
        <v>0</v>
      </c>
      <c r="O19" s="73">
        <v>1</v>
      </c>
      <c r="P19" s="77">
        <f t="shared" ref="P19" si="12">N19*L19*J19</f>
        <v>0</v>
      </c>
      <c r="Q19" s="77">
        <f t="shared" ref="Q19" si="13">K19*M19*O19</f>
        <v>40</v>
      </c>
      <c r="R19" s="78">
        <f t="shared" ref="R19" si="14">Q19-P19</f>
        <v>40</v>
      </c>
      <c r="S19" s="76"/>
      <c r="T19" s="198" t="s">
        <v>1213</v>
      </c>
    </row>
    <row r="20" spans="1:20">
      <c r="A20" s="198">
        <v>13</v>
      </c>
      <c r="B20" s="73" t="s">
        <v>1013</v>
      </c>
      <c r="C20" s="73" t="s">
        <v>1013</v>
      </c>
      <c r="D20" s="98" t="s">
        <v>1105</v>
      </c>
      <c r="E20" s="99" t="s">
        <v>40</v>
      </c>
      <c r="F20" s="100" t="s">
        <v>1013</v>
      </c>
      <c r="G20" s="101" t="s">
        <v>1124</v>
      </c>
      <c r="H20" s="102" t="s">
        <v>1131</v>
      </c>
      <c r="I20" s="74" t="s">
        <v>1003</v>
      </c>
      <c r="J20" s="77"/>
      <c r="K20" s="103">
        <v>1.1000000000000001</v>
      </c>
      <c r="L20" s="73"/>
      <c r="M20" s="104">
        <v>600</v>
      </c>
      <c r="N20" s="73"/>
      <c r="O20" s="73">
        <v>1</v>
      </c>
      <c r="P20" s="77"/>
      <c r="Q20" s="77">
        <f t="shared" ref="Q20:Q37" si="15">K20*M20*O20</f>
        <v>660</v>
      </c>
      <c r="R20" s="78">
        <f t="shared" ref="R20:R50" si="16">Q20-P20</f>
        <v>660</v>
      </c>
      <c r="S20" s="76"/>
      <c r="T20" s="198" t="s">
        <v>1213</v>
      </c>
    </row>
    <row r="21" spans="1:20">
      <c r="A21" s="198">
        <v>14</v>
      </c>
      <c r="B21" s="73" t="s">
        <v>1013</v>
      </c>
      <c r="C21" s="73" t="s">
        <v>1013</v>
      </c>
      <c r="D21" s="98" t="s">
        <v>1106</v>
      </c>
      <c r="E21" s="99" t="s">
        <v>40</v>
      </c>
      <c r="F21" s="100" t="s">
        <v>1013</v>
      </c>
      <c r="G21" s="101" t="s">
        <v>1125</v>
      </c>
      <c r="H21" s="102" t="s">
        <v>1132</v>
      </c>
      <c r="I21" s="74" t="s">
        <v>1003</v>
      </c>
      <c r="J21" s="77"/>
      <c r="K21" s="103">
        <v>0.6</v>
      </c>
      <c r="L21" s="73"/>
      <c r="M21" s="104">
        <v>500</v>
      </c>
      <c r="N21" s="73"/>
      <c r="O21" s="73">
        <v>1</v>
      </c>
      <c r="P21" s="77"/>
      <c r="Q21" s="77">
        <f t="shared" si="15"/>
        <v>300</v>
      </c>
      <c r="R21" s="78">
        <f t="shared" si="16"/>
        <v>300</v>
      </c>
      <c r="S21" s="76"/>
      <c r="T21" s="198" t="s">
        <v>1213</v>
      </c>
    </row>
    <row r="22" spans="1:20">
      <c r="A22" s="198">
        <v>15</v>
      </c>
      <c r="B22" s="73" t="s">
        <v>1013</v>
      </c>
      <c r="C22" s="73" t="s">
        <v>1013</v>
      </c>
      <c r="D22" s="98" t="s">
        <v>1107</v>
      </c>
      <c r="E22" s="99" t="s">
        <v>40</v>
      </c>
      <c r="F22" s="100" t="s">
        <v>1013</v>
      </c>
      <c r="G22" s="101" t="s">
        <v>1126</v>
      </c>
      <c r="H22" s="102" t="s">
        <v>1133</v>
      </c>
      <c r="I22" s="74" t="s">
        <v>1003</v>
      </c>
      <c r="J22" s="77"/>
      <c r="K22" s="103">
        <v>1.8</v>
      </c>
      <c r="L22" s="73"/>
      <c r="M22" s="104">
        <v>100</v>
      </c>
      <c r="N22" s="73"/>
      <c r="O22" s="73">
        <v>1</v>
      </c>
      <c r="P22" s="77"/>
      <c r="Q22" s="77">
        <f t="shared" si="15"/>
        <v>180</v>
      </c>
      <c r="R22" s="78">
        <f t="shared" si="16"/>
        <v>180</v>
      </c>
      <c r="S22" s="76"/>
      <c r="T22" s="198" t="s">
        <v>1213</v>
      </c>
    </row>
    <row r="23" spans="1:20">
      <c r="A23" s="198">
        <v>16</v>
      </c>
      <c r="B23" s="73" t="s">
        <v>1013</v>
      </c>
      <c r="C23" s="73" t="s">
        <v>1013</v>
      </c>
      <c r="D23" s="98" t="s">
        <v>1108</v>
      </c>
      <c r="E23" s="99" t="s">
        <v>40</v>
      </c>
      <c r="F23" s="100" t="s">
        <v>1013</v>
      </c>
      <c r="G23" s="101" t="s">
        <v>1127</v>
      </c>
      <c r="H23" s="102" t="s">
        <v>1134</v>
      </c>
      <c r="I23" s="74" t="s">
        <v>1003</v>
      </c>
      <c r="J23" s="77"/>
      <c r="K23" s="103">
        <v>1.5</v>
      </c>
      <c r="L23" s="73"/>
      <c r="M23" s="104">
        <v>800</v>
      </c>
      <c r="N23" s="73"/>
      <c r="O23" s="73">
        <v>1</v>
      </c>
      <c r="P23" s="77"/>
      <c r="Q23" s="77">
        <f t="shared" si="15"/>
        <v>1200</v>
      </c>
      <c r="R23" s="78">
        <f t="shared" si="16"/>
        <v>1200</v>
      </c>
      <c r="S23" s="76"/>
      <c r="T23" s="198" t="s">
        <v>1213</v>
      </c>
    </row>
    <row r="24" spans="1:20">
      <c r="A24" s="198">
        <v>17</v>
      </c>
      <c r="B24" s="73" t="s">
        <v>1013</v>
      </c>
      <c r="C24" s="73" t="s">
        <v>1013</v>
      </c>
      <c r="D24" s="98" t="s">
        <v>1109</v>
      </c>
      <c r="E24" s="99" t="s">
        <v>40</v>
      </c>
      <c r="F24" s="100" t="s">
        <v>1013</v>
      </c>
      <c r="G24" s="101" t="s">
        <v>1128</v>
      </c>
      <c r="H24" s="102" t="s">
        <v>1135</v>
      </c>
      <c r="I24" s="74" t="s">
        <v>1003</v>
      </c>
      <c r="J24" s="77"/>
      <c r="K24" s="103">
        <v>1.8</v>
      </c>
      <c r="L24" s="73"/>
      <c r="M24" s="104">
        <v>4000</v>
      </c>
      <c r="N24" s="73"/>
      <c r="O24" s="73">
        <v>1</v>
      </c>
      <c r="P24" s="77"/>
      <c r="Q24" s="77">
        <f t="shared" si="15"/>
        <v>7200</v>
      </c>
      <c r="R24" s="78">
        <f t="shared" si="16"/>
        <v>7200</v>
      </c>
      <c r="S24" s="76"/>
      <c r="T24" s="198" t="s">
        <v>1213</v>
      </c>
    </row>
    <row r="25" spans="1:20">
      <c r="A25" s="198">
        <v>18</v>
      </c>
      <c r="B25" s="73" t="s">
        <v>1013</v>
      </c>
      <c r="C25" s="73" t="s">
        <v>1013</v>
      </c>
      <c r="D25" s="98" t="s">
        <v>1110</v>
      </c>
      <c r="E25" s="99" t="s">
        <v>40</v>
      </c>
      <c r="F25" s="100" t="s">
        <v>1013</v>
      </c>
      <c r="G25" s="101" t="s">
        <v>1124</v>
      </c>
      <c r="H25" s="102" t="s">
        <v>1131</v>
      </c>
      <c r="I25" s="74" t="s">
        <v>1003</v>
      </c>
      <c r="J25" s="77"/>
      <c r="K25" s="103">
        <v>1.1000000000000001</v>
      </c>
      <c r="L25" s="73"/>
      <c r="M25" s="104">
        <v>500</v>
      </c>
      <c r="N25" s="73"/>
      <c r="O25" s="73">
        <v>1</v>
      </c>
      <c r="P25" s="77"/>
      <c r="Q25" s="77">
        <f t="shared" si="15"/>
        <v>550</v>
      </c>
      <c r="R25" s="78">
        <f t="shared" si="16"/>
        <v>550</v>
      </c>
      <c r="S25" s="76"/>
      <c r="T25" s="198" t="s">
        <v>1213</v>
      </c>
    </row>
    <row r="26" spans="1:20">
      <c r="A26" s="198">
        <v>19</v>
      </c>
      <c r="B26" s="73" t="s">
        <v>1013</v>
      </c>
      <c r="C26" s="73" t="s">
        <v>1013</v>
      </c>
      <c r="D26" s="98" t="s">
        <v>1111</v>
      </c>
      <c r="E26" s="99" t="s">
        <v>40</v>
      </c>
      <c r="F26" s="100" t="s">
        <v>1013</v>
      </c>
      <c r="G26" s="101" t="s">
        <v>1129</v>
      </c>
      <c r="H26" s="102" t="s">
        <v>1136</v>
      </c>
      <c r="I26" s="74" t="s">
        <v>1003</v>
      </c>
      <c r="J26" s="77"/>
      <c r="K26" s="103">
        <v>4.5</v>
      </c>
      <c r="L26" s="73"/>
      <c r="M26" s="104">
        <v>800</v>
      </c>
      <c r="N26" s="73"/>
      <c r="O26" s="73">
        <v>1</v>
      </c>
      <c r="P26" s="77"/>
      <c r="Q26" s="77">
        <f t="shared" si="15"/>
        <v>3600</v>
      </c>
      <c r="R26" s="78">
        <f t="shared" si="16"/>
        <v>3600</v>
      </c>
      <c r="S26" s="76"/>
      <c r="T26" s="198" t="s">
        <v>1213</v>
      </c>
    </row>
    <row r="27" spans="1:20">
      <c r="A27" s="198">
        <v>20</v>
      </c>
      <c r="B27" s="73" t="s">
        <v>1013</v>
      </c>
      <c r="C27" s="73" t="s">
        <v>1013</v>
      </c>
      <c r="D27" s="98" t="s">
        <v>1112</v>
      </c>
      <c r="E27" s="99" t="s">
        <v>40</v>
      </c>
      <c r="F27" s="100" t="s">
        <v>1013</v>
      </c>
      <c r="G27" s="101" t="s">
        <v>1129</v>
      </c>
      <c r="H27" s="102" t="s">
        <v>1136</v>
      </c>
      <c r="I27" s="74" t="s">
        <v>1003</v>
      </c>
      <c r="J27" s="77"/>
      <c r="K27" s="103">
        <v>5.5</v>
      </c>
      <c r="L27" s="73"/>
      <c r="M27" s="104">
        <v>100</v>
      </c>
      <c r="N27" s="73"/>
      <c r="O27" s="73">
        <v>1</v>
      </c>
      <c r="P27" s="77"/>
      <c r="Q27" s="77">
        <f t="shared" si="15"/>
        <v>550</v>
      </c>
      <c r="R27" s="78">
        <f t="shared" si="16"/>
        <v>550</v>
      </c>
      <c r="S27" s="76"/>
      <c r="T27" s="198" t="s">
        <v>1213</v>
      </c>
    </row>
    <row r="28" spans="1:20">
      <c r="A28" s="198">
        <v>21</v>
      </c>
      <c r="B28" s="73" t="s">
        <v>1013</v>
      </c>
      <c r="C28" s="73" t="s">
        <v>1013</v>
      </c>
      <c r="D28" s="98" t="s">
        <v>1113</v>
      </c>
      <c r="E28" s="99" t="s">
        <v>40</v>
      </c>
      <c r="F28" s="100" t="s">
        <v>1013</v>
      </c>
      <c r="G28" s="101" t="s">
        <v>1125</v>
      </c>
      <c r="H28" s="102" t="s">
        <v>1131</v>
      </c>
      <c r="I28" s="74" t="s">
        <v>1003</v>
      </c>
      <c r="J28" s="77"/>
      <c r="K28" s="103">
        <v>0.6</v>
      </c>
      <c r="L28" s="73"/>
      <c r="M28" s="104">
        <v>2000</v>
      </c>
      <c r="N28" s="73"/>
      <c r="O28" s="73">
        <v>1</v>
      </c>
      <c r="P28" s="77"/>
      <c r="Q28" s="77">
        <f t="shared" si="15"/>
        <v>1200</v>
      </c>
      <c r="R28" s="78">
        <f t="shared" si="16"/>
        <v>1200</v>
      </c>
      <c r="S28" s="76"/>
      <c r="T28" s="198" t="s">
        <v>1213</v>
      </c>
    </row>
    <row r="29" spans="1:20">
      <c r="A29" s="198">
        <v>22</v>
      </c>
      <c r="B29" s="73" t="s">
        <v>1013</v>
      </c>
      <c r="C29" s="73" t="s">
        <v>1013</v>
      </c>
      <c r="D29" s="102" t="s">
        <v>1114</v>
      </c>
      <c r="E29" s="99" t="s">
        <v>40</v>
      </c>
      <c r="F29" s="100" t="s">
        <v>1013</v>
      </c>
      <c r="G29" s="101" t="s">
        <v>1137</v>
      </c>
      <c r="H29" s="102" t="s">
        <v>1136</v>
      </c>
      <c r="I29" s="74" t="s">
        <v>1003</v>
      </c>
      <c r="J29" s="77"/>
      <c r="K29" s="103">
        <v>6.4</v>
      </c>
      <c r="L29" s="73"/>
      <c r="M29" s="102">
        <v>30</v>
      </c>
      <c r="N29" s="73"/>
      <c r="O29" s="73">
        <v>1</v>
      </c>
      <c r="P29" s="77"/>
      <c r="Q29" s="77">
        <f t="shared" si="15"/>
        <v>192</v>
      </c>
      <c r="R29" s="78">
        <f t="shared" si="16"/>
        <v>192</v>
      </c>
      <c r="S29" s="76"/>
      <c r="T29" s="198" t="s">
        <v>1213</v>
      </c>
    </row>
    <row r="30" spans="1:20">
      <c r="A30" s="198">
        <v>23</v>
      </c>
      <c r="B30" s="73" t="s">
        <v>1013</v>
      </c>
      <c r="C30" s="73" t="s">
        <v>1013</v>
      </c>
      <c r="D30" s="102" t="s">
        <v>1115</v>
      </c>
      <c r="E30" s="99" t="s">
        <v>40</v>
      </c>
      <c r="F30" s="100" t="s">
        <v>1013</v>
      </c>
      <c r="G30" s="101" t="s">
        <v>1138</v>
      </c>
      <c r="H30" s="102" t="s">
        <v>1140</v>
      </c>
      <c r="I30" s="74" t="s">
        <v>1003</v>
      </c>
      <c r="J30" s="77"/>
      <c r="K30" s="103">
        <v>55</v>
      </c>
      <c r="L30" s="73"/>
      <c r="M30" s="102">
        <v>7</v>
      </c>
      <c r="N30" s="73"/>
      <c r="O30" s="73">
        <v>1</v>
      </c>
      <c r="P30" s="77"/>
      <c r="Q30" s="77">
        <f t="shared" si="15"/>
        <v>385</v>
      </c>
      <c r="R30" s="78">
        <f t="shared" si="16"/>
        <v>385</v>
      </c>
      <c r="S30" s="76"/>
      <c r="T30" s="198" t="s">
        <v>1213</v>
      </c>
    </row>
    <row r="31" spans="1:20">
      <c r="A31" s="198">
        <v>24</v>
      </c>
      <c r="B31" s="73" t="s">
        <v>1013</v>
      </c>
      <c r="C31" s="73" t="s">
        <v>1013</v>
      </c>
      <c r="D31" s="102" t="s">
        <v>1116</v>
      </c>
      <c r="E31" s="99" t="s">
        <v>40</v>
      </c>
      <c r="F31" s="100" t="s">
        <v>1013</v>
      </c>
      <c r="G31" s="101" t="s">
        <v>1139</v>
      </c>
      <c r="H31" s="102" t="s">
        <v>1141</v>
      </c>
      <c r="I31" s="74" t="s">
        <v>1003</v>
      </c>
      <c r="J31" s="77"/>
      <c r="K31" s="103">
        <v>6.4</v>
      </c>
      <c r="L31" s="73"/>
      <c r="M31" s="102">
        <v>700</v>
      </c>
      <c r="N31" s="73"/>
      <c r="O31" s="73">
        <v>1</v>
      </c>
      <c r="P31" s="77"/>
      <c r="Q31" s="77">
        <f t="shared" si="15"/>
        <v>4480</v>
      </c>
      <c r="R31" s="78">
        <f t="shared" si="16"/>
        <v>4480</v>
      </c>
      <c r="S31" s="76"/>
      <c r="T31" s="198" t="s">
        <v>1213</v>
      </c>
    </row>
    <row r="32" spans="1:20">
      <c r="A32" s="198">
        <v>25</v>
      </c>
      <c r="B32" s="73" t="s">
        <v>1013</v>
      </c>
      <c r="C32" s="73" t="s">
        <v>1013</v>
      </c>
      <c r="D32" s="102" t="s">
        <v>1117</v>
      </c>
      <c r="E32" s="99" t="s">
        <v>40</v>
      </c>
      <c r="F32" s="100" t="s">
        <v>1013</v>
      </c>
      <c r="G32" s="101" t="s">
        <v>1139</v>
      </c>
      <c r="H32" s="102" t="s">
        <v>1142</v>
      </c>
      <c r="I32" s="74" t="s">
        <v>1003</v>
      </c>
      <c r="J32" s="77"/>
      <c r="K32" s="103">
        <v>3.7</v>
      </c>
      <c r="L32" s="73"/>
      <c r="M32" s="102">
        <v>300</v>
      </c>
      <c r="N32" s="73"/>
      <c r="O32" s="73">
        <v>1</v>
      </c>
      <c r="P32" s="77"/>
      <c r="Q32" s="77">
        <f t="shared" si="15"/>
        <v>1110</v>
      </c>
      <c r="R32" s="78">
        <f t="shared" si="16"/>
        <v>1110</v>
      </c>
      <c r="S32" s="76"/>
      <c r="T32" s="198" t="s">
        <v>1213</v>
      </c>
    </row>
    <row r="33" spans="1:21">
      <c r="A33" s="198">
        <v>26</v>
      </c>
      <c r="B33" s="73" t="s">
        <v>1013</v>
      </c>
      <c r="C33" s="73" t="s">
        <v>1013</v>
      </c>
      <c r="D33" s="102" t="s">
        <v>1118</v>
      </c>
      <c r="E33" s="99" t="s">
        <v>40</v>
      </c>
      <c r="F33" s="100" t="s">
        <v>1013</v>
      </c>
      <c r="G33" s="101" t="s">
        <v>1139</v>
      </c>
      <c r="H33" s="102" t="s">
        <v>1142</v>
      </c>
      <c r="I33" s="74" t="s">
        <v>1003</v>
      </c>
      <c r="J33" s="77"/>
      <c r="K33" s="103">
        <v>3.7</v>
      </c>
      <c r="L33" s="73"/>
      <c r="M33" s="102">
        <v>2000</v>
      </c>
      <c r="N33" s="73"/>
      <c r="O33" s="73">
        <v>1</v>
      </c>
      <c r="P33" s="77"/>
      <c r="Q33" s="77">
        <f t="shared" si="15"/>
        <v>7400</v>
      </c>
      <c r="R33" s="78">
        <f t="shared" si="16"/>
        <v>7400</v>
      </c>
      <c r="S33" s="76"/>
      <c r="T33" s="198" t="s">
        <v>1213</v>
      </c>
    </row>
    <row r="34" spans="1:21">
      <c r="A34" s="198">
        <v>27</v>
      </c>
      <c r="B34" s="73" t="s">
        <v>1013</v>
      </c>
      <c r="C34" s="73" t="s">
        <v>1013</v>
      </c>
      <c r="D34" s="102" t="s">
        <v>1119</v>
      </c>
      <c r="E34" s="99" t="s">
        <v>40</v>
      </c>
      <c r="F34" s="100" t="s">
        <v>1013</v>
      </c>
      <c r="G34" s="101" t="s">
        <v>1139</v>
      </c>
      <c r="H34" s="102" t="s">
        <v>1142</v>
      </c>
      <c r="I34" s="74" t="s">
        <v>1003</v>
      </c>
      <c r="J34" s="77"/>
      <c r="K34" s="103">
        <v>3.7</v>
      </c>
      <c r="L34" s="73"/>
      <c r="M34" s="102">
        <v>200</v>
      </c>
      <c r="N34" s="73"/>
      <c r="O34" s="73">
        <v>1</v>
      </c>
      <c r="P34" s="77"/>
      <c r="Q34" s="77">
        <f t="shared" si="15"/>
        <v>740</v>
      </c>
      <c r="R34" s="78">
        <f t="shared" si="16"/>
        <v>740</v>
      </c>
      <c r="S34" s="76"/>
      <c r="T34" s="198" t="s">
        <v>1213</v>
      </c>
    </row>
    <row r="35" spans="1:21">
      <c r="A35" s="198">
        <v>28</v>
      </c>
      <c r="B35" s="73" t="s">
        <v>1013</v>
      </c>
      <c r="C35" s="73" t="s">
        <v>1013</v>
      </c>
      <c r="D35" s="102" t="s">
        <v>1120</v>
      </c>
      <c r="E35" s="99" t="s">
        <v>40</v>
      </c>
      <c r="F35" s="100" t="s">
        <v>1013</v>
      </c>
      <c r="G35" s="101" t="s">
        <v>1139</v>
      </c>
      <c r="H35" s="102" t="s">
        <v>1141</v>
      </c>
      <c r="I35" s="74" t="s">
        <v>1003</v>
      </c>
      <c r="J35" s="77"/>
      <c r="K35" s="103">
        <v>6.4</v>
      </c>
      <c r="L35" s="73"/>
      <c r="M35" s="102">
        <v>700</v>
      </c>
      <c r="N35" s="73"/>
      <c r="O35" s="73">
        <v>1</v>
      </c>
      <c r="P35" s="77"/>
      <c r="Q35" s="77">
        <f t="shared" si="15"/>
        <v>4480</v>
      </c>
      <c r="R35" s="78">
        <f t="shared" si="16"/>
        <v>4480</v>
      </c>
      <c r="S35" s="76"/>
      <c r="T35" s="198" t="s">
        <v>1213</v>
      </c>
    </row>
    <row r="36" spans="1:21">
      <c r="A36" s="198">
        <v>29</v>
      </c>
      <c r="B36" s="73" t="s">
        <v>1013</v>
      </c>
      <c r="C36" s="73" t="s">
        <v>1013</v>
      </c>
      <c r="D36" s="102" t="s">
        <v>1121</v>
      </c>
      <c r="E36" s="99" t="s">
        <v>40</v>
      </c>
      <c r="F36" s="100" t="s">
        <v>1013</v>
      </c>
      <c r="G36" s="101" t="s">
        <v>1139</v>
      </c>
      <c r="H36" s="102" t="s">
        <v>1142</v>
      </c>
      <c r="I36" s="74" t="s">
        <v>1003</v>
      </c>
      <c r="J36" s="77"/>
      <c r="K36" s="103">
        <v>3.7</v>
      </c>
      <c r="L36" s="73"/>
      <c r="M36" s="102">
        <v>2000</v>
      </c>
      <c r="N36" s="73"/>
      <c r="O36" s="73">
        <v>1</v>
      </c>
      <c r="P36" s="77"/>
      <c r="Q36" s="77">
        <f t="shared" si="15"/>
        <v>7400</v>
      </c>
      <c r="R36" s="78">
        <f t="shared" si="16"/>
        <v>7400</v>
      </c>
      <c r="S36" s="76"/>
      <c r="T36" s="198" t="s">
        <v>1213</v>
      </c>
    </row>
    <row r="37" spans="1:21">
      <c r="A37" s="198">
        <v>30</v>
      </c>
      <c r="B37" s="73" t="s">
        <v>1013</v>
      </c>
      <c r="C37" s="73" t="s">
        <v>1013</v>
      </c>
      <c r="D37" s="102" t="s">
        <v>1122</v>
      </c>
      <c r="E37" s="99" t="s">
        <v>40</v>
      </c>
      <c r="F37" s="100" t="s">
        <v>1013</v>
      </c>
      <c r="G37" s="101" t="s">
        <v>1125</v>
      </c>
      <c r="H37" s="102" t="s">
        <v>1132</v>
      </c>
      <c r="I37" s="74" t="s">
        <v>1003</v>
      </c>
      <c r="J37" s="77"/>
      <c r="K37" s="103">
        <v>0.6</v>
      </c>
      <c r="L37" s="73"/>
      <c r="M37" s="102">
        <v>2500</v>
      </c>
      <c r="N37" s="73"/>
      <c r="O37" s="73">
        <v>1</v>
      </c>
      <c r="P37" s="77"/>
      <c r="Q37" s="77">
        <f t="shared" si="15"/>
        <v>1500</v>
      </c>
      <c r="R37" s="78">
        <f t="shared" si="16"/>
        <v>1500</v>
      </c>
      <c r="S37" s="76"/>
      <c r="T37" s="198" t="s">
        <v>1213</v>
      </c>
    </row>
    <row r="38" spans="1:21">
      <c r="A38" s="198">
        <v>31</v>
      </c>
      <c r="B38" s="73" t="s">
        <v>1013</v>
      </c>
      <c r="C38" s="73" t="s">
        <v>1013</v>
      </c>
      <c r="D38" s="98" t="s">
        <v>1094</v>
      </c>
      <c r="E38" s="99" t="s">
        <v>40</v>
      </c>
      <c r="F38" s="100" t="s">
        <v>1095</v>
      </c>
      <c r="G38" s="74"/>
      <c r="H38" s="74"/>
      <c r="I38" s="74" t="s">
        <v>1003</v>
      </c>
      <c r="J38" s="77"/>
      <c r="K38" s="73">
        <v>6</v>
      </c>
      <c r="L38" s="73"/>
      <c r="M38" s="73">
        <v>3000</v>
      </c>
      <c r="N38" s="73"/>
      <c r="O38" s="73">
        <v>1</v>
      </c>
      <c r="P38" s="77"/>
      <c r="Q38" s="77">
        <f>K38*M38*O38</f>
        <v>18000</v>
      </c>
      <c r="R38" s="78">
        <f t="shared" si="16"/>
        <v>18000</v>
      </c>
      <c r="S38" s="76"/>
      <c r="T38" s="198" t="s">
        <v>1214</v>
      </c>
    </row>
    <row r="39" spans="1:21">
      <c r="A39" s="198">
        <v>32</v>
      </c>
      <c r="B39" s="73" t="s">
        <v>1013</v>
      </c>
      <c r="C39" s="73" t="s">
        <v>1013</v>
      </c>
      <c r="D39" s="98" t="s">
        <v>1189</v>
      </c>
      <c r="E39" s="99" t="s">
        <v>40</v>
      </c>
      <c r="F39" s="100" t="s">
        <v>1189</v>
      </c>
      <c r="G39" s="74" t="s">
        <v>1190</v>
      </c>
      <c r="H39" s="74" t="s">
        <v>1191</v>
      </c>
      <c r="I39" s="74" t="s">
        <v>1003</v>
      </c>
      <c r="J39" s="77"/>
      <c r="K39" s="73">
        <v>3.45</v>
      </c>
      <c r="L39" s="73"/>
      <c r="M39" s="73">
        <v>2000</v>
      </c>
      <c r="N39" s="73"/>
      <c r="O39" s="73">
        <v>1</v>
      </c>
      <c r="P39" s="77"/>
      <c r="Q39" s="77">
        <f>K39*M39*O39</f>
        <v>6900</v>
      </c>
      <c r="R39" s="78">
        <f t="shared" si="16"/>
        <v>6900</v>
      </c>
      <c r="S39" s="76"/>
      <c r="T39" s="198" t="s">
        <v>1214</v>
      </c>
    </row>
    <row r="40" spans="1:21">
      <c r="A40" s="198">
        <v>33</v>
      </c>
      <c r="B40" s="73" t="s">
        <v>1013</v>
      </c>
      <c r="C40" s="73" t="s">
        <v>1013</v>
      </c>
      <c r="D40" s="98" t="s">
        <v>1193</v>
      </c>
      <c r="E40" s="99" t="s">
        <v>40</v>
      </c>
      <c r="F40" s="100"/>
      <c r="G40" s="74"/>
      <c r="H40" s="74"/>
      <c r="I40" s="74" t="s">
        <v>1003</v>
      </c>
      <c r="J40" s="77"/>
      <c r="K40" s="73">
        <v>0.5</v>
      </c>
      <c r="L40" s="73"/>
      <c r="M40" s="73">
        <v>180</v>
      </c>
      <c r="N40" s="73"/>
      <c r="O40" s="73">
        <v>1</v>
      </c>
      <c r="P40" s="77"/>
      <c r="Q40" s="77">
        <f t="shared" ref="Q40:Q42" si="17">K40*M40*O40</f>
        <v>90</v>
      </c>
      <c r="R40" s="78">
        <f t="shared" ref="R40:R42" si="18">Q40-P40</f>
        <v>90</v>
      </c>
      <c r="S40" s="76"/>
      <c r="T40" s="198" t="s">
        <v>1214</v>
      </c>
    </row>
    <row r="41" spans="1:21">
      <c r="A41" s="198">
        <v>34</v>
      </c>
      <c r="B41" s="73" t="s">
        <v>1013</v>
      </c>
      <c r="C41" s="73" t="s">
        <v>1013</v>
      </c>
      <c r="D41" s="98" t="s">
        <v>1192</v>
      </c>
      <c r="E41" s="99" t="s">
        <v>40</v>
      </c>
      <c r="F41" s="100"/>
      <c r="G41" s="74"/>
      <c r="H41" s="74"/>
      <c r="I41" s="74" t="s">
        <v>1003</v>
      </c>
      <c r="J41" s="77"/>
      <c r="K41" s="73">
        <v>0.8</v>
      </c>
      <c r="L41" s="73"/>
      <c r="M41" s="73">
        <v>300</v>
      </c>
      <c r="N41" s="73"/>
      <c r="O41" s="73">
        <v>1</v>
      </c>
      <c r="P41" s="77"/>
      <c r="Q41" s="77">
        <f t="shared" si="17"/>
        <v>240</v>
      </c>
      <c r="R41" s="78">
        <f t="shared" si="18"/>
        <v>240</v>
      </c>
      <c r="S41" s="76"/>
      <c r="T41" s="198" t="s">
        <v>1214</v>
      </c>
    </row>
    <row r="42" spans="1:21">
      <c r="A42" s="198">
        <v>35</v>
      </c>
      <c r="B42" s="73" t="s">
        <v>1013</v>
      </c>
      <c r="C42" s="73" t="s">
        <v>1013</v>
      </c>
      <c r="D42" s="98" t="s">
        <v>1194</v>
      </c>
      <c r="E42" s="96" t="s">
        <v>1195</v>
      </c>
      <c r="F42" s="74" t="str">
        <f>VLOOKUP(E42,基准价格!A:G,3,0)</f>
        <v>臂贴</v>
      </c>
      <c r="G42" s="74" t="str">
        <f>VLOOKUP(E42,基准价格!A:G,4,0)</f>
        <v>不干胶印刷</v>
      </c>
      <c r="H42" s="74" t="str">
        <f>VLOOKUP(E42,基准价格!A:G,5,0)</f>
        <v>80mm圆</v>
      </c>
      <c r="I42" s="74" t="s">
        <v>1003</v>
      </c>
      <c r="J42" s="77">
        <f>VLOOKUP(E42,基准价格!A:G,7,0)</f>
        <v>0.9</v>
      </c>
      <c r="K42" s="144">
        <v>0.9</v>
      </c>
      <c r="L42" s="73"/>
      <c r="M42" s="73">
        <v>300</v>
      </c>
      <c r="N42" s="73"/>
      <c r="O42" s="73">
        <v>1</v>
      </c>
      <c r="P42" s="77"/>
      <c r="Q42" s="77">
        <f t="shared" si="17"/>
        <v>270</v>
      </c>
      <c r="R42" s="78">
        <f t="shared" si="18"/>
        <v>270</v>
      </c>
      <c r="S42" s="76"/>
      <c r="T42" s="198" t="s">
        <v>1214</v>
      </c>
    </row>
    <row r="43" spans="1:21" s="200" customFormat="1">
      <c r="A43" s="198">
        <v>36</v>
      </c>
      <c r="B43" s="73" t="s">
        <v>1013</v>
      </c>
      <c r="C43" s="73" t="s">
        <v>1013</v>
      </c>
      <c r="D43" s="98" t="s">
        <v>1186</v>
      </c>
      <c r="E43" s="99" t="s">
        <v>40</v>
      </c>
      <c r="F43" s="98" t="s">
        <v>1186</v>
      </c>
      <c r="G43" s="74" t="s">
        <v>1188</v>
      </c>
      <c r="H43" s="74" t="s">
        <v>1187</v>
      </c>
      <c r="I43" s="74" t="s">
        <v>1003</v>
      </c>
      <c r="J43" s="77"/>
      <c r="K43" s="73">
        <v>5.2</v>
      </c>
      <c r="L43" s="73"/>
      <c r="M43" s="73">
        <v>1000</v>
      </c>
      <c r="N43" s="73"/>
      <c r="O43" s="73">
        <v>1</v>
      </c>
      <c r="P43" s="77"/>
      <c r="Q43" s="77">
        <f>K43*M43*O43</f>
        <v>5200</v>
      </c>
      <c r="R43" s="78">
        <f t="shared" ref="R43" si="19">Q43-P43</f>
        <v>5200</v>
      </c>
      <c r="S43" s="76"/>
      <c r="T43" s="198">
        <v>7</v>
      </c>
      <c r="U43" s="199"/>
    </row>
    <row r="44" spans="1:21">
      <c r="A44" s="198">
        <v>37</v>
      </c>
      <c r="B44" s="106" t="s">
        <v>1013</v>
      </c>
      <c r="C44" s="106" t="s">
        <v>1013</v>
      </c>
      <c r="D44" s="111" t="s">
        <v>1019</v>
      </c>
      <c r="E44" s="112" t="s">
        <v>40</v>
      </c>
      <c r="F44" s="111" t="s">
        <v>1019</v>
      </c>
      <c r="G44" s="107" t="s">
        <v>1017</v>
      </c>
      <c r="H44" s="107" t="s">
        <v>1020</v>
      </c>
      <c r="I44" s="107" t="s">
        <v>1003</v>
      </c>
      <c r="J44" s="108">
        <v>5</v>
      </c>
      <c r="K44" s="106">
        <v>5</v>
      </c>
      <c r="L44" s="106">
        <v>700</v>
      </c>
      <c r="M44" s="106">
        <v>1200</v>
      </c>
      <c r="N44" s="106">
        <v>1</v>
      </c>
      <c r="O44" s="106">
        <v>1</v>
      </c>
      <c r="P44" s="108">
        <f>N44*L44*J44</f>
        <v>3500</v>
      </c>
      <c r="Q44" s="108">
        <f>K44*M44*O44</f>
        <v>6000</v>
      </c>
      <c r="R44" s="109">
        <f>Q44-P44</f>
        <v>2500</v>
      </c>
      <c r="S44" s="105" t="s">
        <v>1087</v>
      </c>
      <c r="T44" s="198">
        <v>8</v>
      </c>
    </row>
    <row r="45" spans="1:21">
      <c r="A45" s="198">
        <v>38</v>
      </c>
      <c r="B45" s="106" t="s">
        <v>1013</v>
      </c>
      <c r="C45" s="106" t="s">
        <v>1013</v>
      </c>
      <c r="D45" s="111" t="s">
        <v>1023</v>
      </c>
      <c r="E45" s="112" t="s">
        <v>40</v>
      </c>
      <c r="F45" s="113" t="s">
        <v>1024</v>
      </c>
      <c r="G45" s="107" t="s">
        <v>1026</v>
      </c>
      <c r="H45" s="107"/>
      <c r="I45" s="107" t="s">
        <v>1025</v>
      </c>
      <c r="J45" s="108">
        <v>3.2</v>
      </c>
      <c r="K45" s="106">
        <v>2.5</v>
      </c>
      <c r="L45" s="106">
        <v>2000</v>
      </c>
      <c r="M45" s="106">
        <v>10000</v>
      </c>
      <c r="N45" s="106">
        <v>1</v>
      </c>
      <c r="O45" s="106">
        <v>1</v>
      </c>
      <c r="P45" s="108">
        <f>N45*L45*J45</f>
        <v>6400</v>
      </c>
      <c r="Q45" s="108">
        <f>K45*M45*O45</f>
        <v>25000</v>
      </c>
      <c r="R45" s="109">
        <f t="shared" si="16"/>
        <v>18600</v>
      </c>
      <c r="S45" s="105" t="s">
        <v>1089</v>
      </c>
      <c r="T45" s="198">
        <v>9</v>
      </c>
    </row>
    <row r="46" spans="1:21">
      <c r="A46" s="198">
        <v>39</v>
      </c>
      <c r="B46" s="124" t="s">
        <v>1013</v>
      </c>
      <c r="C46" s="124" t="s">
        <v>1013</v>
      </c>
      <c r="D46" s="125" t="s">
        <v>1021</v>
      </c>
      <c r="E46" s="126" t="s">
        <v>40</v>
      </c>
      <c r="F46" s="127" t="s">
        <v>1022</v>
      </c>
      <c r="G46" s="128" t="s">
        <v>1066</v>
      </c>
      <c r="H46" s="128"/>
      <c r="I46" s="128" t="s">
        <v>963</v>
      </c>
      <c r="J46" s="129">
        <v>6000</v>
      </c>
      <c r="K46" s="124">
        <f>3250+2400</f>
        <v>5650</v>
      </c>
      <c r="L46" s="124">
        <v>1</v>
      </c>
      <c r="M46" s="124">
        <v>1</v>
      </c>
      <c r="N46" s="124">
        <v>1</v>
      </c>
      <c r="O46" s="124">
        <v>1</v>
      </c>
      <c r="P46" s="129">
        <f>N46*L46*J46</f>
        <v>6000</v>
      </c>
      <c r="Q46" s="129">
        <f>K46*M46*O46</f>
        <v>5650</v>
      </c>
      <c r="R46" s="130">
        <f t="shared" si="16"/>
        <v>-350</v>
      </c>
      <c r="S46" s="123"/>
      <c r="T46" s="198">
        <v>10</v>
      </c>
    </row>
    <row r="47" spans="1:21">
      <c r="A47" s="198">
        <v>40</v>
      </c>
      <c r="B47" s="73" t="s">
        <v>1013</v>
      </c>
      <c r="C47" s="73" t="s">
        <v>1013</v>
      </c>
      <c r="D47" s="98" t="s">
        <v>1090</v>
      </c>
      <c r="E47" s="99" t="s">
        <v>40</v>
      </c>
      <c r="F47" s="100" t="s">
        <v>1091</v>
      </c>
      <c r="G47" s="74" t="s">
        <v>1092</v>
      </c>
      <c r="H47" s="74"/>
      <c r="I47" s="74" t="s">
        <v>963</v>
      </c>
      <c r="J47" s="77"/>
      <c r="K47" s="73">
        <v>1200</v>
      </c>
      <c r="L47" s="73"/>
      <c r="M47" s="73">
        <v>1</v>
      </c>
      <c r="N47" s="73"/>
      <c r="O47" s="73">
        <v>1</v>
      </c>
      <c r="P47" s="77">
        <f t="shared" ref="P47" si="20">N47*L47*J47</f>
        <v>0</v>
      </c>
      <c r="Q47" s="77">
        <f t="shared" ref="Q47" si="21">K47*M47*O47</f>
        <v>1200</v>
      </c>
      <c r="R47" s="78">
        <f t="shared" si="16"/>
        <v>1200</v>
      </c>
      <c r="S47" s="76" t="s">
        <v>1093</v>
      </c>
      <c r="T47" s="198">
        <v>11</v>
      </c>
    </row>
    <row r="48" spans="1:21">
      <c r="A48" s="198">
        <v>41</v>
      </c>
      <c r="B48" s="73" t="s">
        <v>1013</v>
      </c>
      <c r="C48" s="73" t="s">
        <v>1013</v>
      </c>
      <c r="D48" s="98" t="s">
        <v>1099</v>
      </c>
      <c r="E48" s="99" t="s">
        <v>40</v>
      </c>
      <c r="F48" s="100" t="s">
        <v>1100</v>
      </c>
      <c r="G48" s="74"/>
      <c r="H48" s="74"/>
      <c r="I48" s="74" t="s">
        <v>1003</v>
      </c>
      <c r="J48" s="77"/>
      <c r="K48" s="73">
        <v>32.5</v>
      </c>
      <c r="L48" s="73"/>
      <c r="M48" s="73">
        <v>550</v>
      </c>
      <c r="N48" s="73"/>
      <c r="O48" s="73">
        <v>1</v>
      </c>
      <c r="P48" s="77"/>
      <c r="Q48" s="77">
        <f t="shared" ref="Q48:Q49" si="22">K48*M48*O48</f>
        <v>17875</v>
      </c>
      <c r="R48" s="78">
        <f t="shared" si="16"/>
        <v>17875</v>
      </c>
      <c r="S48" s="76"/>
      <c r="T48" s="198">
        <v>12</v>
      </c>
    </row>
    <row r="49" spans="1:20">
      <c r="A49" s="198">
        <v>42</v>
      </c>
      <c r="B49" s="73" t="s">
        <v>1013</v>
      </c>
      <c r="C49" s="73" t="s">
        <v>1013</v>
      </c>
      <c r="D49" s="98" t="s">
        <v>1099</v>
      </c>
      <c r="E49" s="99" t="s">
        <v>40</v>
      </c>
      <c r="F49" s="100" t="s">
        <v>1101</v>
      </c>
      <c r="G49" s="74"/>
      <c r="H49" s="74"/>
      <c r="I49" s="74" t="s">
        <v>1003</v>
      </c>
      <c r="J49" s="77"/>
      <c r="K49" s="73">
        <v>32.5</v>
      </c>
      <c r="L49" s="73"/>
      <c r="M49" s="73">
        <v>1200</v>
      </c>
      <c r="N49" s="73"/>
      <c r="O49" s="73">
        <v>1</v>
      </c>
      <c r="P49" s="77"/>
      <c r="Q49" s="77">
        <f t="shared" si="22"/>
        <v>39000</v>
      </c>
      <c r="R49" s="78">
        <f t="shared" si="16"/>
        <v>39000</v>
      </c>
      <c r="S49" s="76"/>
      <c r="T49" s="198">
        <v>12</v>
      </c>
    </row>
    <row r="50" spans="1:20">
      <c r="A50" s="198">
        <v>43</v>
      </c>
      <c r="B50" s="73" t="s">
        <v>1013</v>
      </c>
      <c r="C50" s="73" t="s">
        <v>1013</v>
      </c>
      <c r="D50" s="98" t="s">
        <v>1096</v>
      </c>
      <c r="E50" s="99" t="s">
        <v>40</v>
      </c>
      <c r="F50" s="100" t="s">
        <v>1097</v>
      </c>
      <c r="G50" s="74"/>
      <c r="H50" s="74"/>
      <c r="I50" s="74" t="s">
        <v>1003</v>
      </c>
      <c r="J50" s="77"/>
      <c r="K50" s="73">
        <v>1.2</v>
      </c>
      <c r="L50" s="73"/>
      <c r="M50" s="73">
        <v>2000</v>
      </c>
      <c r="N50" s="73"/>
      <c r="O50" s="73">
        <v>1</v>
      </c>
      <c r="P50" s="77"/>
      <c r="Q50" s="77">
        <f>K50*M50*O50</f>
        <v>2400</v>
      </c>
      <c r="R50" s="78">
        <f t="shared" si="16"/>
        <v>2400</v>
      </c>
      <c r="S50" s="76"/>
      <c r="T50" s="198">
        <v>13</v>
      </c>
    </row>
    <row r="51" spans="1:20">
      <c r="A51" s="183" t="s">
        <v>37</v>
      </c>
      <c r="B51" s="184"/>
      <c r="C51" s="184"/>
      <c r="D51" s="184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61"/>
      <c r="P51" s="63">
        <f>SUM(P12:P50)</f>
        <v>86076</v>
      </c>
      <c r="Q51" s="63">
        <f>SUM(Q12:Q50)</f>
        <v>176127.91999999998</v>
      </c>
      <c r="R51" s="59">
        <f t="shared" ref="R51:R73" si="23">Q51-P51</f>
        <v>90051.919999999984</v>
      </c>
      <c r="S51" s="10"/>
      <c r="T51" s="10"/>
    </row>
    <row r="52" spans="1:20">
      <c r="A52" s="180" t="s">
        <v>38</v>
      </c>
      <c r="B52" s="181"/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2"/>
    </row>
    <row r="53" spans="1:20">
      <c r="A53" s="10">
        <v>1</v>
      </c>
      <c r="B53" s="188" t="s">
        <v>721</v>
      </c>
      <c r="C53" s="188" t="s">
        <v>718</v>
      </c>
      <c r="D53" s="12"/>
      <c r="E53" s="64"/>
      <c r="F53" s="57" t="e">
        <f>VLOOKUP($E53,[1]基准价格!A:H,3,0)</f>
        <v>#N/A</v>
      </c>
      <c r="G53" s="57" t="e">
        <f>VLOOKUP($E53,[1]基准价格!A:H,4,0)</f>
        <v>#N/A</v>
      </c>
      <c r="H53" s="57" t="e">
        <f>IF(VLOOKUP($E53,[1]基准价格!A:E,5,0)=0,"",VLOOKUP($E53,[1]基准价格!A:E,5,0))</f>
        <v>#N/A</v>
      </c>
      <c r="I53" s="57" t="e">
        <f>VLOOKUP($E53,[1]基准价格!A:F,6,0)</f>
        <v>#N/A</v>
      </c>
      <c r="J53" s="58" t="e">
        <f>VLOOKUP($E53,[1]基准价格!A:G,7,0)</f>
        <v>#N/A</v>
      </c>
      <c r="K53" s="12"/>
      <c r="L53" s="13"/>
      <c r="M53" s="13"/>
      <c r="N53" s="12"/>
      <c r="O53" s="12"/>
      <c r="P53" s="14">
        <v>0</v>
      </c>
      <c r="Q53" s="14">
        <f t="shared" ref="Q53:Q65" si="24">K53*M53*O53</f>
        <v>0</v>
      </c>
      <c r="R53" s="59">
        <f t="shared" si="23"/>
        <v>0</v>
      </c>
      <c r="S53" s="10"/>
      <c r="T53" s="10"/>
    </row>
    <row r="54" spans="1:20">
      <c r="A54" s="10">
        <v>2</v>
      </c>
      <c r="B54" s="189"/>
      <c r="C54" s="190"/>
      <c r="D54" s="15"/>
      <c r="E54" s="37" t="s">
        <v>40</v>
      </c>
      <c r="F54" s="19"/>
      <c r="G54" s="19"/>
      <c r="H54" s="19"/>
      <c r="I54" s="19"/>
      <c r="J54" s="14"/>
      <c r="K54" s="12"/>
      <c r="L54" s="13"/>
      <c r="M54" s="13"/>
      <c r="N54" s="12"/>
      <c r="O54" s="12"/>
      <c r="P54" s="14">
        <v>0</v>
      </c>
      <c r="Q54" s="14">
        <f t="shared" si="24"/>
        <v>0</v>
      </c>
      <c r="R54" s="59">
        <f t="shared" si="23"/>
        <v>0</v>
      </c>
      <c r="S54" s="10"/>
      <c r="T54" s="10"/>
    </row>
    <row r="55" spans="1:20">
      <c r="A55" s="10">
        <v>3</v>
      </c>
      <c r="B55" s="189"/>
      <c r="C55" s="188" t="s">
        <v>719</v>
      </c>
      <c r="D55" s="12"/>
      <c r="E55" s="64"/>
      <c r="F55" s="57" t="e">
        <f>VLOOKUP($E55,[1]基准价格!A:H,3,0)</f>
        <v>#N/A</v>
      </c>
      <c r="G55" s="57" t="e">
        <f>VLOOKUP($E55,[1]基准价格!A:H,4,0)</f>
        <v>#N/A</v>
      </c>
      <c r="H55" s="57" t="e">
        <f>IF(VLOOKUP($E55,[1]基准价格!A:E,5,0)=0,"",VLOOKUP($E55,[1]基准价格!A:E,5,0))</f>
        <v>#N/A</v>
      </c>
      <c r="I55" s="57" t="e">
        <f>VLOOKUP($E55,[1]基准价格!A:F,6,0)</f>
        <v>#N/A</v>
      </c>
      <c r="J55" s="58" t="e">
        <f>VLOOKUP($E55,[1]基准价格!A:G,7,0)</f>
        <v>#N/A</v>
      </c>
      <c r="K55" s="12"/>
      <c r="L55" s="13"/>
      <c r="M55" s="13"/>
      <c r="N55" s="12"/>
      <c r="O55" s="12"/>
      <c r="P55" s="14">
        <v>0</v>
      </c>
      <c r="Q55" s="14">
        <f t="shared" si="24"/>
        <v>0</v>
      </c>
      <c r="R55" s="59">
        <f t="shared" si="23"/>
        <v>0</v>
      </c>
      <c r="S55" s="10"/>
      <c r="T55" s="10"/>
    </row>
    <row r="56" spans="1:20">
      <c r="A56" s="10">
        <v>4</v>
      </c>
      <c r="B56" s="189"/>
      <c r="C56" s="190"/>
      <c r="D56" s="15"/>
      <c r="E56" s="37" t="s">
        <v>40</v>
      </c>
      <c r="F56" s="19"/>
      <c r="G56" s="19"/>
      <c r="H56" s="19"/>
      <c r="I56" s="19"/>
      <c r="J56" s="14"/>
      <c r="K56" s="12"/>
      <c r="L56" s="13"/>
      <c r="M56" s="13"/>
      <c r="N56" s="12"/>
      <c r="O56" s="12"/>
      <c r="P56" s="14">
        <v>0</v>
      </c>
      <c r="Q56" s="14">
        <f t="shared" si="24"/>
        <v>0</v>
      </c>
      <c r="R56" s="59">
        <f t="shared" si="23"/>
        <v>0</v>
      </c>
      <c r="S56" s="10"/>
      <c r="T56" s="10"/>
    </row>
    <row r="57" spans="1:20">
      <c r="A57" s="10">
        <v>5</v>
      </c>
      <c r="B57" s="189"/>
      <c r="C57" s="188" t="s">
        <v>720</v>
      </c>
      <c r="D57" s="12"/>
      <c r="E57" s="64"/>
      <c r="F57" s="57" t="e">
        <f>VLOOKUP($E57,[1]基准价格!A:H,3,0)</f>
        <v>#N/A</v>
      </c>
      <c r="G57" s="57" t="e">
        <f>VLOOKUP($E57,[1]基准价格!A:H,4,0)</f>
        <v>#N/A</v>
      </c>
      <c r="H57" s="57" t="e">
        <f>IF(VLOOKUP($E57,[1]基准价格!A:E,5,0)=0,"",VLOOKUP($E57,[1]基准价格!A:E,5,0))</f>
        <v>#N/A</v>
      </c>
      <c r="I57" s="57" t="e">
        <f>VLOOKUP($E57,[1]基准价格!A:F,6,0)</f>
        <v>#N/A</v>
      </c>
      <c r="J57" s="58" t="e">
        <f>VLOOKUP($E57,[1]基准价格!A:G,7,0)</f>
        <v>#N/A</v>
      </c>
      <c r="K57" s="12"/>
      <c r="L57" s="13"/>
      <c r="M57" s="13"/>
      <c r="N57" s="12"/>
      <c r="O57" s="12"/>
      <c r="P57" s="14">
        <v>0</v>
      </c>
      <c r="Q57" s="14">
        <f t="shared" si="24"/>
        <v>0</v>
      </c>
      <c r="R57" s="59">
        <f t="shared" ref="R57:R60" si="25">Q57-P57</f>
        <v>0</v>
      </c>
      <c r="S57" s="10"/>
      <c r="T57" s="10"/>
    </row>
    <row r="58" spans="1:20">
      <c r="A58" s="10">
        <v>6</v>
      </c>
      <c r="B58" s="190"/>
      <c r="C58" s="190"/>
      <c r="D58" s="15"/>
      <c r="E58" s="37" t="s">
        <v>40</v>
      </c>
      <c r="F58" s="19"/>
      <c r="G58" s="19"/>
      <c r="H58" s="19"/>
      <c r="I58" s="19"/>
      <c r="J58" s="14"/>
      <c r="K58" s="12"/>
      <c r="L58" s="13"/>
      <c r="M58" s="13"/>
      <c r="N58" s="12"/>
      <c r="O58" s="12"/>
      <c r="P58" s="14">
        <v>0</v>
      </c>
      <c r="Q58" s="14">
        <f t="shared" si="24"/>
        <v>0</v>
      </c>
      <c r="R58" s="59">
        <f t="shared" si="25"/>
        <v>0</v>
      </c>
      <c r="S58" s="10"/>
      <c r="T58" s="10"/>
    </row>
    <row r="59" spans="1:20">
      <c r="A59" s="10">
        <v>7</v>
      </c>
      <c r="B59" s="188" t="s">
        <v>722</v>
      </c>
      <c r="C59" s="188" t="s">
        <v>718</v>
      </c>
      <c r="D59" s="12"/>
      <c r="E59" s="64"/>
      <c r="F59" s="57" t="e">
        <f>VLOOKUP($E59,[1]基准价格!A:H,3,0)</f>
        <v>#N/A</v>
      </c>
      <c r="G59" s="57" t="e">
        <f>VLOOKUP($E59,[1]基准价格!A:H,4,0)</f>
        <v>#N/A</v>
      </c>
      <c r="H59" s="57" t="e">
        <f>IF(VLOOKUP($E59,[1]基准价格!A:E,5,0)=0,"",VLOOKUP($E59,[1]基准价格!A:E,5,0))</f>
        <v>#N/A</v>
      </c>
      <c r="I59" s="57" t="e">
        <f>VLOOKUP($E59,[1]基准价格!A:F,6,0)</f>
        <v>#N/A</v>
      </c>
      <c r="J59" s="58" t="e">
        <f>VLOOKUP($E59,[1]基准价格!A:G,7,0)</f>
        <v>#N/A</v>
      </c>
      <c r="K59" s="12"/>
      <c r="L59" s="13"/>
      <c r="M59" s="13"/>
      <c r="N59" s="12"/>
      <c r="O59" s="12"/>
      <c r="P59" s="14">
        <v>0</v>
      </c>
      <c r="Q59" s="14">
        <f t="shared" si="24"/>
        <v>0</v>
      </c>
      <c r="R59" s="59">
        <f t="shared" si="25"/>
        <v>0</v>
      </c>
      <c r="S59" s="10"/>
      <c r="T59" s="10"/>
    </row>
    <row r="60" spans="1:20">
      <c r="A60" s="10">
        <v>8</v>
      </c>
      <c r="B60" s="189"/>
      <c r="C60" s="190"/>
      <c r="D60" s="15"/>
      <c r="E60" s="37" t="s">
        <v>40</v>
      </c>
      <c r="F60" s="19"/>
      <c r="G60" s="19"/>
      <c r="H60" s="19"/>
      <c r="I60" s="19"/>
      <c r="J60" s="14"/>
      <c r="K60" s="12"/>
      <c r="L60" s="13"/>
      <c r="M60" s="13"/>
      <c r="N60" s="12"/>
      <c r="O60" s="12"/>
      <c r="P60" s="14">
        <v>0</v>
      </c>
      <c r="Q60" s="14">
        <f t="shared" si="24"/>
        <v>0</v>
      </c>
      <c r="R60" s="59">
        <f t="shared" si="25"/>
        <v>0</v>
      </c>
      <c r="S60" s="10"/>
      <c r="T60" s="10"/>
    </row>
    <row r="61" spans="1:20">
      <c r="A61" s="10">
        <v>9</v>
      </c>
      <c r="B61" s="189"/>
      <c r="C61" s="188" t="s">
        <v>719</v>
      </c>
      <c r="D61" s="12"/>
      <c r="E61" s="64"/>
      <c r="F61" s="57" t="e">
        <f>VLOOKUP($E61,[1]基准价格!A:H,3,0)</f>
        <v>#N/A</v>
      </c>
      <c r="G61" s="57" t="e">
        <f>VLOOKUP($E61,[1]基准价格!A:H,4,0)</f>
        <v>#N/A</v>
      </c>
      <c r="H61" s="57" t="e">
        <f>IF(VLOOKUP($E61,[1]基准价格!A:E,5,0)=0,"",VLOOKUP($E61,[1]基准价格!A:E,5,0))</f>
        <v>#N/A</v>
      </c>
      <c r="I61" s="57" t="e">
        <f>VLOOKUP($E61,[1]基准价格!A:F,6,0)</f>
        <v>#N/A</v>
      </c>
      <c r="J61" s="58" t="e">
        <f>VLOOKUP($E61,[1]基准价格!A:G,7,0)</f>
        <v>#N/A</v>
      </c>
      <c r="K61" s="12"/>
      <c r="L61" s="13"/>
      <c r="M61" s="13"/>
      <c r="N61" s="12"/>
      <c r="O61" s="12"/>
      <c r="P61" s="14">
        <v>0</v>
      </c>
      <c r="Q61" s="14">
        <f t="shared" si="24"/>
        <v>0</v>
      </c>
      <c r="R61" s="59">
        <f t="shared" ref="R61:R64" si="26">Q61-P61</f>
        <v>0</v>
      </c>
      <c r="S61" s="10"/>
      <c r="T61" s="10"/>
    </row>
    <row r="62" spans="1:20">
      <c r="A62" s="10">
        <v>10</v>
      </c>
      <c r="B62" s="189"/>
      <c r="C62" s="190"/>
      <c r="D62" s="15"/>
      <c r="E62" s="37" t="s">
        <v>40</v>
      </c>
      <c r="F62" s="19"/>
      <c r="G62" s="19"/>
      <c r="H62" s="19"/>
      <c r="I62" s="19"/>
      <c r="J62" s="14"/>
      <c r="K62" s="12"/>
      <c r="L62" s="13"/>
      <c r="M62" s="13"/>
      <c r="N62" s="12"/>
      <c r="O62" s="12"/>
      <c r="P62" s="14">
        <v>0</v>
      </c>
      <c r="Q62" s="14">
        <f t="shared" si="24"/>
        <v>0</v>
      </c>
      <c r="R62" s="59">
        <f t="shared" si="26"/>
        <v>0</v>
      </c>
      <c r="S62" s="10"/>
      <c r="T62" s="10"/>
    </row>
    <row r="63" spans="1:20">
      <c r="A63" s="10">
        <v>11</v>
      </c>
      <c r="B63" s="189"/>
      <c r="C63" s="188" t="s">
        <v>718</v>
      </c>
      <c r="D63" s="12"/>
      <c r="E63" s="64"/>
      <c r="F63" s="57" t="e">
        <f>VLOOKUP($E63,[1]基准价格!A:H,3,0)</f>
        <v>#N/A</v>
      </c>
      <c r="G63" s="57" t="e">
        <f>VLOOKUP($E63,[1]基准价格!A:H,4,0)</f>
        <v>#N/A</v>
      </c>
      <c r="H63" s="57" t="e">
        <f>IF(VLOOKUP($E63,[1]基准价格!A:E,5,0)=0,"",VLOOKUP($E63,[1]基准价格!A:E,5,0))</f>
        <v>#N/A</v>
      </c>
      <c r="I63" s="57" t="e">
        <f>VLOOKUP($E63,[1]基准价格!A:F,6,0)</f>
        <v>#N/A</v>
      </c>
      <c r="J63" s="58" t="e">
        <f>VLOOKUP($E63,[1]基准价格!A:G,7,0)</f>
        <v>#N/A</v>
      </c>
      <c r="K63" s="12"/>
      <c r="L63" s="13"/>
      <c r="M63" s="13"/>
      <c r="N63" s="12"/>
      <c r="O63" s="12"/>
      <c r="P63" s="14">
        <v>0</v>
      </c>
      <c r="Q63" s="14">
        <f t="shared" si="24"/>
        <v>0</v>
      </c>
      <c r="R63" s="59">
        <f t="shared" si="26"/>
        <v>0</v>
      </c>
      <c r="S63" s="10"/>
      <c r="T63" s="10"/>
    </row>
    <row r="64" spans="1:20">
      <c r="A64" s="10">
        <v>12</v>
      </c>
      <c r="B64" s="190"/>
      <c r="C64" s="190"/>
      <c r="D64" s="15"/>
      <c r="E64" s="37" t="s">
        <v>40</v>
      </c>
      <c r="F64" s="19"/>
      <c r="G64" s="19"/>
      <c r="H64" s="19"/>
      <c r="I64" s="19"/>
      <c r="J64" s="14"/>
      <c r="K64" s="12"/>
      <c r="L64" s="13"/>
      <c r="M64" s="13"/>
      <c r="N64" s="12"/>
      <c r="O64" s="12"/>
      <c r="P64" s="14">
        <v>0</v>
      </c>
      <c r="Q64" s="14">
        <f t="shared" si="24"/>
        <v>0</v>
      </c>
      <c r="R64" s="59">
        <f t="shared" si="26"/>
        <v>0</v>
      </c>
      <c r="S64" s="10"/>
      <c r="T64" s="10"/>
    </row>
    <row r="65" spans="1:21">
      <c r="A65" s="10">
        <v>13</v>
      </c>
      <c r="B65" s="188" t="s">
        <v>723</v>
      </c>
      <c r="C65" s="188" t="s">
        <v>720</v>
      </c>
      <c r="D65" s="12"/>
      <c r="E65" s="64"/>
      <c r="F65" s="57" t="e">
        <f>VLOOKUP($E65,[1]基准价格!A:H,3,0)</f>
        <v>#N/A</v>
      </c>
      <c r="G65" s="57" t="e">
        <f>VLOOKUP($E65,[1]基准价格!A:H,4,0)</f>
        <v>#N/A</v>
      </c>
      <c r="H65" s="57" t="e">
        <f>IF(VLOOKUP($E65,[1]基准价格!A:E,5,0)=0,"",VLOOKUP($E65,[1]基准价格!A:E,5,0))</f>
        <v>#N/A</v>
      </c>
      <c r="I65" s="57" t="e">
        <f>VLOOKUP($E65,[1]基准价格!A:F,6,0)</f>
        <v>#N/A</v>
      </c>
      <c r="J65" s="58" t="e">
        <f>VLOOKUP($E65,[1]基准价格!A:G,7,0)</f>
        <v>#N/A</v>
      </c>
      <c r="K65" s="12"/>
      <c r="L65" s="13"/>
      <c r="M65" s="13"/>
      <c r="N65" s="12"/>
      <c r="O65" s="12"/>
      <c r="P65" s="14">
        <v>0</v>
      </c>
      <c r="Q65" s="14">
        <f t="shared" si="24"/>
        <v>0</v>
      </c>
      <c r="R65" s="59">
        <f t="shared" ref="R65" si="27">Q65-P65</f>
        <v>0</v>
      </c>
      <c r="S65" s="10"/>
      <c r="T65" s="10"/>
    </row>
    <row r="66" spans="1:21">
      <c r="A66" s="10">
        <v>14</v>
      </c>
      <c r="B66" s="190"/>
      <c r="C66" s="190"/>
      <c r="D66" s="15"/>
      <c r="E66" s="37" t="s">
        <v>40</v>
      </c>
      <c r="F66" s="19"/>
      <c r="G66" s="19"/>
      <c r="H66" s="19"/>
      <c r="I66" s="19"/>
      <c r="J66" s="14"/>
      <c r="K66" s="12"/>
      <c r="L66" s="13"/>
      <c r="M66" s="13"/>
      <c r="N66" s="12"/>
      <c r="O66" s="12"/>
      <c r="P66" s="14">
        <v>0</v>
      </c>
      <c r="Q66" s="14">
        <f t="shared" ref="Q66" si="28">K66*M66*O66</f>
        <v>0</v>
      </c>
      <c r="R66" s="59">
        <f t="shared" ref="R66" si="29">Q66-P66</f>
        <v>0</v>
      </c>
      <c r="S66" s="10"/>
      <c r="T66" s="10"/>
    </row>
    <row r="67" spans="1:21">
      <c r="A67" s="185" t="s">
        <v>37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7"/>
      <c r="O67" s="62"/>
      <c r="P67" s="63">
        <f>SUM(P53:P66)</f>
        <v>0</v>
      </c>
      <c r="Q67" s="63">
        <f>SUM(Q53:Q66)</f>
        <v>0</v>
      </c>
      <c r="R67" s="59">
        <f t="shared" si="23"/>
        <v>0</v>
      </c>
      <c r="S67" s="42"/>
      <c r="T67" s="42"/>
    </row>
    <row r="68" spans="1:21">
      <c r="A68" s="180" t="s">
        <v>405</v>
      </c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81"/>
      <c r="O68" s="181"/>
      <c r="P68" s="181"/>
      <c r="Q68" s="181"/>
      <c r="R68" s="181"/>
      <c r="S68" s="181"/>
      <c r="T68" s="182"/>
    </row>
    <row r="69" spans="1:21" ht="30">
      <c r="A69" s="105">
        <v>1</v>
      </c>
      <c r="B69" s="46" t="s">
        <v>366</v>
      </c>
      <c r="C69" s="46" t="s">
        <v>367</v>
      </c>
      <c r="D69" s="46" t="s">
        <v>377</v>
      </c>
      <c r="E69" s="46" t="s">
        <v>618</v>
      </c>
      <c r="F69" s="107" t="str">
        <f>VLOOKUP(E69,基准价格!A:G,3,0)</f>
        <v>服务人员</v>
      </c>
      <c r="G69" s="107" t="str">
        <f>VLOOKUP($E69,[1]基准价格!A:H,4,0)</f>
        <v>兼职人员</v>
      </c>
      <c r="H69" s="107" t="str">
        <f>IF(VLOOKUP($E69,[1]基准价格!A:E,5,0)=0,"",VLOOKUP($E69,[1]基准价格!A:E,5,0))</f>
        <v>人员劳务费。不含住宿、交通、补贴等费用，每场不超过8小时
彩排按每人0.5场收费，含个税</v>
      </c>
      <c r="I69" s="107" t="str">
        <f>VLOOKUP($E69,[1]基准价格!A:F,6,0)</f>
        <v>每人每场</v>
      </c>
      <c r="J69" s="108">
        <f>VLOOKUP($E69,[1]基准价格!A:G,7,0)</f>
        <v>300</v>
      </c>
      <c r="K69" s="106">
        <v>300</v>
      </c>
      <c r="L69" s="106">
        <v>15</v>
      </c>
      <c r="M69" s="106">
        <v>281</v>
      </c>
      <c r="N69" s="106">
        <v>5</v>
      </c>
      <c r="O69" s="106">
        <v>1</v>
      </c>
      <c r="P69" s="108">
        <f>N69*L69*J69</f>
        <v>22500</v>
      </c>
      <c r="Q69" s="108">
        <f>K69*M69*O69</f>
        <v>84300</v>
      </c>
      <c r="R69" s="109">
        <f t="shared" ref="R69:R70" si="30">Q69-P69</f>
        <v>61800</v>
      </c>
      <c r="S69" s="131" t="s">
        <v>1215</v>
      </c>
      <c r="T69" s="105" t="s">
        <v>1221</v>
      </c>
    </row>
    <row r="70" spans="1:21">
      <c r="A70" s="76">
        <v>2</v>
      </c>
      <c r="B70" s="96" t="s">
        <v>366</v>
      </c>
      <c r="C70" s="96" t="s">
        <v>367</v>
      </c>
      <c r="D70" s="96" t="s">
        <v>377</v>
      </c>
      <c r="E70" s="95"/>
      <c r="F70" s="74" t="s">
        <v>1156</v>
      </c>
      <c r="G70" s="74" t="s">
        <v>1157</v>
      </c>
      <c r="H70" s="73" t="s">
        <v>1146</v>
      </c>
      <c r="I70" s="74" t="s">
        <v>963</v>
      </c>
      <c r="J70" s="73"/>
      <c r="K70" s="73">
        <v>500</v>
      </c>
      <c r="L70" s="73"/>
      <c r="M70" s="73">
        <v>28</v>
      </c>
      <c r="N70" s="73"/>
      <c r="O70" s="73">
        <v>1</v>
      </c>
      <c r="P70" s="77">
        <f>N70*L70*J70</f>
        <v>0</v>
      </c>
      <c r="Q70" s="77">
        <f>K70*M70*O70</f>
        <v>14000</v>
      </c>
      <c r="R70" s="78">
        <f t="shared" si="30"/>
        <v>14000</v>
      </c>
      <c r="S70" s="97" t="s">
        <v>1216</v>
      </c>
      <c r="T70" s="76" t="s">
        <v>1221</v>
      </c>
    </row>
    <row r="71" spans="1:21">
      <c r="A71" s="76">
        <v>3</v>
      </c>
      <c r="B71" s="96" t="s">
        <v>366</v>
      </c>
      <c r="C71" s="96" t="s">
        <v>367</v>
      </c>
      <c r="D71" s="96" t="s">
        <v>377</v>
      </c>
      <c r="E71" s="95"/>
      <c r="F71" s="74" t="s">
        <v>1156</v>
      </c>
      <c r="G71" s="74" t="s">
        <v>1145</v>
      </c>
      <c r="H71" s="74" t="s">
        <v>1145</v>
      </c>
      <c r="I71" s="74" t="s">
        <v>963</v>
      </c>
      <c r="J71" s="77"/>
      <c r="K71" s="73">
        <v>45</v>
      </c>
      <c r="L71" s="73"/>
      <c r="M71" s="73">
        <v>1180</v>
      </c>
      <c r="N71" s="73"/>
      <c r="O71" s="73">
        <v>1</v>
      </c>
      <c r="P71" s="77">
        <f>N71*L71*J71</f>
        <v>0</v>
      </c>
      <c r="Q71" s="77">
        <f>K71*M71*O71</f>
        <v>53100</v>
      </c>
      <c r="R71" s="78">
        <f t="shared" ref="R71" si="31">Q71-P71</f>
        <v>53100</v>
      </c>
      <c r="S71" s="97" t="s">
        <v>1217</v>
      </c>
      <c r="T71" s="76" t="s">
        <v>1221</v>
      </c>
    </row>
    <row r="72" spans="1:21">
      <c r="A72" s="185" t="s">
        <v>37</v>
      </c>
      <c r="B72" s="186"/>
      <c r="C72" s="186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7"/>
      <c r="O72" s="61"/>
      <c r="P72" s="63">
        <f>SUM(P69:P71)</f>
        <v>22500</v>
      </c>
      <c r="Q72" s="63">
        <f t="shared" ref="Q72:R72" si="32">SUM(Q69:Q71)</f>
        <v>151400</v>
      </c>
      <c r="R72" s="63">
        <f t="shared" si="32"/>
        <v>128900</v>
      </c>
      <c r="S72" s="10"/>
      <c r="T72" s="10"/>
    </row>
    <row r="73" spans="1:21">
      <c r="A73" s="156" t="s">
        <v>39</v>
      </c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39"/>
      <c r="P73" s="66">
        <f>P72+P67+P51</f>
        <v>108576</v>
      </c>
      <c r="Q73" s="14">
        <f>Q51+Q67+Q72</f>
        <v>327527.92</v>
      </c>
      <c r="R73" s="59">
        <f t="shared" si="23"/>
        <v>218951.91999999998</v>
      </c>
      <c r="S73" s="10"/>
      <c r="T73" s="10"/>
    </row>
    <row r="74" spans="1:21" ht="21">
      <c r="A74" s="177" t="s">
        <v>1178</v>
      </c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9"/>
      <c r="S74" s="179"/>
      <c r="T74" s="179"/>
    </row>
    <row r="75" spans="1:21">
      <c r="A75" s="51" t="s">
        <v>655</v>
      </c>
      <c r="B75" s="51" t="s">
        <v>404</v>
      </c>
      <c r="C75" s="51" t="s">
        <v>18</v>
      </c>
      <c r="D75" s="51" t="s">
        <v>19</v>
      </c>
      <c r="E75" s="67" t="s">
        <v>20</v>
      </c>
      <c r="F75" s="51" t="s">
        <v>21</v>
      </c>
      <c r="G75" s="51" t="s">
        <v>22</v>
      </c>
      <c r="H75" s="51" t="s">
        <v>23</v>
      </c>
      <c r="I75" s="51" t="s">
        <v>24</v>
      </c>
      <c r="J75" s="53" t="s">
        <v>25</v>
      </c>
      <c r="K75" s="54" t="s">
        <v>26</v>
      </c>
      <c r="L75" s="51" t="s">
        <v>27</v>
      </c>
      <c r="M75" s="54" t="s">
        <v>28</v>
      </c>
      <c r="N75" s="51" t="s">
        <v>29</v>
      </c>
      <c r="O75" s="54" t="s">
        <v>30</v>
      </c>
      <c r="P75" s="53" t="s">
        <v>31</v>
      </c>
      <c r="Q75" s="54" t="s">
        <v>32</v>
      </c>
      <c r="R75" s="53" t="s">
        <v>33</v>
      </c>
      <c r="S75" s="53" t="s">
        <v>34</v>
      </c>
      <c r="T75" s="68" t="s">
        <v>35</v>
      </c>
    </row>
    <row r="76" spans="1:21">
      <c r="A76" s="180" t="s">
        <v>708</v>
      </c>
      <c r="B76" s="181"/>
      <c r="C76" s="181"/>
      <c r="D76" s="181"/>
      <c r="E76" s="181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  <c r="Q76" s="181"/>
      <c r="R76" s="181"/>
      <c r="S76" s="181"/>
      <c r="T76" s="182"/>
    </row>
    <row r="77" spans="1:21">
      <c r="A77" s="123">
        <v>1</v>
      </c>
      <c r="B77" s="124" t="s">
        <v>958</v>
      </c>
      <c r="C77" s="123" t="s">
        <v>958</v>
      </c>
      <c r="D77" s="123" t="s">
        <v>958</v>
      </c>
      <c r="E77" s="135"/>
      <c r="F77" s="136" t="s">
        <v>982</v>
      </c>
      <c r="G77" s="136" t="s">
        <v>960</v>
      </c>
      <c r="H77" s="124" t="s">
        <v>980</v>
      </c>
      <c r="I77" s="128" t="s">
        <v>959</v>
      </c>
      <c r="J77" s="137">
        <v>400</v>
      </c>
      <c r="K77" s="123">
        <v>38987</v>
      </c>
      <c r="L77" s="124">
        <v>200</v>
      </c>
      <c r="M77" s="124">
        <v>1</v>
      </c>
      <c r="N77" s="124">
        <v>2</v>
      </c>
      <c r="O77" s="124">
        <v>1</v>
      </c>
      <c r="P77" s="129">
        <f t="shared" ref="P77:P126" si="33">N77*L77*J77</f>
        <v>160000</v>
      </c>
      <c r="Q77" s="129">
        <f t="shared" ref="Q77:Q85" si="34">K77*M77*O77</f>
        <v>38987</v>
      </c>
      <c r="R77" s="130">
        <f t="shared" ref="R77:R130" si="35">Q77-P77</f>
        <v>-121013</v>
      </c>
      <c r="S77" s="136" t="s">
        <v>920</v>
      </c>
      <c r="T77" s="198">
        <v>16</v>
      </c>
      <c r="U77" s="148" t="s">
        <v>1202</v>
      </c>
    </row>
    <row r="78" spans="1:21">
      <c r="A78" s="123">
        <v>2</v>
      </c>
      <c r="B78" s="124" t="s">
        <v>958</v>
      </c>
      <c r="C78" s="123" t="s">
        <v>958</v>
      </c>
      <c r="D78" s="123" t="s">
        <v>958</v>
      </c>
      <c r="E78" s="135"/>
      <c r="F78" s="136" t="s">
        <v>981</v>
      </c>
      <c r="G78" s="136" t="s">
        <v>979</v>
      </c>
      <c r="H78" s="124" t="s">
        <v>984</v>
      </c>
      <c r="I78" s="128" t="s">
        <v>959</v>
      </c>
      <c r="J78" s="137">
        <v>1200</v>
      </c>
      <c r="K78" s="123">
        <v>35832</v>
      </c>
      <c r="L78" s="124">
        <v>20</v>
      </c>
      <c r="M78" s="124">
        <v>1</v>
      </c>
      <c r="N78" s="124">
        <v>2</v>
      </c>
      <c r="O78" s="124">
        <v>1</v>
      </c>
      <c r="P78" s="129">
        <f t="shared" si="33"/>
        <v>48000</v>
      </c>
      <c r="Q78" s="129">
        <f t="shared" si="34"/>
        <v>35832</v>
      </c>
      <c r="R78" s="130">
        <f t="shared" si="35"/>
        <v>-12168</v>
      </c>
      <c r="S78" s="136"/>
      <c r="T78" s="198">
        <v>16</v>
      </c>
      <c r="U78" s="148" t="s">
        <v>1202</v>
      </c>
    </row>
    <row r="79" spans="1:21">
      <c r="A79" s="123">
        <v>3</v>
      </c>
      <c r="B79" s="124" t="s">
        <v>958</v>
      </c>
      <c r="C79" s="123" t="s">
        <v>958</v>
      </c>
      <c r="D79" s="123" t="s">
        <v>958</v>
      </c>
      <c r="E79" s="135"/>
      <c r="F79" s="136" t="s">
        <v>981</v>
      </c>
      <c r="G79" s="136" t="s">
        <v>983</v>
      </c>
      <c r="H79" s="124" t="s">
        <v>985</v>
      </c>
      <c r="I79" s="128" t="s">
        <v>959</v>
      </c>
      <c r="J79" s="137">
        <v>200</v>
      </c>
      <c r="K79" s="123">
        <v>0</v>
      </c>
      <c r="L79" s="124">
        <v>20</v>
      </c>
      <c r="M79" s="124">
        <v>0</v>
      </c>
      <c r="N79" s="124">
        <v>2</v>
      </c>
      <c r="O79" s="124">
        <v>0</v>
      </c>
      <c r="P79" s="129">
        <f t="shared" si="33"/>
        <v>8000</v>
      </c>
      <c r="Q79" s="129">
        <f t="shared" si="34"/>
        <v>0</v>
      </c>
      <c r="R79" s="130">
        <f t="shared" si="35"/>
        <v>-8000</v>
      </c>
      <c r="S79" s="136"/>
      <c r="T79" s="198"/>
    </row>
    <row r="80" spans="1:21">
      <c r="A80" s="105">
        <v>4</v>
      </c>
      <c r="B80" s="106" t="s">
        <v>958</v>
      </c>
      <c r="C80" s="105" t="s">
        <v>958</v>
      </c>
      <c r="D80" s="105" t="s">
        <v>958</v>
      </c>
      <c r="E80" s="132"/>
      <c r="F80" s="133" t="s">
        <v>986</v>
      </c>
      <c r="G80" s="133" t="s">
        <v>979</v>
      </c>
      <c r="H80" s="106" t="s">
        <v>984</v>
      </c>
      <c r="I80" s="107" t="s">
        <v>959</v>
      </c>
      <c r="J80" s="134">
        <v>1200</v>
      </c>
      <c r="K80" s="105">
        <v>39075.5</v>
      </c>
      <c r="L80" s="106">
        <v>12</v>
      </c>
      <c r="M80" s="106">
        <v>1</v>
      </c>
      <c r="N80" s="106">
        <v>2</v>
      </c>
      <c r="O80" s="106">
        <v>1</v>
      </c>
      <c r="P80" s="108">
        <f t="shared" si="33"/>
        <v>28800</v>
      </c>
      <c r="Q80" s="108">
        <f t="shared" si="34"/>
        <v>39075.5</v>
      </c>
      <c r="R80" s="109">
        <f t="shared" si="35"/>
        <v>10275.5</v>
      </c>
      <c r="S80" s="133"/>
      <c r="T80" s="198">
        <v>16</v>
      </c>
      <c r="U80" s="148" t="s">
        <v>1202</v>
      </c>
    </row>
    <row r="81" spans="1:21">
      <c r="A81" s="123">
        <v>7</v>
      </c>
      <c r="B81" s="124" t="s">
        <v>961</v>
      </c>
      <c r="C81" s="124" t="s">
        <v>961</v>
      </c>
      <c r="D81" s="124" t="s">
        <v>961</v>
      </c>
      <c r="E81" s="135"/>
      <c r="F81" s="136" t="s">
        <v>919</v>
      </c>
      <c r="G81" s="124" t="s">
        <v>964</v>
      </c>
      <c r="H81" s="124" t="s">
        <v>966</v>
      </c>
      <c r="I81" s="128" t="s">
        <v>962</v>
      </c>
      <c r="J81" s="137">
        <v>400</v>
      </c>
      <c r="K81" s="123">
        <v>400</v>
      </c>
      <c r="L81" s="124">
        <v>6</v>
      </c>
      <c r="M81" s="124">
        <v>17</v>
      </c>
      <c r="N81" s="124">
        <v>8</v>
      </c>
      <c r="O81" s="124">
        <v>1</v>
      </c>
      <c r="P81" s="129">
        <f t="shared" si="33"/>
        <v>19200</v>
      </c>
      <c r="Q81" s="129">
        <f t="shared" si="34"/>
        <v>6800</v>
      </c>
      <c r="R81" s="130">
        <f t="shared" si="35"/>
        <v>-12400</v>
      </c>
      <c r="S81" s="138" t="s">
        <v>1147</v>
      </c>
      <c r="T81" s="198" t="s">
        <v>1218</v>
      </c>
      <c r="U81" s="152" t="s">
        <v>1210</v>
      </c>
    </row>
    <row r="82" spans="1:21">
      <c r="A82" s="105">
        <v>8</v>
      </c>
      <c r="B82" s="106" t="s">
        <v>961</v>
      </c>
      <c r="C82" s="106" t="s">
        <v>961</v>
      </c>
      <c r="D82" s="106" t="s">
        <v>961</v>
      </c>
      <c r="E82" s="132"/>
      <c r="F82" s="133" t="s">
        <v>919</v>
      </c>
      <c r="G82" s="106" t="s">
        <v>965</v>
      </c>
      <c r="H82" s="106" t="s">
        <v>966</v>
      </c>
      <c r="I82" s="107" t="s">
        <v>962</v>
      </c>
      <c r="J82" s="134">
        <v>400</v>
      </c>
      <c r="K82" s="105">
        <v>600</v>
      </c>
      <c r="L82" s="106">
        <v>5</v>
      </c>
      <c r="M82" s="106">
        <v>49</v>
      </c>
      <c r="N82" s="106">
        <v>8</v>
      </c>
      <c r="O82" s="106">
        <v>1</v>
      </c>
      <c r="P82" s="108">
        <f t="shared" si="33"/>
        <v>16000</v>
      </c>
      <c r="Q82" s="108">
        <f t="shared" si="34"/>
        <v>29400</v>
      </c>
      <c r="R82" s="109">
        <f t="shared" si="35"/>
        <v>13400</v>
      </c>
      <c r="S82" s="110" t="s">
        <v>1148</v>
      </c>
      <c r="T82" s="198" t="s">
        <v>1218</v>
      </c>
      <c r="U82" s="152" t="s">
        <v>1210</v>
      </c>
    </row>
    <row r="83" spans="1:21">
      <c r="A83" s="123">
        <v>5</v>
      </c>
      <c r="B83" s="124" t="s">
        <v>958</v>
      </c>
      <c r="C83" s="123" t="s">
        <v>958</v>
      </c>
      <c r="D83" s="123" t="s">
        <v>958</v>
      </c>
      <c r="E83" s="135"/>
      <c r="F83" s="136" t="s">
        <v>986</v>
      </c>
      <c r="G83" s="136" t="s">
        <v>987</v>
      </c>
      <c r="H83" s="124" t="s">
        <v>1063</v>
      </c>
      <c r="I83" s="128" t="s">
        <v>959</v>
      </c>
      <c r="J83" s="137">
        <v>3000</v>
      </c>
      <c r="K83" s="123">
        <v>3000</v>
      </c>
      <c r="L83" s="124">
        <v>2</v>
      </c>
      <c r="M83" s="124">
        <v>1</v>
      </c>
      <c r="N83" s="124">
        <v>2</v>
      </c>
      <c r="O83" s="124">
        <v>2</v>
      </c>
      <c r="P83" s="129">
        <f>N83*L83*J83</f>
        <v>12000</v>
      </c>
      <c r="Q83" s="129">
        <f>K83*M83*O83</f>
        <v>6000</v>
      </c>
      <c r="R83" s="130">
        <f>Q83-P83</f>
        <v>-6000</v>
      </c>
      <c r="S83" s="136"/>
      <c r="T83" s="198" t="s">
        <v>1219</v>
      </c>
      <c r="U83" s="147" t="s">
        <v>1201</v>
      </c>
    </row>
    <row r="84" spans="1:21">
      <c r="A84" s="123">
        <v>6</v>
      </c>
      <c r="B84" s="124" t="s">
        <v>961</v>
      </c>
      <c r="C84" s="124" t="s">
        <v>961</v>
      </c>
      <c r="D84" s="124" t="s">
        <v>961</v>
      </c>
      <c r="E84" s="135"/>
      <c r="F84" s="136" t="s">
        <v>919</v>
      </c>
      <c r="G84" s="124" t="s">
        <v>971</v>
      </c>
      <c r="H84" s="124" t="s">
        <v>972</v>
      </c>
      <c r="I84" s="128" t="s">
        <v>962</v>
      </c>
      <c r="J84" s="137">
        <v>400</v>
      </c>
      <c r="K84" s="123">
        <v>400</v>
      </c>
      <c r="L84" s="124">
        <v>20</v>
      </c>
      <c r="M84" s="124">
        <v>17</v>
      </c>
      <c r="N84" s="124">
        <v>2</v>
      </c>
      <c r="O84" s="124">
        <v>1</v>
      </c>
      <c r="P84" s="129">
        <f>N84*L84*J84</f>
        <v>16000</v>
      </c>
      <c r="Q84" s="129">
        <f>K84*M84*O84</f>
        <v>6800</v>
      </c>
      <c r="R84" s="130">
        <f>Q84-P84</f>
        <v>-9200</v>
      </c>
      <c r="S84" s="136"/>
      <c r="T84" s="198" t="s">
        <v>1222</v>
      </c>
      <c r="U84" s="147" t="s">
        <v>1201</v>
      </c>
    </row>
    <row r="85" spans="1:21">
      <c r="A85" s="105">
        <v>9</v>
      </c>
      <c r="B85" s="106" t="s">
        <v>961</v>
      </c>
      <c r="C85" s="106" t="s">
        <v>961</v>
      </c>
      <c r="D85" s="106" t="s">
        <v>961</v>
      </c>
      <c r="E85" s="132"/>
      <c r="F85" s="133" t="s">
        <v>919</v>
      </c>
      <c r="G85" s="106" t="s">
        <v>965</v>
      </c>
      <c r="H85" s="106" t="s">
        <v>967</v>
      </c>
      <c r="I85" s="107" t="s">
        <v>962</v>
      </c>
      <c r="J85" s="134">
        <v>400</v>
      </c>
      <c r="K85" s="105">
        <v>350</v>
      </c>
      <c r="L85" s="106">
        <v>35</v>
      </c>
      <c r="M85" s="106">
        <v>270</v>
      </c>
      <c r="N85" s="106">
        <v>4</v>
      </c>
      <c r="O85" s="106">
        <v>1</v>
      </c>
      <c r="P85" s="108">
        <f t="shared" si="33"/>
        <v>56000</v>
      </c>
      <c r="Q85" s="108">
        <f t="shared" si="34"/>
        <v>94500</v>
      </c>
      <c r="R85" s="109">
        <f t="shared" si="35"/>
        <v>38500</v>
      </c>
      <c r="S85" s="105" t="s">
        <v>1160</v>
      </c>
      <c r="T85" s="198" t="s">
        <v>1223</v>
      </c>
      <c r="U85" s="147" t="s">
        <v>1211</v>
      </c>
    </row>
    <row r="86" spans="1:21">
      <c r="A86" s="76">
        <v>9</v>
      </c>
      <c r="B86" s="73" t="s">
        <v>961</v>
      </c>
      <c r="C86" s="73" t="s">
        <v>961</v>
      </c>
      <c r="D86" s="73" t="s">
        <v>961</v>
      </c>
      <c r="E86" s="95"/>
      <c r="F86" s="72" t="s">
        <v>919</v>
      </c>
      <c r="G86" s="73" t="s">
        <v>1153</v>
      </c>
      <c r="H86" s="73"/>
      <c r="I86" s="74" t="s">
        <v>962</v>
      </c>
      <c r="J86" s="75"/>
      <c r="K86" s="76">
        <v>400</v>
      </c>
      <c r="L86" s="73"/>
      <c r="M86" s="73">
        <v>13</v>
      </c>
      <c r="N86" s="73"/>
      <c r="O86" s="73">
        <v>1</v>
      </c>
      <c r="P86" s="77">
        <f t="shared" ref="P86" si="36">N86*L86*J86</f>
        <v>0</v>
      </c>
      <c r="Q86" s="77">
        <f t="shared" ref="Q86" si="37">K86*M86*O86</f>
        <v>5200</v>
      </c>
      <c r="R86" s="78">
        <f t="shared" ref="R86" si="38">Q86-P86</f>
        <v>5200</v>
      </c>
      <c r="S86" s="76" t="s">
        <v>1159</v>
      </c>
      <c r="T86" s="198" t="s">
        <v>1224</v>
      </c>
      <c r="U86" s="147" t="s">
        <v>1212</v>
      </c>
    </row>
    <row r="87" spans="1:21">
      <c r="A87" s="10">
        <v>10</v>
      </c>
      <c r="B87" s="12" t="s">
        <v>921</v>
      </c>
      <c r="C87" s="12" t="s">
        <v>921</v>
      </c>
      <c r="D87" s="12" t="s">
        <v>921</v>
      </c>
      <c r="E87" s="65"/>
      <c r="F87" s="69" t="s">
        <v>968</v>
      </c>
      <c r="G87" s="12" t="s">
        <v>993</v>
      </c>
      <c r="H87" s="12" t="s">
        <v>995</v>
      </c>
      <c r="I87" s="70" t="s">
        <v>994</v>
      </c>
      <c r="J87" s="71">
        <v>2500</v>
      </c>
      <c r="K87" s="10">
        <v>0</v>
      </c>
      <c r="L87" s="12">
        <v>8</v>
      </c>
      <c r="M87" s="12">
        <v>0</v>
      </c>
      <c r="N87" s="12">
        <v>4</v>
      </c>
      <c r="O87" s="12">
        <v>0</v>
      </c>
      <c r="P87" s="14">
        <f t="shared" si="33"/>
        <v>80000</v>
      </c>
      <c r="Q87" s="60">
        <f t="shared" ref="Q87:Q126" si="39">K87*M87*O87</f>
        <v>0</v>
      </c>
      <c r="R87" s="59">
        <f t="shared" si="35"/>
        <v>-80000</v>
      </c>
      <c r="S87" s="38" t="s">
        <v>1184</v>
      </c>
      <c r="T87" s="198"/>
    </row>
    <row r="88" spans="1:21" ht="30">
      <c r="A88" s="123">
        <v>11</v>
      </c>
      <c r="B88" s="124" t="s">
        <v>921</v>
      </c>
      <c r="C88" s="124" t="s">
        <v>921</v>
      </c>
      <c r="D88" s="124" t="s">
        <v>921</v>
      </c>
      <c r="E88" s="135"/>
      <c r="F88" s="136" t="s">
        <v>921</v>
      </c>
      <c r="G88" s="124" t="s">
        <v>973</v>
      </c>
      <c r="H88" s="124" t="s">
        <v>974</v>
      </c>
      <c r="I88" s="128" t="s">
        <v>975</v>
      </c>
      <c r="J88" s="137">
        <v>100</v>
      </c>
      <c r="K88" s="123">
        <v>100</v>
      </c>
      <c r="L88" s="124">
        <v>100</v>
      </c>
      <c r="M88" s="124">
        <v>91</v>
      </c>
      <c r="N88" s="124">
        <v>1</v>
      </c>
      <c r="O88" s="124">
        <v>1</v>
      </c>
      <c r="P88" s="129">
        <f t="shared" si="33"/>
        <v>10000</v>
      </c>
      <c r="Q88" s="129">
        <f t="shared" si="39"/>
        <v>9100</v>
      </c>
      <c r="R88" s="130">
        <f t="shared" si="35"/>
        <v>-900</v>
      </c>
      <c r="S88" s="139" t="s">
        <v>922</v>
      </c>
      <c r="T88" s="198" t="s">
        <v>1225</v>
      </c>
      <c r="U88" s="147" t="s">
        <v>1201</v>
      </c>
    </row>
    <row r="89" spans="1:21">
      <c r="A89" s="105">
        <v>12</v>
      </c>
      <c r="B89" s="106" t="s">
        <v>921</v>
      </c>
      <c r="C89" s="106" t="s">
        <v>921</v>
      </c>
      <c r="D89" s="106" t="s">
        <v>921</v>
      </c>
      <c r="E89" s="132"/>
      <c r="F89" s="133" t="s">
        <v>921</v>
      </c>
      <c r="G89" s="106" t="s">
        <v>976</v>
      </c>
      <c r="H89" s="106" t="s">
        <v>978</v>
      </c>
      <c r="I89" s="107" t="s">
        <v>975</v>
      </c>
      <c r="J89" s="134">
        <v>100</v>
      </c>
      <c r="K89" s="105">
        <v>100</v>
      </c>
      <c r="L89" s="106">
        <v>376</v>
      </c>
      <c r="M89" s="106">
        <v>686</v>
      </c>
      <c r="N89" s="106">
        <v>1</v>
      </c>
      <c r="O89" s="106">
        <v>1</v>
      </c>
      <c r="P89" s="108">
        <f t="shared" si="33"/>
        <v>37600</v>
      </c>
      <c r="Q89" s="108">
        <f t="shared" si="39"/>
        <v>68600</v>
      </c>
      <c r="R89" s="109">
        <f t="shared" si="35"/>
        <v>31000</v>
      </c>
      <c r="S89" s="105"/>
      <c r="T89" s="198" t="s">
        <v>1220</v>
      </c>
      <c r="U89" s="147" t="s">
        <v>1201</v>
      </c>
    </row>
    <row r="90" spans="1:21">
      <c r="A90" s="105">
        <v>13</v>
      </c>
      <c r="B90" s="106" t="s">
        <v>921</v>
      </c>
      <c r="C90" s="106" t="s">
        <v>921</v>
      </c>
      <c r="D90" s="106" t="s">
        <v>921</v>
      </c>
      <c r="E90" s="132"/>
      <c r="F90" s="133" t="s">
        <v>921</v>
      </c>
      <c r="G90" s="106" t="s">
        <v>977</v>
      </c>
      <c r="H90" s="106" t="s">
        <v>1149</v>
      </c>
      <c r="I90" s="107" t="s">
        <v>959</v>
      </c>
      <c r="J90" s="134">
        <v>30</v>
      </c>
      <c r="K90" s="105">
        <v>30</v>
      </c>
      <c r="L90" s="106">
        <v>15</v>
      </c>
      <c r="M90" s="106">
        <v>525</v>
      </c>
      <c r="N90" s="106">
        <v>5</v>
      </c>
      <c r="O90" s="106">
        <v>1</v>
      </c>
      <c r="P90" s="108">
        <f t="shared" si="33"/>
        <v>2250</v>
      </c>
      <c r="Q90" s="108">
        <f t="shared" si="39"/>
        <v>15750</v>
      </c>
      <c r="R90" s="109">
        <f t="shared" si="35"/>
        <v>13500</v>
      </c>
      <c r="S90" s="105" t="s">
        <v>1150</v>
      </c>
      <c r="T90" s="198" t="s">
        <v>1226</v>
      </c>
      <c r="U90" s="151" t="s">
        <v>1209</v>
      </c>
    </row>
    <row r="91" spans="1:21" ht="30">
      <c r="A91" s="123">
        <v>14</v>
      </c>
      <c r="B91" s="124" t="s">
        <v>989</v>
      </c>
      <c r="C91" s="124" t="s">
        <v>989</v>
      </c>
      <c r="D91" s="124" t="s">
        <v>989</v>
      </c>
      <c r="E91" s="135"/>
      <c r="F91" s="136" t="s">
        <v>1040</v>
      </c>
      <c r="G91" s="124" t="s">
        <v>1174</v>
      </c>
      <c r="H91" s="124" t="s">
        <v>1041</v>
      </c>
      <c r="I91" s="128" t="s">
        <v>1042</v>
      </c>
      <c r="J91" s="137">
        <v>1100</v>
      </c>
      <c r="K91" s="123">
        <v>1100</v>
      </c>
      <c r="L91" s="124">
        <v>20</v>
      </c>
      <c r="M91" s="124">
        <v>7</v>
      </c>
      <c r="N91" s="124">
        <v>2</v>
      </c>
      <c r="O91" s="124">
        <v>1</v>
      </c>
      <c r="P91" s="129">
        <f t="shared" si="33"/>
        <v>44000</v>
      </c>
      <c r="Q91" s="129">
        <f t="shared" si="39"/>
        <v>7700</v>
      </c>
      <c r="R91" s="130">
        <f t="shared" si="35"/>
        <v>-36300</v>
      </c>
      <c r="S91" s="123"/>
      <c r="T91" s="198" t="s">
        <v>1227</v>
      </c>
      <c r="U91" s="147" t="s">
        <v>1201</v>
      </c>
    </row>
    <row r="92" spans="1:21">
      <c r="A92" s="76">
        <v>14</v>
      </c>
      <c r="B92" s="73" t="s">
        <v>989</v>
      </c>
      <c r="C92" s="73" t="s">
        <v>989</v>
      </c>
      <c r="D92" s="73" t="s">
        <v>989</v>
      </c>
      <c r="E92" s="95"/>
      <c r="F92" s="72" t="s">
        <v>1044</v>
      </c>
      <c r="G92" s="73" t="s">
        <v>1173</v>
      </c>
      <c r="H92" s="73" t="s">
        <v>1041</v>
      </c>
      <c r="I92" s="74" t="s">
        <v>1042</v>
      </c>
      <c r="J92" s="75">
        <v>600</v>
      </c>
      <c r="K92" s="76">
        <v>600</v>
      </c>
      <c r="L92" s="73"/>
      <c r="M92" s="73">
        <v>1</v>
      </c>
      <c r="N92" s="73"/>
      <c r="O92" s="73">
        <v>1</v>
      </c>
      <c r="P92" s="77"/>
      <c r="Q92" s="77">
        <f t="shared" ref="Q92" si="40">K92*M92*O92</f>
        <v>600</v>
      </c>
      <c r="R92" s="78">
        <f t="shared" ref="R92" si="41">Q92-P92</f>
        <v>600</v>
      </c>
      <c r="S92" s="76"/>
      <c r="T92" s="198" t="s">
        <v>1227</v>
      </c>
      <c r="U92" s="147" t="s">
        <v>1201</v>
      </c>
    </row>
    <row r="93" spans="1:21" ht="30">
      <c r="A93" s="105">
        <v>15</v>
      </c>
      <c r="B93" s="106" t="s">
        <v>989</v>
      </c>
      <c r="C93" s="106" t="s">
        <v>989</v>
      </c>
      <c r="D93" s="106" t="s">
        <v>989</v>
      </c>
      <c r="E93" s="46" t="s">
        <v>675</v>
      </c>
      <c r="F93" s="107" t="str">
        <f>VLOOKUP(E93,基准价格!A:G,3,0)</f>
        <v>车辆物流</v>
      </c>
      <c r="G93" s="107" t="str">
        <f>VLOOKUP(E93,基准价格!A:G,4,0)</f>
        <v>运营车辆</v>
      </c>
      <c r="H93" s="107" t="str">
        <f>VLOOKUP(E93,基准价格!A:G,5,0)</f>
        <v>商务乘用车-GL8，可使用同等类型车辆，1天8小时 or 100km计算，超出公里数及时间另计费</v>
      </c>
      <c r="I93" s="107" t="str">
        <f>VLOOKUP(E93,基准价格!A:G,6,0)</f>
        <v>每辆每天</v>
      </c>
      <c r="J93" s="108">
        <f>VLOOKUP(E93,基准价格!A:G,7,0)</f>
        <v>1000</v>
      </c>
      <c r="K93" s="105">
        <v>1000</v>
      </c>
      <c r="L93" s="106">
        <v>10</v>
      </c>
      <c r="M93" s="106">
        <v>55</v>
      </c>
      <c r="N93" s="106">
        <v>2</v>
      </c>
      <c r="O93" s="106">
        <v>1</v>
      </c>
      <c r="P93" s="108">
        <f t="shared" si="33"/>
        <v>20000</v>
      </c>
      <c r="Q93" s="108">
        <f>K93*M93*O93</f>
        <v>55000</v>
      </c>
      <c r="R93" s="109">
        <f t="shared" si="35"/>
        <v>35000</v>
      </c>
      <c r="S93" s="105" t="s">
        <v>1043</v>
      </c>
      <c r="T93" s="198" t="s">
        <v>1228</v>
      </c>
      <c r="U93" s="147" t="s">
        <v>1201</v>
      </c>
    </row>
    <row r="94" spans="1:21" ht="30">
      <c r="A94" s="105">
        <v>16</v>
      </c>
      <c r="B94" s="106" t="s">
        <v>989</v>
      </c>
      <c r="C94" s="106" t="s">
        <v>989</v>
      </c>
      <c r="D94" s="106" t="s">
        <v>989</v>
      </c>
      <c r="E94" s="46" t="s">
        <v>678</v>
      </c>
      <c r="F94" s="107" t="str">
        <f>VLOOKUP(E94,基准价格!A:G,3,0)</f>
        <v>车辆物流</v>
      </c>
      <c r="G94" s="107" t="str">
        <f>VLOOKUP(E94,基准价格!A:G,4,0)</f>
        <v>运营车辆</v>
      </c>
      <c r="H94" s="107" t="str">
        <f>VLOOKUP(E94,基准价格!A:G,5,0)</f>
        <v>商务乘用车-GL8，超公里收费</v>
      </c>
      <c r="I94" s="107" t="str">
        <f>VLOOKUP(E94,基准价格!A:G,6,0)</f>
        <v>每辆每公里</v>
      </c>
      <c r="J94" s="108">
        <f>VLOOKUP(E94,基准价格!A:G,7,0)</f>
        <v>10</v>
      </c>
      <c r="K94" s="105">
        <v>10</v>
      </c>
      <c r="L94" s="106">
        <v>40</v>
      </c>
      <c r="M94" s="106">
        <v>2497</v>
      </c>
      <c r="N94" s="106">
        <v>20</v>
      </c>
      <c r="O94" s="106">
        <v>1</v>
      </c>
      <c r="P94" s="108">
        <f t="shared" ref="P94:P95" si="42">N94*L94*J94</f>
        <v>8000</v>
      </c>
      <c r="Q94" s="108">
        <f>K94*M94*O94</f>
        <v>24970</v>
      </c>
      <c r="R94" s="109">
        <f t="shared" ref="R94:R95" si="43">Q94-P94</f>
        <v>16970</v>
      </c>
      <c r="S94" s="131" t="s">
        <v>1172</v>
      </c>
      <c r="T94" s="198" t="s">
        <v>1229</v>
      </c>
      <c r="U94" s="147" t="s">
        <v>1201</v>
      </c>
    </row>
    <row r="95" spans="1:21" ht="30">
      <c r="A95" s="105">
        <v>17</v>
      </c>
      <c r="B95" s="106" t="s">
        <v>989</v>
      </c>
      <c r="C95" s="106" t="s">
        <v>989</v>
      </c>
      <c r="D95" s="106" t="s">
        <v>989</v>
      </c>
      <c r="E95" s="46" t="s">
        <v>680</v>
      </c>
      <c r="F95" s="107" t="str">
        <f>VLOOKUP(E95,基准价格!A:G,3,0)</f>
        <v>车辆物流</v>
      </c>
      <c r="G95" s="107" t="str">
        <f>VLOOKUP(E95,基准价格!A:G,4,0)</f>
        <v>运营车辆</v>
      </c>
      <c r="H95" s="107" t="str">
        <f>VLOOKUP(E95,基准价格!A:G,5,0)</f>
        <v>中型车-考斯特，可使用同等类型车辆，1天8小时 or 100km计算，超出公里数及时间另计费</v>
      </c>
      <c r="I95" s="107" t="str">
        <f>VLOOKUP(E95,基准价格!A:G,6,0)</f>
        <v>每辆每天</v>
      </c>
      <c r="J95" s="108">
        <f>VLOOKUP(E95,基准价格!A:G,7,0)</f>
        <v>1500</v>
      </c>
      <c r="K95" s="105">
        <v>1500</v>
      </c>
      <c r="L95" s="106">
        <v>25</v>
      </c>
      <c r="M95" s="106">
        <v>2</v>
      </c>
      <c r="N95" s="106">
        <v>2</v>
      </c>
      <c r="O95" s="106">
        <v>1</v>
      </c>
      <c r="P95" s="108">
        <f t="shared" si="42"/>
        <v>75000</v>
      </c>
      <c r="Q95" s="108">
        <f t="shared" ref="Q95" si="44">K95*M95*O95</f>
        <v>3000</v>
      </c>
      <c r="R95" s="109">
        <f t="shared" si="43"/>
        <v>-72000</v>
      </c>
      <c r="S95" s="105" t="s">
        <v>1171</v>
      </c>
      <c r="T95" s="198" t="s">
        <v>1230</v>
      </c>
      <c r="U95" s="147" t="s">
        <v>1201</v>
      </c>
    </row>
    <row r="96" spans="1:21">
      <c r="A96" s="105">
        <v>18</v>
      </c>
      <c r="B96" s="106" t="s">
        <v>989</v>
      </c>
      <c r="C96" s="106" t="s">
        <v>989</v>
      </c>
      <c r="D96" s="106" t="s">
        <v>989</v>
      </c>
      <c r="E96" s="46" t="s">
        <v>683</v>
      </c>
      <c r="F96" s="107" t="str">
        <f>VLOOKUP(E96,基准价格!A:G,3,0)</f>
        <v>车辆物流</v>
      </c>
      <c r="G96" s="107" t="str">
        <f>VLOOKUP(E96,基准价格!A:G,4,0)</f>
        <v>运营车辆</v>
      </c>
      <c r="H96" s="107" t="str">
        <f>VLOOKUP(E96,基准价格!A:G,5,0)</f>
        <v>中型车-考斯特，超公里收费</v>
      </c>
      <c r="I96" s="107" t="str">
        <f>VLOOKUP(E96,基准价格!A:G,6,0)</f>
        <v>每辆每公里</v>
      </c>
      <c r="J96" s="108">
        <f>VLOOKUP(E96,基准价格!A:G,7,0)</f>
        <v>15</v>
      </c>
      <c r="K96" s="105">
        <v>15</v>
      </c>
      <c r="L96" s="106">
        <v>50</v>
      </c>
      <c r="M96" s="106">
        <v>50</v>
      </c>
      <c r="N96" s="106">
        <v>50</v>
      </c>
      <c r="O96" s="106">
        <v>2</v>
      </c>
      <c r="P96" s="108">
        <f t="shared" ref="P96" si="45">N96*L96*J96</f>
        <v>37500</v>
      </c>
      <c r="Q96" s="108">
        <f t="shared" ref="Q96" si="46">K96*M96*O96</f>
        <v>1500</v>
      </c>
      <c r="R96" s="109">
        <f t="shared" ref="R96" si="47">Q96-P96</f>
        <v>-36000</v>
      </c>
      <c r="S96" s="105" t="s">
        <v>1060</v>
      </c>
      <c r="T96" s="198" t="s">
        <v>1230</v>
      </c>
      <c r="U96" s="147" t="s">
        <v>1201</v>
      </c>
    </row>
    <row r="97" spans="1:21">
      <c r="A97" s="114">
        <v>19</v>
      </c>
      <c r="B97" s="115" t="s">
        <v>989</v>
      </c>
      <c r="C97" s="115" t="s">
        <v>989</v>
      </c>
      <c r="D97" s="115" t="s">
        <v>989</v>
      </c>
      <c r="E97" s="140"/>
      <c r="F97" s="141" t="s">
        <v>1044</v>
      </c>
      <c r="G97" s="115" t="s">
        <v>1046</v>
      </c>
      <c r="H97" s="115" t="s">
        <v>1045</v>
      </c>
      <c r="I97" s="118" t="s">
        <v>1042</v>
      </c>
      <c r="J97" s="142">
        <v>1400</v>
      </c>
      <c r="K97" s="114">
        <v>1400</v>
      </c>
      <c r="L97" s="115">
        <v>25</v>
      </c>
      <c r="M97" s="115">
        <v>0</v>
      </c>
      <c r="N97" s="115">
        <v>2</v>
      </c>
      <c r="O97" s="115">
        <v>0</v>
      </c>
      <c r="P97" s="119">
        <f t="shared" si="33"/>
        <v>70000</v>
      </c>
      <c r="Q97" s="119">
        <f t="shared" si="39"/>
        <v>0</v>
      </c>
      <c r="R97" s="120">
        <f t="shared" si="35"/>
        <v>-70000</v>
      </c>
      <c r="S97" s="114"/>
      <c r="T97" s="198"/>
      <c r="U97" s="147" t="s">
        <v>1201</v>
      </c>
    </row>
    <row r="98" spans="1:21" ht="45">
      <c r="A98" s="105">
        <v>20</v>
      </c>
      <c r="B98" s="106" t="s">
        <v>989</v>
      </c>
      <c r="C98" s="106" t="s">
        <v>989</v>
      </c>
      <c r="D98" s="106" t="s">
        <v>989</v>
      </c>
      <c r="E98" s="46" t="s">
        <v>684</v>
      </c>
      <c r="F98" s="107" t="str">
        <f>VLOOKUP(E98,基准价格!A:G,3,0)</f>
        <v>车辆物流</v>
      </c>
      <c r="G98" s="107" t="str">
        <f>VLOOKUP(E98,基准价格!A:G,4,0)</f>
        <v>运营车辆</v>
      </c>
      <c r="H98" s="107" t="str">
        <f>VLOOKUP(E98,基准价格!A:G,5,0)</f>
        <v>50人座大巴车(金龙)，1天8小时 or 100km计算，超出公里数及时间另计费</v>
      </c>
      <c r="I98" s="107" t="str">
        <f>VLOOKUP(E98,基准价格!A:G,6,0)</f>
        <v>每辆每天</v>
      </c>
      <c r="J98" s="108">
        <f>VLOOKUP(E98,基准价格!A:G,7,0)</f>
        <v>1800</v>
      </c>
      <c r="K98" s="105">
        <v>1800</v>
      </c>
      <c r="L98" s="106">
        <v>17</v>
      </c>
      <c r="M98" s="106">
        <v>29</v>
      </c>
      <c r="N98" s="106">
        <v>1</v>
      </c>
      <c r="O98" s="106">
        <v>1</v>
      </c>
      <c r="P98" s="108">
        <f t="shared" ref="P98:P101" si="48">N98*L98*J98</f>
        <v>30600</v>
      </c>
      <c r="Q98" s="108">
        <f>K98*M98*O98</f>
        <v>52200</v>
      </c>
      <c r="R98" s="109">
        <f t="shared" ref="R98:R101" si="49">Q98-P98</f>
        <v>21600</v>
      </c>
      <c r="S98" s="131" t="s">
        <v>1170</v>
      </c>
      <c r="T98" s="198" t="s">
        <v>1220</v>
      </c>
      <c r="U98" s="147" t="s">
        <v>1201</v>
      </c>
    </row>
    <row r="99" spans="1:21">
      <c r="A99" s="76"/>
      <c r="B99" s="73"/>
      <c r="C99" s="73" t="s">
        <v>989</v>
      </c>
      <c r="D99" s="73" t="s">
        <v>989</v>
      </c>
      <c r="E99" s="96" t="s">
        <v>1161</v>
      </c>
      <c r="F99" s="74" t="str">
        <f>VLOOKUP(E99,基准价格!A:G,3,0)</f>
        <v>车辆物流</v>
      </c>
      <c r="G99" s="74" t="str">
        <f>VLOOKUP(E99,基准价格!A:G,4,0)</f>
        <v>运营车辆</v>
      </c>
      <c r="H99" s="74" t="str">
        <f>VLOOKUP(E99,基准价格!A:G,5,0)</f>
        <v>50人座大巴车，超时间收费</v>
      </c>
      <c r="I99" s="74" t="str">
        <f>VLOOKUP(E99,基准价格!A:G,6,0)</f>
        <v>每辆每小时</v>
      </c>
      <c r="J99" s="77">
        <f>VLOOKUP(E99,基准价格!A:G,7,0)</f>
        <v>150</v>
      </c>
      <c r="K99" s="76">
        <v>150</v>
      </c>
      <c r="L99" s="73"/>
      <c r="M99" s="73">
        <v>6</v>
      </c>
      <c r="N99" s="73"/>
      <c r="O99" s="73">
        <v>1</v>
      </c>
      <c r="P99" s="77">
        <f t="shared" ref="P99" si="50">N99*L99*J99</f>
        <v>0</v>
      </c>
      <c r="Q99" s="77">
        <f t="shared" ref="Q99" si="51">K99*M99*O99</f>
        <v>900</v>
      </c>
      <c r="R99" s="78">
        <f t="shared" ref="R99" si="52">Q99-P99</f>
        <v>900</v>
      </c>
      <c r="S99" s="97"/>
      <c r="T99" s="198" t="s">
        <v>1220</v>
      </c>
      <c r="U99" s="147" t="s">
        <v>1201</v>
      </c>
    </row>
    <row r="100" spans="1:21">
      <c r="A100" s="105">
        <v>21</v>
      </c>
      <c r="B100" s="106" t="s">
        <v>989</v>
      </c>
      <c r="C100" s="106" t="s">
        <v>989</v>
      </c>
      <c r="D100" s="106" t="s">
        <v>989</v>
      </c>
      <c r="E100" s="46" t="s">
        <v>686</v>
      </c>
      <c r="F100" s="107" t="str">
        <f>VLOOKUP(E100,基准价格!A:G,3,0)</f>
        <v>车辆物流</v>
      </c>
      <c r="G100" s="107" t="str">
        <f>VLOOKUP(E100,基准价格!A:G,4,0)</f>
        <v>运营车辆</v>
      </c>
      <c r="H100" s="107" t="str">
        <f>VLOOKUP(E100,基准价格!A:G,5,0)</f>
        <v>50人座大巴车，超公里收费</v>
      </c>
      <c r="I100" s="107" t="str">
        <f>VLOOKUP(E100,基准价格!A:G,6,0)</f>
        <v>每辆每公里</v>
      </c>
      <c r="J100" s="108">
        <f>VLOOKUP(E100,基准价格!A:G,7,0)</f>
        <v>20</v>
      </c>
      <c r="K100" s="105">
        <v>20</v>
      </c>
      <c r="L100" s="106">
        <v>55</v>
      </c>
      <c r="M100" s="106">
        <v>55</v>
      </c>
      <c r="N100" s="106">
        <v>17</v>
      </c>
      <c r="O100" s="106">
        <v>29</v>
      </c>
      <c r="P100" s="108">
        <f t="shared" si="48"/>
        <v>18700</v>
      </c>
      <c r="Q100" s="108">
        <f t="shared" ref="Q100:Q101" si="53">K100*M100*O100</f>
        <v>31900</v>
      </c>
      <c r="R100" s="109">
        <f t="shared" si="49"/>
        <v>13200</v>
      </c>
      <c r="S100" s="105" t="s">
        <v>1061</v>
      </c>
      <c r="T100" s="198" t="s">
        <v>1220</v>
      </c>
      <c r="U100" s="147" t="s">
        <v>1201</v>
      </c>
    </row>
    <row r="101" spans="1:21" ht="45">
      <c r="A101" s="105">
        <v>22</v>
      </c>
      <c r="B101" s="106" t="s">
        <v>989</v>
      </c>
      <c r="C101" s="106" t="s">
        <v>989</v>
      </c>
      <c r="D101" s="106" t="s">
        <v>989</v>
      </c>
      <c r="E101" s="132"/>
      <c r="F101" s="133" t="s">
        <v>1044</v>
      </c>
      <c r="G101" s="106" t="s">
        <v>1046</v>
      </c>
      <c r="H101" s="106" t="s">
        <v>1047</v>
      </c>
      <c r="I101" s="107" t="s">
        <v>1042</v>
      </c>
      <c r="J101" s="134">
        <v>1600</v>
      </c>
      <c r="K101" s="105">
        <v>1600</v>
      </c>
      <c r="L101" s="106">
        <v>17</v>
      </c>
      <c r="M101" s="106">
        <v>24</v>
      </c>
      <c r="N101" s="106">
        <v>1</v>
      </c>
      <c r="O101" s="106">
        <v>1</v>
      </c>
      <c r="P101" s="108">
        <f t="shared" si="48"/>
        <v>27200</v>
      </c>
      <c r="Q101" s="108">
        <f t="shared" si="53"/>
        <v>38400</v>
      </c>
      <c r="R101" s="109">
        <f t="shared" si="49"/>
        <v>11200</v>
      </c>
      <c r="S101" s="131" t="s">
        <v>1048</v>
      </c>
      <c r="T101" s="198" t="s">
        <v>1220</v>
      </c>
      <c r="U101" s="147" t="s">
        <v>1201</v>
      </c>
    </row>
    <row r="102" spans="1:21" ht="45">
      <c r="A102" s="105">
        <v>23</v>
      </c>
      <c r="B102" s="106" t="s">
        <v>989</v>
      </c>
      <c r="C102" s="106" t="s">
        <v>989</v>
      </c>
      <c r="D102" s="106" t="s">
        <v>989</v>
      </c>
      <c r="E102" s="46" t="s">
        <v>684</v>
      </c>
      <c r="F102" s="107" t="str">
        <f>VLOOKUP(E102,基准价格!A:G,3,0)</f>
        <v>车辆物流</v>
      </c>
      <c r="G102" s="107" t="str">
        <f>VLOOKUP(E102,基准价格!A:G,4,0)</f>
        <v>运营车辆</v>
      </c>
      <c r="H102" s="107" t="str">
        <f>VLOOKUP(E102,基准价格!A:G,5,0)</f>
        <v>50人座大巴车(金龙)，1天8小时 or 100km计算，超出公里数及时间另计费</v>
      </c>
      <c r="I102" s="107" t="str">
        <f>VLOOKUP(E102,基准价格!A:G,6,0)</f>
        <v>每辆每天</v>
      </c>
      <c r="J102" s="108">
        <f>VLOOKUP(E102,基准价格!A:G,7,0)</f>
        <v>1800</v>
      </c>
      <c r="K102" s="105">
        <v>1800</v>
      </c>
      <c r="L102" s="106">
        <v>20</v>
      </c>
      <c r="M102" s="106">
        <v>52</v>
      </c>
      <c r="N102" s="106">
        <v>2</v>
      </c>
      <c r="O102" s="106">
        <v>1</v>
      </c>
      <c r="P102" s="108">
        <f t="shared" ref="P102:P105" si="54">N102*L102*J102</f>
        <v>72000</v>
      </c>
      <c r="Q102" s="108">
        <f t="shared" ref="Q102:Q105" si="55">K102*M102*O102</f>
        <v>93600</v>
      </c>
      <c r="R102" s="109">
        <f t="shared" ref="R102:R105" si="56">Q102-P102</f>
        <v>21600</v>
      </c>
      <c r="S102" s="131" t="s">
        <v>1049</v>
      </c>
      <c r="T102" s="198" t="s">
        <v>1220</v>
      </c>
      <c r="U102" s="147" t="s">
        <v>1201</v>
      </c>
    </row>
    <row r="103" spans="1:21">
      <c r="A103" s="76"/>
      <c r="B103" s="73"/>
      <c r="C103" s="73"/>
      <c r="D103" s="73"/>
      <c r="E103" s="96" t="s">
        <v>1161</v>
      </c>
      <c r="F103" s="74" t="str">
        <f>VLOOKUP(E103,基准价格!A:G,3,0)</f>
        <v>车辆物流</v>
      </c>
      <c r="G103" s="74" t="str">
        <f>VLOOKUP(E103,基准价格!A:G,4,0)</f>
        <v>运营车辆</v>
      </c>
      <c r="H103" s="74" t="str">
        <f>VLOOKUP(E103,基准价格!A:G,5,0)</f>
        <v>50人座大巴车，超时间收费</v>
      </c>
      <c r="I103" s="74" t="str">
        <f>VLOOKUP(E103,基准价格!A:G,6,0)</f>
        <v>每辆每小时</v>
      </c>
      <c r="J103" s="77">
        <f>VLOOKUP(E103,基准价格!A:G,7,0)</f>
        <v>150</v>
      </c>
      <c r="K103" s="76">
        <v>150</v>
      </c>
      <c r="L103" s="73"/>
      <c r="M103" s="73">
        <v>12</v>
      </c>
      <c r="N103" s="73"/>
      <c r="O103" s="73">
        <v>1</v>
      </c>
      <c r="P103" s="77">
        <f t="shared" ref="P103" si="57">N103*L103*J103</f>
        <v>0</v>
      </c>
      <c r="Q103" s="77">
        <f t="shared" ref="Q103" si="58">K103*M103*O103</f>
        <v>1800</v>
      </c>
      <c r="R103" s="78">
        <f t="shared" ref="R103" si="59">Q103-P103</f>
        <v>1800</v>
      </c>
      <c r="S103" s="97"/>
      <c r="T103" s="198" t="s">
        <v>1220</v>
      </c>
      <c r="U103" s="147" t="s">
        <v>1201</v>
      </c>
    </row>
    <row r="104" spans="1:21">
      <c r="A104" s="105">
        <v>24</v>
      </c>
      <c r="B104" s="106" t="s">
        <v>989</v>
      </c>
      <c r="C104" s="106" t="s">
        <v>989</v>
      </c>
      <c r="D104" s="106" t="s">
        <v>989</v>
      </c>
      <c r="E104" s="46" t="s">
        <v>686</v>
      </c>
      <c r="F104" s="107" t="str">
        <f>VLOOKUP(E104,基准价格!A:G,3,0)</f>
        <v>车辆物流</v>
      </c>
      <c r="G104" s="107" t="str">
        <f>VLOOKUP(E104,基准价格!A:G,4,0)</f>
        <v>运营车辆</v>
      </c>
      <c r="H104" s="107" t="str">
        <f>VLOOKUP(E104,基准价格!A:G,5,0)</f>
        <v>50人座大巴车，超公里收费</v>
      </c>
      <c r="I104" s="107" t="str">
        <f>VLOOKUP(E104,基准价格!A:G,6,0)</f>
        <v>每辆每公里</v>
      </c>
      <c r="J104" s="108">
        <f>VLOOKUP(E104,基准价格!A:G,7,0)</f>
        <v>20</v>
      </c>
      <c r="K104" s="105">
        <v>20</v>
      </c>
      <c r="L104" s="106">
        <v>55</v>
      </c>
      <c r="M104" s="106">
        <v>55</v>
      </c>
      <c r="N104" s="106">
        <v>40</v>
      </c>
      <c r="O104" s="106">
        <v>52</v>
      </c>
      <c r="P104" s="108">
        <f t="shared" si="54"/>
        <v>44000</v>
      </c>
      <c r="Q104" s="108">
        <f t="shared" si="55"/>
        <v>57200</v>
      </c>
      <c r="R104" s="109">
        <f t="shared" si="56"/>
        <v>13200</v>
      </c>
      <c r="S104" s="105" t="s">
        <v>1061</v>
      </c>
      <c r="T104" s="198" t="s">
        <v>1220</v>
      </c>
      <c r="U104" s="147" t="s">
        <v>1201</v>
      </c>
    </row>
    <row r="105" spans="1:21" ht="45">
      <c r="A105" s="105">
        <v>25</v>
      </c>
      <c r="B105" s="106" t="s">
        <v>989</v>
      </c>
      <c r="C105" s="106" t="s">
        <v>989</v>
      </c>
      <c r="D105" s="106" t="s">
        <v>989</v>
      </c>
      <c r="E105" s="132"/>
      <c r="F105" s="133" t="s">
        <v>1044</v>
      </c>
      <c r="G105" s="106" t="s">
        <v>1046</v>
      </c>
      <c r="H105" s="106" t="s">
        <v>1047</v>
      </c>
      <c r="I105" s="107" t="s">
        <v>1042</v>
      </c>
      <c r="J105" s="134">
        <v>1600</v>
      </c>
      <c r="K105" s="105">
        <v>1600</v>
      </c>
      <c r="L105" s="106">
        <v>20</v>
      </c>
      <c r="M105" s="106">
        <v>46</v>
      </c>
      <c r="N105" s="106">
        <v>2</v>
      </c>
      <c r="O105" s="106">
        <v>1</v>
      </c>
      <c r="P105" s="108">
        <f t="shared" si="54"/>
        <v>64000</v>
      </c>
      <c r="Q105" s="108">
        <f t="shared" si="55"/>
        <v>73600</v>
      </c>
      <c r="R105" s="109">
        <f t="shared" si="56"/>
        <v>9600</v>
      </c>
      <c r="S105" s="131" t="s">
        <v>1050</v>
      </c>
      <c r="T105" s="198" t="s">
        <v>1220</v>
      </c>
      <c r="U105" s="147" t="s">
        <v>1201</v>
      </c>
    </row>
    <row r="106" spans="1:21" ht="45">
      <c r="A106" s="123">
        <v>26</v>
      </c>
      <c r="B106" s="124" t="s">
        <v>989</v>
      </c>
      <c r="C106" s="124" t="s">
        <v>989</v>
      </c>
      <c r="D106" s="124" t="s">
        <v>989</v>
      </c>
      <c r="E106" s="138" t="s">
        <v>684</v>
      </c>
      <c r="F106" s="128" t="str">
        <f>VLOOKUP(E106,基准价格!A:G,3,0)</f>
        <v>车辆物流</v>
      </c>
      <c r="G106" s="128" t="str">
        <f>VLOOKUP(E106,基准价格!A:G,4,0)</f>
        <v>运营车辆</v>
      </c>
      <c r="H106" s="128" t="str">
        <f>VLOOKUP(E106,基准价格!A:G,5,0)</f>
        <v>50人座大巴车(金龙)，1天8小时 or 100km计算，超出公里数及时间另计费</v>
      </c>
      <c r="I106" s="128" t="str">
        <f>VLOOKUP(E106,基准价格!A:G,6,0)</f>
        <v>每辆每天</v>
      </c>
      <c r="J106" s="129">
        <f>VLOOKUP(E106,基准价格!A:G,7,0)</f>
        <v>1800</v>
      </c>
      <c r="K106" s="123">
        <v>1800</v>
      </c>
      <c r="L106" s="124">
        <v>13</v>
      </c>
      <c r="M106" s="124">
        <v>12</v>
      </c>
      <c r="N106" s="124">
        <v>1</v>
      </c>
      <c r="O106" s="124">
        <v>1</v>
      </c>
      <c r="P106" s="129">
        <f t="shared" ref="P106:P108" si="60">N106*L106*J106</f>
        <v>23400</v>
      </c>
      <c r="Q106" s="129">
        <f t="shared" ref="Q106:Q108" si="61">K106*M106*O106</f>
        <v>21600</v>
      </c>
      <c r="R106" s="130">
        <f t="shared" ref="R106:R108" si="62">Q106-P106</f>
        <v>-1800</v>
      </c>
      <c r="S106" s="139" t="s">
        <v>1051</v>
      </c>
      <c r="T106" s="198" t="s">
        <v>1220</v>
      </c>
      <c r="U106" s="147" t="s">
        <v>1201</v>
      </c>
    </row>
    <row r="107" spans="1:21">
      <c r="A107" s="123">
        <v>27</v>
      </c>
      <c r="B107" s="124" t="s">
        <v>989</v>
      </c>
      <c r="C107" s="124" t="s">
        <v>989</v>
      </c>
      <c r="D107" s="124" t="s">
        <v>989</v>
      </c>
      <c r="E107" s="138" t="s">
        <v>686</v>
      </c>
      <c r="F107" s="128" t="str">
        <f>VLOOKUP(E107,基准价格!A:G,3,0)</f>
        <v>车辆物流</v>
      </c>
      <c r="G107" s="128" t="str">
        <f>VLOOKUP(E107,基准价格!A:G,4,0)</f>
        <v>运营车辆</v>
      </c>
      <c r="H107" s="128" t="str">
        <f>VLOOKUP(E107,基准价格!A:G,5,0)</f>
        <v>50人座大巴车，超公里收费</v>
      </c>
      <c r="I107" s="128" t="str">
        <f>VLOOKUP(E107,基准价格!A:G,6,0)</f>
        <v>每辆每公里</v>
      </c>
      <c r="J107" s="129">
        <f>VLOOKUP(E107,基准价格!A:G,7,0)</f>
        <v>20</v>
      </c>
      <c r="K107" s="123">
        <v>20</v>
      </c>
      <c r="L107" s="124">
        <v>55</v>
      </c>
      <c r="M107" s="124">
        <v>55</v>
      </c>
      <c r="N107" s="124">
        <v>13</v>
      </c>
      <c r="O107" s="124">
        <v>12</v>
      </c>
      <c r="P107" s="129">
        <f t="shared" si="60"/>
        <v>14300</v>
      </c>
      <c r="Q107" s="129">
        <f t="shared" si="61"/>
        <v>13200</v>
      </c>
      <c r="R107" s="130">
        <f t="shared" si="62"/>
        <v>-1100</v>
      </c>
      <c r="S107" s="123" t="s">
        <v>1061</v>
      </c>
      <c r="T107" s="198" t="s">
        <v>1220</v>
      </c>
      <c r="U107" s="147" t="s">
        <v>1201</v>
      </c>
    </row>
    <row r="108" spans="1:21" ht="45">
      <c r="A108" s="123">
        <v>28</v>
      </c>
      <c r="B108" s="124" t="s">
        <v>989</v>
      </c>
      <c r="C108" s="124" t="s">
        <v>989</v>
      </c>
      <c r="D108" s="124" t="s">
        <v>989</v>
      </c>
      <c r="E108" s="135"/>
      <c r="F108" s="136" t="s">
        <v>1044</v>
      </c>
      <c r="G108" s="124" t="s">
        <v>1046</v>
      </c>
      <c r="H108" s="124" t="s">
        <v>1047</v>
      </c>
      <c r="I108" s="128" t="s">
        <v>1042</v>
      </c>
      <c r="J108" s="137">
        <v>1600</v>
      </c>
      <c r="K108" s="123">
        <v>1600</v>
      </c>
      <c r="L108" s="124">
        <v>13</v>
      </c>
      <c r="M108" s="124">
        <v>5</v>
      </c>
      <c r="N108" s="124">
        <v>1</v>
      </c>
      <c r="O108" s="124">
        <v>1</v>
      </c>
      <c r="P108" s="129">
        <f t="shared" si="60"/>
        <v>20800</v>
      </c>
      <c r="Q108" s="129">
        <f t="shared" si="61"/>
        <v>8000</v>
      </c>
      <c r="R108" s="130">
        <f t="shared" si="62"/>
        <v>-12800</v>
      </c>
      <c r="S108" s="139" t="s">
        <v>1052</v>
      </c>
      <c r="T108" s="198" t="s">
        <v>1220</v>
      </c>
      <c r="U108" s="147" t="s">
        <v>1201</v>
      </c>
    </row>
    <row r="109" spans="1:21" ht="30">
      <c r="A109" s="105">
        <v>29</v>
      </c>
      <c r="B109" s="106" t="s">
        <v>989</v>
      </c>
      <c r="C109" s="106" t="s">
        <v>989</v>
      </c>
      <c r="D109" s="106" t="s">
        <v>989</v>
      </c>
      <c r="E109" s="46" t="s">
        <v>684</v>
      </c>
      <c r="F109" s="107" t="str">
        <f>VLOOKUP(E109,基准价格!A:G,3,0)</f>
        <v>车辆物流</v>
      </c>
      <c r="G109" s="107" t="str">
        <f>VLOOKUP(E109,基准价格!A:G,4,0)</f>
        <v>运营车辆</v>
      </c>
      <c r="H109" s="107" t="str">
        <f>VLOOKUP(E109,基准价格!A:G,5,0)</f>
        <v>50人座大巴车(金龙)，1天8小时 or 100km计算，超出公里数及时间另计费</v>
      </c>
      <c r="I109" s="107" t="str">
        <f>VLOOKUP(E109,基准价格!A:G,6,0)</f>
        <v>每辆每天</v>
      </c>
      <c r="J109" s="108">
        <f>VLOOKUP(E109,基准价格!A:G,7,0)</f>
        <v>1800</v>
      </c>
      <c r="K109" s="105">
        <v>1800</v>
      </c>
      <c r="L109" s="106">
        <v>14</v>
      </c>
      <c r="M109" s="106">
        <v>23</v>
      </c>
      <c r="N109" s="106">
        <v>1</v>
      </c>
      <c r="O109" s="106">
        <v>1</v>
      </c>
      <c r="P109" s="108">
        <f t="shared" ref="P109:P111" si="63">N109*L109*J109</f>
        <v>25200</v>
      </c>
      <c r="Q109" s="108">
        <f t="shared" ref="Q109:Q111" si="64">K109*M109*O109</f>
        <v>41400</v>
      </c>
      <c r="R109" s="109">
        <f t="shared" ref="R109:R111" si="65">Q109-P109</f>
        <v>16200</v>
      </c>
      <c r="S109" s="131" t="s">
        <v>1053</v>
      </c>
      <c r="T109" s="198" t="s">
        <v>1220</v>
      </c>
      <c r="U109" s="147" t="s">
        <v>1201</v>
      </c>
    </row>
    <row r="110" spans="1:21">
      <c r="A110" s="105">
        <v>30</v>
      </c>
      <c r="B110" s="106" t="s">
        <v>989</v>
      </c>
      <c r="C110" s="106" t="s">
        <v>989</v>
      </c>
      <c r="D110" s="106" t="s">
        <v>989</v>
      </c>
      <c r="E110" s="46" t="s">
        <v>686</v>
      </c>
      <c r="F110" s="107" t="str">
        <f>VLOOKUP(E110,基准价格!A:G,3,0)</f>
        <v>车辆物流</v>
      </c>
      <c r="G110" s="107" t="str">
        <f>VLOOKUP(E110,基准价格!A:G,4,0)</f>
        <v>运营车辆</v>
      </c>
      <c r="H110" s="107" t="str">
        <f>VLOOKUP(E110,基准价格!A:G,5,0)</f>
        <v>50人座大巴车，超公里收费</v>
      </c>
      <c r="I110" s="107" t="str">
        <f>VLOOKUP(E110,基准价格!A:G,6,0)</f>
        <v>每辆每公里</v>
      </c>
      <c r="J110" s="108">
        <f>VLOOKUP(E110,基准价格!A:G,7,0)</f>
        <v>20</v>
      </c>
      <c r="K110" s="105">
        <v>20</v>
      </c>
      <c r="L110" s="106">
        <v>55</v>
      </c>
      <c r="M110" s="106">
        <v>55</v>
      </c>
      <c r="N110" s="106">
        <v>14</v>
      </c>
      <c r="O110" s="106">
        <v>23</v>
      </c>
      <c r="P110" s="108">
        <f t="shared" si="63"/>
        <v>15400</v>
      </c>
      <c r="Q110" s="108">
        <f t="shared" si="64"/>
        <v>25300</v>
      </c>
      <c r="R110" s="109">
        <f t="shared" si="65"/>
        <v>9900</v>
      </c>
      <c r="S110" s="105" t="s">
        <v>1061</v>
      </c>
      <c r="T110" s="198" t="s">
        <v>1220</v>
      </c>
      <c r="U110" s="147" t="s">
        <v>1201</v>
      </c>
    </row>
    <row r="111" spans="1:21" ht="30">
      <c r="A111" s="123">
        <v>31</v>
      </c>
      <c r="B111" s="124" t="s">
        <v>989</v>
      </c>
      <c r="C111" s="124" t="s">
        <v>989</v>
      </c>
      <c r="D111" s="124" t="s">
        <v>989</v>
      </c>
      <c r="E111" s="135"/>
      <c r="F111" s="136" t="s">
        <v>1044</v>
      </c>
      <c r="G111" s="124" t="s">
        <v>1046</v>
      </c>
      <c r="H111" s="124" t="s">
        <v>1047</v>
      </c>
      <c r="I111" s="128" t="s">
        <v>1042</v>
      </c>
      <c r="J111" s="137">
        <v>1600</v>
      </c>
      <c r="K111" s="123">
        <v>1600</v>
      </c>
      <c r="L111" s="124">
        <v>14</v>
      </c>
      <c r="M111" s="124">
        <v>11</v>
      </c>
      <c r="N111" s="124">
        <v>1</v>
      </c>
      <c r="O111" s="124">
        <v>1</v>
      </c>
      <c r="P111" s="129">
        <f t="shared" si="63"/>
        <v>22400</v>
      </c>
      <c r="Q111" s="129">
        <f t="shared" si="64"/>
        <v>17600</v>
      </c>
      <c r="R111" s="130">
        <f t="shared" si="65"/>
        <v>-4800</v>
      </c>
      <c r="S111" s="139" t="s">
        <v>1059</v>
      </c>
      <c r="T111" s="198" t="s">
        <v>1220</v>
      </c>
      <c r="U111" s="147" t="s">
        <v>1201</v>
      </c>
    </row>
    <row r="112" spans="1:21" ht="30">
      <c r="A112" s="76">
        <v>29</v>
      </c>
      <c r="B112" s="73" t="s">
        <v>989</v>
      </c>
      <c r="C112" s="73" t="s">
        <v>989</v>
      </c>
      <c r="D112" s="73" t="s">
        <v>989</v>
      </c>
      <c r="E112" s="96" t="s">
        <v>684</v>
      </c>
      <c r="F112" s="74" t="str">
        <f>VLOOKUP(E112,基准价格!A:G,3,0)</f>
        <v>车辆物流</v>
      </c>
      <c r="G112" s="74" t="str">
        <f>VLOOKUP(E112,基准价格!A:G,4,0)</f>
        <v>运营车辆</v>
      </c>
      <c r="H112" s="74" t="str">
        <f>VLOOKUP(E112,基准价格!A:G,5,0)</f>
        <v>50人座大巴车(金龙)，1天8小时 or 100km计算，超出公里数及时间另计费</v>
      </c>
      <c r="I112" s="74" t="str">
        <f>VLOOKUP(E112,基准价格!A:G,6,0)</f>
        <v>每辆每天</v>
      </c>
      <c r="J112" s="77">
        <v>1800</v>
      </c>
      <c r="K112" s="76">
        <v>1800</v>
      </c>
      <c r="L112" s="73"/>
      <c r="M112" s="73">
        <v>10</v>
      </c>
      <c r="N112" s="73"/>
      <c r="O112" s="73">
        <v>1</v>
      </c>
      <c r="P112" s="77">
        <f t="shared" ref="P112:P113" si="66">N112*L112*J112</f>
        <v>0</v>
      </c>
      <c r="Q112" s="77">
        <f t="shared" ref="Q112:Q113" si="67">K112*M112*O112</f>
        <v>18000</v>
      </c>
      <c r="R112" s="78">
        <f t="shared" ref="R112:R113" si="68">Q112-P112</f>
        <v>18000</v>
      </c>
      <c r="S112" s="97" t="s">
        <v>1162</v>
      </c>
      <c r="T112" s="198" t="s">
        <v>1220</v>
      </c>
      <c r="U112" s="147" t="s">
        <v>1201</v>
      </c>
    </row>
    <row r="113" spans="1:21">
      <c r="A113" s="76"/>
      <c r="B113" s="73" t="s">
        <v>989</v>
      </c>
      <c r="C113" s="73" t="s">
        <v>989</v>
      </c>
      <c r="D113" s="73" t="s">
        <v>989</v>
      </c>
      <c r="E113" s="96" t="s">
        <v>1161</v>
      </c>
      <c r="F113" s="74" t="str">
        <f>VLOOKUP(E113,基准价格!A:G,3,0)</f>
        <v>车辆物流</v>
      </c>
      <c r="G113" s="74" t="str">
        <f>VLOOKUP(E113,基准价格!A:G,4,0)</f>
        <v>运营车辆</v>
      </c>
      <c r="H113" s="74" t="str">
        <f>VLOOKUP(E113,基准价格!A:G,5,0)</f>
        <v>50人座大巴车，超时间收费</v>
      </c>
      <c r="I113" s="74" t="str">
        <f>VLOOKUP(E113,基准价格!A:G,6,0)</f>
        <v>每辆每小时</v>
      </c>
      <c r="J113" s="77">
        <v>150</v>
      </c>
      <c r="K113" s="76">
        <v>150</v>
      </c>
      <c r="L113" s="73"/>
      <c r="M113" s="73">
        <v>28</v>
      </c>
      <c r="N113" s="73"/>
      <c r="O113" s="73">
        <v>1</v>
      </c>
      <c r="P113" s="77">
        <f t="shared" si="66"/>
        <v>0</v>
      </c>
      <c r="Q113" s="77">
        <f t="shared" si="67"/>
        <v>4200</v>
      </c>
      <c r="R113" s="78">
        <f t="shared" si="68"/>
        <v>4200</v>
      </c>
      <c r="S113" s="97"/>
      <c r="T113" s="198" t="s">
        <v>1220</v>
      </c>
      <c r="U113" s="147" t="s">
        <v>1201</v>
      </c>
    </row>
    <row r="114" spans="1:21" ht="30">
      <c r="A114" s="114">
        <v>32</v>
      </c>
      <c r="B114" s="115" t="s">
        <v>989</v>
      </c>
      <c r="C114" s="115" t="s">
        <v>989</v>
      </c>
      <c r="D114" s="115" t="s">
        <v>989</v>
      </c>
      <c r="E114" s="140"/>
      <c r="F114" s="141" t="s">
        <v>1054</v>
      </c>
      <c r="G114" s="115" t="s">
        <v>1055</v>
      </c>
      <c r="H114" s="115" t="s">
        <v>1045</v>
      </c>
      <c r="I114" s="118" t="s">
        <v>1056</v>
      </c>
      <c r="J114" s="142">
        <v>2000</v>
      </c>
      <c r="K114" s="114">
        <v>0</v>
      </c>
      <c r="L114" s="115">
        <v>2</v>
      </c>
      <c r="M114" s="115">
        <v>0</v>
      </c>
      <c r="N114" s="115">
        <v>9</v>
      </c>
      <c r="O114" s="115">
        <v>0</v>
      </c>
      <c r="P114" s="119">
        <f t="shared" ref="P114:P118" si="69">N114*L114*J114</f>
        <v>36000</v>
      </c>
      <c r="Q114" s="119">
        <f t="shared" ref="Q114:Q119" si="70">K114*M114*O114</f>
        <v>0</v>
      </c>
      <c r="R114" s="120">
        <f t="shared" ref="R114:R119" si="71">Q114-P114</f>
        <v>-36000</v>
      </c>
      <c r="S114" s="143"/>
      <c r="T114" s="198" t="s">
        <v>1220</v>
      </c>
      <c r="U114" s="147" t="s">
        <v>1201</v>
      </c>
    </row>
    <row r="115" spans="1:21" ht="30">
      <c r="A115" s="76"/>
      <c r="B115" s="73" t="s">
        <v>989</v>
      </c>
      <c r="C115" s="73" t="s">
        <v>989</v>
      </c>
      <c r="D115" s="73" t="s">
        <v>989</v>
      </c>
      <c r="E115" s="96" t="s">
        <v>680</v>
      </c>
      <c r="F115" s="74" t="str">
        <f>VLOOKUP(E115,基准价格!A:G,3,0)</f>
        <v>车辆物流</v>
      </c>
      <c r="G115" s="74" t="str">
        <f>VLOOKUP(E115,基准价格!A:G,4,0)</f>
        <v>运营车辆</v>
      </c>
      <c r="H115" s="74" t="str">
        <f>VLOOKUP(E115,基准价格!A:G,5,0)</f>
        <v>中型车-考斯特，可使用同等类型车辆，1天8小时 or 100km计算，超出公里数及时间另计费</v>
      </c>
      <c r="I115" s="74" t="str">
        <f>VLOOKUP(E115,基准价格!A:G,6,0)</f>
        <v>每辆每天</v>
      </c>
      <c r="J115" s="77">
        <f>VLOOKUP(E115,基准价格!A:G,7,0)</f>
        <v>1500</v>
      </c>
      <c r="K115" s="76">
        <v>1500</v>
      </c>
      <c r="L115" s="73"/>
      <c r="M115" s="73">
        <v>8</v>
      </c>
      <c r="N115" s="73"/>
      <c r="O115" s="73">
        <v>1</v>
      </c>
      <c r="P115" s="77"/>
      <c r="Q115" s="77">
        <f t="shared" si="70"/>
        <v>12000</v>
      </c>
      <c r="R115" s="78">
        <f t="shared" si="71"/>
        <v>12000</v>
      </c>
      <c r="S115" s="97" t="s">
        <v>1163</v>
      </c>
      <c r="T115" s="198" t="s">
        <v>1220</v>
      </c>
      <c r="U115" s="147" t="s">
        <v>1201</v>
      </c>
    </row>
    <row r="116" spans="1:21">
      <c r="A116" s="76"/>
      <c r="B116" s="73" t="s">
        <v>989</v>
      </c>
      <c r="C116" s="73" t="s">
        <v>989</v>
      </c>
      <c r="D116" s="73" t="s">
        <v>989</v>
      </c>
      <c r="E116" s="96" t="s">
        <v>1164</v>
      </c>
      <c r="F116" s="74" t="str">
        <f>VLOOKUP(E116,基准价格!A:G,3,0)</f>
        <v>车辆物流</v>
      </c>
      <c r="G116" s="74" t="str">
        <f>VLOOKUP(E116,基准价格!A:G,4,0)</f>
        <v>运营车辆</v>
      </c>
      <c r="H116" s="74" t="str">
        <f>VLOOKUP(E116,基准价格!A:G,5,0)</f>
        <v>中型车-考斯特，超时间收费</v>
      </c>
      <c r="I116" s="74" t="str">
        <f>VLOOKUP(E116,基准价格!A:G,6,0)</f>
        <v>每辆每小时</v>
      </c>
      <c r="J116" s="77">
        <f>VLOOKUP(E116,基准价格!A:G,7,0)</f>
        <v>120</v>
      </c>
      <c r="K116" s="76">
        <v>120</v>
      </c>
      <c r="L116" s="73"/>
      <c r="M116" s="73">
        <v>12</v>
      </c>
      <c r="N116" s="73"/>
      <c r="O116" s="73">
        <v>1</v>
      </c>
      <c r="P116" s="77"/>
      <c r="Q116" s="77">
        <f t="shared" si="70"/>
        <v>1440</v>
      </c>
      <c r="R116" s="78">
        <f t="shared" si="71"/>
        <v>1440</v>
      </c>
      <c r="S116" s="97" t="s">
        <v>1165</v>
      </c>
      <c r="T116" s="198" t="s">
        <v>1220</v>
      </c>
      <c r="U116" s="147" t="s">
        <v>1201</v>
      </c>
    </row>
    <row r="117" spans="1:21" ht="30">
      <c r="A117" s="123">
        <v>33</v>
      </c>
      <c r="B117" s="124" t="s">
        <v>989</v>
      </c>
      <c r="C117" s="124" t="s">
        <v>989</v>
      </c>
      <c r="D117" s="124" t="s">
        <v>989</v>
      </c>
      <c r="E117" s="138" t="s">
        <v>675</v>
      </c>
      <c r="F117" s="128" t="str">
        <f>VLOOKUP(E117,基准价格!A:G,3,0)</f>
        <v>车辆物流</v>
      </c>
      <c r="G117" s="128" t="str">
        <f>VLOOKUP(E117,基准价格!A:G,4,0)</f>
        <v>运营车辆</v>
      </c>
      <c r="H117" s="128" t="str">
        <f>VLOOKUP(E117,基准价格!A:G,5,0)</f>
        <v>商务乘用车-GL8，可使用同等类型车辆，1天8小时 or 100km计算，超出公里数及时间另计费</v>
      </c>
      <c r="I117" s="128" t="str">
        <f>VLOOKUP(E117,基准价格!A:G,6,0)</f>
        <v>每辆每天</v>
      </c>
      <c r="J117" s="129">
        <f>VLOOKUP(E117,基准价格!A:G,7,0)</f>
        <v>1000</v>
      </c>
      <c r="K117" s="123">
        <v>1000</v>
      </c>
      <c r="L117" s="124">
        <v>3</v>
      </c>
      <c r="M117" s="124">
        <v>8</v>
      </c>
      <c r="N117" s="124">
        <v>5</v>
      </c>
      <c r="O117" s="124">
        <v>1</v>
      </c>
      <c r="P117" s="129">
        <f t="shared" si="69"/>
        <v>15000</v>
      </c>
      <c r="Q117" s="129">
        <f t="shared" si="70"/>
        <v>8000</v>
      </c>
      <c r="R117" s="130">
        <f t="shared" si="71"/>
        <v>-7000</v>
      </c>
      <c r="S117" s="123" t="s">
        <v>1057</v>
      </c>
      <c r="T117" s="198" t="s">
        <v>1220</v>
      </c>
      <c r="U117" s="147" t="s">
        <v>1201</v>
      </c>
    </row>
    <row r="118" spans="1:21" ht="30">
      <c r="A118" s="123">
        <v>34</v>
      </c>
      <c r="B118" s="124" t="s">
        <v>989</v>
      </c>
      <c r="C118" s="124" t="s">
        <v>989</v>
      </c>
      <c r="D118" s="124" t="s">
        <v>989</v>
      </c>
      <c r="E118" s="138" t="s">
        <v>675</v>
      </c>
      <c r="F118" s="128" t="str">
        <f>VLOOKUP(E118,基准价格!A:G,3,0)</f>
        <v>车辆物流</v>
      </c>
      <c r="G118" s="128" t="str">
        <f>VLOOKUP(E118,基准价格!A:G,4,0)</f>
        <v>运营车辆</v>
      </c>
      <c r="H118" s="128" t="str">
        <f>VLOOKUP(E118,基准价格!A:G,5,0)</f>
        <v>商务乘用车-GL8，可使用同等类型车辆，1天8小时 or 100km计算，超出公里数及时间另计费</v>
      </c>
      <c r="I118" s="128" t="str">
        <f>VLOOKUP(E118,基准价格!A:G,6,0)</f>
        <v>每辆每天</v>
      </c>
      <c r="J118" s="129">
        <f>VLOOKUP(E118,基准价格!A:G,7,0)</f>
        <v>1000</v>
      </c>
      <c r="K118" s="123">
        <v>1000</v>
      </c>
      <c r="L118" s="124">
        <v>3</v>
      </c>
      <c r="M118" s="124">
        <v>8</v>
      </c>
      <c r="N118" s="124">
        <v>3</v>
      </c>
      <c r="O118" s="124">
        <v>1</v>
      </c>
      <c r="P118" s="129">
        <f t="shared" si="69"/>
        <v>9000</v>
      </c>
      <c r="Q118" s="129">
        <f t="shared" si="70"/>
        <v>8000</v>
      </c>
      <c r="R118" s="130">
        <f t="shared" si="71"/>
        <v>-1000</v>
      </c>
      <c r="S118" s="123" t="s">
        <v>1058</v>
      </c>
      <c r="T118" s="198" t="s">
        <v>1220</v>
      </c>
      <c r="U118" s="147" t="s">
        <v>1201</v>
      </c>
    </row>
    <row r="119" spans="1:21">
      <c r="A119" s="76"/>
      <c r="B119" s="73"/>
      <c r="C119" s="73" t="s">
        <v>989</v>
      </c>
      <c r="D119" s="73" t="s">
        <v>989</v>
      </c>
      <c r="E119" s="96" t="s">
        <v>1169</v>
      </c>
      <c r="F119" s="74" t="str">
        <f>VLOOKUP(E119,基准价格!A:G,3,0)</f>
        <v>车辆物流</v>
      </c>
      <c r="G119" s="74" t="str">
        <f>VLOOKUP(E119,基准价格!A:G,4,0)</f>
        <v>运营车辆</v>
      </c>
      <c r="H119" s="74" t="str">
        <f>VLOOKUP(E119,基准价格!A:G,5,0)</f>
        <v>商务乘用车-GL8，超时间收费</v>
      </c>
      <c r="I119" s="74" t="str">
        <f>VLOOKUP(E119,基准价格!A:G,6,0)</f>
        <v>每辆每小时</v>
      </c>
      <c r="J119" s="77">
        <f>VLOOKUP(E119,基准价格!A:G,7,0)</f>
        <v>70</v>
      </c>
      <c r="K119" s="76">
        <v>70</v>
      </c>
      <c r="L119" s="73"/>
      <c r="M119" s="73">
        <v>4.5</v>
      </c>
      <c r="N119" s="73"/>
      <c r="O119" s="73">
        <v>1</v>
      </c>
      <c r="P119" s="77"/>
      <c r="Q119" s="77">
        <f t="shared" si="70"/>
        <v>315</v>
      </c>
      <c r="R119" s="78">
        <f t="shared" si="71"/>
        <v>315</v>
      </c>
      <c r="S119" s="76"/>
      <c r="T119" s="198" t="s">
        <v>1220</v>
      </c>
      <c r="U119" s="147" t="s">
        <v>1201</v>
      </c>
    </row>
    <row r="120" spans="1:21" ht="30">
      <c r="A120" s="76"/>
      <c r="B120" s="73" t="s">
        <v>989</v>
      </c>
      <c r="C120" s="73" t="s">
        <v>989</v>
      </c>
      <c r="D120" s="73" t="s">
        <v>989</v>
      </c>
      <c r="E120" s="96" t="s">
        <v>684</v>
      </c>
      <c r="F120" s="74" t="str">
        <f>VLOOKUP(E120,基准价格!A:G,3,0)</f>
        <v>车辆物流</v>
      </c>
      <c r="G120" s="74" t="str">
        <f>VLOOKUP(E120,基准价格!A:G,4,0)</f>
        <v>运营车辆</v>
      </c>
      <c r="H120" s="74" t="str">
        <f>VLOOKUP(E120,基准价格!A:G,5,0)</f>
        <v>50人座大巴车(金龙)，1天8小时 or 100km计算，超出公里数及时间另计费</v>
      </c>
      <c r="I120" s="74" t="str">
        <f>VLOOKUP(E120,基准价格!A:G,6,0)</f>
        <v>每辆每天</v>
      </c>
      <c r="J120" s="77">
        <f>VLOOKUP(E120,基准价格!A:G,7,0)</f>
        <v>1800</v>
      </c>
      <c r="K120" s="76">
        <v>1800</v>
      </c>
      <c r="L120" s="73"/>
      <c r="M120" s="73">
        <v>23</v>
      </c>
      <c r="N120" s="73"/>
      <c r="O120" s="73">
        <v>1</v>
      </c>
      <c r="P120" s="77">
        <f t="shared" ref="P120:P123" si="72">N120*L120*J120</f>
        <v>0</v>
      </c>
      <c r="Q120" s="77">
        <f t="shared" ref="Q120:Q123" si="73">K120*M120*O120</f>
        <v>41400</v>
      </c>
      <c r="R120" s="78">
        <f t="shared" ref="R120:R123" si="74">Q120-P120</f>
        <v>41400</v>
      </c>
      <c r="S120" s="76" t="s">
        <v>1166</v>
      </c>
      <c r="T120" s="198" t="s">
        <v>1220</v>
      </c>
      <c r="U120" s="147" t="s">
        <v>1201</v>
      </c>
    </row>
    <row r="121" spans="1:21">
      <c r="A121" s="76"/>
      <c r="B121" s="73" t="s">
        <v>989</v>
      </c>
      <c r="C121" s="73" t="s">
        <v>989</v>
      </c>
      <c r="D121" s="73" t="s">
        <v>989</v>
      </c>
      <c r="E121" s="96" t="s">
        <v>1161</v>
      </c>
      <c r="F121" s="74" t="str">
        <f>VLOOKUP(E121,基准价格!A:G,3,0)</f>
        <v>车辆物流</v>
      </c>
      <c r="G121" s="74" t="str">
        <f>VLOOKUP(E121,基准价格!A:G,4,0)</f>
        <v>运营车辆</v>
      </c>
      <c r="H121" s="74" t="str">
        <f>VLOOKUP(E121,基准价格!A:G,5,0)</f>
        <v>50人座大巴车，超时间收费</v>
      </c>
      <c r="I121" s="74" t="str">
        <f>VLOOKUP(E121,基准价格!A:G,6,0)</f>
        <v>每辆每小时</v>
      </c>
      <c r="J121" s="77">
        <f>VLOOKUP(E121,基准价格!A:G,7,0)</f>
        <v>150</v>
      </c>
      <c r="K121" s="76">
        <v>150</v>
      </c>
      <c r="L121" s="73"/>
      <c r="M121" s="73">
        <v>126</v>
      </c>
      <c r="N121" s="73"/>
      <c r="O121" s="73">
        <v>1</v>
      </c>
      <c r="P121" s="77">
        <f t="shared" si="72"/>
        <v>0</v>
      </c>
      <c r="Q121" s="77">
        <f t="shared" si="73"/>
        <v>18900</v>
      </c>
      <c r="R121" s="78">
        <f t="shared" si="74"/>
        <v>18900</v>
      </c>
      <c r="S121" s="76"/>
      <c r="T121" s="198" t="s">
        <v>1220</v>
      </c>
      <c r="U121" s="147" t="s">
        <v>1201</v>
      </c>
    </row>
    <row r="122" spans="1:21">
      <c r="A122" s="76"/>
      <c r="B122" s="73" t="s">
        <v>989</v>
      </c>
      <c r="C122" s="73" t="s">
        <v>989</v>
      </c>
      <c r="D122" s="73" t="s">
        <v>989</v>
      </c>
      <c r="E122" s="96" t="s">
        <v>686</v>
      </c>
      <c r="F122" s="74" t="str">
        <f>VLOOKUP(E122,基准价格!A:G,3,0)</f>
        <v>车辆物流</v>
      </c>
      <c r="G122" s="74" t="str">
        <f>VLOOKUP(E122,基准价格!A:G,4,0)</f>
        <v>运营车辆</v>
      </c>
      <c r="H122" s="74" t="str">
        <f>VLOOKUP(E122,基准价格!A:G,5,0)</f>
        <v>50人座大巴车，超公里收费</v>
      </c>
      <c r="I122" s="74" t="str">
        <f>VLOOKUP(E122,基准价格!A:G,6,0)</f>
        <v>每辆每公里</v>
      </c>
      <c r="J122" s="77">
        <f>VLOOKUP(E122,基准价格!A:G,7,0)</f>
        <v>20</v>
      </c>
      <c r="K122" s="76">
        <v>20</v>
      </c>
      <c r="L122" s="73"/>
      <c r="M122" s="73">
        <v>830</v>
      </c>
      <c r="N122" s="73"/>
      <c r="O122" s="73">
        <v>1</v>
      </c>
      <c r="P122" s="77">
        <f t="shared" si="72"/>
        <v>0</v>
      </c>
      <c r="Q122" s="77">
        <f t="shared" si="73"/>
        <v>16600</v>
      </c>
      <c r="R122" s="78">
        <f t="shared" si="74"/>
        <v>16600</v>
      </c>
      <c r="S122" s="76"/>
      <c r="T122" s="198" t="s">
        <v>1220</v>
      </c>
      <c r="U122" s="147" t="s">
        <v>1201</v>
      </c>
    </row>
    <row r="123" spans="1:21" ht="30">
      <c r="A123" s="76"/>
      <c r="B123" s="73" t="s">
        <v>989</v>
      </c>
      <c r="C123" s="73" t="s">
        <v>989</v>
      </c>
      <c r="D123" s="73" t="s">
        <v>989</v>
      </c>
      <c r="E123" s="95"/>
      <c r="F123" s="72" t="s">
        <v>1054</v>
      </c>
      <c r="G123" s="73" t="s">
        <v>1167</v>
      </c>
      <c r="H123" s="73" t="s">
        <v>1168</v>
      </c>
      <c r="I123" s="74" t="s">
        <v>1056</v>
      </c>
      <c r="J123" s="75">
        <v>1500</v>
      </c>
      <c r="K123" s="96">
        <v>1500</v>
      </c>
      <c r="L123" s="96"/>
      <c r="M123" s="96">
        <v>18</v>
      </c>
      <c r="N123" s="73"/>
      <c r="O123" s="73">
        <v>1</v>
      </c>
      <c r="P123" s="77">
        <f t="shared" si="72"/>
        <v>0</v>
      </c>
      <c r="Q123" s="77">
        <f t="shared" si="73"/>
        <v>27000</v>
      </c>
      <c r="R123" s="78">
        <f t="shared" si="74"/>
        <v>27000</v>
      </c>
      <c r="S123" s="76"/>
      <c r="T123" s="198" t="s">
        <v>1220</v>
      </c>
      <c r="U123" s="147" t="s">
        <v>1201</v>
      </c>
    </row>
    <row r="124" spans="1:21">
      <c r="A124" s="76"/>
      <c r="B124" s="73" t="s">
        <v>989</v>
      </c>
      <c r="C124" s="73" t="s">
        <v>989</v>
      </c>
      <c r="D124" s="73" t="s">
        <v>1196</v>
      </c>
      <c r="E124" s="95"/>
      <c r="F124" s="72" t="s">
        <v>1197</v>
      </c>
      <c r="G124" s="73" t="s">
        <v>1198</v>
      </c>
      <c r="H124" s="73" t="s">
        <v>1200</v>
      </c>
      <c r="I124" s="74" t="s">
        <v>1199</v>
      </c>
      <c r="J124" s="75"/>
      <c r="K124" s="96">
        <v>800</v>
      </c>
      <c r="L124" s="96"/>
      <c r="M124" s="96">
        <v>6</v>
      </c>
      <c r="N124" s="73"/>
      <c r="O124" s="73">
        <v>1</v>
      </c>
      <c r="P124" s="77">
        <f t="shared" ref="P124" si="75">N124*L124*J124</f>
        <v>0</v>
      </c>
      <c r="Q124" s="77">
        <f t="shared" ref="Q124" si="76">K124*M124*O124</f>
        <v>4800</v>
      </c>
      <c r="R124" s="78">
        <f t="shared" ref="R124" si="77">Q124-P124</f>
        <v>4800</v>
      </c>
      <c r="S124" s="76"/>
      <c r="T124" s="198" t="s">
        <v>1220</v>
      </c>
      <c r="U124" s="147" t="s">
        <v>1201</v>
      </c>
    </row>
    <row r="125" spans="1:21">
      <c r="A125" s="123">
        <v>35</v>
      </c>
      <c r="B125" s="124" t="s">
        <v>989</v>
      </c>
      <c r="C125" s="124" t="s">
        <v>989</v>
      </c>
      <c r="D125" s="124" t="s">
        <v>989</v>
      </c>
      <c r="E125" s="135"/>
      <c r="F125" s="136" t="s">
        <v>990</v>
      </c>
      <c r="G125" s="124" t="s">
        <v>970</v>
      </c>
      <c r="H125" s="124" t="s">
        <v>991</v>
      </c>
      <c r="I125" s="128" t="s">
        <v>992</v>
      </c>
      <c r="J125" s="137">
        <v>20</v>
      </c>
      <c r="K125" s="123">
        <v>2423</v>
      </c>
      <c r="L125" s="124">
        <v>800</v>
      </c>
      <c r="M125" s="124">
        <v>1</v>
      </c>
      <c r="N125" s="124">
        <v>2</v>
      </c>
      <c r="O125" s="124">
        <v>1</v>
      </c>
      <c r="P125" s="129">
        <f t="shared" si="33"/>
        <v>32000</v>
      </c>
      <c r="Q125" s="129">
        <f t="shared" si="39"/>
        <v>2423</v>
      </c>
      <c r="R125" s="130">
        <f t="shared" si="35"/>
        <v>-29577</v>
      </c>
      <c r="S125" s="123" t="s">
        <v>1175</v>
      </c>
      <c r="T125" s="198" t="s">
        <v>1220</v>
      </c>
      <c r="U125" s="147" t="s">
        <v>1201</v>
      </c>
    </row>
    <row r="126" spans="1:21">
      <c r="A126" s="105">
        <v>36</v>
      </c>
      <c r="B126" s="106" t="s">
        <v>989</v>
      </c>
      <c r="C126" s="106" t="s">
        <v>989</v>
      </c>
      <c r="D126" s="106" t="s">
        <v>989</v>
      </c>
      <c r="E126" s="132"/>
      <c r="F126" s="133" t="s">
        <v>1151</v>
      </c>
      <c r="G126" s="106" t="s">
        <v>988</v>
      </c>
      <c r="H126" s="106" t="s">
        <v>1176</v>
      </c>
      <c r="I126" s="107" t="s">
        <v>959</v>
      </c>
      <c r="J126" s="134">
        <v>500</v>
      </c>
      <c r="K126" s="105">
        <v>9589.73</v>
      </c>
      <c r="L126" s="106">
        <v>30</v>
      </c>
      <c r="M126" s="106">
        <v>1</v>
      </c>
      <c r="N126" s="106">
        <v>1</v>
      </c>
      <c r="O126" s="106">
        <v>1</v>
      </c>
      <c r="P126" s="108">
        <f t="shared" si="33"/>
        <v>15000</v>
      </c>
      <c r="Q126" s="108">
        <f t="shared" si="39"/>
        <v>9589.73</v>
      </c>
      <c r="R126" s="109">
        <f t="shared" si="35"/>
        <v>-5410.27</v>
      </c>
      <c r="S126" s="105"/>
      <c r="T126" s="198" t="s">
        <v>1220</v>
      </c>
      <c r="U126" s="147" t="s">
        <v>1201</v>
      </c>
    </row>
    <row r="127" spans="1:21">
      <c r="A127" s="76"/>
      <c r="B127" s="73" t="s">
        <v>989</v>
      </c>
      <c r="C127" s="73" t="s">
        <v>989</v>
      </c>
      <c r="D127" s="73" t="s">
        <v>989</v>
      </c>
      <c r="E127" s="95"/>
      <c r="F127" s="72" t="s">
        <v>1151</v>
      </c>
      <c r="G127" s="73" t="s">
        <v>1152</v>
      </c>
      <c r="H127" s="73"/>
      <c r="I127" s="74"/>
      <c r="J127" s="75"/>
      <c r="K127" s="76">
        <v>16243</v>
      </c>
      <c r="L127" s="73"/>
      <c r="M127" s="73">
        <v>1</v>
      </c>
      <c r="N127" s="73"/>
      <c r="O127" s="73">
        <v>1</v>
      </c>
      <c r="P127" s="77">
        <f t="shared" ref="P127" si="78">N127*L127*J127</f>
        <v>0</v>
      </c>
      <c r="Q127" s="77">
        <f t="shared" ref="Q127" si="79">K127*M127*O127</f>
        <v>16243</v>
      </c>
      <c r="R127" s="78">
        <f t="shared" ref="R127" si="80">Q127-P127</f>
        <v>16243</v>
      </c>
      <c r="S127" s="76"/>
      <c r="T127" s="198" t="s">
        <v>1220</v>
      </c>
      <c r="U127" s="151" t="s">
        <v>1209</v>
      </c>
    </row>
    <row r="128" spans="1:21">
      <c r="A128" s="123">
        <v>37</v>
      </c>
      <c r="B128" s="124" t="s">
        <v>1032</v>
      </c>
      <c r="C128" s="124" t="s">
        <v>1032</v>
      </c>
      <c r="D128" s="124" t="s">
        <v>1032</v>
      </c>
      <c r="E128" s="135"/>
      <c r="F128" s="136" t="s">
        <v>1033</v>
      </c>
      <c r="G128" s="124" t="s">
        <v>1035</v>
      </c>
      <c r="H128" s="124" t="s">
        <v>1034</v>
      </c>
      <c r="I128" s="128" t="s">
        <v>959</v>
      </c>
      <c r="J128" s="137">
        <v>500</v>
      </c>
      <c r="K128" s="123">
        <v>500</v>
      </c>
      <c r="L128" s="124">
        <v>20</v>
      </c>
      <c r="M128" s="124">
        <v>35</v>
      </c>
      <c r="N128" s="124">
        <v>3</v>
      </c>
      <c r="O128" s="124">
        <v>1</v>
      </c>
      <c r="P128" s="129">
        <f t="shared" ref="P128:P131" si="81">N128*L128*J128</f>
        <v>30000</v>
      </c>
      <c r="Q128" s="129">
        <f t="shared" ref="Q128:Q131" si="82">K128*M128*O128</f>
        <v>17500</v>
      </c>
      <c r="R128" s="130">
        <f t="shared" si="35"/>
        <v>-12500</v>
      </c>
      <c r="S128" s="123"/>
      <c r="T128" s="198" t="s">
        <v>1220</v>
      </c>
      <c r="U128" s="147" t="s">
        <v>1201</v>
      </c>
    </row>
    <row r="129" spans="1:21">
      <c r="A129" s="105">
        <v>38</v>
      </c>
      <c r="B129" s="106" t="s">
        <v>1032</v>
      </c>
      <c r="C129" s="106" t="s">
        <v>1032</v>
      </c>
      <c r="D129" s="106" t="s">
        <v>1032</v>
      </c>
      <c r="E129" s="132"/>
      <c r="F129" s="133" t="s">
        <v>1033</v>
      </c>
      <c r="G129" s="106" t="s">
        <v>1036</v>
      </c>
      <c r="H129" s="106" t="s">
        <v>1037</v>
      </c>
      <c r="I129" s="107" t="s">
        <v>959</v>
      </c>
      <c r="J129" s="134">
        <v>500</v>
      </c>
      <c r="K129" s="105">
        <v>500</v>
      </c>
      <c r="L129" s="106">
        <v>85</v>
      </c>
      <c r="M129" s="106">
        <v>591</v>
      </c>
      <c r="N129" s="106">
        <v>5</v>
      </c>
      <c r="O129" s="106">
        <v>1</v>
      </c>
      <c r="P129" s="108">
        <f>N129*L129*J129</f>
        <v>212500</v>
      </c>
      <c r="Q129" s="108">
        <f t="shared" si="82"/>
        <v>295500</v>
      </c>
      <c r="R129" s="109">
        <f t="shared" si="35"/>
        <v>83000</v>
      </c>
      <c r="S129" s="105"/>
      <c r="T129" s="198" t="s">
        <v>1220</v>
      </c>
      <c r="U129" s="147" t="s">
        <v>1201</v>
      </c>
    </row>
    <row r="130" spans="1:21">
      <c r="A130" s="76"/>
      <c r="B130" s="73" t="s">
        <v>1032</v>
      </c>
      <c r="C130" s="73" t="s">
        <v>1032</v>
      </c>
      <c r="D130" s="73" t="s">
        <v>1032</v>
      </c>
      <c r="E130" s="95"/>
      <c r="F130" s="72" t="s">
        <v>1033</v>
      </c>
      <c r="G130" s="73" t="s">
        <v>1154</v>
      </c>
      <c r="H130" s="73" t="s">
        <v>1155</v>
      </c>
      <c r="I130" s="74"/>
      <c r="J130" s="75"/>
      <c r="K130" s="76">
        <v>123800</v>
      </c>
      <c r="L130" s="73"/>
      <c r="M130" s="73">
        <v>1</v>
      </c>
      <c r="N130" s="73"/>
      <c r="O130" s="73">
        <v>1</v>
      </c>
      <c r="P130" s="77">
        <f>N130*L130*J130</f>
        <v>0</v>
      </c>
      <c r="Q130" s="77">
        <f>K130*M130*O130</f>
        <v>123800</v>
      </c>
      <c r="R130" s="78">
        <f t="shared" si="35"/>
        <v>123800</v>
      </c>
      <c r="S130" s="76"/>
      <c r="T130" s="198" t="s">
        <v>1220</v>
      </c>
      <c r="U130" s="147" t="s">
        <v>1201</v>
      </c>
    </row>
    <row r="131" spans="1:21">
      <c r="A131" s="105">
        <v>39</v>
      </c>
      <c r="B131" s="106" t="s">
        <v>996</v>
      </c>
      <c r="C131" s="106" t="s">
        <v>996</v>
      </c>
      <c r="D131" s="106" t="s">
        <v>996</v>
      </c>
      <c r="E131" s="132"/>
      <c r="F131" s="133" t="s">
        <v>997</v>
      </c>
      <c r="G131" s="106" t="s">
        <v>998</v>
      </c>
      <c r="H131" s="106"/>
      <c r="I131" s="107" t="s">
        <v>959</v>
      </c>
      <c r="J131" s="134">
        <v>10</v>
      </c>
      <c r="K131" s="105">
        <v>10</v>
      </c>
      <c r="L131" s="106">
        <v>1600</v>
      </c>
      <c r="M131" s="106">
        <v>2180</v>
      </c>
      <c r="N131" s="106">
        <v>1</v>
      </c>
      <c r="O131" s="106">
        <v>1</v>
      </c>
      <c r="P131" s="108">
        <f t="shared" si="81"/>
        <v>16000</v>
      </c>
      <c r="Q131" s="108">
        <f t="shared" si="82"/>
        <v>21800</v>
      </c>
      <c r="R131" s="109">
        <f t="shared" ref="R131" si="83">Q131-P131</f>
        <v>5800</v>
      </c>
      <c r="S131" s="105"/>
      <c r="T131" s="198"/>
      <c r="U131" s="149" t="s">
        <v>1203</v>
      </c>
    </row>
    <row r="132" spans="1:21">
      <c r="A132" s="191" t="s">
        <v>39</v>
      </c>
      <c r="B132" s="191"/>
      <c r="C132" s="191"/>
      <c r="D132" s="191"/>
      <c r="E132" s="191"/>
      <c r="F132" s="191"/>
      <c r="G132" s="191"/>
      <c r="H132" s="191"/>
      <c r="I132" s="191"/>
      <c r="J132" s="191"/>
      <c r="K132" s="191"/>
      <c r="L132" s="191"/>
      <c r="M132" s="191"/>
      <c r="N132" s="191"/>
      <c r="O132" s="79"/>
      <c r="P132" s="80">
        <f>SUM(P77:P131)</f>
        <v>1491850</v>
      </c>
      <c r="Q132" s="81">
        <f>SUM(Q77:Q131)</f>
        <v>1573025.23</v>
      </c>
      <c r="R132" s="59">
        <f t="shared" ref="R132" si="84">Q132-P132</f>
        <v>81175.229999999981</v>
      </c>
      <c r="S132" s="10"/>
      <c r="T132" s="10"/>
    </row>
    <row r="133" spans="1:21" ht="21">
      <c r="A133" s="177" t="s">
        <v>1179</v>
      </c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78"/>
      <c r="N133" s="178"/>
      <c r="O133" s="178"/>
      <c r="P133" s="178"/>
      <c r="Q133" s="178"/>
      <c r="R133" s="179"/>
      <c r="S133" s="179"/>
      <c r="T133" s="179"/>
    </row>
    <row r="134" spans="1:21">
      <c r="A134" s="51" t="s">
        <v>655</v>
      </c>
      <c r="B134" s="51" t="s">
        <v>404</v>
      </c>
      <c r="C134" s="51" t="s">
        <v>18</v>
      </c>
      <c r="D134" s="51" t="s">
        <v>19</v>
      </c>
      <c r="E134" s="67" t="s">
        <v>20</v>
      </c>
      <c r="F134" s="51" t="s">
        <v>21</v>
      </c>
      <c r="G134" s="51" t="s">
        <v>22</v>
      </c>
      <c r="H134" s="51" t="s">
        <v>23</v>
      </c>
      <c r="I134" s="51" t="s">
        <v>24</v>
      </c>
      <c r="J134" s="53" t="s">
        <v>25</v>
      </c>
      <c r="K134" s="54" t="s">
        <v>26</v>
      </c>
      <c r="L134" s="51" t="s">
        <v>27</v>
      </c>
      <c r="M134" s="54" t="s">
        <v>28</v>
      </c>
      <c r="N134" s="51" t="s">
        <v>29</v>
      </c>
      <c r="O134" s="54" t="s">
        <v>30</v>
      </c>
      <c r="P134" s="53" t="s">
        <v>31</v>
      </c>
      <c r="Q134" s="54" t="s">
        <v>32</v>
      </c>
      <c r="R134" s="53" t="s">
        <v>33</v>
      </c>
      <c r="S134" s="53" t="s">
        <v>34</v>
      </c>
      <c r="T134" s="68" t="s">
        <v>35</v>
      </c>
    </row>
    <row r="135" spans="1:21">
      <c r="A135" s="180" t="s">
        <v>708</v>
      </c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81"/>
      <c r="P135" s="181"/>
      <c r="Q135" s="181"/>
      <c r="R135" s="181"/>
      <c r="S135" s="181"/>
      <c r="T135" s="182"/>
    </row>
    <row r="136" spans="1:21">
      <c r="A136" s="105">
        <v>1</v>
      </c>
      <c r="B136" s="106" t="s">
        <v>1038</v>
      </c>
      <c r="C136" s="106" t="s">
        <v>999</v>
      </c>
      <c r="D136" s="106" t="s">
        <v>999</v>
      </c>
      <c r="E136" s="132"/>
      <c r="F136" s="133" t="s">
        <v>1008</v>
      </c>
      <c r="G136" s="106" t="s">
        <v>1010</v>
      </c>
      <c r="H136" s="106" t="s">
        <v>1011</v>
      </c>
      <c r="I136" s="107" t="s">
        <v>959</v>
      </c>
      <c r="J136" s="134">
        <v>10</v>
      </c>
      <c r="K136" s="105">
        <v>16367.14</v>
      </c>
      <c r="L136" s="106">
        <v>1600</v>
      </c>
      <c r="M136" s="106">
        <v>1</v>
      </c>
      <c r="N136" s="106">
        <v>1</v>
      </c>
      <c r="O136" s="106">
        <v>1</v>
      </c>
      <c r="P136" s="108">
        <f t="shared" ref="P136" si="85">N136*L136*J136</f>
        <v>16000</v>
      </c>
      <c r="Q136" s="108">
        <f t="shared" ref="Q136" si="86">K136*M136*O136</f>
        <v>16367.14</v>
      </c>
      <c r="R136" s="109">
        <f t="shared" ref="R136" si="87">Q136-P136</f>
        <v>367.13999999999942</v>
      </c>
      <c r="S136" s="105"/>
      <c r="T136" s="105"/>
      <c r="U136" s="147" t="s">
        <v>1201</v>
      </c>
    </row>
    <row r="137" spans="1:21">
      <c r="A137" s="10">
        <v>2</v>
      </c>
      <c r="B137" s="12" t="s">
        <v>1038</v>
      </c>
      <c r="C137" s="12" t="s">
        <v>999</v>
      </c>
      <c r="D137" s="12" t="s">
        <v>999</v>
      </c>
      <c r="E137" s="65"/>
      <c r="F137" s="69" t="s">
        <v>1008</v>
      </c>
      <c r="G137" s="12" t="s">
        <v>1065</v>
      </c>
      <c r="H137" s="12"/>
      <c r="I137" s="70" t="s">
        <v>959</v>
      </c>
      <c r="J137" s="71">
        <v>35000</v>
      </c>
      <c r="K137" s="10">
        <v>0</v>
      </c>
      <c r="L137" s="12">
        <v>1</v>
      </c>
      <c r="M137" s="12">
        <v>0</v>
      </c>
      <c r="N137" s="12">
        <v>1</v>
      </c>
      <c r="O137" s="12">
        <v>0</v>
      </c>
      <c r="P137" s="60">
        <f t="shared" ref="P137:P142" si="88">N137*L137*J137</f>
        <v>35000</v>
      </c>
      <c r="Q137" s="60">
        <f t="shared" ref="Q137:Q139" si="89">K137*M137*O137</f>
        <v>0</v>
      </c>
      <c r="R137" s="59">
        <f t="shared" ref="R137:R142" si="90">Q137-P137</f>
        <v>-35000</v>
      </c>
      <c r="S137" s="10"/>
      <c r="T137" s="10"/>
    </row>
    <row r="138" spans="1:21">
      <c r="A138" s="105">
        <v>3</v>
      </c>
      <c r="B138" s="106" t="s">
        <v>1038</v>
      </c>
      <c r="C138" s="106" t="s">
        <v>999</v>
      </c>
      <c r="D138" s="106" t="s">
        <v>999</v>
      </c>
      <c r="E138" s="132"/>
      <c r="F138" s="133" t="s">
        <v>1008</v>
      </c>
      <c r="G138" s="106" t="s">
        <v>1009</v>
      </c>
      <c r="H138" s="106"/>
      <c r="I138" s="107" t="s">
        <v>959</v>
      </c>
      <c r="J138" s="134">
        <v>30</v>
      </c>
      <c r="K138" s="105">
        <f>84908.73+9895.64</f>
        <v>94804.37</v>
      </c>
      <c r="L138" s="106">
        <v>600</v>
      </c>
      <c r="M138" s="106">
        <v>1</v>
      </c>
      <c r="N138" s="106">
        <v>3</v>
      </c>
      <c r="O138" s="106">
        <v>1</v>
      </c>
      <c r="P138" s="108">
        <f t="shared" si="88"/>
        <v>54000</v>
      </c>
      <c r="Q138" s="108">
        <f t="shared" si="89"/>
        <v>94804.37</v>
      </c>
      <c r="R138" s="109">
        <f t="shared" si="90"/>
        <v>40804.369999999995</v>
      </c>
      <c r="S138" s="105"/>
      <c r="T138" s="105"/>
      <c r="U138" s="148" t="s">
        <v>1202</v>
      </c>
    </row>
    <row r="139" spans="1:21">
      <c r="A139" s="123">
        <v>4</v>
      </c>
      <c r="B139" s="124" t="s">
        <v>1038</v>
      </c>
      <c r="C139" s="124" t="s">
        <v>999</v>
      </c>
      <c r="D139" s="124" t="s">
        <v>999</v>
      </c>
      <c r="E139" s="135"/>
      <c r="F139" s="136" t="s">
        <v>1006</v>
      </c>
      <c r="G139" s="124" t="s">
        <v>1007</v>
      </c>
      <c r="H139" s="124"/>
      <c r="I139" s="128" t="s">
        <v>1025</v>
      </c>
      <c r="J139" s="137">
        <v>3.2</v>
      </c>
      <c r="K139" s="123">
        <v>11052.6</v>
      </c>
      <c r="L139" s="124">
        <v>6000</v>
      </c>
      <c r="M139" s="124">
        <v>1</v>
      </c>
      <c r="N139" s="124">
        <v>1</v>
      </c>
      <c r="O139" s="124">
        <v>1</v>
      </c>
      <c r="P139" s="129">
        <f t="shared" si="88"/>
        <v>19200</v>
      </c>
      <c r="Q139" s="129">
        <f t="shared" si="89"/>
        <v>11052.6</v>
      </c>
      <c r="R139" s="130">
        <f t="shared" si="90"/>
        <v>-8147.4</v>
      </c>
      <c r="S139" s="123"/>
      <c r="T139" s="123"/>
      <c r="U139" s="148" t="s">
        <v>1202</v>
      </c>
    </row>
    <row r="140" spans="1:21">
      <c r="A140" s="123">
        <v>5</v>
      </c>
      <c r="B140" s="124" t="s">
        <v>1038</v>
      </c>
      <c r="C140" s="124" t="s">
        <v>999</v>
      </c>
      <c r="D140" s="124" t="s">
        <v>999</v>
      </c>
      <c r="E140" s="135"/>
      <c r="F140" s="136" t="s">
        <v>1004</v>
      </c>
      <c r="G140" s="124" t="s">
        <v>1005</v>
      </c>
      <c r="H140" s="124"/>
      <c r="I140" s="128" t="s">
        <v>1003</v>
      </c>
      <c r="J140" s="137">
        <v>1100</v>
      </c>
      <c r="K140" s="123">
        <v>1100</v>
      </c>
      <c r="L140" s="124">
        <v>8</v>
      </c>
      <c r="M140" s="124">
        <v>4</v>
      </c>
      <c r="N140" s="124">
        <v>3</v>
      </c>
      <c r="O140" s="124">
        <v>3</v>
      </c>
      <c r="P140" s="129">
        <f t="shared" si="88"/>
        <v>26400</v>
      </c>
      <c r="Q140" s="129">
        <f t="shared" ref="Q140:Q142" si="91">K140*M140*O140</f>
        <v>13200</v>
      </c>
      <c r="R140" s="130">
        <f t="shared" si="90"/>
        <v>-13200</v>
      </c>
      <c r="S140" s="123" t="s">
        <v>1158</v>
      </c>
      <c r="T140" s="123"/>
      <c r="U140" s="147" t="s">
        <v>1201</v>
      </c>
    </row>
    <row r="141" spans="1:21">
      <c r="A141" s="76"/>
      <c r="B141" s="73" t="s">
        <v>1038</v>
      </c>
      <c r="C141" s="73" t="s">
        <v>999</v>
      </c>
      <c r="D141" s="73" t="s">
        <v>1204</v>
      </c>
      <c r="E141" s="95"/>
      <c r="F141" s="72" t="s">
        <v>1205</v>
      </c>
      <c r="G141" s="73" t="s">
        <v>1205</v>
      </c>
      <c r="H141" s="73" t="s">
        <v>1205</v>
      </c>
      <c r="I141" s="74" t="s">
        <v>1206</v>
      </c>
      <c r="J141" s="75"/>
      <c r="K141" s="76">
        <v>1000</v>
      </c>
      <c r="L141" s="73"/>
      <c r="M141" s="73">
        <v>1</v>
      </c>
      <c r="N141" s="73"/>
      <c r="O141" s="73">
        <v>1</v>
      </c>
      <c r="P141" s="77">
        <f>N141*L141*J141</f>
        <v>0</v>
      </c>
      <c r="Q141" s="77">
        <f>K141*M141*O141</f>
        <v>1000</v>
      </c>
      <c r="R141" s="78">
        <f t="shared" si="90"/>
        <v>1000</v>
      </c>
      <c r="S141" s="76" t="s">
        <v>1207</v>
      </c>
      <c r="T141" s="76"/>
      <c r="U141" s="147" t="s">
        <v>1201</v>
      </c>
    </row>
    <row r="142" spans="1:21">
      <c r="A142" s="105">
        <v>6</v>
      </c>
      <c r="B142" s="106" t="s">
        <v>1038</v>
      </c>
      <c r="C142" s="106" t="s">
        <v>999</v>
      </c>
      <c r="D142" s="106" t="s">
        <v>999</v>
      </c>
      <c r="E142" s="132"/>
      <c r="F142" s="133" t="s">
        <v>1002</v>
      </c>
      <c r="G142" s="106" t="s">
        <v>1012</v>
      </c>
      <c r="H142" s="106"/>
      <c r="I142" s="107" t="s">
        <v>1003</v>
      </c>
      <c r="J142" s="134">
        <v>30</v>
      </c>
      <c r="K142" s="105">
        <v>30</v>
      </c>
      <c r="L142" s="106">
        <v>40</v>
      </c>
      <c r="M142" s="106">
        <v>50</v>
      </c>
      <c r="N142" s="106">
        <v>9</v>
      </c>
      <c r="O142" s="106">
        <v>9</v>
      </c>
      <c r="P142" s="108">
        <f t="shared" si="88"/>
        <v>10800</v>
      </c>
      <c r="Q142" s="108">
        <f t="shared" si="91"/>
        <v>13500</v>
      </c>
      <c r="R142" s="109">
        <f t="shared" si="90"/>
        <v>2700</v>
      </c>
      <c r="S142" s="105"/>
      <c r="T142" s="105"/>
      <c r="U142" s="150" t="s">
        <v>1208</v>
      </c>
    </row>
    <row r="143" spans="1:21">
      <c r="A143" s="123">
        <v>7</v>
      </c>
      <c r="B143" s="124" t="s">
        <v>1038</v>
      </c>
      <c r="C143" s="124" t="s">
        <v>999</v>
      </c>
      <c r="D143" s="124" t="s">
        <v>1039</v>
      </c>
      <c r="E143" s="135"/>
      <c r="F143" s="136" t="s">
        <v>1000</v>
      </c>
      <c r="G143" s="124" t="s">
        <v>1001</v>
      </c>
      <c r="H143" s="124"/>
      <c r="I143" s="128" t="s">
        <v>963</v>
      </c>
      <c r="J143" s="137">
        <v>20000</v>
      </c>
      <c r="K143" s="123">
        <v>1582</v>
      </c>
      <c r="L143" s="124">
        <v>1</v>
      </c>
      <c r="M143" s="124">
        <v>1</v>
      </c>
      <c r="N143" s="124">
        <v>1</v>
      </c>
      <c r="O143" s="124">
        <v>1</v>
      </c>
      <c r="P143" s="129">
        <f t="shared" ref="P143" si="92">N143*L143*J143</f>
        <v>20000</v>
      </c>
      <c r="Q143" s="129">
        <f t="shared" ref="Q143" si="93">K143*M143*O143</f>
        <v>1582</v>
      </c>
      <c r="R143" s="130">
        <f t="shared" ref="R143" si="94">Q143-P143</f>
        <v>-18418</v>
      </c>
      <c r="S143" s="123" t="s">
        <v>1185</v>
      </c>
      <c r="T143" s="123"/>
      <c r="U143" s="150" t="s">
        <v>1208</v>
      </c>
    </row>
    <row r="144" spans="1:21">
      <c r="A144" s="191" t="s">
        <v>39</v>
      </c>
      <c r="B144" s="191"/>
      <c r="C144" s="191"/>
      <c r="D144" s="191"/>
      <c r="E144" s="191"/>
      <c r="F144" s="191"/>
      <c r="G144" s="191"/>
      <c r="H144" s="191"/>
      <c r="I144" s="191"/>
      <c r="J144" s="191"/>
      <c r="K144" s="191"/>
      <c r="L144" s="191"/>
      <c r="M144" s="191"/>
      <c r="N144" s="191"/>
      <c r="O144" s="79"/>
      <c r="P144" s="81">
        <f>SUM(P136:P143)</f>
        <v>181400</v>
      </c>
      <c r="Q144" s="81">
        <f>SUM(Q136:Q143)</f>
        <v>151506.10999999999</v>
      </c>
      <c r="R144" s="59">
        <f t="shared" ref="R144" si="95">Q144-P144</f>
        <v>-29893.890000000014</v>
      </c>
      <c r="S144" s="10"/>
      <c r="T144" s="10"/>
    </row>
    <row r="145" spans="1:20" ht="21">
      <c r="A145" s="177" t="s">
        <v>1180</v>
      </c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9"/>
      <c r="S145" s="179"/>
      <c r="T145" s="179"/>
    </row>
    <row r="146" spans="1:20">
      <c r="A146" s="51" t="s">
        <v>655</v>
      </c>
      <c r="B146" s="51" t="s">
        <v>404</v>
      </c>
      <c r="C146" s="51" t="s">
        <v>18</v>
      </c>
      <c r="D146" s="51" t="s">
        <v>19</v>
      </c>
      <c r="E146" s="67" t="s">
        <v>20</v>
      </c>
      <c r="F146" s="51" t="s">
        <v>21</v>
      </c>
      <c r="G146" s="51" t="s">
        <v>22</v>
      </c>
      <c r="H146" s="51" t="s">
        <v>23</v>
      </c>
      <c r="I146" s="51" t="s">
        <v>24</v>
      </c>
      <c r="J146" s="53" t="s">
        <v>25</v>
      </c>
      <c r="K146" s="54" t="s">
        <v>26</v>
      </c>
      <c r="L146" s="51" t="s">
        <v>27</v>
      </c>
      <c r="M146" s="54" t="s">
        <v>28</v>
      </c>
      <c r="N146" s="51" t="s">
        <v>29</v>
      </c>
      <c r="O146" s="54" t="s">
        <v>30</v>
      </c>
      <c r="P146" s="53" t="s">
        <v>31</v>
      </c>
      <c r="Q146" s="54" t="s">
        <v>32</v>
      </c>
      <c r="R146" s="53" t="s">
        <v>33</v>
      </c>
      <c r="S146" s="53" t="s">
        <v>34</v>
      </c>
      <c r="T146" s="68" t="s">
        <v>35</v>
      </c>
    </row>
    <row r="147" spans="1:20">
      <c r="A147" s="10">
        <v>1</v>
      </c>
      <c r="B147" s="10"/>
      <c r="C147" s="10"/>
      <c r="D147" s="12"/>
      <c r="E147" s="65"/>
      <c r="F147" s="12"/>
      <c r="G147" s="12"/>
      <c r="H147" s="12"/>
      <c r="I147" s="12"/>
      <c r="J147" s="14"/>
      <c r="K147" s="12"/>
      <c r="L147" s="12"/>
      <c r="M147" s="12"/>
      <c r="N147" s="12"/>
      <c r="O147" s="12"/>
      <c r="P147" s="60">
        <f t="shared" ref="P147:P148" si="96">N147*L147*J147</f>
        <v>0</v>
      </c>
      <c r="Q147" s="60">
        <f t="shared" ref="Q147:Q148" si="97">K147*M147*O147</f>
        <v>0</v>
      </c>
      <c r="R147" s="59">
        <f t="shared" ref="R147:R149" si="98">Q147-P147</f>
        <v>0</v>
      </c>
      <c r="S147" s="10"/>
      <c r="T147" s="10"/>
    </row>
    <row r="148" spans="1:20">
      <c r="A148" s="10">
        <v>2</v>
      </c>
      <c r="B148" s="10"/>
      <c r="C148" s="10"/>
      <c r="D148" s="12"/>
      <c r="E148" s="65"/>
      <c r="F148" s="12"/>
      <c r="G148" s="12"/>
      <c r="H148" s="12"/>
      <c r="I148" s="12"/>
      <c r="J148" s="14"/>
      <c r="K148" s="12"/>
      <c r="L148" s="12"/>
      <c r="M148" s="12"/>
      <c r="N148" s="12"/>
      <c r="O148" s="12"/>
      <c r="P148" s="60">
        <f t="shared" si="96"/>
        <v>0</v>
      </c>
      <c r="Q148" s="60">
        <f t="shared" si="97"/>
        <v>0</v>
      </c>
      <c r="R148" s="59">
        <f t="shared" si="98"/>
        <v>0</v>
      </c>
      <c r="S148" s="10"/>
      <c r="T148" s="10"/>
    </row>
    <row r="149" spans="1:20">
      <c r="A149" s="191" t="s">
        <v>39</v>
      </c>
      <c r="B149" s="191"/>
      <c r="C149" s="191"/>
      <c r="D149" s="191"/>
      <c r="E149" s="191"/>
      <c r="F149" s="191"/>
      <c r="G149" s="191"/>
      <c r="H149" s="191"/>
      <c r="I149" s="191"/>
      <c r="J149" s="191"/>
      <c r="K149" s="191"/>
      <c r="L149" s="191"/>
      <c r="M149" s="191"/>
      <c r="N149" s="191"/>
      <c r="O149" s="79"/>
      <c r="P149" s="81">
        <f>SUM(P147:P148)</f>
        <v>0</v>
      </c>
      <c r="Q149" s="81">
        <f>SUM(Q147:Q148)</f>
        <v>0</v>
      </c>
      <c r="R149" s="59">
        <f t="shared" si="98"/>
        <v>0</v>
      </c>
      <c r="S149" s="10"/>
      <c r="T149" s="10"/>
    </row>
    <row r="150" spans="1:20" ht="21">
      <c r="A150" s="177" t="s">
        <v>1181</v>
      </c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78"/>
      <c r="N150" s="178"/>
      <c r="O150" s="178"/>
      <c r="P150" s="178"/>
      <c r="Q150" s="178"/>
      <c r="R150" s="179"/>
      <c r="S150" s="179"/>
      <c r="T150" s="179"/>
    </row>
    <row r="151" spans="1:20">
      <c r="A151" s="82" t="s">
        <v>17</v>
      </c>
      <c r="B151" s="82" t="s">
        <v>41</v>
      </c>
      <c r="C151" s="82" t="s">
        <v>18</v>
      </c>
      <c r="D151" s="82" t="s">
        <v>42</v>
      </c>
      <c r="E151" s="67" t="s">
        <v>20</v>
      </c>
      <c r="F151" s="82" t="s">
        <v>648</v>
      </c>
      <c r="G151" s="82" t="s">
        <v>649</v>
      </c>
      <c r="H151" s="82" t="s">
        <v>23</v>
      </c>
      <c r="I151" s="51" t="s">
        <v>24</v>
      </c>
      <c r="J151" s="53" t="s">
        <v>25</v>
      </c>
      <c r="K151" s="54" t="s">
        <v>26</v>
      </c>
      <c r="L151" s="51" t="s">
        <v>27</v>
      </c>
      <c r="M151" s="54" t="s">
        <v>28</v>
      </c>
      <c r="N151" s="51" t="s">
        <v>29</v>
      </c>
      <c r="O151" s="54" t="s">
        <v>30</v>
      </c>
      <c r="P151" s="53" t="s">
        <v>31</v>
      </c>
      <c r="Q151" s="54" t="s">
        <v>32</v>
      </c>
      <c r="R151" s="53" t="s">
        <v>33</v>
      </c>
      <c r="S151" s="53" t="s">
        <v>34</v>
      </c>
      <c r="T151" s="68" t="s">
        <v>35</v>
      </c>
    </row>
    <row r="152" spans="1:20">
      <c r="A152" s="180" t="s">
        <v>707</v>
      </c>
      <c r="B152" s="181"/>
      <c r="C152" s="181"/>
      <c r="D152" s="181"/>
      <c r="E152" s="181"/>
      <c r="F152" s="181"/>
      <c r="G152" s="181"/>
      <c r="H152" s="181"/>
      <c r="I152" s="181"/>
      <c r="J152" s="181"/>
      <c r="K152" s="181"/>
      <c r="L152" s="181"/>
      <c r="M152" s="181"/>
      <c r="N152" s="181"/>
      <c r="O152" s="181"/>
      <c r="P152" s="181"/>
      <c r="Q152" s="181"/>
      <c r="R152" s="55"/>
      <c r="S152" s="55"/>
      <c r="T152" s="56"/>
    </row>
    <row r="153" spans="1:20">
      <c r="A153" s="10">
        <v>2</v>
      </c>
      <c r="B153" s="12"/>
      <c r="C153" s="10"/>
      <c r="D153" s="10"/>
      <c r="E153" s="65"/>
      <c r="F153" s="12"/>
      <c r="G153" s="12"/>
      <c r="H153" s="12"/>
      <c r="I153" s="12"/>
      <c r="J153" s="14"/>
      <c r="K153" s="12"/>
      <c r="L153" s="12"/>
      <c r="M153" s="12"/>
      <c r="N153" s="12"/>
      <c r="O153" s="12"/>
      <c r="P153" s="60">
        <f t="shared" ref="P153" si="99">N153*L153*J153</f>
        <v>0</v>
      </c>
      <c r="Q153" s="60">
        <f t="shared" ref="Q153" si="100">K153*M153*O153</f>
        <v>0</v>
      </c>
      <c r="R153" s="59">
        <f t="shared" ref="R153:R154" si="101">Q153-P153</f>
        <v>0</v>
      </c>
      <c r="S153" s="10"/>
      <c r="T153" s="10"/>
    </row>
    <row r="154" spans="1:20">
      <c r="A154" s="191" t="s">
        <v>39</v>
      </c>
      <c r="B154" s="191"/>
      <c r="C154" s="191"/>
      <c r="D154" s="191"/>
      <c r="E154" s="191"/>
      <c r="F154" s="191"/>
      <c r="G154" s="191"/>
      <c r="H154" s="191"/>
      <c r="I154" s="191"/>
      <c r="J154" s="191"/>
      <c r="K154" s="191"/>
      <c r="L154" s="191"/>
      <c r="M154" s="191"/>
      <c r="N154" s="191"/>
      <c r="O154" s="79"/>
      <c r="P154" s="81">
        <f>SUM(P153:P153)</f>
        <v>0</v>
      </c>
      <c r="Q154" s="81">
        <f>SUM(Q153:Q153)</f>
        <v>0</v>
      </c>
      <c r="R154" s="59">
        <f t="shared" si="101"/>
        <v>0</v>
      </c>
      <c r="S154" s="10"/>
      <c r="T154" s="10"/>
    </row>
    <row r="155" spans="1:20" ht="21">
      <c r="A155" s="177" t="s">
        <v>1182</v>
      </c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78"/>
      <c r="N155" s="178"/>
      <c r="O155" s="178"/>
      <c r="P155" s="178"/>
      <c r="Q155" s="178"/>
      <c r="R155" s="179"/>
      <c r="S155" s="179"/>
      <c r="T155" s="179"/>
    </row>
    <row r="156" spans="1:20">
      <c r="A156" s="51" t="s">
        <v>655</v>
      </c>
      <c r="B156" s="51" t="s">
        <v>404</v>
      </c>
      <c r="C156" s="51" t="s">
        <v>18</v>
      </c>
      <c r="D156" s="51" t="s">
        <v>19</v>
      </c>
      <c r="E156" s="67" t="s">
        <v>20</v>
      </c>
      <c r="F156" s="51" t="s">
        <v>21</v>
      </c>
      <c r="G156" s="51" t="s">
        <v>22</v>
      </c>
      <c r="H156" s="51" t="s">
        <v>23</v>
      </c>
      <c r="I156" s="51" t="s">
        <v>24</v>
      </c>
      <c r="J156" s="53" t="s">
        <v>25</v>
      </c>
      <c r="K156" s="54" t="s">
        <v>26</v>
      </c>
      <c r="L156" s="51" t="s">
        <v>27</v>
      </c>
      <c r="M156" s="54" t="s">
        <v>28</v>
      </c>
      <c r="N156" s="51" t="s">
        <v>29</v>
      </c>
      <c r="O156" s="54" t="s">
        <v>30</v>
      </c>
      <c r="P156" s="53" t="s">
        <v>31</v>
      </c>
      <c r="Q156" s="54" t="s">
        <v>32</v>
      </c>
      <c r="R156" s="53" t="s">
        <v>33</v>
      </c>
      <c r="S156" s="53" t="s">
        <v>34</v>
      </c>
      <c r="T156" s="68" t="s">
        <v>35</v>
      </c>
    </row>
    <row r="157" spans="1:20">
      <c r="A157" s="180" t="s">
        <v>712</v>
      </c>
      <c r="B157" s="181"/>
      <c r="C157" s="181"/>
      <c r="D157" s="181"/>
      <c r="E157" s="181"/>
      <c r="F157" s="181"/>
      <c r="G157" s="181"/>
      <c r="H157" s="181"/>
      <c r="I157" s="181"/>
      <c r="J157" s="181"/>
      <c r="K157" s="181"/>
      <c r="L157" s="181"/>
      <c r="M157" s="181"/>
      <c r="N157" s="181"/>
      <c r="O157" s="181"/>
      <c r="P157" s="181"/>
      <c r="Q157" s="181"/>
      <c r="R157" s="55"/>
      <c r="S157" s="55"/>
      <c r="T157" s="56"/>
    </row>
    <row r="158" spans="1:20">
      <c r="A158" s="10">
        <v>1</v>
      </c>
      <c r="B158" s="12"/>
      <c r="C158" s="12"/>
      <c r="D158" s="12"/>
      <c r="E158" s="83"/>
      <c r="F158" s="12"/>
      <c r="G158" s="12"/>
      <c r="H158" s="12"/>
      <c r="I158" s="12"/>
      <c r="J158" s="14"/>
      <c r="K158" s="12"/>
      <c r="L158" s="12"/>
      <c r="M158" s="12"/>
      <c r="N158" s="12"/>
      <c r="O158" s="12"/>
      <c r="P158" s="60">
        <f t="shared" ref="P158:P159" si="102">N158*L158*J158</f>
        <v>0</v>
      </c>
      <c r="Q158" s="60">
        <f t="shared" ref="Q158:Q159" si="103">K158*M158*O158</f>
        <v>0</v>
      </c>
      <c r="R158" s="59">
        <f t="shared" ref="R158:R160" si="104">Q158-P158</f>
        <v>0</v>
      </c>
      <c r="S158" s="10"/>
      <c r="T158" s="10"/>
    </row>
    <row r="159" spans="1:20">
      <c r="A159" s="10">
        <v>2</v>
      </c>
      <c r="B159" s="12"/>
      <c r="C159" s="12"/>
      <c r="D159" s="12"/>
      <c r="E159" s="83"/>
      <c r="F159" s="12"/>
      <c r="G159" s="12"/>
      <c r="H159" s="12"/>
      <c r="I159" s="12"/>
      <c r="J159" s="14"/>
      <c r="K159" s="12"/>
      <c r="L159" s="12"/>
      <c r="M159" s="12"/>
      <c r="N159" s="12"/>
      <c r="O159" s="12"/>
      <c r="P159" s="60">
        <f t="shared" si="102"/>
        <v>0</v>
      </c>
      <c r="Q159" s="60">
        <f t="shared" si="103"/>
        <v>0</v>
      </c>
      <c r="R159" s="59">
        <f t="shared" si="104"/>
        <v>0</v>
      </c>
      <c r="S159" s="10"/>
      <c r="T159" s="10"/>
    </row>
    <row r="160" spans="1:20">
      <c r="A160" s="191" t="s">
        <v>39</v>
      </c>
      <c r="B160" s="191"/>
      <c r="C160" s="191"/>
      <c r="D160" s="191"/>
      <c r="E160" s="191"/>
      <c r="F160" s="191"/>
      <c r="G160" s="191"/>
      <c r="H160" s="191"/>
      <c r="I160" s="191"/>
      <c r="J160" s="191"/>
      <c r="K160" s="191"/>
      <c r="L160" s="191"/>
      <c r="M160" s="191"/>
      <c r="N160" s="191"/>
      <c r="O160" s="39"/>
      <c r="P160" s="81">
        <f>SUM(P158:P159)</f>
        <v>0</v>
      </c>
      <c r="Q160" s="81">
        <f>SUM(Q158:Q159)</f>
        <v>0</v>
      </c>
      <c r="R160" s="59">
        <f t="shared" si="104"/>
        <v>0</v>
      </c>
      <c r="S160" s="10"/>
      <c r="T160" s="10"/>
    </row>
    <row r="161" spans="1:20">
      <c r="A161" s="192" t="s">
        <v>706</v>
      </c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84">
        <f>P73+P144+P149+P154+P160+P132</f>
        <v>1781826</v>
      </c>
      <c r="Q161" s="84">
        <f>Q73+Q144+Q149+Q154+Q160+Q132</f>
        <v>2052059.26</v>
      </c>
      <c r="R161" s="85"/>
      <c r="S161" s="86"/>
      <c r="T161" s="86"/>
    </row>
    <row r="162" spans="1:20" ht="17">
      <c r="A162" s="156" t="s">
        <v>938</v>
      </c>
      <c r="B162" s="156"/>
      <c r="C162" s="156"/>
      <c r="D162" s="156"/>
      <c r="E162" s="156"/>
      <c r="F162" s="156"/>
      <c r="G162" s="156"/>
      <c r="H162" s="156"/>
      <c r="I162" s="156"/>
      <c r="J162" s="156"/>
      <c r="K162" s="156"/>
      <c r="L162" s="156"/>
      <c r="M162" s="156"/>
      <c r="N162" s="156"/>
      <c r="O162" s="40">
        <v>0.05</v>
      </c>
      <c r="P162" s="87">
        <f>(P161-P73)*O162</f>
        <v>83662.5</v>
      </c>
      <c r="Q162" s="26">
        <f>Q161*O162</f>
        <v>102602.963</v>
      </c>
      <c r="R162" s="88"/>
      <c r="S162" s="89"/>
      <c r="T162" s="89"/>
    </row>
    <row r="163" spans="1:20" ht="17">
      <c r="A163" s="156" t="s">
        <v>939</v>
      </c>
      <c r="B163" s="156"/>
      <c r="C163" s="156"/>
      <c r="D163" s="156"/>
      <c r="E163" s="156"/>
      <c r="F163" s="156"/>
      <c r="G163" s="156"/>
      <c r="H163" s="156"/>
      <c r="I163" s="156"/>
      <c r="J163" s="156"/>
      <c r="K163" s="156"/>
      <c r="L163" s="156"/>
      <c r="M163" s="156"/>
      <c r="N163" s="156"/>
      <c r="O163" s="40">
        <v>0.1</v>
      </c>
      <c r="P163" s="87">
        <f>P73*O163</f>
        <v>10857.6</v>
      </c>
      <c r="Q163" s="26">
        <f>Q162*O163</f>
        <v>10260.296300000002</v>
      </c>
      <c r="R163" s="88"/>
      <c r="S163" s="89"/>
      <c r="T163" s="89"/>
    </row>
    <row r="164" spans="1:20">
      <c r="A164" s="197" t="s">
        <v>717</v>
      </c>
      <c r="B164" s="197"/>
      <c r="C164" s="197"/>
      <c r="D164" s="197"/>
      <c r="E164" s="197"/>
      <c r="F164" s="197"/>
      <c r="G164" s="39" t="s">
        <v>43</v>
      </c>
      <c r="H164" s="156" t="s">
        <v>1183</v>
      </c>
      <c r="I164" s="156"/>
      <c r="J164" s="156"/>
      <c r="K164" s="156"/>
      <c r="L164" s="156"/>
      <c r="M164" s="156"/>
      <c r="N164" s="156"/>
      <c r="O164" s="40">
        <v>0.06</v>
      </c>
      <c r="P164" s="90">
        <f>(P161+P162+P163)*O164</f>
        <v>112580.766</v>
      </c>
      <c r="Q164" s="14">
        <f>(Q161+Q162+Q163)*O164</f>
        <v>129895.351158</v>
      </c>
      <c r="R164" s="59"/>
      <c r="S164" s="10"/>
      <c r="T164" s="10"/>
    </row>
    <row r="165" spans="1:20">
      <c r="A165" s="154" t="s">
        <v>44</v>
      </c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93"/>
      <c r="P165" s="66">
        <f>SUM(P161:P164)</f>
        <v>1988926.8660000002</v>
      </c>
      <c r="Q165" s="14">
        <f>SUM(Q161:Q164)</f>
        <v>2294817.8704580003</v>
      </c>
      <c r="R165" s="59"/>
      <c r="S165" s="10"/>
      <c r="T165" s="10"/>
    </row>
    <row r="166" spans="1:20">
      <c r="A166" s="194" t="s">
        <v>45</v>
      </c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6"/>
      <c r="P166" s="91"/>
      <c r="Q166" s="91"/>
      <c r="R166" s="91"/>
      <c r="S166" s="91"/>
      <c r="T166" s="91"/>
    </row>
    <row r="167" spans="1:20">
      <c r="A167" s="154" t="s">
        <v>40</v>
      </c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44" t="s">
        <v>713</v>
      </c>
      <c r="O167" s="43" t="s">
        <v>724</v>
      </c>
      <c r="P167" s="92">
        <f>SUMIF('报价结算清单  ¥1,988,926.87 '!$E$12:$E$1071,A167,'报价结算清单  ¥1,988,926.87 '!$P$12:$P$1071)/P161</f>
        <v>4.6300817251516142E-2</v>
      </c>
      <c r="Q167" s="92">
        <f>SUMIF('报价结算清单  ¥1,988,926.87 '!$E$12:$E$1071,B167,'报价结算清单  ¥1,988,926.87 '!$P$12:$P$1071)/Q161</f>
        <v>0</v>
      </c>
      <c r="R167" s="59"/>
      <c r="S167" s="10"/>
      <c r="T167" s="10"/>
    </row>
    <row r="168" spans="1:20">
      <c r="A168" s="154" t="s">
        <v>923</v>
      </c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44" t="s">
        <v>715</v>
      </c>
      <c r="O168" s="43" t="s">
        <v>724</v>
      </c>
      <c r="P168" s="93">
        <f>P132/P161</f>
        <v>0.83725908141423466</v>
      </c>
      <c r="Q168" s="93">
        <f>Q132/Q161</f>
        <v>0.76655935852456814</v>
      </c>
      <c r="R168" s="59"/>
      <c r="S168" s="10"/>
      <c r="T168" s="10"/>
    </row>
    <row r="169" spans="1:20">
      <c r="A169" s="154" t="s">
        <v>726</v>
      </c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44" t="s">
        <v>715</v>
      </c>
      <c r="O169" s="43" t="s">
        <v>724</v>
      </c>
      <c r="P169" s="93">
        <f>P144/P161</f>
        <v>0.10180567575060639</v>
      </c>
      <c r="Q169" s="93">
        <f>Q144/Q161</f>
        <v>7.3831254756258832E-2</v>
      </c>
      <c r="R169" s="59"/>
      <c r="S169" s="10"/>
      <c r="T169" s="10"/>
    </row>
    <row r="170" spans="1:20">
      <c r="A170" s="154" t="s">
        <v>727</v>
      </c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44" t="s">
        <v>715</v>
      </c>
      <c r="O170" s="43" t="s">
        <v>724</v>
      </c>
      <c r="P170" s="93">
        <f>P149/P161</f>
        <v>0</v>
      </c>
      <c r="Q170" s="93">
        <f>Q149/Q161</f>
        <v>0</v>
      </c>
      <c r="R170" s="59"/>
      <c r="S170" s="10"/>
      <c r="T170" s="10"/>
    </row>
    <row r="171" spans="1:20">
      <c r="A171" s="154" t="s">
        <v>701</v>
      </c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44" t="s">
        <v>715</v>
      </c>
      <c r="O171" s="43" t="s">
        <v>724</v>
      </c>
      <c r="P171" s="93">
        <f>P154/P161</f>
        <v>0</v>
      </c>
      <c r="Q171" s="93">
        <f>Q154/Q161</f>
        <v>0</v>
      </c>
      <c r="R171" s="59"/>
      <c r="S171" s="10"/>
      <c r="T171" s="10"/>
    </row>
    <row r="172" spans="1:20">
      <c r="A172" s="154" t="s">
        <v>725</v>
      </c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44" t="s">
        <v>714</v>
      </c>
      <c r="O172" s="43" t="s">
        <v>724</v>
      </c>
      <c r="P172" s="93">
        <f>P160/P161</f>
        <v>0</v>
      </c>
      <c r="Q172" s="93">
        <f>Q160/Q161</f>
        <v>0</v>
      </c>
      <c r="R172" s="59"/>
      <c r="S172" s="10"/>
      <c r="T172" s="10"/>
    </row>
  </sheetData>
  <sheetProtection formatCells="0" formatColumns="0" formatRows="0" insertColumns="0" insertRows="0" insertHyperlinks="0" deleteColumns="0" deleteRows="0" sort="0" autoFilter="0" pivotTables="0"/>
  <mergeCells count="79">
    <mergeCell ref="A150:Q150"/>
    <mergeCell ref="C63:C64"/>
    <mergeCell ref="B65:B66"/>
    <mergeCell ref="C65:C66"/>
    <mergeCell ref="A168:M168"/>
    <mergeCell ref="A73:N73"/>
    <mergeCell ref="A72:N72"/>
    <mergeCell ref="A161:O161"/>
    <mergeCell ref="H164:N164"/>
    <mergeCell ref="A165:O165"/>
    <mergeCell ref="A166:O166"/>
    <mergeCell ref="A164:F164"/>
    <mergeCell ref="A167:M167"/>
    <mergeCell ref="A160:N160"/>
    <mergeCell ref="A155:Q155"/>
    <mergeCell ref="A154:N154"/>
    <mergeCell ref="A149:N149"/>
    <mergeCell ref="R133:T133"/>
    <mergeCell ref="A74:Q74"/>
    <mergeCell ref="R74:T74"/>
    <mergeCell ref="A76:Q76"/>
    <mergeCell ref="R76:T76"/>
    <mergeCell ref="A132:N132"/>
    <mergeCell ref="R145:T145"/>
    <mergeCell ref="A144:N144"/>
    <mergeCell ref="R135:T135"/>
    <mergeCell ref="A135:Q135"/>
    <mergeCell ref="A145:Q145"/>
    <mergeCell ref="A133:Q133"/>
    <mergeCell ref="A152:Q152"/>
    <mergeCell ref="A157:Q157"/>
    <mergeCell ref="R52:T52"/>
    <mergeCell ref="R68:T68"/>
    <mergeCell ref="A67:N67"/>
    <mergeCell ref="B53:B58"/>
    <mergeCell ref="A52:Q52"/>
    <mergeCell ref="A68:Q68"/>
    <mergeCell ref="C53:C54"/>
    <mergeCell ref="C55:C56"/>
    <mergeCell ref="C57:C58"/>
    <mergeCell ref="B59:B64"/>
    <mergeCell ref="C59:C60"/>
    <mergeCell ref="C61:C62"/>
    <mergeCell ref="R155:T155"/>
    <mergeCell ref="R150:T150"/>
    <mergeCell ref="A9:Q9"/>
    <mergeCell ref="R9:T9"/>
    <mergeCell ref="A11:Q11"/>
    <mergeCell ref="R11:T11"/>
    <mergeCell ref="A51:N5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69:M169"/>
    <mergeCell ref="A170:M170"/>
    <mergeCell ref="A171:M171"/>
    <mergeCell ref="A172:M172"/>
    <mergeCell ref="A162:N162"/>
    <mergeCell ref="A163:N163"/>
  </mergeCells>
  <phoneticPr fontId="10" type="noConversion"/>
  <dataValidations count="3">
    <dataValidation type="list" allowBlank="1" showInputMessage="1" showErrorMessage="1" sqref="G164" xr:uid="{00000000-0002-0000-0100-000000000000}">
      <formula1>"是,否"</formula1>
    </dataValidation>
    <dataValidation type="list" allowBlank="1" showInputMessage="1" showErrorMessage="1" sqref="O164" xr:uid="{00000000-0002-0000-0100-000001000000}">
      <formula1>"0%,1%,3%,6%"</formula1>
    </dataValidation>
    <dataValidation type="list" allowBlank="1" showInputMessage="1" showErrorMessage="1" sqref="O162:O163" xr:uid="{00000000-0002-0000-0100-000002000000}">
      <formula1>"0%,5%,10%"</formula1>
    </dataValidation>
  </dataValidations>
  <hyperlinks>
    <hyperlink ref="O7" r:id="rId1" xr:uid="{BDABE089-24C6-7946-ACD8-966C6C48123D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topLeftCell="C1" zoomScale="125" workbookViewId="0">
      <pane ySplit="1" topLeftCell="A247" activePane="bottomLeft" state="frozen"/>
      <selection pane="bottomLeft" activeCell="E267" sqref="E267"/>
    </sheetView>
  </sheetViews>
  <sheetFormatPr baseColWidth="10" defaultColWidth="11.6640625" defaultRowHeight="14"/>
  <cols>
    <col min="1" max="1" width="6.6640625" style="8" bestFit="1" customWidth="1"/>
    <col min="2" max="2" width="11" style="8" bestFit="1" customWidth="1"/>
    <col min="3" max="3" width="29" style="8" customWidth="1"/>
    <col min="4" max="4" width="40.6640625" style="8" bestFit="1" customWidth="1"/>
    <col min="5" max="5" width="83.83203125" style="8" bestFit="1" customWidth="1"/>
    <col min="6" max="6" width="9.5" style="8" bestFit="1" customWidth="1"/>
    <col min="7" max="7" width="10" style="8" bestFit="1" customWidth="1"/>
    <col min="8" max="8" width="8.33203125" style="8" bestFit="1" customWidth="1"/>
    <col min="9" max="16384" width="11.6640625" style="8"/>
  </cols>
  <sheetData>
    <row r="1" spans="1:8" s="3" customFormat="1" ht="15">
      <c r="A1" s="20" t="s">
        <v>655</v>
      </c>
      <c r="B1" s="20" t="s">
        <v>940</v>
      </c>
      <c r="C1" s="20" t="s">
        <v>915</v>
      </c>
      <c r="D1" s="20" t="s">
        <v>941</v>
      </c>
      <c r="E1" s="20" t="s">
        <v>916</v>
      </c>
      <c r="F1" s="20" t="s">
        <v>917</v>
      </c>
      <c r="G1" s="20" t="s">
        <v>650</v>
      </c>
      <c r="H1" s="21" t="s">
        <v>403</v>
      </c>
    </row>
    <row r="2" spans="1:8" s="6" customFormat="1">
      <c r="A2" s="22"/>
      <c r="B2" s="22"/>
      <c r="C2" s="22"/>
      <c r="D2" s="22"/>
      <c r="E2" s="22"/>
      <c r="F2" s="22"/>
      <c r="G2" s="22"/>
      <c r="H2" s="23"/>
    </row>
    <row r="3" spans="1:8" s="7" customFormat="1" ht="15">
      <c r="A3" s="16" t="s">
        <v>716</v>
      </c>
      <c r="B3" s="16" t="s">
        <v>46</v>
      </c>
      <c r="C3" s="16" t="s">
        <v>47</v>
      </c>
      <c r="D3" s="16" t="s">
        <v>48</v>
      </c>
      <c r="E3" s="16" t="s">
        <v>49</v>
      </c>
      <c r="F3" s="27" t="s">
        <v>50</v>
      </c>
      <c r="G3" s="28">
        <v>100</v>
      </c>
      <c r="H3" s="29" t="e">
        <f>SUMIF([2]报价结算清单!$E$12:$E$573,A3,[2]报价结算清单!$P$12:$P$573)</f>
        <v>#VALUE!</v>
      </c>
    </row>
    <row r="4" spans="1:8" s="7" customFormat="1" ht="15">
      <c r="A4" s="16" t="s">
        <v>406</v>
      </c>
      <c r="B4" s="16" t="s">
        <v>46</v>
      </c>
      <c r="C4" s="16" t="s">
        <v>729</v>
      </c>
      <c r="D4" s="16" t="s">
        <v>730</v>
      </c>
      <c r="E4" s="16" t="s">
        <v>731</v>
      </c>
      <c r="F4" s="27" t="s">
        <v>50</v>
      </c>
      <c r="G4" s="28">
        <v>240</v>
      </c>
      <c r="H4" s="29" t="e">
        <f>SUMIF([2]报价结算清单!$E$12:$E$573,A4,[2]报价结算清单!$P$12:$P$573)</f>
        <v>#VALUE!</v>
      </c>
    </row>
    <row r="5" spans="1:8" s="7" customFormat="1" ht="15">
      <c r="A5" s="16" t="s">
        <v>407</v>
      </c>
      <c r="B5" s="16" t="s">
        <v>46</v>
      </c>
      <c r="C5" s="16" t="s">
        <v>729</v>
      </c>
      <c r="D5" s="16" t="s">
        <v>730</v>
      </c>
      <c r="E5" s="16" t="s">
        <v>732</v>
      </c>
      <c r="F5" s="27" t="s">
        <v>50</v>
      </c>
      <c r="G5" s="28">
        <v>240</v>
      </c>
      <c r="H5" s="29" t="e">
        <f>SUMIF([2]报价结算清单!$E$12:$E$573,A5,[2]报价结算清单!$P$12:$P$573)</f>
        <v>#VALUE!</v>
      </c>
    </row>
    <row r="6" spans="1:8" s="7" customFormat="1" ht="15">
      <c r="A6" s="16" t="s">
        <v>408</v>
      </c>
      <c r="B6" s="16" t="s">
        <v>46</v>
      </c>
      <c r="C6" s="16" t="s">
        <v>55</v>
      </c>
      <c r="D6" s="16" t="s">
        <v>56</v>
      </c>
      <c r="E6" s="16" t="s">
        <v>57</v>
      </c>
      <c r="F6" s="27" t="s">
        <v>50</v>
      </c>
      <c r="G6" s="28">
        <v>48</v>
      </c>
      <c r="H6" s="29" t="e">
        <f>SUMIF([2]报价结算清单!$E$12:$E$573,A6,[2]报价结算清单!$P$12:$P$573)</f>
        <v>#VALUE!</v>
      </c>
    </row>
    <row r="7" spans="1:8" s="7" customFormat="1" ht="15">
      <c r="A7" s="16" t="s">
        <v>409</v>
      </c>
      <c r="B7" s="16" t="s">
        <v>46</v>
      </c>
      <c r="C7" s="16" t="s">
        <v>55</v>
      </c>
      <c r="D7" s="16" t="s">
        <v>58</v>
      </c>
      <c r="E7" s="16" t="s">
        <v>59</v>
      </c>
      <c r="F7" s="27" t="s">
        <v>50</v>
      </c>
      <c r="G7" s="28">
        <v>60</v>
      </c>
      <c r="H7" s="29" t="e">
        <f>SUMIF([2]报价结算清单!$E$12:$E$573,A7,[2]报价结算清单!$P$12:$P$573)</f>
        <v>#VALUE!</v>
      </c>
    </row>
    <row r="8" spans="1:8" ht="15">
      <c r="A8" s="16" t="s">
        <v>410</v>
      </c>
      <c r="B8" s="16" t="s">
        <v>46</v>
      </c>
      <c r="C8" s="16" t="s">
        <v>60</v>
      </c>
      <c r="D8" s="16" t="s">
        <v>61</v>
      </c>
      <c r="E8" s="16" t="s">
        <v>62</v>
      </c>
      <c r="F8" s="27" t="s">
        <v>50</v>
      </c>
      <c r="G8" s="28">
        <v>16</v>
      </c>
      <c r="H8" s="29" t="e">
        <f>SUMIF([2]报价结算清单!$E$12:$E$573,A8,[2]报价结算清单!$P$12:$P$573)</f>
        <v>#VALUE!</v>
      </c>
    </row>
    <row r="9" spans="1:8" ht="15">
      <c r="A9" s="16" t="s">
        <v>411</v>
      </c>
      <c r="B9" s="16" t="s">
        <v>46</v>
      </c>
      <c r="C9" s="16" t="s">
        <v>60</v>
      </c>
      <c r="D9" s="16" t="s">
        <v>63</v>
      </c>
      <c r="E9" s="16" t="s">
        <v>64</v>
      </c>
      <c r="F9" s="27" t="s">
        <v>50</v>
      </c>
      <c r="G9" s="28">
        <v>20</v>
      </c>
      <c r="H9" s="29" t="e">
        <f>SUMIF([2]报价结算清单!$E$12:$E$573,A9,[2]报价结算清单!$P$12:$P$573)</f>
        <v>#VALUE!</v>
      </c>
    </row>
    <row r="10" spans="1:8" ht="15">
      <c r="A10" s="16" t="s">
        <v>412</v>
      </c>
      <c r="B10" s="16" t="s">
        <v>46</v>
      </c>
      <c r="C10" s="16" t="s">
        <v>65</v>
      </c>
      <c r="D10" s="16" t="s">
        <v>734</v>
      </c>
      <c r="E10" s="16" t="s">
        <v>735</v>
      </c>
      <c r="F10" s="27" t="s">
        <v>50</v>
      </c>
      <c r="G10" s="28">
        <v>100</v>
      </c>
      <c r="H10" s="29" t="e">
        <f>SUMIF([2]报价结算清单!$E$12:$E$573,A10,[2]报价结算清单!$P$12:$P$573)</f>
        <v>#VALUE!</v>
      </c>
    </row>
    <row r="11" spans="1:8" ht="15">
      <c r="A11" s="16" t="s">
        <v>413</v>
      </c>
      <c r="B11" s="16" t="s">
        <v>46</v>
      </c>
      <c r="C11" s="16" t="s">
        <v>65</v>
      </c>
      <c r="D11" s="16" t="s">
        <v>734</v>
      </c>
      <c r="E11" s="16" t="s">
        <v>736</v>
      </c>
      <c r="F11" s="27" t="s">
        <v>50</v>
      </c>
      <c r="G11" s="28">
        <v>100</v>
      </c>
      <c r="H11" s="29" t="e">
        <f>SUMIF([2]报价结算清单!$E$12:$E$573,A11,[2]报价结算清单!$P$12:$P$573)</f>
        <v>#VALUE!</v>
      </c>
    </row>
    <row r="12" spans="1:8" ht="15">
      <c r="A12" s="16" t="s">
        <v>414</v>
      </c>
      <c r="B12" s="16" t="s">
        <v>46</v>
      </c>
      <c r="C12" s="16" t="s">
        <v>65</v>
      </c>
      <c r="D12" s="16" t="s">
        <v>734</v>
      </c>
      <c r="E12" s="16" t="s">
        <v>737</v>
      </c>
      <c r="F12" s="27" t="s">
        <v>50</v>
      </c>
      <c r="G12" s="30">
        <v>110</v>
      </c>
      <c r="H12" s="29" t="e">
        <f>SUMIF([2]报价结算清单!$E$12:$E$573,A12,[2]报价结算清单!$P$12:$P$573)</f>
        <v>#VALUE!</v>
      </c>
    </row>
    <row r="13" spans="1:8" ht="15">
      <c r="A13" s="16" t="s">
        <v>415</v>
      </c>
      <c r="B13" s="16" t="s">
        <v>46</v>
      </c>
      <c r="C13" s="16" t="s">
        <v>65</v>
      </c>
      <c r="D13" s="16" t="s">
        <v>734</v>
      </c>
      <c r="E13" s="16" t="s">
        <v>738</v>
      </c>
      <c r="F13" s="27" t="s">
        <v>50</v>
      </c>
      <c r="G13" s="30">
        <v>120</v>
      </c>
      <c r="H13" s="29" t="e">
        <f>SUMIF([2]报价结算清单!$E$12:$E$573,A13,[2]报价结算清单!$P$12:$P$573)</f>
        <v>#VALUE!</v>
      </c>
    </row>
    <row r="14" spans="1:8" ht="15">
      <c r="A14" s="16" t="s">
        <v>416</v>
      </c>
      <c r="B14" s="16" t="s">
        <v>46</v>
      </c>
      <c r="C14" s="16" t="s">
        <v>65</v>
      </c>
      <c r="D14" s="16" t="s">
        <v>734</v>
      </c>
      <c r="E14" s="16" t="s">
        <v>739</v>
      </c>
      <c r="F14" s="27" t="s">
        <v>50</v>
      </c>
      <c r="G14" s="30">
        <v>180</v>
      </c>
      <c r="H14" s="29" t="e">
        <f>SUMIF([2]报价结算清单!$E$12:$E$573,A14,[2]报价结算清单!$P$12:$P$573)</f>
        <v>#VALUE!</v>
      </c>
    </row>
    <row r="15" spans="1:8" ht="15">
      <c r="A15" s="16" t="s">
        <v>417</v>
      </c>
      <c r="B15" s="16" t="s">
        <v>46</v>
      </c>
      <c r="C15" s="16" t="s">
        <v>65</v>
      </c>
      <c r="D15" s="16" t="s">
        <v>734</v>
      </c>
      <c r="E15" s="16" t="s">
        <v>740</v>
      </c>
      <c r="F15" s="27" t="s">
        <v>50</v>
      </c>
      <c r="G15" s="30">
        <v>180</v>
      </c>
      <c r="H15" s="29" t="e">
        <f>SUMIF([2]报价结算清单!$E$12:$E$573,A15,[2]报价结算清单!$P$12:$P$573)</f>
        <v>#VALUE!</v>
      </c>
    </row>
    <row r="16" spans="1:8" ht="15">
      <c r="A16" s="16" t="s">
        <v>418</v>
      </c>
      <c r="B16" s="16" t="s">
        <v>46</v>
      </c>
      <c r="C16" s="16" t="s">
        <v>65</v>
      </c>
      <c r="D16" s="16" t="s">
        <v>734</v>
      </c>
      <c r="E16" s="16" t="s">
        <v>741</v>
      </c>
      <c r="F16" s="27" t="s">
        <v>50</v>
      </c>
      <c r="G16" s="28">
        <v>220</v>
      </c>
      <c r="H16" s="29" t="e">
        <f>SUMIF([2]报价结算清单!$E$12:$E$573,A16,[2]报价结算清单!$P$12:$P$573)</f>
        <v>#VALUE!</v>
      </c>
    </row>
    <row r="17" spans="1:8" ht="15">
      <c r="A17" s="16" t="s">
        <v>419</v>
      </c>
      <c r="B17" s="16" t="s">
        <v>46</v>
      </c>
      <c r="C17" s="16" t="s">
        <v>65</v>
      </c>
      <c r="D17" s="16" t="s">
        <v>734</v>
      </c>
      <c r="E17" s="16" t="s">
        <v>742</v>
      </c>
      <c r="F17" s="27" t="s">
        <v>53</v>
      </c>
      <c r="G17" s="28">
        <v>100</v>
      </c>
      <c r="H17" s="29" t="e">
        <f>SUMIF([2]报价结算清单!$E$12:$E$573,A17,[2]报价结算清单!$P$12:$P$573)</f>
        <v>#VALUE!</v>
      </c>
    </row>
    <row r="18" spans="1:8" ht="15">
      <c r="A18" s="16" t="s">
        <v>420</v>
      </c>
      <c r="B18" s="16" t="s">
        <v>46</v>
      </c>
      <c r="C18" s="16" t="s">
        <v>65</v>
      </c>
      <c r="D18" s="16" t="s">
        <v>734</v>
      </c>
      <c r="E18" s="16" t="s">
        <v>743</v>
      </c>
      <c r="F18" s="27" t="s">
        <v>53</v>
      </c>
      <c r="G18" s="28">
        <v>120</v>
      </c>
      <c r="H18" s="29" t="e">
        <f>SUMIF([2]报价结算清单!$E$12:$E$573,A18,[2]报价结算清单!$P$12:$P$573)</f>
        <v>#VALUE!</v>
      </c>
    </row>
    <row r="19" spans="1:8" ht="15">
      <c r="A19" s="16" t="s">
        <v>421</v>
      </c>
      <c r="B19" s="16" t="s">
        <v>46</v>
      </c>
      <c r="C19" s="16" t="s">
        <v>65</v>
      </c>
      <c r="D19" s="16" t="s">
        <v>734</v>
      </c>
      <c r="E19" s="16" t="s">
        <v>744</v>
      </c>
      <c r="F19" s="27" t="s">
        <v>53</v>
      </c>
      <c r="G19" s="28">
        <v>120</v>
      </c>
      <c r="H19" s="29" t="e">
        <f>SUMIF([2]报价结算清单!$E$12:$E$573,A19,[2]报价结算清单!$P$12:$P$573)</f>
        <v>#VALUE!</v>
      </c>
    </row>
    <row r="20" spans="1:8" ht="15">
      <c r="A20" s="16" t="s">
        <v>422</v>
      </c>
      <c r="B20" s="16" t="s">
        <v>46</v>
      </c>
      <c r="C20" s="16" t="s">
        <v>65</v>
      </c>
      <c r="D20" s="16" t="s">
        <v>734</v>
      </c>
      <c r="E20" s="16" t="s">
        <v>745</v>
      </c>
      <c r="F20" s="27" t="s">
        <v>53</v>
      </c>
      <c r="G20" s="28">
        <v>140</v>
      </c>
      <c r="H20" s="29" t="e">
        <f>SUMIF([2]报价结算清单!$E$12:$E$573,A20,[2]报价结算清单!$P$12:$P$573)</f>
        <v>#VALUE!</v>
      </c>
    </row>
    <row r="21" spans="1:8" ht="15">
      <c r="A21" s="16" t="s">
        <v>423</v>
      </c>
      <c r="B21" s="16" t="s">
        <v>46</v>
      </c>
      <c r="C21" s="16" t="s">
        <v>65</v>
      </c>
      <c r="D21" s="16" t="s">
        <v>734</v>
      </c>
      <c r="E21" s="16" t="s">
        <v>746</v>
      </c>
      <c r="F21" s="27" t="s">
        <v>53</v>
      </c>
      <c r="G21" s="28">
        <v>140</v>
      </c>
      <c r="H21" s="29" t="e">
        <f>SUMIF([2]报价结算清单!$E$12:$E$573,A21,[2]报价结算清单!$P$12:$P$573)</f>
        <v>#VALUE!</v>
      </c>
    </row>
    <row r="22" spans="1:8" ht="15">
      <c r="A22" s="16" t="s">
        <v>424</v>
      </c>
      <c r="B22" s="16" t="s">
        <v>46</v>
      </c>
      <c r="C22" s="16" t="s">
        <v>66</v>
      </c>
      <c r="D22" s="16" t="s">
        <v>67</v>
      </c>
      <c r="E22" s="16" t="s">
        <v>68</v>
      </c>
      <c r="F22" s="27" t="s">
        <v>69</v>
      </c>
      <c r="G22" s="28">
        <v>130</v>
      </c>
      <c r="H22" s="29" t="e">
        <f>SUMIF([2]报价结算清单!$E$12:$E$573,A22,[2]报价结算清单!$P$12:$P$573)</f>
        <v>#VALUE!</v>
      </c>
    </row>
    <row r="23" spans="1:8" s="7" customFormat="1" ht="15">
      <c r="A23" s="16" t="s">
        <v>425</v>
      </c>
      <c r="B23" s="16" t="s">
        <v>46</v>
      </c>
      <c r="C23" s="16" t="s">
        <v>66</v>
      </c>
      <c r="D23" s="16" t="s">
        <v>747</v>
      </c>
      <c r="E23" s="16" t="s">
        <v>748</v>
      </c>
      <c r="F23" s="27" t="s">
        <v>69</v>
      </c>
      <c r="G23" s="30">
        <v>280</v>
      </c>
      <c r="H23" s="29" t="e">
        <f>SUMIF([2]报价结算清单!$E$12:$E$573,A23,[2]报价结算清单!$P$12:$P$573)</f>
        <v>#VALUE!</v>
      </c>
    </row>
    <row r="24" spans="1:8" s="7" customFormat="1" ht="15">
      <c r="A24" s="16" t="s">
        <v>426</v>
      </c>
      <c r="B24" s="16" t="s">
        <v>46</v>
      </c>
      <c r="C24" s="16" t="s">
        <v>70</v>
      </c>
      <c r="D24" s="16" t="s">
        <v>70</v>
      </c>
      <c r="E24" s="16" t="s">
        <v>71</v>
      </c>
      <c r="F24" s="27" t="s">
        <v>54</v>
      </c>
      <c r="G24" s="28">
        <v>220</v>
      </c>
      <c r="H24" s="29" t="e">
        <f>SUMIF([2]报价结算清单!$E$12:$E$573,A24,[2]报价结算清单!$P$12:$P$573)</f>
        <v>#VALUE!</v>
      </c>
    </row>
    <row r="25" spans="1:8" s="7" customFormat="1" ht="15">
      <c r="A25" s="16" t="s">
        <v>427</v>
      </c>
      <c r="B25" s="16" t="s">
        <v>46</v>
      </c>
      <c r="C25" s="16" t="s">
        <v>72</v>
      </c>
      <c r="D25" s="16" t="s">
        <v>72</v>
      </c>
      <c r="E25" s="16" t="s">
        <v>73</v>
      </c>
      <c r="F25" s="27" t="s">
        <v>54</v>
      </c>
      <c r="G25" s="28">
        <v>50</v>
      </c>
      <c r="H25" s="29" t="e">
        <f>SUMIF([2]报价结算清单!$E$12:$E$573,A25,[2]报价结算清单!$P$12:$P$573)</f>
        <v>#VALUE!</v>
      </c>
    </row>
    <row r="26" spans="1:8" s="7" customFormat="1" ht="15">
      <c r="A26" s="16" t="s">
        <v>428</v>
      </c>
      <c r="B26" s="16" t="s">
        <v>46</v>
      </c>
      <c r="C26" s="16" t="s">
        <v>74</v>
      </c>
      <c r="D26" s="16" t="s">
        <v>75</v>
      </c>
      <c r="E26" s="16" t="s">
        <v>76</v>
      </c>
      <c r="F26" s="27" t="s">
        <v>50</v>
      </c>
      <c r="G26" s="28">
        <v>69</v>
      </c>
      <c r="H26" s="29" t="e">
        <f>SUMIF([2]报价结算清单!$E$12:$E$573,A26,[2]报价结算清单!$P$12:$P$573)</f>
        <v>#VALUE!</v>
      </c>
    </row>
    <row r="27" spans="1:8" s="7" customFormat="1" ht="15">
      <c r="A27" s="16" t="s">
        <v>429</v>
      </c>
      <c r="B27" s="16" t="s">
        <v>46</v>
      </c>
      <c r="C27" s="16" t="s">
        <v>77</v>
      </c>
      <c r="D27" s="16" t="s">
        <v>78</v>
      </c>
      <c r="E27" s="16" t="s">
        <v>62</v>
      </c>
      <c r="F27" s="27" t="s">
        <v>54</v>
      </c>
      <c r="G27" s="28">
        <v>95</v>
      </c>
      <c r="H27" s="29" t="e">
        <f>SUMIF([2]报价结算清单!$E$12:$E$573,A27,[2]报价结算清单!$P$12:$P$573)</f>
        <v>#VALUE!</v>
      </c>
    </row>
    <row r="28" spans="1:8" s="7" customFormat="1" ht="15">
      <c r="A28" s="16" t="s">
        <v>430</v>
      </c>
      <c r="B28" s="16" t="s">
        <v>46</v>
      </c>
      <c r="C28" s="16" t="s">
        <v>77</v>
      </c>
      <c r="D28" s="16" t="s">
        <v>749</v>
      </c>
      <c r="E28" s="16" t="s">
        <v>733</v>
      </c>
      <c r="F28" s="27" t="s">
        <v>50</v>
      </c>
      <c r="G28" s="28">
        <v>300</v>
      </c>
      <c r="H28" s="29" t="e">
        <f>SUMIF([2]报价结算清单!$E$12:$E$573,A28,[2]报价结算清单!$P$12:$P$573)</f>
        <v>#VALUE!</v>
      </c>
    </row>
    <row r="29" spans="1:8" s="7" customFormat="1" ht="15">
      <c r="A29" s="16" t="s">
        <v>431</v>
      </c>
      <c r="B29" s="16" t="s">
        <v>46</v>
      </c>
      <c r="C29" s="16" t="s">
        <v>77</v>
      </c>
      <c r="D29" s="16" t="s">
        <v>750</v>
      </c>
      <c r="E29" s="16" t="s">
        <v>733</v>
      </c>
      <c r="F29" s="27" t="s">
        <v>54</v>
      </c>
      <c r="G29" s="28">
        <v>1080</v>
      </c>
      <c r="H29" s="29" t="e">
        <f>SUMIF([2]报价结算清单!$E$12:$E$573,A29,[2]报价结算清单!$P$12:$P$573)</f>
        <v>#VALUE!</v>
      </c>
    </row>
    <row r="30" spans="1:8" s="7" customFormat="1" ht="15">
      <c r="A30" s="16" t="s">
        <v>432</v>
      </c>
      <c r="B30" s="16" t="s">
        <v>46</v>
      </c>
      <c r="C30" s="16" t="s">
        <v>77</v>
      </c>
      <c r="D30" s="16" t="s">
        <v>751</v>
      </c>
      <c r="E30" s="16" t="s">
        <v>733</v>
      </c>
      <c r="F30" s="27" t="s">
        <v>54</v>
      </c>
      <c r="G30" s="30">
        <v>770</v>
      </c>
      <c r="H30" s="29" t="e">
        <f>SUMIF([2]报价结算清单!$E$12:$E$573,A30,[2]报价结算清单!$P$12:$P$573)</f>
        <v>#VALUE!</v>
      </c>
    </row>
    <row r="31" spans="1:8" s="7" customFormat="1" ht="15">
      <c r="A31" s="16" t="s">
        <v>433</v>
      </c>
      <c r="B31" s="16" t="s">
        <v>46</v>
      </c>
      <c r="C31" s="16" t="s">
        <v>79</v>
      </c>
      <c r="D31" s="16" t="s">
        <v>80</v>
      </c>
      <c r="E31" s="16" t="s">
        <v>81</v>
      </c>
      <c r="F31" s="27" t="s">
        <v>53</v>
      </c>
      <c r="G31" s="30">
        <v>40</v>
      </c>
      <c r="H31" s="29" t="e">
        <f>SUMIF([2]报价结算清单!$E$12:$E$573,A31,[2]报价结算清单!$P$12:$P$573)</f>
        <v>#VALUE!</v>
      </c>
    </row>
    <row r="32" spans="1:8" s="7" customFormat="1" ht="15">
      <c r="A32" s="16" t="s">
        <v>434</v>
      </c>
      <c r="B32" s="16" t="s">
        <v>46</v>
      </c>
      <c r="C32" s="16" t="s">
        <v>79</v>
      </c>
      <c r="D32" s="16" t="s">
        <v>82</v>
      </c>
      <c r="E32" s="16" t="s">
        <v>83</v>
      </c>
      <c r="F32" s="27" t="s">
        <v>53</v>
      </c>
      <c r="G32" s="30">
        <v>60</v>
      </c>
      <c r="H32" s="29" t="e">
        <f>SUMIF([2]报价结算清单!$E$12:$E$573,A32,[2]报价结算清单!$P$12:$P$573)</f>
        <v>#VALUE!</v>
      </c>
    </row>
    <row r="33" spans="1:8" s="7" customFormat="1" ht="15">
      <c r="A33" s="16" t="s">
        <v>435</v>
      </c>
      <c r="B33" s="16" t="s">
        <v>46</v>
      </c>
      <c r="C33" s="16" t="s">
        <v>79</v>
      </c>
      <c r="D33" s="16" t="s">
        <v>752</v>
      </c>
      <c r="E33" s="16" t="s">
        <v>84</v>
      </c>
      <c r="F33" s="27" t="s">
        <v>53</v>
      </c>
      <c r="G33" s="28">
        <v>90</v>
      </c>
      <c r="H33" s="29" t="e">
        <f>SUMIF([2]报价结算清单!$E$12:$E$573,A33,[2]报价结算清单!$P$12:$P$573)</f>
        <v>#VALUE!</v>
      </c>
    </row>
    <row r="34" spans="1:8" s="7" customFormat="1" ht="15">
      <c r="A34" s="16" t="s">
        <v>436</v>
      </c>
      <c r="B34" s="16" t="s">
        <v>46</v>
      </c>
      <c r="C34" s="16" t="s">
        <v>86</v>
      </c>
      <c r="D34" s="16" t="s">
        <v>87</v>
      </c>
      <c r="E34" s="16" t="s">
        <v>88</v>
      </c>
      <c r="F34" s="27" t="s">
        <v>50</v>
      </c>
      <c r="G34" s="28">
        <v>460</v>
      </c>
      <c r="H34" s="29" t="e">
        <f>SUMIF([2]报价结算清单!$E$12:$E$573,A34,[2]报价结算清单!$P$12:$P$573)</f>
        <v>#VALUE!</v>
      </c>
    </row>
    <row r="35" spans="1:8" s="7" customFormat="1" ht="15">
      <c r="A35" s="16" t="s">
        <v>437</v>
      </c>
      <c r="B35" s="16" t="s">
        <v>46</v>
      </c>
      <c r="C35" s="16" t="s">
        <v>86</v>
      </c>
      <c r="D35" s="16" t="s">
        <v>89</v>
      </c>
      <c r="E35" s="16" t="s">
        <v>90</v>
      </c>
      <c r="F35" s="27" t="s">
        <v>50</v>
      </c>
      <c r="G35" s="28">
        <v>570</v>
      </c>
      <c r="H35" s="29" t="e">
        <f>SUMIF([2]报价结算清单!$E$12:$E$573,A35,[2]报价结算清单!$P$12:$P$573)</f>
        <v>#VALUE!</v>
      </c>
    </row>
    <row r="36" spans="1:8" s="7" customFormat="1" ht="15">
      <c r="A36" s="16" t="s">
        <v>438</v>
      </c>
      <c r="B36" s="16" t="s">
        <v>46</v>
      </c>
      <c r="C36" s="16" t="s">
        <v>86</v>
      </c>
      <c r="D36" s="16" t="s">
        <v>91</v>
      </c>
      <c r="E36" s="16" t="s">
        <v>92</v>
      </c>
      <c r="F36" s="27" t="s">
        <v>50</v>
      </c>
      <c r="G36" s="28">
        <v>600</v>
      </c>
      <c r="H36" s="29" t="e">
        <f>SUMIF([2]报价结算清单!$E$12:$E$573,A36,[2]报价结算清单!$P$12:$P$573)</f>
        <v>#VALUE!</v>
      </c>
    </row>
    <row r="37" spans="1:8" s="7" customFormat="1" ht="15">
      <c r="A37" s="16" t="s">
        <v>439</v>
      </c>
      <c r="B37" s="16" t="s">
        <v>46</v>
      </c>
      <c r="C37" s="16" t="s">
        <v>86</v>
      </c>
      <c r="D37" s="16" t="s">
        <v>93</v>
      </c>
      <c r="E37" s="16" t="s">
        <v>94</v>
      </c>
      <c r="F37" s="27" t="s">
        <v>50</v>
      </c>
      <c r="G37" s="28">
        <v>570</v>
      </c>
      <c r="H37" s="29" t="e">
        <f>SUMIF([2]报价结算清单!$E$12:$E$573,A37,[2]报价结算清单!$P$12:$P$573)</f>
        <v>#VALUE!</v>
      </c>
    </row>
    <row r="38" spans="1:8" s="7" customFormat="1" ht="15">
      <c r="A38" s="16" t="s">
        <v>440</v>
      </c>
      <c r="B38" s="16" t="s">
        <v>46</v>
      </c>
      <c r="C38" s="16" t="s">
        <v>95</v>
      </c>
      <c r="D38" s="16" t="s">
        <v>96</v>
      </c>
      <c r="E38" s="16" t="s">
        <v>97</v>
      </c>
      <c r="F38" s="27" t="s">
        <v>54</v>
      </c>
      <c r="G38" s="28">
        <v>600</v>
      </c>
      <c r="H38" s="29" t="e">
        <f>SUMIF([2]报价结算清单!$E$12:$E$573,A38,[2]报价结算清单!$P$12:$P$573)</f>
        <v>#VALUE!</v>
      </c>
    </row>
    <row r="39" spans="1:8" s="7" customFormat="1" ht="15">
      <c r="A39" s="16" t="s">
        <v>441</v>
      </c>
      <c r="B39" s="16" t="s">
        <v>46</v>
      </c>
      <c r="C39" s="16" t="s">
        <v>95</v>
      </c>
      <c r="D39" s="16" t="s">
        <v>98</v>
      </c>
      <c r="E39" s="16" t="s">
        <v>99</v>
      </c>
      <c r="F39" s="27" t="s">
        <v>54</v>
      </c>
      <c r="G39" s="28">
        <v>650</v>
      </c>
      <c r="H39" s="29" t="e">
        <f>SUMIF([2]报价结算清单!$E$12:$E$573,A39,[2]报价结算清单!$P$12:$P$573)</f>
        <v>#VALUE!</v>
      </c>
    </row>
    <row r="40" spans="1:8" s="7" customFormat="1" ht="15">
      <c r="A40" s="16" t="s">
        <v>442</v>
      </c>
      <c r="B40" s="16" t="s">
        <v>46</v>
      </c>
      <c r="C40" s="16" t="s">
        <v>95</v>
      </c>
      <c r="D40" s="16" t="s">
        <v>100</v>
      </c>
      <c r="E40" s="16" t="s">
        <v>99</v>
      </c>
      <c r="F40" s="27" t="s">
        <v>54</v>
      </c>
      <c r="G40" s="28">
        <v>800</v>
      </c>
      <c r="H40" s="29" t="e">
        <f>SUMIF([2]报价结算清单!$E$12:$E$573,A40,[2]报价结算清单!$P$12:$P$573)</f>
        <v>#VALUE!</v>
      </c>
    </row>
    <row r="41" spans="1:8" s="7" customFormat="1" ht="15">
      <c r="A41" s="16" t="s">
        <v>443</v>
      </c>
      <c r="B41" s="16" t="s">
        <v>46</v>
      </c>
      <c r="C41" s="16" t="s">
        <v>101</v>
      </c>
      <c r="D41" s="16" t="s">
        <v>102</v>
      </c>
      <c r="E41" s="16" t="s">
        <v>103</v>
      </c>
      <c r="F41" s="27" t="s">
        <v>85</v>
      </c>
      <c r="G41" s="28">
        <v>100</v>
      </c>
      <c r="H41" s="29" t="e">
        <f>SUMIF([2]报价结算清单!$E$12:$E$573,A41,[2]报价结算清单!$P$12:$P$573)</f>
        <v>#VALUE!</v>
      </c>
    </row>
    <row r="42" spans="1:8" s="7" customFormat="1" ht="15">
      <c r="A42" s="16" t="s">
        <v>444</v>
      </c>
      <c r="B42" s="16" t="s">
        <v>46</v>
      </c>
      <c r="C42" s="16" t="s">
        <v>101</v>
      </c>
      <c r="D42" s="16" t="s">
        <v>104</v>
      </c>
      <c r="E42" s="16" t="s">
        <v>105</v>
      </c>
      <c r="F42" s="27" t="s">
        <v>85</v>
      </c>
      <c r="G42" s="28">
        <v>780</v>
      </c>
      <c r="H42" s="29" t="e">
        <f>SUMIF([2]报价结算清单!$E$12:$E$573,A42,[2]报价结算清单!$P$12:$P$573)</f>
        <v>#VALUE!</v>
      </c>
    </row>
    <row r="43" spans="1:8" s="7" customFormat="1" ht="15">
      <c r="A43" s="16" t="s">
        <v>445</v>
      </c>
      <c r="B43" s="16" t="s">
        <v>46</v>
      </c>
      <c r="C43" s="16" t="s">
        <v>101</v>
      </c>
      <c r="D43" s="16" t="s">
        <v>106</v>
      </c>
      <c r="E43" s="16" t="s">
        <v>105</v>
      </c>
      <c r="F43" s="27" t="s">
        <v>85</v>
      </c>
      <c r="G43" s="28">
        <v>400</v>
      </c>
      <c r="H43" s="29" t="e">
        <f>SUMIF([2]报价结算清单!$E$12:$E$573,A43,[2]报价结算清单!$P$12:$P$573)</f>
        <v>#VALUE!</v>
      </c>
    </row>
    <row r="44" spans="1:8" s="7" customFormat="1" ht="15">
      <c r="A44" s="16" t="s">
        <v>446</v>
      </c>
      <c r="B44" s="16" t="s">
        <v>46</v>
      </c>
      <c r="C44" s="16" t="s">
        <v>101</v>
      </c>
      <c r="D44" s="16" t="s">
        <v>107</v>
      </c>
      <c r="E44" s="16" t="s">
        <v>753</v>
      </c>
      <c r="F44" s="27" t="s">
        <v>85</v>
      </c>
      <c r="G44" s="28">
        <v>370</v>
      </c>
      <c r="H44" s="29" t="e">
        <f>SUMIF([2]报价结算清单!$E$12:$E$573,A44,[2]报价结算清单!$P$12:$P$573)</f>
        <v>#VALUE!</v>
      </c>
    </row>
    <row r="45" spans="1:8" s="7" customFormat="1" ht="15">
      <c r="A45" s="16" t="s">
        <v>447</v>
      </c>
      <c r="B45" s="16" t="s">
        <v>46</v>
      </c>
      <c r="C45" s="16" t="s">
        <v>101</v>
      </c>
      <c r="D45" s="16" t="s">
        <v>107</v>
      </c>
      <c r="E45" s="16" t="s">
        <v>108</v>
      </c>
      <c r="F45" s="27" t="s">
        <v>85</v>
      </c>
      <c r="G45" s="28">
        <v>425</v>
      </c>
      <c r="H45" s="29" t="e">
        <f>SUMIF([2]报价结算清单!$E$12:$E$573,A45,[2]报价结算清单!$P$12:$P$573)</f>
        <v>#VALUE!</v>
      </c>
    </row>
    <row r="46" spans="1:8" s="7" customFormat="1" ht="15">
      <c r="A46" s="16" t="s">
        <v>448</v>
      </c>
      <c r="B46" s="16" t="s">
        <v>46</v>
      </c>
      <c r="C46" s="16" t="s">
        <v>101</v>
      </c>
      <c r="D46" s="16" t="s">
        <v>109</v>
      </c>
      <c r="E46" s="16" t="s">
        <v>110</v>
      </c>
      <c r="F46" s="27" t="s">
        <v>111</v>
      </c>
      <c r="G46" s="28">
        <v>100</v>
      </c>
      <c r="H46" s="29" t="e">
        <f>SUMIF([2]报价结算清单!$E$12:$E$573,A46,[2]报价结算清单!$P$12:$P$573)</f>
        <v>#VALUE!</v>
      </c>
    </row>
    <row r="47" spans="1:8" s="7" customFormat="1" ht="15">
      <c r="A47" s="16" t="s">
        <v>449</v>
      </c>
      <c r="B47" s="16" t="s">
        <v>46</v>
      </c>
      <c r="C47" s="16" t="s">
        <v>101</v>
      </c>
      <c r="D47" s="16" t="s">
        <v>109</v>
      </c>
      <c r="E47" s="16" t="s">
        <v>112</v>
      </c>
      <c r="F47" s="27" t="s">
        <v>111</v>
      </c>
      <c r="G47" s="28">
        <v>120</v>
      </c>
      <c r="H47" s="29" t="e">
        <f>SUMIF([2]报价结算清单!$E$12:$E$573,A47,[2]报价结算清单!$P$12:$P$573)</f>
        <v>#VALUE!</v>
      </c>
    </row>
    <row r="48" spans="1:8" s="7" customFormat="1" ht="15">
      <c r="A48" s="16" t="s">
        <v>450</v>
      </c>
      <c r="B48" s="16" t="s">
        <v>46</v>
      </c>
      <c r="C48" s="16" t="s">
        <v>101</v>
      </c>
      <c r="D48" s="16" t="s">
        <v>113</v>
      </c>
      <c r="E48" s="16" t="s">
        <v>114</v>
      </c>
      <c r="F48" s="27" t="s">
        <v>111</v>
      </c>
      <c r="G48" s="28">
        <v>120</v>
      </c>
      <c r="H48" s="29" t="e">
        <f>SUMIF([2]报价结算清单!$E$12:$E$573,A48,[2]报价结算清单!$P$12:$P$573)</f>
        <v>#VALUE!</v>
      </c>
    </row>
    <row r="49" spans="1:8" s="7" customFormat="1" ht="15">
      <c r="A49" s="16" t="s">
        <v>451</v>
      </c>
      <c r="B49" s="16" t="s">
        <v>46</v>
      </c>
      <c r="C49" s="16" t="s">
        <v>101</v>
      </c>
      <c r="D49" s="16" t="s">
        <v>113</v>
      </c>
      <c r="E49" s="16" t="s">
        <v>115</v>
      </c>
      <c r="F49" s="27" t="s">
        <v>111</v>
      </c>
      <c r="G49" s="28">
        <v>190</v>
      </c>
      <c r="H49" s="29" t="e">
        <f>SUMIF([2]报价结算清单!$E$12:$E$573,A49,[2]报价结算清单!$P$12:$P$573)</f>
        <v>#VALUE!</v>
      </c>
    </row>
    <row r="50" spans="1:8" s="7" customFormat="1" ht="15">
      <c r="A50" s="16" t="s">
        <v>452</v>
      </c>
      <c r="B50" s="16" t="s">
        <v>46</v>
      </c>
      <c r="C50" s="16" t="s">
        <v>101</v>
      </c>
      <c r="D50" s="16" t="s">
        <v>116</v>
      </c>
      <c r="E50" s="16" t="s">
        <v>117</v>
      </c>
      <c r="F50" s="27" t="s">
        <v>85</v>
      </c>
      <c r="G50" s="28">
        <v>120</v>
      </c>
      <c r="H50" s="29" t="e">
        <f>SUMIF([2]报价结算清单!$E$12:$E$573,A50,[2]报价结算清单!$P$12:$P$573)</f>
        <v>#VALUE!</v>
      </c>
    </row>
    <row r="51" spans="1:8" s="7" customFormat="1" ht="15">
      <c r="A51" s="16" t="s">
        <v>453</v>
      </c>
      <c r="B51" s="16" t="s">
        <v>46</v>
      </c>
      <c r="C51" s="16" t="s">
        <v>118</v>
      </c>
      <c r="D51" s="16" t="s">
        <v>119</v>
      </c>
      <c r="E51" s="16" t="s">
        <v>754</v>
      </c>
      <c r="F51" s="27" t="s">
        <v>120</v>
      </c>
      <c r="G51" s="28">
        <v>162</v>
      </c>
      <c r="H51" s="29" t="e">
        <f>SUMIF([2]报价结算清单!$E$12:$E$573,A51,[2]报价结算清单!$P$12:$P$573)</f>
        <v>#VALUE!</v>
      </c>
    </row>
    <row r="52" spans="1:8" s="7" customFormat="1" ht="15">
      <c r="A52" s="16" t="s">
        <v>454</v>
      </c>
      <c r="B52" s="16" t="s">
        <v>46</v>
      </c>
      <c r="C52" s="16" t="s">
        <v>118</v>
      </c>
      <c r="D52" s="16" t="s">
        <v>121</v>
      </c>
      <c r="E52" s="16" t="s">
        <v>754</v>
      </c>
      <c r="F52" s="27" t="s">
        <v>120</v>
      </c>
      <c r="G52" s="28">
        <v>110</v>
      </c>
      <c r="H52" s="29" t="e">
        <f>SUMIF([2]报价结算清单!$E$12:$E$573,A52,[2]报价结算清单!$P$12:$P$573)</f>
        <v>#VALUE!</v>
      </c>
    </row>
    <row r="53" spans="1:8" s="7" customFormat="1" ht="15">
      <c r="A53" s="16" t="s">
        <v>455</v>
      </c>
      <c r="B53" s="16" t="s">
        <v>46</v>
      </c>
      <c r="C53" s="16" t="s">
        <v>122</v>
      </c>
      <c r="D53" s="16" t="s">
        <v>123</v>
      </c>
      <c r="E53" s="16" t="s">
        <v>733</v>
      </c>
      <c r="F53" s="27" t="s">
        <v>50</v>
      </c>
      <c r="G53" s="28">
        <v>50</v>
      </c>
      <c r="H53" s="29" t="e">
        <f>SUMIF([2]报价结算清单!$E$12:$E$573,A53,[2]报价结算清单!$P$12:$P$573)</f>
        <v>#VALUE!</v>
      </c>
    </row>
    <row r="54" spans="1:8" s="7" customFormat="1" ht="15">
      <c r="A54" s="16" t="s">
        <v>456</v>
      </c>
      <c r="B54" s="16" t="s">
        <v>46</v>
      </c>
      <c r="C54" s="16" t="s">
        <v>122</v>
      </c>
      <c r="D54" s="16" t="s">
        <v>124</v>
      </c>
      <c r="E54" s="16" t="s">
        <v>125</v>
      </c>
      <c r="F54" s="27" t="s">
        <v>50</v>
      </c>
      <c r="G54" s="28">
        <v>20</v>
      </c>
      <c r="H54" s="29" t="e">
        <f>SUMIF([2]报价结算清单!$E$12:$E$573,A54,[2]报价结算清单!$P$12:$P$573)</f>
        <v>#VALUE!</v>
      </c>
    </row>
    <row r="55" spans="1:8" s="7" customFormat="1" ht="15">
      <c r="A55" s="16" t="s">
        <v>457</v>
      </c>
      <c r="B55" s="16" t="s">
        <v>46</v>
      </c>
      <c r="C55" s="16" t="s">
        <v>122</v>
      </c>
      <c r="D55" s="16" t="s">
        <v>126</v>
      </c>
      <c r="E55" s="16" t="s">
        <v>733</v>
      </c>
      <c r="F55" s="27" t="s">
        <v>50</v>
      </c>
      <c r="G55" s="28">
        <v>75</v>
      </c>
      <c r="H55" s="29" t="e">
        <f>SUMIF([2]报价结算清单!$E$12:$E$573,A55,[2]报价结算清单!$P$12:$P$573)</f>
        <v>#VALUE!</v>
      </c>
    </row>
    <row r="56" spans="1:8" s="7" customFormat="1" ht="15">
      <c r="A56" s="16" t="s">
        <v>458</v>
      </c>
      <c r="B56" s="16" t="s">
        <v>127</v>
      </c>
      <c r="C56" s="16" t="s">
        <v>128</v>
      </c>
      <c r="D56" s="16" t="s">
        <v>129</v>
      </c>
      <c r="E56" s="16" t="s">
        <v>51</v>
      </c>
      <c r="F56" s="27" t="s">
        <v>50</v>
      </c>
      <c r="G56" s="28">
        <v>50</v>
      </c>
      <c r="H56" s="29" t="e">
        <f>SUMIF([2]报价结算清单!$E$12:$E$573,A56,[2]报价结算清单!$P$12:$P$573)</f>
        <v>#VALUE!</v>
      </c>
    </row>
    <row r="57" spans="1:8" s="7" customFormat="1" ht="15">
      <c r="A57" s="16" t="s">
        <v>459</v>
      </c>
      <c r="B57" s="16" t="s">
        <v>127</v>
      </c>
      <c r="C57" s="16" t="s">
        <v>128</v>
      </c>
      <c r="D57" s="16" t="s">
        <v>129</v>
      </c>
      <c r="E57" s="16" t="s">
        <v>130</v>
      </c>
      <c r="F57" s="27" t="s">
        <v>50</v>
      </c>
      <c r="G57" s="28">
        <v>80</v>
      </c>
      <c r="H57" s="29" t="e">
        <f>SUMIF([2]报价结算清单!$E$12:$E$573,A57,[2]报价结算清单!$P$12:$P$573)</f>
        <v>#VALUE!</v>
      </c>
    </row>
    <row r="58" spans="1:8" s="7" customFormat="1" ht="15">
      <c r="A58" s="16" t="s">
        <v>460</v>
      </c>
      <c r="B58" s="16" t="s">
        <v>127</v>
      </c>
      <c r="C58" s="16" t="s">
        <v>131</v>
      </c>
      <c r="D58" s="16" t="s">
        <v>132</v>
      </c>
      <c r="E58" s="16" t="s">
        <v>51</v>
      </c>
      <c r="F58" s="27" t="s">
        <v>50</v>
      </c>
      <c r="G58" s="28">
        <v>50</v>
      </c>
      <c r="H58" s="29" t="e">
        <f>SUMIF([2]报价结算清单!$E$12:$E$573,A58,[2]报价结算清单!$P$12:$P$573)</f>
        <v>#VALUE!</v>
      </c>
    </row>
    <row r="59" spans="1:8" s="7" customFormat="1" ht="15">
      <c r="A59" s="16" t="s">
        <v>461</v>
      </c>
      <c r="B59" s="16" t="s">
        <v>127</v>
      </c>
      <c r="C59" s="16" t="s">
        <v>131</v>
      </c>
      <c r="D59" s="16" t="s">
        <v>132</v>
      </c>
      <c r="E59" s="16" t="s">
        <v>52</v>
      </c>
      <c r="F59" s="27" t="s">
        <v>50</v>
      </c>
      <c r="G59" s="28">
        <v>60</v>
      </c>
      <c r="H59" s="29" t="e">
        <f>SUMIF([2]报价结算清单!$E$12:$E$573,A59,[2]报价结算清单!$P$12:$P$573)</f>
        <v>#VALUE!</v>
      </c>
    </row>
    <row r="60" spans="1:8" s="7" customFormat="1" ht="15">
      <c r="A60" s="16" t="s">
        <v>462</v>
      </c>
      <c r="B60" s="16" t="s">
        <v>127</v>
      </c>
      <c r="C60" s="16" t="s">
        <v>131</v>
      </c>
      <c r="D60" s="16" t="s">
        <v>132</v>
      </c>
      <c r="E60" s="16" t="s">
        <v>133</v>
      </c>
      <c r="F60" s="27" t="s">
        <v>50</v>
      </c>
      <c r="G60" s="28">
        <v>70</v>
      </c>
      <c r="H60" s="29" t="e">
        <f>SUMIF([2]报价结算清单!$E$12:$E$573,A60,[2]报价结算清单!$P$12:$P$573)</f>
        <v>#VALUE!</v>
      </c>
    </row>
    <row r="61" spans="1:8" s="7" customFormat="1" ht="15">
      <c r="A61" s="16" t="s">
        <v>463</v>
      </c>
      <c r="B61" s="16" t="s">
        <v>127</v>
      </c>
      <c r="C61" s="16" t="s">
        <v>131</v>
      </c>
      <c r="D61" s="16" t="s">
        <v>132</v>
      </c>
      <c r="E61" s="16" t="s">
        <v>755</v>
      </c>
      <c r="F61" s="27" t="s">
        <v>50</v>
      </c>
      <c r="G61" s="28">
        <v>110</v>
      </c>
      <c r="H61" s="29" t="e">
        <f>SUMIF([2]报价结算清单!$E$12:$E$573,A61,[2]报价结算清单!$P$12:$P$573)</f>
        <v>#VALUE!</v>
      </c>
    </row>
    <row r="62" spans="1:8" s="7" customFormat="1" ht="15">
      <c r="A62" s="16" t="s">
        <v>464</v>
      </c>
      <c r="B62" s="16" t="s">
        <v>127</v>
      </c>
      <c r="C62" s="16" t="s">
        <v>134</v>
      </c>
      <c r="D62" s="16" t="s">
        <v>135</v>
      </c>
      <c r="E62" s="16" t="s">
        <v>756</v>
      </c>
      <c r="F62" s="27" t="s">
        <v>50</v>
      </c>
      <c r="G62" s="28">
        <v>50</v>
      </c>
      <c r="H62" s="29" t="e">
        <f>SUMIF([2]报价结算清单!$E$12:$E$573,A62,[2]报价结算清单!$P$12:$P$573)</f>
        <v>#VALUE!</v>
      </c>
    </row>
    <row r="63" spans="1:8" s="7" customFormat="1" ht="15">
      <c r="A63" s="16" t="s">
        <v>465</v>
      </c>
      <c r="B63" s="16" t="s">
        <v>127</v>
      </c>
      <c r="C63" s="16" t="s">
        <v>134</v>
      </c>
      <c r="D63" s="16" t="s">
        <v>135</v>
      </c>
      <c r="E63" s="16" t="s">
        <v>757</v>
      </c>
      <c r="F63" s="27" t="s">
        <v>50</v>
      </c>
      <c r="G63" s="28">
        <v>79</v>
      </c>
      <c r="H63" s="29" t="e">
        <f>SUMIF([2]报价结算清单!$E$12:$E$573,A63,[2]报价结算清单!$P$12:$P$573)</f>
        <v>#VALUE!</v>
      </c>
    </row>
    <row r="64" spans="1:8" s="7" customFormat="1" ht="15">
      <c r="A64" s="16" t="s">
        <v>466</v>
      </c>
      <c r="B64" s="16" t="s">
        <v>127</v>
      </c>
      <c r="C64" s="16" t="s">
        <v>136</v>
      </c>
      <c r="D64" s="16" t="s">
        <v>137</v>
      </c>
      <c r="E64" s="16" t="s">
        <v>758</v>
      </c>
      <c r="F64" s="27" t="s">
        <v>50</v>
      </c>
      <c r="G64" s="28">
        <v>60</v>
      </c>
      <c r="H64" s="29" t="e">
        <f>SUMIF([2]报价结算清单!$E$12:$E$573,A64,[2]报价结算清单!$P$12:$P$573)</f>
        <v>#VALUE!</v>
      </c>
    </row>
    <row r="65" spans="1:8" s="7" customFormat="1" ht="15">
      <c r="A65" s="16" t="s">
        <v>467</v>
      </c>
      <c r="B65" s="16" t="s">
        <v>127</v>
      </c>
      <c r="C65" s="16" t="s">
        <v>136</v>
      </c>
      <c r="D65" s="16" t="s">
        <v>137</v>
      </c>
      <c r="E65" s="16" t="s">
        <v>759</v>
      </c>
      <c r="F65" s="27" t="s">
        <v>50</v>
      </c>
      <c r="G65" s="28">
        <v>90</v>
      </c>
      <c r="H65" s="29" t="e">
        <f>SUMIF([2]报价结算清单!$E$12:$E$573,A65,[2]报价结算清单!$P$12:$P$573)</f>
        <v>#VALUE!</v>
      </c>
    </row>
    <row r="66" spans="1:8" s="7" customFormat="1" ht="15">
      <c r="A66" s="16" t="s">
        <v>468</v>
      </c>
      <c r="B66" s="16" t="s">
        <v>127</v>
      </c>
      <c r="C66" s="16" t="s">
        <v>138</v>
      </c>
      <c r="D66" s="16" t="s">
        <v>139</v>
      </c>
      <c r="E66" s="16" t="s">
        <v>140</v>
      </c>
      <c r="F66" s="27" t="s">
        <v>50</v>
      </c>
      <c r="G66" s="28">
        <v>70</v>
      </c>
      <c r="H66" s="29" t="e">
        <f>SUMIF([2]报价结算清单!$E$12:$E$573,A66,[2]报价结算清单!$P$12:$P$573)</f>
        <v>#VALUE!</v>
      </c>
    </row>
    <row r="67" spans="1:8" s="7" customFormat="1" ht="15">
      <c r="A67" s="16" t="s">
        <v>469</v>
      </c>
      <c r="B67" s="16" t="s">
        <v>127</v>
      </c>
      <c r="C67" s="16" t="s">
        <v>141</v>
      </c>
      <c r="D67" s="16" t="s">
        <v>142</v>
      </c>
      <c r="E67" s="16" t="s">
        <v>143</v>
      </c>
      <c r="F67" s="27" t="s">
        <v>50</v>
      </c>
      <c r="G67" s="28">
        <v>42</v>
      </c>
      <c r="H67" s="29" t="e">
        <f>SUMIF([2]报价结算清单!$E$12:$E$573,A67,[2]报价结算清单!$P$12:$P$573)</f>
        <v>#VALUE!</v>
      </c>
    </row>
    <row r="68" spans="1:8" s="7" customFormat="1" ht="15">
      <c r="A68" s="16" t="s">
        <v>470</v>
      </c>
      <c r="B68" s="16" t="s">
        <v>127</v>
      </c>
      <c r="C68" s="16" t="s">
        <v>141</v>
      </c>
      <c r="D68" s="16" t="s">
        <v>144</v>
      </c>
      <c r="E68" s="16" t="s">
        <v>143</v>
      </c>
      <c r="F68" s="27" t="s">
        <v>50</v>
      </c>
      <c r="G68" s="28">
        <v>55</v>
      </c>
      <c r="H68" s="29" t="e">
        <f>SUMIF([2]报价结算清单!$E$12:$E$573,A68,[2]报价结算清单!$P$12:$P$573)</f>
        <v>#VALUE!</v>
      </c>
    </row>
    <row r="69" spans="1:8" s="7" customFormat="1" ht="15">
      <c r="A69" s="16" t="s">
        <v>471</v>
      </c>
      <c r="B69" s="16" t="s">
        <v>127</v>
      </c>
      <c r="C69" s="16" t="s">
        <v>141</v>
      </c>
      <c r="D69" s="16" t="s">
        <v>145</v>
      </c>
      <c r="E69" s="16" t="s">
        <v>143</v>
      </c>
      <c r="F69" s="27" t="s">
        <v>50</v>
      </c>
      <c r="G69" s="28">
        <v>64</v>
      </c>
      <c r="H69" s="29" t="e">
        <f>SUMIF([2]报价结算清单!$E$12:$E$573,A69,[2]报价结算清单!$P$12:$P$573)</f>
        <v>#VALUE!</v>
      </c>
    </row>
    <row r="70" spans="1:8" s="7" customFormat="1" ht="15">
      <c r="A70" s="16" t="s">
        <v>472</v>
      </c>
      <c r="B70" s="16" t="s">
        <v>127</v>
      </c>
      <c r="C70" s="16" t="s">
        <v>141</v>
      </c>
      <c r="D70" s="16" t="s">
        <v>146</v>
      </c>
      <c r="E70" s="16" t="s">
        <v>147</v>
      </c>
      <c r="F70" s="27" t="s">
        <v>50</v>
      </c>
      <c r="G70" s="28">
        <v>60</v>
      </c>
      <c r="H70" s="29" t="e">
        <f>SUMIF([2]报价结算清单!$E$12:$E$573,A70,[2]报价结算清单!$P$12:$P$573)</f>
        <v>#VALUE!</v>
      </c>
    </row>
    <row r="71" spans="1:8" s="7" customFormat="1" ht="15">
      <c r="A71" s="16" t="s">
        <v>473</v>
      </c>
      <c r="B71" s="16" t="s">
        <v>127</v>
      </c>
      <c r="C71" s="16" t="s">
        <v>141</v>
      </c>
      <c r="D71" s="16" t="s">
        <v>760</v>
      </c>
      <c r="E71" s="16" t="s">
        <v>761</v>
      </c>
      <c r="F71" s="27" t="s">
        <v>50</v>
      </c>
      <c r="G71" s="30">
        <v>70</v>
      </c>
      <c r="H71" s="29" t="e">
        <f>SUMIF([2]报价结算清单!$E$12:$E$573,A71,[2]报价结算清单!$P$12:$P$573)</f>
        <v>#VALUE!</v>
      </c>
    </row>
    <row r="72" spans="1:8" s="7" customFormat="1" ht="15">
      <c r="A72" s="16" t="s">
        <v>474</v>
      </c>
      <c r="B72" s="16" t="s">
        <v>127</v>
      </c>
      <c r="C72" s="16" t="s">
        <v>148</v>
      </c>
      <c r="D72" s="16" t="s">
        <v>149</v>
      </c>
      <c r="E72" s="16" t="s">
        <v>150</v>
      </c>
      <c r="F72" s="27" t="s">
        <v>151</v>
      </c>
      <c r="G72" s="28">
        <v>1.4</v>
      </c>
      <c r="H72" s="29" t="e">
        <f>SUMIF([2]报价结算清单!$E$12:$E$573,A72,[2]报价结算清单!$P$12:$P$573)</f>
        <v>#VALUE!</v>
      </c>
    </row>
    <row r="73" spans="1:8" s="7" customFormat="1" ht="15">
      <c r="A73" s="16" t="s">
        <v>475</v>
      </c>
      <c r="B73" s="16" t="s">
        <v>127</v>
      </c>
      <c r="C73" s="16" t="s">
        <v>148</v>
      </c>
      <c r="D73" s="16" t="s">
        <v>149</v>
      </c>
      <c r="E73" s="16" t="s">
        <v>152</v>
      </c>
      <c r="F73" s="27" t="s">
        <v>151</v>
      </c>
      <c r="G73" s="28">
        <v>1</v>
      </c>
      <c r="H73" s="29" t="e">
        <f>SUMIF([2]报价结算清单!$E$12:$E$573,A73,[2]报价结算清单!$P$12:$P$573)</f>
        <v>#VALUE!</v>
      </c>
    </row>
    <row r="74" spans="1:8" s="7" customFormat="1" ht="15">
      <c r="A74" s="16" t="s">
        <v>476</v>
      </c>
      <c r="B74" s="16" t="s">
        <v>127</v>
      </c>
      <c r="C74" s="16" t="s">
        <v>148</v>
      </c>
      <c r="D74" s="16" t="s">
        <v>153</v>
      </c>
      <c r="E74" s="16" t="s">
        <v>150</v>
      </c>
      <c r="F74" s="27" t="s">
        <v>151</v>
      </c>
      <c r="G74" s="28">
        <v>1.5</v>
      </c>
      <c r="H74" s="29" t="e">
        <f>SUMIF([2]报价结算清单!$E$12:$E$573,A74,[2]报价结算清单!$P$12:$P$573)</f>
        <v>#VALUE!</v>
      </c>
    </row>
    <row r="75" spans="1:8" s="7" customFormat="1" ht="15">
      <c r="A75" s="16" t="s">
        <v>477</v>
      </c>
      <c r="B75" s="16" t="s">
        <v>127</v>
      </c>
      <c r="C75" s="16" t="s">
        <v>148</v>
      </c>
      <c r="D75" s="16" t="s">
        <v>153</v>
      </c>
      <c r="E75" s="16" t="s">
        <v>152</v>
      </c>
      <c r="F75" s="27" t="s">
        <v>151</v>
      </c>
      <c r="G75" s="28">
        <v>1.1499999999999999</v>
      </c>
      <c r="H75" s="29" t="e">
        <f>SUMIF([2]报价结算清单!$E$12:$E$573,A75,[2]报价结算清单!$P$12:$P$573)</f>
        <v>#VALUE!</v>
      </c>
    </row>
    <row r="76" spans="1:8" s="7" customFormat="1" ht="15">
      <c r="A76" s="16" t="s">
        <v>478</v>
      </c>
      <c r="B76" s="16" t="s">
        <v>127</v>
      </c>
      <c r="C76" s="16" t="s">
        <v>148</v>
      </c>
      <c r="D76" s="16" t="s">
        <v>154</v>
      </c>
      <c r="E76" s="16" t="s">
        <v>150</v>
      </c>
      <c r="F76" s="27" t="s">
        <v>151</v>
      </c>
      <c r="G76" s="28">
        <v>1.8</v>
      </c>
      <c r="H76" s="29" t="e">
        <f>SUMIF([2]报价结算清单!$E$12:$E$573,A76,[2]报价结算清单!$P$12:$P$573)</f>
        <v>#VALUE!</v>
      </c>
    </row>
    <row r="77" spans="1:8" s="7" customFormat="1" ht="15">
      <c r="A77" s="16" t="s">
        <v>479</v>
      </c>
      <c r="B77" s="16" t="s">
        <v>127</v>
      </c>
      <c r="C77" s="16" t="s">
        <v>148</v>
      </c>
      <c r="D77" s="16" t="s">
        <v>154</v>
      </c>
      <c r="E77" s="16" t="s">
        <v>152</v>
      </c>
      <c r="F77" s="27" t="s">
        <v>151</v>
      </c>
      <c r="G77" s="28">
        <v>1.5</v>
      </c>
      <c r="H77" s="29" t="e">
        <f>SUMIF([2]报价结算清单!$E$12:$E$573,A77,[2]报价结算清单!$P$12:$P$573)</f>
        <v>#VALUE!</v>
      </c>
    </row>
    <row r="78" spans="1:8" s="7" customFormat="1" ht="15">
      <c r="A78" s="16" t="s">
        <v>480</v>
      </c>
      <c r="B78" s="16" t="s">
        <v>127</v>
      </c>
      <c r="C78" s="16" t="s">
        <v>148</v>
      </c>
      <c r="D78" s="16" t="s">
        <v>155</v>
      </c>
      <c r="E78" s="16" t="s">
        <v>150</v>
      </c>
      <c r="F78" s="27" t="s">
        <v>151</v>
      </c>
      <c r="G78" s="28">
        <v>2</v>
      </c>
      <c r="H78" s="29" t="e">
        <f>SUMIF([2]报价结算清单!$E$12:$E$573,A78,[2]报价结算清单!$P$12:$P$573)</f>
        <v>#VALUE!</v>
      </c>
    </row>
    <row r="79" spans="1:8" s="7" customFormat="1" ht="15">
      <c r="A79" s="16" t="s">
        <v>481</v>
      </c>
      <c r="B79" s="16" t="s">
        <v>127</v>
      </c>
      <c r="C79" s="16" t="s">
        <v>148</v>
      </c>
      <c r="D79" s="16" t="s">
        <v>155</v>
      </c>
      <c r="E79" s="16" t="s">
        <v>152</v>
      </c>
      <c r="F79" s="27" t="s">
        <v>151</v>
      </c>
      <c r="G79" s="28">
        <v>1.8</v>
      </c>
      <c r="H79" s="29" t="e">
        <f>SUMIF([2]报价结算清单!$E$12:$E$573,A79,[2]报价结算清单!$P$12:$P$573)</f>
        <v>#VALUE!</v>
      </c>
    </row>
    <row r="80" spans="1:8" s="7" customFormat="1" ht="15">
      <c r="A80" s="16" t="s">
        <v>482</v>
      </c>
      <c r="B80" s="16" t="s">
        <v>127</v>
      </c>
      <c r="C80" s="16" t="s">
        <v>148</v>
      </c>
      <c r="D80" s="16" t="s">
        <v>942</v>
      </c>
      <c r="E80" s="16" t="s">
        <v>943</v>
      </c>
      <c r="F80" s="27" t="s">
        <v>151</v>
      </c>
      <c r="G80" s="28">
        <v>2</v>
      </c>
      <c r="H80" s="29" t="e">
        <f>SUMIF([2]报价结算清单!$E$12:$E$573,A80,[2]报价结算清单!$P$12:$P$573)</f>
        <v>#VALUE!</v>
      </c>
    </row>
    <row r="81" spans="1:8" s="7" customFormat="1" ht="15">
      <c r="A81" s="16" t="s">
        <v>483</v>
      </c>
      <c r="B81" s="16" t="s">
        <v>127</v>
      </c>
      <c r="C81" s="16" t="s">
        <v>148</v>
      </c>
      <c r="D81" s="16" t="s">
        <v>156</v>
      </c>
      <c r="E81" s="16" t="s">
        <v>152</v>
      </c>
      <c r="F81" s="27" t="s">
        <v>151</v>
      </c>
      <c r="G81" s="28">
        <v>1.8</v>
      </c>
      <c r="H81" s="29" t="e">
        <f>SUMIF([2]报价结算清单!$E$12:$E$573,A81,[2]报价结算清单!$P$12:$P$573)</f>
        <v>#VALUE!</v>
      </c>
    </row>
    <row r="82" spans="1:8" s="7" customFormat="1" ht="15">
      <c r="A82" s="16" t="s">
        <v>484</v>
      </c>
      <c r="B82" s="16" t="s">
        <v>127</v>
      </c>
      <c r="C82" s="16" t="s">
        <v>148</v>
      </c>
      <c r="D82" s="16" t="s">
        <v>157</v>
      </c>
      <c r="E82" s="16" t="s">
        <v>150</v>
      </c>
      <c r="F82" s="27" t="s">
        <v>151</v>
      </c>
      <c r="G82" s="28">
        <v>2.2999999999999998</v>
      </c>
      <c r="H82" s="29" t="e">
        <f>SUMIF([2]报价结算清单!$E$12:$E$573,A82,[2]报价结算清单!$P$12:$P$573)</f>
        <v>#VALUE!</v>
      </c>
    </row>
    <row r="83" spans="1:8" s="7" customFormat="1" ht="15">
      <c r="A83" s="16" t="s">
        <v>485</v>
      </c>
      <c r="B83" s="16" t="s">
        <v>127</v>
      </c>
      <c r="C83" s="16" t="s">
        <v>148</v>
      </c>
      <c r="D83" s="16" t="s">
        <v>157</v>
      </c>
      <c r="E83" s="16" t="s">
        <v>152</v>
      </c>
      <c r="F83" s="27" t="s">
        <v>151</v>
      </c>
      <c r="G83" s="28">
        <v>2.2999999999999998</v>
      </c>
      <c r="H83" s="29" t="e">
        <f>SUMIF([2]报价结算清单!$E$12:$E$573,A83,[2]报价结算清单!$P$12:$P$573)</f>
        <v>#VALUE!</v>
      </c>
    </row>
    <row r="84" spans="1:8" s="7" customFormat="1" ht="15">
      <c r="A84" s="16" t="s">
        <v>486</v>
      </c>
      <c r="B84" s="16" t="s">
        <v>127</v>
      </c>
      <c r="C84" s="16" t="s">
        <v>158</v>
      </c>
      <c r="D84" s="16" t="s">
        <v>159</v>
      </c>
      <c r="E84" s="16" t="s">
        <v>160</v>
      </c>
      <c r="F84" s="27" t="s">
        <v>151</v>
      </c>
      <c r="G84" s="28">
        <v>5.5</v>
      </c>
      <c r="H84" s="29" t="e">
        <f>SUMIF([2]报价结算清单!$E$12:$E$573,A84,[2]报价结算清单!$P$12:$P$573)</f>
        <v>#VALUE!</v>
      </c>
    </row>
    <row r="85" spans="1:8" s="7" customFormat="1" ht="15">
      <c r="A85" s="16" t="s">
        <v>487</v>
      </c>
      <c r="B85" s="16" t="s">
        <v>127</v>
      </c>
      <c r="C85" s="16" t="s">
        <v>161</v>
      </c>
      <c r="D85" s="16" t="s">
        <v>162</v>
      </c>
      <c r="E85" s="16" t="s">
        <v>163</v>
      </c>
      <c r="F85" s="27" t="s">
        <v>111</v>
      </c>
      <c r="G85" s="28">
        <v>4.5</v>
      </c>
      <c r="H85" s="29" t="e">
        <f>SUMIF([2]报价结算清单!$E$12:$E$573,A85,[2]报价结算清单!$P$12:$P$573)</f>
        <v>#VALUE!</v>
      </c>
    </row>
    <row r="86" spans="1:8" s="7" customFormat="1" ht="15">
      <c r="A86" s="16" t="s">
        <v>488</v>
      </c>
      <c r="B86" s="16" t="s">
        <v>127</v>
      </c>
      <c r="C86" s="16" t="s">
        <v>164</v>
      </c>
      <c r="D86" s="16" t="s">
        <v>165</v>
      </c>
      <c r="E86" s="16" t="s">
        <v>944</v>
      </c>
      <c r="F86" s="27" t="s">
        <v>111</v>
      </c>
      <c r="G86" s="30">
        <v>10</v>
      </c>
      <c r="H86" s="29" t="e">
        <f>SUMIF([2]报价结算清单!$E$12:$E$573,A86,[2]报价结算清单!$P$12:$P$573)</f>
        <v>#VALUE!</v>
      </c>
    </row>
    <row r="87" spans="1:8" s="7" customFormat="1" ht="15">
      <c r="A87" s="16" t="s">
        <v>489</v>
      </c>
      <c r="B87" s="16" t="s">
        <v>127</v>
      </c>
      <c r="C87" s="16" t="s">
        <v>164</v>
      </c>
      <c r="D87" s="16" t="s">
        <v>167</v>
      </c>
      <c r="E87" s="16" t="s">
        <v>166</v>
      </c>
      <c r="F87" s="27" t="s">
        <v>111</v>
      </c>
      <c r="G87" s="30">
        <v>10</v>
      </c>
      <c r="H87" s="29" t="e">
        <f>SUMIF([2]报价结算清单!$E$12:$E$573,A87,[2]报价结算清单!$P$12:$P$573)</f>
        <v>#VALUE!</v>
      </c>
    </row>
    <row r="88" spans="1:8" s="7" customFormat="1" ht="15">
      <c r="A88" s="16" t="s">
        <v>490</v>
      </c>
      <c r="B88" s="16" t="s">
        <v>127</v>
      </c>
      <c r="C88" s="16" t="s">
        <v>164</v>
      </c>
      <c r="D88" s="16" t="s">
        <v>168</v>
      </c>
      <c r="E88" s="16" t="s">
        <v>166</v>
      </c>
      <c r="F88" s="27" t="s">
        <v>111</v>
      </c>
      <c r="G88" s="28">
        <v>6</v>
      </c>
      <c r="H88" s="29" t="e">
        <f>SUMIF([2]报价结算清单!$E$12:$E$573,A88,[2]报价结算清单!$P$12:$P$573)</f>
        <v>#VALUE!</v>
      </c>
    </row>
    <row r="89" spans="1:8" s="7" customFormat="1" ht="15">
      <c r="A89" s="16" t="s">
        <v>491</v>
      </c>
      <c r="B89" s="16" t="s">
        <v>127</v>
      </c>
      <c r="C89" s="16" t="s">
        <v>169</v>
      </c>
      <c r="D89" s="16" t="s">
        <v>170</v>
      </c>
      <c r="E89" s="16" t="s">
        <v>171</v>
      </c>
      <c r="F89" s="27" t="s">
        <v>85</v>
      </c>
      <c r="G89" s="28">
        <v>20</v>
      </c>
      <c r="H89" s="29" t="e">
        <f>SUMIF([2]报价结算清单!$E$12:$E$573,A89,[2]报价结算清单!$P$12:$P$573)</f>
        <v>#VALUE!</v>
      </c>
    </row>
    <row r="90" spans="1:8" s="7" customFormat="1" ht="15">
      <c r="A90" s="16" t="s">
        <v>492</v>
      </c>
      <c r="B90" s="16" t="s">
        <v>127</v>
      </c>
      <c r="C90" s="16" t="s">
        <v>172</v>
      </c>
      <c r="D90" s="16" t="s">
        <v>173</v>
      </c>
      <c r="E90" s="16" t="s">
        <v>1102</v>
      </c>
      <c r="F90" s="27" t="s">
        <v>151</v>
      </c>
      <c r="G90" s="30">
        <v>2</v>
      </c>
      <c r="H90" s="29" t="e">
        <f>SUMIF([2]报价结算清单!$E$12:$E$573,A90,[2]报价结算清单!$P$12:$P$573)</f>
        <v>#VALUE!</v>
      </c>
    </row>
    <row r="91" spans="1:8" s="7" customFormat="1" ht="15">
      <c r="A91" s="16" t="s">
        <v>493</v>
      </c>
      <c r="B91" s="16" t="s">
        <v>127</v>
      </c>
      <c r="C91" s="16" t="s">
        <v>945</v>
      </c>
      <c r="D91" s="16" t="s">
        <v>946</v>
      </c>
      <c r="E91" s="16" t="s">
        <v>174</v>
      </c>
      <c r="F91" s="27" t="s">
        <v>151</v>
      </c>
      <c r="G91" s="28">
        <v>0.9</v>
      </c>
      <c r="H91" s="29" t="e">
        <f>SUMIF([2]报价结算清单!$E$12:$E$573,A91,[2]报价结算清单!$P$12:$P$573)</f>
        <v>#VALUE!</v>
      </c>
    </row>
    <row r="92" spans="1:8" s="7" customFormat="1" ht="15">
      <c r="A92" s="16" t="s">
        <v>494</v>
      </c>
      <c r="B92" s="16" t="s">
        <v>127</v>
      </c>
      <c r="C92" s="16" t="s">
        <v>175</v>
      </c>
      <c r="D92" s="16" t="s">
        <v>947</v>
      </c>
      <c r="E92" s="16" t="s">
        <v>176</v>
      </c>
      <c r="F92" s="27" t="s">
        <v>151</v>
      </c>
      <c r="G92" s="28">
        <v>0.9</v>
      </c>
      <c r="H92" s="29" t="e">
        <f>SUMIF([2]报价结算清单!$E$12:$E$573,A92,[2]报价结算清单!$P$12:$P$573)</f>
        <v>#VALUE!</v>
      </c>
    </row>
    <row r="93" spans="1:8" ht="15">
      <c r="A93" s="16" t="s">
        <v>495</v>
      </c>
      <c r="B93" s="16" t="s">
        <v>127</v>
      </c>
      <c r="C93" s="16" t="s">
        <v>177</v>
      </c>
      <c r="D93" s="16" t="s">
        <v>178</v>
      </c>
      <c r="E93" s="16" t="s">
        <v>179</v>
      </c>
      <c r="F93" s="27" t="s">
        <v>180</v>
      </c>
      <c r="G93" s="28">
        <v>50</v>
      </c>
      <c r="H93" s="29" t="e">
        <f>SUMIF([2]报价结算清单!$E$12:$E$573,A93,[2]报价结算清单!$P$12:$P$573)</f>
        <v>#VALUE!</v>
      </c>
    </row>
    <row r="94" spans="1:8" ht="15">
      <c r="A94" s="16" t="s">
        <v>496</v>
      </c>
      <c r="B94" s="16" t="s">
        <v>127</v>
      </c>
      <c r="C94" s="16" t="s">
        <v>177</v>
      </c>
      <c r="D94" s="16" t="s">
        <v>181</v>
      </c>
      <c r="E94" s="16" t="s">
        <v>179</v>
      </c>
      <c r="F94" s="27" t="s">
        <v>180</v>
      </c>
      <c r="G94" s="28">
        <v>63</v>
      </c>
      <c r="H94" s="29" t="e">
        <f>SUMIF([2]报价结算清单!$E$12:$E$573,A94,[2]报价结算清单!$P$12:$P$573)</f>
        <v>#VALUE!</v>
      </c>
    </row>
    <row r="95" spans="1:8" ht="15">
      <c r="A95" s="16" t="s">
        <v>1062</v>
      </c>
      <c r="B95" s="16" t="s">
        <v>127</v>
      </c>
      <c r="C95" s="16" t="s">
        <v>177</v>
      </c>
      <c r="D95" s="16" t="s">
        <v>182</v>
      </c>
      <c r="E95" s="16" t="s">
        <v>183</v>
      </c>
      <c r="F95" s="27" t="s">
        <v>180</v>
      </c>
      <c r="G95" s="28">
        <v>30</v>
      </c>
      <c r="H95" s="29" t="e">
        <f>SUMIF([2]报价结算清单!$E$12:$E$573,A95,[2]报价结算清单!$P$12:$P$573)</f>
        <v>#VALUE!</v>
      </c>
    </row>
    <row r="96" spans="1:8" ht="15">
      <c r="A96" s="16" t="s">
        <v>497</v>
      </c>
      <c r="B96" s="16" t="s">
        <v>127</v>
      </c>
      <c r="C96" s="16" t="s">
        <v>177</v>
      </c>
      <c r="D96" s="16" t="s">
        <v>184</v>
      </c>
      <c r="E96" s="16" t="s">
        <v>185</v>
      </c>
      <c r="F96" s="27" t="s">
        <v>180</v>
      </c>
      <c r="G96" s="28">
        <v>81</v>
      </c>
      <c r="H96" s="29" t="e">
        <f>SUMIF([2]报价结算清单!$E$12:$E$573,A96,[2]报价结算清单!$P$12:$P$573)</f>
        <v>#VALUE!</v>
      </c>
    </row>
    <row r="97" spans="1:8" ht="15">
      <c r="A97" s="16" t="s">
        <v>498</v>
      </c>
      <c r="B97" s="16" t="s">
        <v>127</v>
      </c>
      <c r="C97" s="16" t="s">
        <v>186</v>
      </c>
      <c r="D97" s="16" t="s">
        <v>187</v>
      </c>
      <c r="E97" s="16" t="s">
        <v>188</v>
      </c>
      <c r="F97" s="27" t="s">
        <v>85</v>
      </c>
      <c r="G97" s="30">
        <v>9</v>
      </c>
      <c r="H97" s="29" t="e">
        <f>SUMIF([2]报价结算清单!$E$12:$E$573,A97,[2]报价结算清单!$P$12:$P$573)</f>
        <v>#VALUE!</v>
      </c>
    </row>
    <row r="98" spans="1:8" ht="15">
      <c r="A98" s="16" t="s">
        <v>499</v>
      </c>
      <c r="B98" s="16" t="s">
        <v>127</v>
      </c>
      <c r="C98" s="16" t="s">
        <v>186</v>
      </c>
      <c r="D98" s="16" t="s">
        <v>189</v>
      </c>
      <c r="E98" s="16" t="s">
        <v>190</v>
      </c>
      <c r="F98" s="27" t="s">
        <v>85</v>
      </c>
      <c r="G98" s="28">
        <v>5</v>
      </c>
      <c r="H98" s="29" t="e">
        <f>SUMIF([2]报价结算清单!$E$12:$E$573,A98,[2]报价结算清单!$P$12:$P$573)</f>
        <v>#VALUE!</v>
      </c>
    </row>
    <row r="99" spans="1:8" ht="15">
      <c r="A99" s="16" t="s">
        <v>500</v>
      </c>
      <c r="B99" s="16" t="s">
        <v>127</v>
      </c>
      <c r="C99" s="16" t="s">
        <v>186</v>
      </c>
      <c r="D99" s="16" t="s">
        <v>191</v>
      </c>
      <c r="E99" s="16" t="s">
        <v>192</v>
      </c>
      <c r="F99" s="27" t="s">
        <v>85</v>
      </c>
      <c r="G99" s="28">
        <v>9</v>
      </c>
      <c r="H99" s="29" t="e">
        <f>SUMIF([2]报价结算清单!$E$12:$E$573,A99,[2]报价结算清单!$P$12:$P$573)</f>
        <v>#VALUE!</v>
      </c>
    </row>
    <row r="100" spans="1:8" ht="15">
      <c r="A100" s="16" t="s">
        <v>501</v>
      </c>
      <c r="B100" s="16" t="s">
        <v>127</v>
      </c>
      <c r="C100" s="16" t="s">
        <v>186</v>
      </c>
      <c r="D100" s="16" t="s">
        <v>193</v>
      </c>
      <c r="E100" s="16" t="s">
        <v>192</v>
      </c>
      <c r="F100" s="27" t="s">
        <v>85</v>
      </c>
      <c r="G100" s="28">
        <v>18</v>
      </c>
      <c r="H100" s="29" t="e">
        <f>SUMIF([2]报价结算清单!$E$12:$E$573,A100,[2]报价结算清单!$P$12:$P$573)</f>
        <v>#VALUE!</v>
      </c>
    </row>
    <row r="101" spans="1:8" ht="15">
      <c r="A101" s="16" t="s">
        <v>502</v>
      </c>
      <c r="B101" s="16" t="s">
        <v>196</v>
      </c>
      <c r="C101" s="16" t="s">
        <v>196</v>
      </c>
      <c r="D101" s="16" t="s">
        <v>197</v>
      </c>
      <c r="E101" s="16" t="s">
        <v>762</v>
      </c>
      <c r="F101" s="27" t="s">
        <v>85</v>
      </c>
      <c r="G101" s="28">
        <v>31</v>
      </c>
      <c r="H101" s="29" t="e">
        <f>SUMIF([2]报价结算清单!$E$12:$E$573,A101,[2]报价结算清单!$P$12:$P$573)</f>
        <v>#VALUE!</v>
      </c>
    </row>
    <row r="102" spans="1:8" ht="15">
      <c r="A102" s="16" t="s">
        <v>503</v>
      </c>
      <c r="B102" s="16" t="s">
        <v>196</v>
      </c>
      <c r="C102" s="16" t="s">
        <v>196</v>
      </c>
      <c r="D102" s="16" t="s">
        <v>198</v>
      </c>
      <c r="E102" s="16" t="s">
        <v>762</v>
      </c>
      <c r="F102" s="27" t="s">
        <v>85</v>
      </c>
      <c r="G102" s="28">
        <v>50</v>
      </c>
      <c r="H102" s="29" t="e">
        <f>SUMIF([2]报价结算清单!$E$12:$E$573,A102,[2]报价结算清单!$P$12:$P$573)</f>
        <v>#VALUE!</v>
      </c>
    </row>
    <row r="103" spans="1:8" ht="15">
      <c r="A103" s="16" t="s">
        <v>504</v>
      </c>
      <c r="B103" s="16" t="s">
        <v>196</v>
      </c>
      <c r="C103" s="16" t="s">
        <v>196</v>
      </c>
      <c r="D103" s="16" t="s">
        <v>199</v>
      </c>
      <c r="E103" s="16" t="s">
        <v>762</v>
      </c>
      <c r="F103" s="27" t="s">
        <v>85</v>
      </c>
      <c r="G103" s="28">
        <v>100</v>
      </c>
      <c r="H103" s="29" t="e">
        <f>SUMIF([2]报价结算清单!$E$12:$E$573,A103,[2]报价结算清单!$P$12:$P$573)</f>
        <v>#VALUE!</v>
      </c>
    </row>
    <row r="104" spans="1:8" ht="15">
      <c r="A104" s="16" t="s">
        <v>505</v>
      </c>
      <c r="B104" s="16" t="s">
        <v>200</v>
      </c>
      <c r="C104" s="16" t="s">
        <v>924</v>
      </c>
      <c r="D104" s="16" t="s">
        <v>925</v>
      </c>
      <c r="E104" s="16" t="s">
        <v>926</v>
      </c>
      <c r="F104" s="27" t="s">
        <v>201</v>
      </c>
      <c r="G104" s="28">
        <v>280</v>
      </c>
      <c r="H104" s="29" t="e">
        <f>SUMIF([2]报价结算清单!$E$12:$E$573,A104,[2]报价结算清单!$P$12:$P$573)</f>
        <v>#VALUE!</v>
      </c>
    </row>
    <row r="105" spans="1:8" ht="15">
      <c r="A105" s="16" t="s">
        <v>506</v>
      </c>
      <c r="B105" s="16" t="s">
        <v>200</v>
      </c>
      <c r="C105" s="16" t="s">
        <v>924</v>
      </c>
      <c r="D105" s="16" t="s">
        <v>925</v>
      </c>
      <c r="E105" s="16" t="s">
        <v>927</v>
      </c>
      <c r="F105" s="27" t="s">
        <v>201</v>
      </c>
      <c r="G105" s="28">
        <v>800</v>
      </c>
      <c r="H105" s="29" t="e">
        <f>SUMIF([2]报价结算清单!$E$12:$E$573,A105,[2]报价结算清单!$P$12:$P$573)</f>
        <v>#VALUE!</v>
      </c>
    </row>
    <row r="106" spans="1:8" s="7" customFormat="1" ht="15">
      <c r="A106" s="16" t="s">
        <v>507</v>
      </c>
      <c r="B106" s="16" t="s">
        <v>200</v>
      </c>
      <c r="C106" s="16" t="s">
        <v>924</v>
      </c>
      <c r="D106" s="16" t="s">
        <v>925</v>
      </c>
      <c r="E106" s="16" t="s">
        <v>928</v>
      </c>
      <c r="F106" s="27" t="s">
        <v>201</v>
      </c>
      <c r="G106" s="28">
        <v>1500</v>
      </c>
      <c r="H106" s="29" t="e">
        <f>SUMIF([2]报价结算清单!$E$12:$E$573,A106,[2]报价结算清单!$P$12:$P$573)</f>
        <v>#VALUE!</v>
      </c>
    </row>
    <row r="107" spans="1:8" s="7" customFormat="1" ht="15">
      <c r="A107" s="16" t="s">
        <v>508</v>
      </c>
      <c r="B107" s="16" t="s">
        <v>200</v>
      </c>
      <c r="C107" s="16" t="s">
        <v>924</v>
      </c>
      <c r="D107" s="16" t="s">
        <v>925</v>
      </c>
      <c r="E107" s="16" t="s">
        <v>929</v>
      </c>
      <c r="F107" s="27" t="s">
        <v>201</v>
      </c>
      <c r="G107" s="28">
        <v>2000</v>
      </c>
      <c r="H107" s="29" t="e">
        <f>SUMIF([2]报价结算清单!$E$12:$E$573,A107,[2]报价结算清单!$P$12:$P$573)</f>
        <v>#VALUE!</v>
      </c>
    </row>
    <row r="108" spans="1:8" s="7" customFormat="1" ht="15">
      <c r="A108" s="16" t="s">
        <v>509</v>
      </c>
      <c r="B108" s="16" t="s">
        <v>200</v>
      </c>
      <c r="C108" s="16" t="s">
        <v>924</v>
      </c>
      <c r="D108" s="16" t="s">
        <v>925</v>
      </c>
      <c r="E108" s="16" t="s">
        <v>930</v>
      </c>
      <c r="F108" s="27" t="s">
        <v>201</v>
      </c>
      <c r="G108" s="28">
        <v>2880</v>
      </c>
      <c r="H108" s="29" t="e">
        <f>SUMIF([2]报价结算清单!$E$12:$E$573,A108,[2]报价结算清单!$P$12:$P$573)</f>
        <v>#VALUE!</v>
      </c>
    </row>
    <row r="109" spans="1:8" s="7" customFormat="1" ht="15">
      <c r="A109" s="16" t="s">
        <v>510</v>
      </c>
      <c r="B109" s="16" t="s">
        <v>203</v>
      </c>
      <c r="C109" s="16" t="s">
        <v>204</v>
      </c>
      <c r="D109" s="16" t="s">
        <v>205</v>
      </c>
      <c r="E109" s="16" t="s">
        <v>206</v>
      </c>
      <c r="F109" s="27" t="s">
        <v>194</v>
      </c>
      <c r="G109" s="28">
        <v>1000</v>
      </c>
      <c r="H109" s="29" t="e">
        <f>SUMIF([2]报价结算清单!$E$12:$E$573,A109,[2]报价结算清单!$P$12:$P$573)</f>
        <v>#VALUE!</v>
      </c>
    </row>
    <row r="110" spans="1:8" s="7" customFormat="1" ht="15">
      <c r="A110" s="18"/>
      <c r="B110" s="4"/>
      <c r="C110" s="4"/>
      <c r="D110" s="4"/>
      <c r="E110" s="4"/>
      <c r="F110" s="4"/>
      <c r="G110" s="28" t="e">
        <v>#DIV/0!</v>
      </c>
      <c r="H110" s="5"/>
    </row>
    <row r="111" spans="1:8" ht="30">
      <c r="A111" s="16" t="s">
        <v>763</v>
      </c>
      <c r="B111" s="16" t="s">
        <v>207</v>
      </c>
      <c r="C111" s="16" t="s">
        <v>208</v>
      </c>
      <c r="D111" s="16" t="s">
        <v>764</v>
      </c>
      <c r="E111" s="16" t="s">
        <v>765</v>
      </c>
      <c r="F111" s="27" t="s">
        <v>50</v>
      </c>
      <c r="G111" s="30">
        <v>1000</v>
      </c>
      <c r="H111" s="29" t="e">
        <f>SUMIF([2]报价结算清单!$E$12:$E$573,A111,[2]报价结算清单!$P$12:$P$573)</f>
        <v>#VALUE!</v>
      </c>
    </row>
    <row r="112" spans="1:8" ht="30">
      <c r="A112" s="16" t="s">
        <v>511</v>
      </c>
      <c r="B112" s="16" t="s">
        <v>207</v>
      </c>
      <c r="C112" s="16" t="s">
        <v>208</v>
      </c>
      <c r="D112" s="16" t="s">
        <v>766</v>
      </c>
      <c r="E112" s="16" t="s">
        <v>765</v>
      </c>
      <c r="F112" s="27" t="s">
        <v>50</v>
      </c>
      <c r="G112" s="30">
        <v>700</v>
      </c>
      <c r="H112" s="29" t="e">
        <f>SUMIF([2]报价结算清单!$E$12:$E$573,A112,[2]报价结算清单!$P$12:$P$573)</f>
        <v>#VALUE!</v>
      </c>
    </row>
    <row r="113" spans="1:8" s="7" customFormat="1" ht="30">
      <c r="A113" s="16" t="s">
        <v>512</v>
      </c>
      <c r="B113" s="16" t="s">
        <v>207</v>
      </c>
      <c r="C113" s="16" t="s">
        <v>208</v>
      </c>
      <c r="D113" s="16" t="s">
        <v>209</v>
      </c>
      <c r="E113" s="16" t="s">
        <v>767</v>
      </c>
      <c r="F113" s="27" t="s">
        <v>50</v>
      </c>
      <c r="G113" s="30">
        <v>500</v>
      </c>
      <c r="H113" s="29" t="e">
        <f>SUMIF([2]报价结算清单!$E$12:$E$573,A113,[2]报价结算清单!$P$12:$P$573)</f>
        <v>#VALUE!</v>
      </c>
    </row>
    <row r="114" spans="1:8" s="7" customFormat="1" ht="30">
      <c r="A114" s="16" t="s">
        <v>513</v>
      </c>
      <c r="B114" s="16" t="s">
        <v>207</v>
      </c>
      <c r="C114" s="16" t="s">
        <v>208</v>
      </c>
      <c r="D114" s="16" t="s">
        <v>210</v>
      </c>
      <c r="E114" s="16" t="s">
        <v>767</v>
      </c>
      <c r="F114" s="27" t="s">
        <v>50</v>
      </c>
      <c r="G114" s="28">
        <v>350</v>
      </c>
      <c r="H114" s="29" t="e">
        <f>SUMIF([2]报价结算清单!$E$12:$E$573,A114,[2]报价结算清单!$P$12:$P$573)</f>
        <v>#VALUE!</v>
      </c>
    </row>
    <row r="115" spans="1:8" s="7" customFormat="1" ht="30">
      <c r="A115" s="16" t="s">
        <v>514</v>
      </c>
      <c r="B115" s="16" t="s">
        <v>207</v>
      </c>
      <c r="C115" s="16" t="s">
        <v>208</v>
      </c>
      <c r="D115" s="16" t="s">
        <v>211</v>
      </c>
      <c r="E115" s="16" t="s">
        <v>931</v>
      </c>
      <c r="F115" s="27" t="s">
        <v>50</v>
      </c>
      <c r="G115" s="28">
        <v>400</v>
      </c>
      <c r="H115" s="29" t="e">
        <f>SUMIF([2]报价结算清单!$E$12:$E$573,A115,[2]报价结算清单!$P$12:$P$573)</f>
        <v>#VALUE!</v>
      </c>
    </row>
    <row r="116" spans="1:8" s="7" customFormat="1" ht="30">
      <c r="A116" s="16" t="s">
        <v>515</v>
      </c>
      <c r="B116" s="16" t="s">
        <v>207</v>
      </c>
      <c r="C116" s="16" t="s">
        <v>768</v>
      </c>
      <c r="D116" s="16" t="s">
        <v>212</v>
      </c>
      <c r="E116" s="16" t="s">
        <v>213</v>
      </c>
      <c r="F116" s="27" t="s">
        <v>194</v>
      </c>
      <c r="G116" s="30">
        <v>4200</v>
      </c>
      <c r="H116" s="29" t="e">
        <f>SUMIF([2]报价结算清单!$E$12:$E$573,A116,[2]报价结算清单!$P$12:$P$573)</f>
        <v>#VALUE!</v>
      </c>
    </row>
    <row r="117" spans="1:8" s="7" customFormat="1" ht="30">
      <c r="A117" s="16" t="s">
        <v>516</v>
      </c>
      <c r="B117" s="16" t="s">
        <v>207</v>
      </c>
      <c r="C117" s="16" t="s">
        <v>768</v>
      </c>
      <c r="D117" s="16" t="s">
        <v>214</v>
      </c>
      <c r="E117" s="16" t="s">
        <v>215</v>
      </c>
      <c r="F117" s="27" t="s">
        <v>194</v>
      </c>
      <c r="G117" s="30">
        <v>3600</v>
      </c>
      <c r="H117" s="29" t="e">
        <f>SUMIF([2]报价结算清单!$E$12:$E$573,A117,[2]报价结算清单!$P$12:$P$573)</f>
        <v>#VALUE!</v>
      </c>
    </row>
    <row r="118" spans="1:8" s="7" customFormat="1" ht="30">
      <c r="A118" s="16" t="s">
        <v>517</v>
      </c>
      <c r="B118" s="16" t="s">
        <v>207</v>
      </c>
      <c r="C118" s="16" t="s">
        <v>768</v>
      </c>
      <c r="D118" s="16" t="s">
        <v>216</v>
      </c>
      <c r="E118" s="16" t="s">
        <v>217</v>
      </c>
      <c r="F118" s="27" t="s">
        <v>194</v>
      </c>
      <c r="G118" s="30">
        <v>3000</v>
      </c>
      <c r="H118" s="29" t="e">
        <f>SUMIF([2]报价结算清单!$E$12:$E$573,A118,[2]报价结算清单!$P$12:$P$573)</f>
        <v>#VALUE!</v>
      </c>
    </row>
    <row r="119" spans="1:8" s="7" customFormat="1" ht="30">
      <c r="A119" s="16" t="s">
        <v>518</v>
      </c>
      <c r="B119" s="16" t="s">
        <v>207</v>
      </c>
      <c r="C119" s="16" t="s">
        <v>768</v>
      </c>
      <c r="D119" s="16" t="s">
        <v>218</v>
      </c>
      <c r="E119" s="16" t="s">
        <v>219</v>
      </c>
      <c r="F119" s="27" t="s">
        <v>194</v>
      </c>
      <c r="G119" s="28">
        <v>1500</v>
      </c>
      <c r="H119" s="29" t="e">
        <f>SUMIF([2]报价结算清单!$E$12:$E$573,A119,[2]报价结算清单!$P$12:$P$573)</f>
        <v>#VALUE!</v>
      </c>
    </row>
    <row r="120" spans="1:8" s="7" customFormat="1" ht="30">
      <c r="A120" s="16" t="s">
        <v>519</v>
      </c>
      <c r="B120" s="16" t="s">
        <v>207</v>
      </c>
      <c r="C120" s="16" t="s">
        <v>768</v>
      </c>
      <c r="D120" s="16" t="s">
        <v>220</v>
      </c>
      <c r="E120" s="16" t="s">
        <v>221</v>
      </c>
      <c r="F120" s="27" t="s">
        <v>194</v>
      </c>
      <c r="G120" s="28">
        <v>1100</v>
      </c>
      <c r="H120" s="29" t="e">
        <f>SUMIF([2]报价结算清单!$E$12:$E$573,A120,[2]报价结算清单!$P$12:$P$573)</f>
        <v>#VALUE!</v>
      </c>
    </row>
    <row r="121" spans="1:8" s="7" customFormat="1" ht="15">
      <c r="A121" s="16" t="s">
        <v>520</v>
      </c>
      <c r="B121" s="16" t="s">
        <v>207</v>
      </c>
      <c r="C121" s="16" t="s">
        <v>222</v>
      </c>
      <c r="D121" s="16" t="s">
        <v>223</v>
      </c>
      <c r="E121" s="16" t="s">
        <v>224</v>
      </c>
      <c r="F121" s="27" t="s">
        <v>194</v>
      </c>
      <c r="G121" s="28">
        <v>2061</v>
      </c>
      <c r="H121" s="29" t="e">
        <f>SUMIF([2]报价结算清单!$E$12:$E$573,A121,[2]报价结算清单!$P$12:$P$573)</f>
        <v>#VALUE!</v>
      </c>
    </row>
    <row r="122" spans="1:8" s="7" customFormat="1" ht="30">
      <c r="A122" s="16" t="s">
        <v>521</v>
      </c>
      <c r="B122" s="16" t="s">
        <v>207</v>
      </c>
      <c r="C122" s="16" t="s">
        <v>222</v>
      </c>
      <c r="D122" s="16" t="s">
        <v>225</v>
      </c>
      <c r="E122" s="16" t="s">
        <v>226</v>
      </c>
      <c r="F122" s="27" t="s">
        <v>194</v>
      </c>
      <c r="G122" s="28">
        <v>1500</v>
      </c>
      <c r="H122" s="29" t="e">
        <f>SUMIF([2]报价结算清单!$E$12:$E$573,A122,[2]报价结算清单!$P$12:$P$573)</f>
        <v>#VALUE!</v>
      </c>
    </row>
    <row r="123" spans="1:8" s="7" customFormat="1" ht="15">
      <c r="A123" s="16" t="s">
        <v>522</v>
      </c>
      <c r="B123" s="16" t="s">
        <v>207</v>
      </c>
      <c r="C123" s="16" t="s">
        <v>222</v>
      </c>
      <c r="D123" s="16" t="s">
        <v>227</v>
      </c>
      <c r="E123" s="16" t="s">
        <v>769</v>
      </c>
      <c r="F123" s="27" t="s">
        <v>194</v>
      </c>
      <c r="G123" s="30">
        <v>600</v>
      </c>
      <c r="H123" s="29" t="e">
        <f>SUMIF([2]报价结算清单!$E$12:$E$573,A123,[2]报价结算清单!$P$12:$P$573)</f>
        <v>#VALUE!</v>
      </c>
    </row>
    <row r="124" spans="1:8" s="7" customFormat="1" ht="30">
      <c r="A124" s="16" t="s">
        <v>523</v>
      </c>
      <c r="B124" s="16" t="s">
        <v>207</v>
      </c>
      <c r="C124" s="16" t="s">
        <v>222</v>
      </c>
      <c r="D124" s="16" t="s">
        <v>228</v>
      </c>
      <c r="E124" s="16" t="s">
        <v>229</v>
      </c>
      <c r="F124" s="27" t="s">
        <v>194</v>
      </c>
      <c r="G124" s="28">
        <v>779</v>
      </c>
      <c r="H124" s="29" t="e">
        <f>SUMIF([2]报价结算清单!$E$12:$E$573,A124,[2]报价结算清单!$P$12:$P$573)</f>
        <v>#VALUE!</v>
      </c>
    </row>
    <row r="125" spans="1:8" s="7" customFormat="1" ht="30">
      <c r="A125" s="16" t="s">
        <v>524</v>
      </c>
      <c r="B125" s="16" t="s">
        <v>207</v>
      </c>
      <c r="C125" s="16" t="s">
        <v>222</v>
      </c>
      <c r="D125" s="16" t="s">
        <v>230</v>
      </c>
      <c r="E125" s="16" t="s">
        <v>231</v>
      </c>
      <c r="F125" s="27" t="s">
        <v>194</v>
      </c>
      <c r="G125" s="28">
        <v>492</v>
      </c>
      <c r="H125" s="29" t="e">
        <f>SUMIF([2]报价结算清单!$E$12:$E$573,A125,[2]报价结算清单!$P$12:$P$573)</f>
        <v>#VALUE!</v>
      </c>
    </row>
    <row r="126" spans="1:8" s="7" customFormat="1" ht="30">
      <c r="A126" s="16" t="s">
        <v>525</v>
      </c>
      <c r="B126" s="16" t="s">
        <v>207</v>
      </c>
      <c r="C126" s="16" t="s">
        <v>222</v>
      </c>
      <c r="D126" s="16" t="s">
        <v>232</v>
      </c>
      <c r="E126" s="16" t="s">
        <v>733</v>
      </c>
      <c r="F126" s="27" t="s">
        <v>194</v>
      </c>
      <c r="G126" s="28">
        <v>233</v>
      </c>
      <c r="H126" s="29" t="e">
        <f>SUMIF([2]报价结算清单!$E$12:$E$573,A126,[2]报价结算清单!$P$12:$P$573)</f>
        <v>#VALUE!</v>
      </c>
    </row>
    <row r="127" spans="1:8" s="7" customFormat="1" ht="30">
      <c r="A127" s="16" t="s">
        <v>526</v>
      </c>
      <c r="B127" s="16" t="s">
        <v>207</v>
      </c>
      <c r="C127" s="16" t="s">
        <v>222</v>
      </c>
      <c r="D127" s="16" t="s">
        <v>233</v>
      </c>
      <c r="E127" s="16" t="s">
        <v>733</v>
      </c>
      <c r="F127" s="27" t="s">
        <v>194</v>
      </c>
      <c r="G127" s="28">
        <v>152</v>
      </c>
      <c r="H127" s="29" t="e">
        <f>SUMIF([2]报价结算清单!$E$12:$E$573,A127,[2]报价结算清单!$P$12:$P$573)</f>
        <v>#VALUE!</v>
      </c>
    </row>
    <row r="128" spans="1:8" s="7" customFormat="1" ht="30">
      <c r="A128" s="16" t="s">
        <v>527</v>
      </c>
      <c r="B128" s="16" t="s">
        <v>207</v>
      </c>
      <c r="C128" s="16" t="s">
        <v>234</v>
      </c>
      <c r="D128" s="16" t="s">
        <v>235</v>
      </c>
      <c r="E128" s="16" t="s">
        <v>236</v>
      </c>
      <c r="F128" s="27" t="s">
        <v>194</v>
      </c>
      <c r="G128" s="28">
        <v>1767</v>
      </c>
      <c r="H128" s="29" t="e">
        <f>SUMIF([2]报价结算清单!$E$12:$E$573,A128,[2]报价结算清单!$P$12:$P$573)</f>
        <v>#VALUE!</v>
      </c>
    </row>
    <row r="129" spans="1:8" s="7" customFormat="1" ht="30">
      <c r="A129" s="16" t="s">
        <v>528</v>
      </c>
      <c r="B129" s="16" t="s">
        <v>207</v>
      </c>
      <c r="C129" s="16" t="s">
        <v>234</v>
      </c>
      <c r="D129" s="16" t="s">
        <v>237</v>
      </c>
      <c r="E129" s="16" t="s">
        <v>770</v>
      </c>
      <c r="F129" s="27" t="s">
        <v>194</v>
      </c>
      <c r="G129" s="28">
        <v>200</v>
      </c>
      <c r="H129" s="29" t="e">
        <f>SUMIF([2]报价结算清单!$E$12:$E$573,A129,[2]报价结算清单!$P$12:$P$573)</f>
        <v>#VALUE!</v>
      </c>
    </row>
    <row r="130" spans="1:8" s="7" customFormat="1" ht="30">
      <c r="A130" s="16" t="s">
        <v>529</v>
      </c>
      <c r="B130" s="16" t="s">
        <v>207</v>
      </c>
      <c r="C130" s="16" t="s">
        <v>238</v>
      </c>
      <c r="D130" s="16" t="s">
        <v>239</v>
      </c>
      <c r="E130" s="16" t="s">
        <v>240</v>
      </c>
      <c r="F130" s="27" t="s">
        <v>111</v>
      </c>
      <c r="G130" s="28">
        <v>470</v>
      </c>
      <c r="H130" s="29" t="e">
        <f>SUMIF([2]报价结算清单!$E$12:$E$573,A130,[2]报价结算清单!$P$12:$P$573)</f>
        <v>#VALUE!</v>
      </c>
    </row>
    <row r="131" spans="1:8" s="7" customFormat="1" ht="30">
      <c r="A131" s="16" t="s">
        <v>530</v>
      </c>
      <c r="B131" s="16" t="s">
        <v>207</v>
      </c>
      <c r="C131" s="16" t="s">
        <v>238</v>
      </c>
      <c r="D131" s="16" t="s">
        <v>241</v>
      </c>
      <c r="E131" s="16" t="s">
        <v>240</v>
      </c>
      <c r="F131" s="27" t="s">
        <v>111</v>
      </c>
      <c r="G131" s="28">
        <v>806</v>
      </c>
      <c r="H131" s="29" t="e">
        <f>SUMIF([2]报价结算清单!$E$12:$E$573,A131,[2]报价结算清单!$P$12:$P$573)</f>
        <v>#VALUE!</v>
      </c>
    </row>
    <row r="132" spans="1:8" s="7" customFormat="1" ht="30">
      <c r="A132" s="16" t="s">
        <v>531</v>
      </c>
      <c r="B132" s="16" t="s">
        <v>207</v>
      </c>
      <c r="C132" s="16" t="s">
        <v>238</v>
      </c>
      <c r="D132" s="16" t="s">
        <v>242</v>
      </c>
      <c r="E132" s="16" t="s">
        <v>240</v>
      </c>
      <c r="F132" s="27" t="s">
        <v>111</v>
      </c>
      <c r="G132" s="28">
        <v>1374</v>
      </c>
      <c r="H132" s="29" t="e">
        <f>SUMIF([2]报价结算清单!$E$12:$E$573,A132,[2]报价结算清单!$P$12:$P$573)</f>
        <v>#VALUE!</v>
      </c>
    </row>
    <row r="133" spans="1:8" s="7" customFormat="1" ht="30">
      <c r="A133" s="16" t="s">
        <v>532</v>
      </c>
      <c r="B133" s="16" t="s">
        <v>207</v>
      </c>
      <c r="C133" s="16" t="s">
        <v>238</v>
      </c>
      <c r="D133" s="16" t="s">
        <v>243</v>
      </c>
      <c r="E133" s="16" t="s">
        <v>733</v>
      </c>
      <c r="F133" s="27" t="s">
        <v>85</v>
      </c>
      <c r="G133" s="28">
        <v>100</v>
      </c>
      <c r="H133" s="29" t="e">
        <f>SUMIF([2]报价结算清单!$E$12:$E$573,A133,[2]报价结算清单!$P$12:$P$573)</f>
        <v>#VALUE!</v>
      </c>
    </row>
    <row r="134" spans="1:8" s="7" customFormat="1" ht="30">
      <c r="A134" s="16" t="s">
        <v>533</v>
      </c>
      <c r="B134" s="16" t="s">
        <v>245</v>
      </c>
      <c r="C134" s="16" t="s">
        <v>246</v>
      </c>
      <c r="D134" s="16" t="s">
        <v>247</v>
      </c>
      <c r="E134" s="16" t="s">
        <v>705</v>
      </c>
      <c r="F134" s="27" t="s">
        <v>194</v>
      </c>
      <c r="G134" s="28">
        <v>950</v>
      </c>
      <c r="H134" s="29" t="e">
        <f>SUMIF([2]报价结算清单!$E$12:$E$573,A134,[2]报价结算清单!$P$12:$P$573)</f>
        <v>#VALUE!</v>
      </c>
    </row>
    <row r="135" spans="1:8" ht="30">
      <c r="A135" s="16" t="s">
        <v>534</v>
      </c>
      <c r="B135" s="16" t="s">
        <v>245</v>
      </c>
      <c r="C135" s="16" t="s">
        <v>246</v>
      </c>
      <c r="D135" s="16" t="s">
        <v>248</v>
      </c>
      <c r="E135" s="16" t="s">
        <v>705</v>
      </c>
      <c r="F135" s="27" t="s">
        <v>194</v>
      </c>
      <c r="G135" s="28">
        <v>1100</v>
      </c>
      <c r="H135" s="29" t="e">
        <f>SUMIF([2]报价结算清单!$E$12:$E$573,A135,[2]报价结算清单!$P$12:$P$573)</f>
        <v>#VALUE!</v>
      </c>
    </row>
    <row r="136" spans="1:8" ht="30">
      <c r="A136" s="16" t="s">
        <v>535</v>
      </c>
      <c r="B136" s="16" t="s">
        <v>245</v>
      </c>
      <c r="C136" s="16" t="s">
        <v>246</v>
      </c>
      <c r="D136" s="16" t="s">
        <v>249</v>
      </c>
      <c r="E136" s="16" t="s">
        <v>705</v>
      </c>
      <c r="F136" s="27" t="s">
        <v>194</v>
      </c>
      <c r="G136" s="30">
        <v>700</v>
      </c>
      <c r="H136" s="29" t="e">
        <f>SUMIF([2]报价结算清单!$E$12:$E$573,A136,[2]报价结算清单!$P$12:$P$573)</f>
        <v>#VALUE!</v>
      </c>
    </row>
    <row r="137" spans="1:8" ht="30">
      <c r="A137" s="16" t="s">
        <v>536</v>
      </c>
      <c r="B137" s="16" t="s">
        <v>245</v>
      </c>
      <c r="C137" s="16" t="s">
        <v>246</v>
      </c>
      <c r="D137" s="16" t="s">
        <v>250</v>
      </c>
      <c r="E137" s="16" t="s">
        <v>705</v>
      </c>
      <c r="F137" s="27" t="s">
        <v>194</v>
      </c>
      <c r="G137" s="28">
        <v>722</v>
      </c>
      <c r="H137" s="29" t="e">
        <f>SUMIF([2]报价结算清单!$E$12:$E$573,A137,[2]报价结算清单!$P$12:$P$573)</f>
        <v>#VALUE!</v>
      </c>
    </row>
    <row r="138" spans="1:8" ht="30">
      <c r="A138" s="16" t="s">
        <v>537</v>
      </c>
      <c r="B138" s="16" t="s">
        <v>245</v>
      </c>
      <c r="C138" s="16" t="s">
        <v>246</v>
      </c>
      <c r="D138" s="16" t="s">
        <v>251</v>
      </c>
      <c r="E138" s="16" t="s">
        <v>252</v>
      </c>
      <c r="F138" s="27" t="s">
        <v>194</v>
      </c>
      <c r="G138" s="28">
        <v>758</v>
      </c>
      <c r="H138" s="29" t="e">
        <f>SUMIF([2]报价结算清单!$E$12:$E$573,A138,[2]报价结算清单!$P$12:$P$573)</f>
        <v>#VALUE!</v>
      </c>
    </row>
    <row r="139" spans="1:8" ht="30">
      <c r="A139" s="16" t="s">
        <v>538</v>
      </c>
      <c r="B139" s="16" t="s">
        <v>245</v>
      </c>
      <c r="C139" s="16" t="s">
        <v>246</v>
      </c>
      <c r="D139" s="16" t="s">
        <v>253</v>
      </c>
      <c r="E139" s="16" t="s">
        <v>252</v>
      </c>
      <c r="F139" s="27" t="s">
        <v>194</v>
      </c>
      <c r="G139" s="28">
        <v>759</v>
      </c>
      <c r="H139" s="29" t="e">
        <f>SUMIF([2]报价结算清单!$E$12:$E$573,A139,[2]报价结算清单!$P$12:$P$573)</f>
        <v>#VALUE!</v>
      </c>
    </row>
    <row r="140" spans="1:8" ht="30">
      <c r="A140" s="16" t="s">
        <v>539</v>
      </c>
      <c r="B140" s="16" t="s">
        <v>245</v>
      </c>
      <c r="C140" s="16" t="s">
        <v>246</v>
      </c>
      <c r="D140" s="16" t="s">
        <v>254</v>
      </c>
      <c r="E140" s="16" t="s">
        <v>252</v>
      </c>
      <c r="F140" s="27" t="s">
        <v>194</v>
      </c>
      <c r="G140" s="28">
        <v>600</v>
      </c>
      <c r="H140" s="29" t="e">
        <f>SUMIF([2]报价结算清单!$E$12:$E$573,A140,[2]报价结算清单!$P$12:$P$573)</f>
        <v>#VALUE!</v>
      </c>
    </row>
    <row r="141" spans="1:8" ht="30">
      <c r="A141" s="16" t="s">
        <v>540</v>
      </c>
      <c r="B141" s="16" t="s">
        <v>245</v>
      </c>
      <c r="C141" s="16" t="s">
        <v>255</v>
      </c>
      <c r="D141" s="16" t="s">
        <v>247</v>
      </c>
      <c r="E141" s="16" t="s">
        <v>256</v>
      </c>
      <c r="F141" s="27" t="s">
        <v>194</v>
      </c>
      <c r="G141" s="28">
        <v>815</v>
      </c>
      <c r="H141" s="29" t="e">
        <f>SUMIF([2]报价结算清单!$E$12:$E$573,A141,[2]报价结算清单!$P$12:$P$573)</f>
        <v>#VALUE!</v>
      </c>
    </row>
    <row r="142" spans="1:8" ht="30">
      <c r="A142" s="16" t="s">
        <v>541</v>
      </c>
      <c r="B142" s="16" t="s">
        <v>245</v>
      </c>
      <c r="C142" s="16" t="s">
        <v>255</v>
      </c>
      <c r="D142" s="16" t="s">
        <v>248</v>
      </c>
      <c r="E142" s="16" t="s">
        <v>256</v>
      </c>
      <c r="F142" s="27" t="s">
        <v>194</v>
      </c>
      <c r="G142" s="28">
        <v>867</v>
      </c>
      <c r="H142" s="29" t="e">
        <f>SUMIF([2]报价结算清单!$E$12:$E$573,A142,[2]报价结算清单!$P$12:$P$573)</f>
        <v>#VALUE!</v>
      </c>
    </row>
    <row r="143" spans="1:8" s="7" customFormat="1" ht="30">
      <c r="A143" s="16" t="s">
        <v>542</v>
      </c>
      <c r="B143" s="16" t="s">
        <v>245</v>
      </c>
      <c r="C143" s="16" t="s">
        <v>255</v>
      </c>
      <c r="D143" s="16" t="s">
        <v>249</v>
      </c>
      <c r="E143" s="16" t="s">
        <v>256</v>
      </c>
      <c r="F143" s="27" t="s">
        <v>194</v>
      </c>
      <c r="G143" s="28">
        <v>821</v>
      </c>
      <c r="H143" s="29" t="e">
        <f>SUMIF([2]报价结算清单!$E$12:$E$573,A143,[2]报价结算清单!$P$12:$P$573)</f>
        <v>#VALUE!</v>
      </c>
    </row>
    <row r="144" spans="1:8" s="7" customFormat="1" ht="30">
      <c r="A144" s="16" t="s">
        <v>543</v>
      </c>
      <c r="B144" s="16" t="s">
        <v>245</v>
      </c>
      <c r="C144" s="16" t="s">
        <v>255</v>
      </c>
      <c r="D144" s="16" t="s">
        <v>250</v>
      </c>
      <c r="E144" s="16" t="s">
        <v>256</v>
      </c>
      <c r="F144" s="27" t="s">
        <v>194</v>
      </c>
      <c r="G144" s="28">
        <v>629</v>
      </c>
      <c r="H144" s="29" t="e">
        <f>SUMIF([2]报价结算清单!$E$12:$E$573,A144,[2]报价结算清单!$P$12:$P$573)</f>
        <v>#VALUE!</v>
      </c>
    </row>
    <row r="145" spans="1:8" s="7" customFormat="1" ht="30">
      <c r="A145" s="16" t="s">
        <v>544</v>
      </c>
      <c r="B145" s="16" t="s">
        <v>245</v>
      </c>
      <c r="C145" s="16" t="s">
        <v>255</v>
      </c>
      <c r="D145" s="16" t="s">
        <v>251</v>
      </c>
      <c r="E145" s="16" t="s">
        <v>257</v>
      </c>
      <c r="F145" s="27" t="s">
        <v>194</v>
      </c>
      <c r="G145" s="28">
        <v>540</v>
      </c>
      <c r="H145" s="29" t="e">
        <f>SUMIF([2]报价结算清单!$E$12:$E$573,A145,[2]报价结算清单!$P$12:$P$573)</f>
        <v>#VALUE!</v>
      </c>
    </row>
    <row r="146" spans="1:8" s="7" customFormat="1" ht="30">
      <c r="A146" s="16" t="s">
        <v>545</v>
      </c>
      <c r="B146" s="16" t="s">
        <v>245</v>
      </c>
      <c r="C146" s="16" t="s">
        <v>255</v>
      </c>
      <c r="D146" s="16" t="s">
        <v>253</v>
      </c>
      <c r="E146" s="16" t="s">
        <v>257</v>
      </c>
      <c r="F146" s="27" t="s">
        <v>194</v>
      </c>
      <c r="G146" s="28">
        <v>582</v>
      </c>
      <c r="H146" s="29" t="e">
        <f>SUMIF([2]报价结算清单!$E$12:$E$573,A146,[2]报价结算清单!$P$12:$P$573)</f>
        <v>#VALUE!</v>
      </c>
    </row>
    <row r="147" spans="1:8" s="7" customFormat="1" ht="30">
      <c r="A147" s="16" t="s">
        <v>546</v>
      </c>
      <c r="B147" s="16" t="s">
        <v>245</v>
      </c>
      <c r="C147" s="16" t="s">
        <v>255</v>
      </c>
      <c r="D147" s="16" t="s">
        <v>254</v>
      </c>
      <c r="E147" s="16" t="s">
        <v>257</v>
      </c>
      <c r="F147" s="27" t="s">
        <v>194</v>
      </c>
      <c r="G147" s="28">
        <v>514</v>
      </c>
      <c r="H147" s="29" t="e">
        <f>SUMIF([2]报价结算清单!$E$12:$E$573,A147,[2]报价结算清单!$P$12:$P$573)</f>
        <v>#VALUE!</v>
      </c>
    </row>
    <row r="148" spans="1:8" s="7" customFormat="1" ht="30">
      <c r="A148" s="16" t="s">
        <v>547</v>
      </c>
      <c r="B148" s="16" t="s">
        <v>245</v>
      </c>
      <c r="C148" s="16" t="s">
        <v>258</v>
      </c>
      <c r="D148" s="16" t="s">
        <v>247</v>
      </c>
      <c r="E148" s="16" t="s">
        <v>259</v>
      </c>
      <c r="F148" s="27" t="s">
        <v>194</v>
      </c>
      <c r="G148" s="28">
        <v>584</v>
      </c>
      <c r="H148" s="29" t="e">
        <f>SUMIF([2]报价结算清单!$E$12:$E$573,A148,[2]报价结算清单!$P$12:$P$573)</f>
        <v>#VALUE!</v>
      </c>
    </row>
    <row r="149" spans="1:8" s="7" customFormat="1" ht="30">
      <c r="A149" s="16" t="s">
        <v>548</v>
      </c>
      <c r="B149" s="16" t="s">
        <v>245</v>
      </c>
      <c r="C149" s="16" t="s">
        <v>258</v>
      </c>
      <c r="D149" s="16" t="s">
        <v>248</v>
      </c>
      <c r="E149" s="16" t="s">
        <v>259</v>
      </c>
      <c r="F149" s="27" t="s">
        <v>194</v>
      </c>
      <c r="G149" s="28">
        <v>580</v>
      </c>
      <c r="H149" s="29" t="e">
        <f>SUMIF([2]报价结算清单!$E$12:$E$573,A149,[2]报价结算清单!$P$12:$P$573)</f>
        <v>#VALUE!</v>
      </c>
    </row>
    <row r="150" spans="1:8" s="7" customFormat="1" ht="30">
      <c r="A150" s="16" t="s">
        <v>549</v>
      </c>
      <c r="B150" s="16" t="s">
        <v>245</v>
      </c>
      <c r="C150" s="16" t="s">
        <v>258</v>
      </c>
      <c r="D150" s="16" t="s">
        <v>249</v>
      </c>
      <c r="E150" s="16" t="s">
        <v>259</v>
      </c>
      <c r="F150" s="27" t="s">
        <v>194</v>
      </c>
      <c r="G150" s="28">
        <v>564</v>
      </c>
      <c r="H150" s="29" t="e">
        <f>SUMIF([2]报价结算清单!$E$12:$E$573,A150,[2]报价结算清单!$P$12:$P$573)</f>
        <v>#VALUE!</v>
      </c>
    </row>
    <row r="151" spans="1:8" s="7" customFormat="1" ht="30">
      <c r="A151" s="16" t="s">
        <v>550</v>
      </c>
      <c r="B151" s="16" t="s">
        <v>245</v>
      </c>
      <c r="C151" s="16" t="s">
        <v>258</v>
      </c>
      <c r="D151" s="16" t="s">
        <v>250</v>
      </c>
      <c r="E151" s="16" t="s">
        <v>259</v>
      </c>
      <c r="F151" s="27" t="s">
        <v>194</v>
      </c>
      <c r="G151" s="28">
        <v>485</v>
      </c>
      <c r="H151" s="29" t="e">
        <f>SUMIF([2]报价结算清单!$E$12:$E$573,A151,[2]报价结算清单!$P$12:$P$573)</f>
        <v>#VALUE!</v>
      </c>
    </row>
    <row r="152" spans="1:8" s="7" customFormat="1" ht="30">
      <c r="A152" s="16" t="s">
        <v>551</v>
      </c>
      <c r="B152" s="16" t="s">
        <v>245</v>
      </c>
      <c r="C152" s="16" t="s">
        <v>258</v>
      </c>
      <c r="D152" s="16" t="s">
        <v>251</v>
      </c>
      <c r="E152" s="16" t="s">
        <v>260</v>
      </c>
      <c r="F152" s="27" t="s">
        <v>194</v>
      </c>
      <c r="G152" s="28">
        <v>373</v>
      </c>
      <c r="H152" s="29" t="e">
        <f>SUMIF([2]报价结算清单!$E$12:$E$573,A152,[2]报价结算清单!$P$12:$P$573)</f>
        <v>#VALUE!</v>
      </c>
    </row>
    <row r="153" spans="1:8" s="7" customFormat="1" ht="30">
      <c r="A153" s="16" t="s">
        <v>552</v>
      </c>
      <c r="B153" s="16" t="s">
        <v>245</v>
      </c>
      <c r="C153" s="16" t="s">
        <v>258</v>
      </c>
      <c r="D153" s="16" t="s">
        <v>253</v>
      </c>
      <c r="E153" s="16" t="s">
        <v>260</v>
      </c>
      <c r="F153" s="27" t="s">
        <v>194</v>
      </c>
      <c r="G153" s="28">
        <v>400</v>
      </c>
      <c r="H153" s="29" t="e">
        <f>SUMIF([2]报价结算清单!$E$12:$E$573,A153,[2]报价结算清单!$P$12:$P$573)</f>
        <v>#VALUE!</v>
      </c>
    </row>
    <row r="154" spans="1:8" s="7" customFormat="1" ht="30">
      <c r="A154" s="16" t="s">
        <v>553</v>
      </c>
      <c r="B154" s="16" t="s">
        <v>245</v>
      </c>
      <c r="C154" s="16" t="s">
        <v>258</v>
      </c>
      <c r="D154" s="16" t="s">
        <v>254</v>
      </c>
      <c r="E154" s="16" t="s">
        <v>260</v>
      </c>
      <c r="F154" s="27" t="s">
        <v>194</v>
      </c>
      <c r="G154" s="28">
        <v>369</v>
      </c>
      <c r="H154" s="29" t="e">
        <f>SUMIF([2]报价结算清单!$E$12:$E$573,A154,[2]报价结算清单!$P$12:$P$573)</f>
        <v>#VALUE!</v>
      </c>
    </row>
    <row r="155" spans="1:8" s="7" customFormat="1" ht="15">
      <c r="A155" s="16" t="s">
        <v>554</v>
      </c>
      <c r="B155" s="16" t="s">
        <v>245</v>
      </c>
      <c r="C155" s="16" t="s">
        <v>261</v>
      </c>
      <c r="D155" s="16" t="s">
        <v>262</v>
      </c>
      <c r="E155" s="16" t="s">
        <v>263</v>
      </c>
      <c r="F155" s="27" t="s">
        <v>264</v>
      </c>
      <c r="G155" s="28">
        <v>368</v>
      </c>
      <c r="H155" s="29" t="e">
        <f>SUMIF([2]报价结算清单!$E$12:$E$573,A155,[2]报价结算清单!$P$12:$P$573)</f>
        <v>#VALUE!</v>
      </c>
    </row>
    <row r="156" spans="1:8" s="7" customFormat="1" ht="30">
      <c r="A156" s="16" t="s">
        <v>555</v>
      </c>
      <c r="B156" s="16" t="s">
        <v>245</v>
      </c>
      <c r="C156" s="16" t="s">
        <v>265</v>
      </c>
      <c r="D156" s="16" t="s">
        <v>266</v>
      </c>
      <c r="E156" s="16" t="s">
        <v>267</v>
      </c>
      <c r="F156" s="27" t="s">
        <v>194</v>
      </c>
      <c r="G156" s="28">
        <v>250</v>
      </c>
      <c r="H156" s="29" t="e">
        <f>SUMIF([2]报价结算清单!$E$12:$E$573,A156,[2]报价结算清单!$P$12:$P$573)</f>
        <v>#VALUE!</v>
      </c>
    </row>
    <row r="157" spans="1:8" s="7" customFormat="1" ht="30">
      <c r="A157" s="16" t="s">
        <v>556</v>
      </c>
      <c r="B157" s="16" t="s">
        <v>245</v>
      </c>
      <c r="C157" s="16" t="s">
        <v>268</v>
      </c>
      <c r="D157" s="16" t="s">
        <v>269</v>
      </c>
      <c r="E157" s="16" t="s">
        <v>270</v>
      </c>
      <c r="F157" s="27" t="s">
        <v>194</v>
      </c>
      <c r="G157" s="30">
        <v>1200</v>
      </c>
      <c r="H157" s="29" t="e">
        <f>SUMIF([2]报价结算清单!$E$12:$E$573,A157,[2]报价结算清单!$P$12:$P$573)</f>
        <v>#VALUE!</v>
      </c>
    </row>
    <row r="158" spans="1:8" s="7" customFormat="1" ht="30">
      <c r="A158" s="16" t="s">
        <v>557</v>
      </c>
      <c r="B158" s="16" t="s">
        <v>245</v>
      </c>
      <c r="C158" s="16" t="s">
        <v>271</v>
      </c>
      <c r="D158" s="16" t="s">
        <v>272</v>
      </c>
      <c r="E158" s="16" t="s">
        <v>273</v>
      </c>
      <c r="F158" s="27" t="s">
        <v>120</v>
      </c>
      <c r="G158" s="28">
        <v>150</v>
      </c>
      <c r="H158" s="29" t="e">
        <f>SUMIF([2]报价结算清单!$E$12:$E$573,A158,[2]报价结算清单!$P$12:$P$573)</f>
        <v>#VALUE!</v>
      </c>
    </row>
    <row r="159" spans="1:8" s="7" customFormat="1" ht="30">
      <c r="A159" s="16" t="s">
        <v>558</v>
      </c>
      <c r="B159" s="16" t="s">
        <v>245</v>
      </c>
      <c r="C159" s="16" t="s">
        <v>271</v>
      </c>
      <c r="D159" s="16" t="s">
        <v>274</v>
      </c>
      <c r="E159" s="16" t="s">
        <v>273</v>
      </c>
      <c r="F159" s="27" t="s">
        <v>120</v>
      </c>
      <c r="G159" s="28">
        <v>150</v>
      </c>
      <c r="H159" s="29" t="e">
        <f>SUMIF([2]报价结算清单!$E$12:$E$573,A159,[2]报价结算清单!$P$12:$P$573)</f>
        <v>#VALUE!</v>
      </c>
    </row>
    <row r="160" spans="1:8" s="7" customFormat="1" ht="30">
      <c r="A160" s="16" t="s">
        <v>559</v>
      </c>
      <c r="B160" s="16" t="s">
        <v>245</v>
      </c>
      <c r="C160" s="16" t="s">
        <v>271</v>
      </c>
      <c r="D160" s="16" t="s">
        <v>275</v>
      </c>
      <c r="E160" s="16" t="s">
        <v>273</v>
      </c>
      <c r="F160" s="27" t="s">
        <v>120</v>
      </c>
      <c r="G160" s="28">
        <v>190</v>
      </c>
      <c r="H160" s="29" t="e">
        <f>SUMIF([2]报价结算清单!$E$12:$E$573,A160,[2]报价结算清单!$P$12:$P$573)</f>
        <v>#VALUE!</v>
      </c>
    </row>
    <row r="161" spans="1:8" s="7" customFormat="1" ht="30">
      <c r="A161" s="16" t="s">
        <v>560</v>
      </c>
      <c r="B161" s="16" t="s">
        <v>245</v>
      </c>
      <c r="C161" s="16" t="s">
        <v>276</v>
      </c>
      <c r="D161" s="16" t="s">
        <v>277</v>
      </c>
      <c r="E161" s="16" t="s">
        <v>733</v>
      </c>
      <c r="F161" s="27" t="s">
        <v>194</v>
      </c>
      <c r="G161" s="28">
        <v>51</v>
      </c>
      <c r="H161" s="29" t="e">
        <f>SUMIF([2]报价结算清单!$E$12:$E$573,A161,[2]报价结算清单!$P$12:$P$573)</f>
        <v>#VALUE!</v>
      </c>
    </row>
    <row r="162" spans="1:8" s="7" customFormat="1" ht="30">
      <c r="A162" s="16" t="s">
        <v>561</v>
      </c>
      <c r="B162" s="16" t="s">
        <v>245</v>
      </c>
      <c r="C162" s="16" t="s">
        <v>276</v>
      </c>
      <c r="D162" s="16" t="s">
        <v>278</v>
      </c>
      <c r="E162" s="16" t="s">
        <v>771</v>
      </c>
      <c r="F162" s="27" t="s">
        <v>194</v>
      </c>
      <c r="G162" s="28">
        <v>200</v>
      </c>
      <c r="H162" s="29" t="e">
        <f>SUMIF([2]报价结算清单!$E$12:$E$573,A162,[2]报价结算清单!$P$12:$P$573)</f>
        <v>#VALUE!</v>
      </c>
    </row>
    <row r="163" spans="1:8" s="7" customFormat="1" ht="15">
      <c r="A163" s="16" t="s">
        <v>562</v>
      </c>
      <c r="B163" s="16" t="s">
        <v>279</v>
      </c>
      <c r="C163" s="16" t="s">
        <v>280</v>
      </c>
      <c r="D163" s="16" t="s">
        <v>281</v>
      </c>
      <c r="E163" s="16" t="s">
        <v>282</v>
      </c>
      <c r="F163" s="27" t="s">
        <v>283</v>
      </c>
      <c r="G163" s="28">
        <v>200</v>
      </c>
      <c r="H163" s="29" t="e">
        <f>SUMIF([2]报价结算清单!$E$12:$E$573,A163,[2]报价结算清单!$P$12:$P$573)</f>
        <v>#VALUE!</v>
      </c>
    </row>
    <row r="164" spans="1:8" s="7" customFormat="1" ht="15">
      <c r="A164" s="16" t="s">
        <v>563</v>
      </c>
      <c r="B164" s="16" t="s">
        <v>279</v>
      </c>
      <c r="C164" s="16" t="s">
        <v>280</v>
      </c>
      <c r="D164" s="16" t="s">
        <v>772</v>
      </c>
      <c r="E164" s="16" t="s">
        <v>773</v>
      </c>
      <c r="F164" s="27" t="s">
        <v>283</v>
      </c>
      <c r="G164" s="28">
        <v>120</v>
      </c>
      <c r="H164" s="29" t="e">
        <f>SUMIF([2]报价结算清单!$E$12:$E$573,A164,[2]报价结算清单!$P$12:$P$573)</f>
        <v>#VALUE!</v>
      </c>
    </row>
    <row r="165" spans="1:8" s="7" customFormat="1" ht="15">
      <c r="A165" s="16" t="s">
        <v>564</v>
      </c>
      <c r="B165" s="16" t="s">
        <v>279</v>
      </c>
      <c r="C165" s="16" t="s">
        <v>280</v>
      </c>
      <c r="D165" s="16" t="s">
        <v>284</v>
      </c>
      <c r="E165" s="16" t="s">
        <v>774</v>
      </c>
      <c r="F165" s="27" t="s">
        <v>194</v>
      </c>
      <c r="G165" s="30">
        <v>550</v>
      </c>
      <c r="H165" s="29" t="e">
        <f>SUMIF([2]报价结算清单!$E$12:$E$573,A165,[2]报价结算清单!$P$12:$P$573)</f>
        <v>#VALUE!</v>
      </c>
    </row>
    <row r="166" spans="1:8" s="7" customFormat="1" ht="15">
      <c r="A166" s="16" t="s">
        <v>565</v>
      </c>
      <c r="B166" s="16" t="s">
        <v>279</v>
      </c>
      <c r="C166" s="16" t="s">
        <v>280</v>
      </c>
      <c r="D166" s="16" t="s">
        <v>285</v>
      </c>
      <c r="E166" s="16" t="s">
        <v>286</v>
      </c>
      <c r="F166" s="27" t="s">
        <v>194</v>
      </c>
      <c r="G166" s="28">
        <v>697</v>
      </c>
      <c r="H166" s="29" t="e">
        <f>SUMIF([2]报价结算清单!$E$12:$E$573,A166,[2]报价结算清单!$P$12:$P$573)</f>
        <v>#VALUE!</v>
      </c>
    </row>
    <row r="167" spans="1:8" s="7" customFormat="1" ht="15">
      <c r="A167" s="16" t="s">
        <v>566</v>
      </c>
      <c r="B167" s="16" t="s">
        <v>279</v>
      </c>
      <c r="C167" s="16" t="s">
        <v>280</v>
      </c>
      <c r="D167" s="16" t="s">
        <v>287</v>
      </c>
      <c r="E167" s="16" t="s">
        <v>775</v>
      </c>
      <c r="F167" s="27" t="s">
        <v>194</v>
      </c>
      <c r="G167" s="30">
        <v>400</v>
      </c>
      <c r="H167" s="29" t="e">
        <f>SUMIF([2]报价结算清单!$E$12:$E$573,A167,[2]报价结算清单!$P$12:$P$573)</f>
        <v>#VALUE!</v>
      </c>
    </row>
    <row r="168" spans="1:8" s="7" customFormat="1" ht="15">
      <c r="A168" s="16" t="s">
        <v>567</v>
      </c>
      <c r="B168" s="16" t="s">
        <v>279</v>
      </c>
      <c r="C168" s="16" t="s">
        <v>280</v>
      </c>
      <c r="D168" s="16" t="s">
        <v>288</v>
      </c>
      <c r="E168" s="16" t="s">
        <v>776</v>
      </c>
      <c r="F168" s="27" t="s">
        <v>194</v>
      </c>
      <c r="G168" s="28">
        <v>290</v>
      </c>
      <c r="H168" s="29" t="e">
        <f>SUMIF([2]报价结算清单!$E$12:$E$573,A168,[2]报价结算清单!$P$12:$P$573)</f>
        <v>#VALUE!</v>
      </c>
    </row>
    <row r="169" spans="1:8" s="7" customFormat="1" ht="30">
      <c r="A169" s="16" t="s">
        <v>568</v>
      </c>
      <c r="B169" s="16" t="s">
        <v>279</v>
      </c>
      <c r="C169" s="16" t="s">
        <v>289</v>
      </c>
      <c r="D169" s="16" t="s">
        <v>290</v>
      </c>
      <c r="E169" s="16" t="s">
        <v>777</v>
      </c>
      <c r="F169" s="27" t="s">
        <v>194</v>
      </c>
      <c r="G169" s="30">
        <v>600</v>
      </c>
      <c r="H169" s="29" t="e">
        <f>SUMIF([2]报价结算清单!$E$12:$E$573,A169,[2]报价结算清单!$P$12:$P$573)</f>
        <v>#VALUE!</v>
      </c>
    </row>
    <row r="170" spans="1:8" s="7" customFormat="1" ht="15">
      <c r="A170" s="16" t="s">
        <v>569</v>
      </c>
      <c r="B170" s="16" t="s">
        <v>279</v>
      </c>
      <c r="C170" s="16" t="s">
        <v>289</v>
      </c>
      <c r="D170" s="16" t="s">
        <v>291</v>
      </c>
      <c r="E170" s="16" t="s">
        <v>292</v>
      </c>
      <c r="F170" s="27" t="s">
        <v>194</v>
      </c>
      <c r="G170" s="28">
        <v>120</v>
      </c>
      <c r="H170" s="29" t="e">
        <f>SUMIF([2]报价结算清单!$E$12:$E$573,A170,[2]报价结算清单!$P$12:$P$573)</f>
        <v>#VALUE!</v>
      </c>
    </row>
    <row r="171" spans="1:8" s="7" customFormat="1" ht="15">
      <c r="A171" s="16" t="s">
        <v>570</v>
      </c>
      <c r="B171" s="16" t="s">
        <v>279</v>
      </c>
      <c r="C171" s="16" t="s">
        <v>289</v>
      </c>
      <c r="D171" s="16" t="s">
        <v>293</v>
      </c>
      <c r="E171" s="16" t="s">
        <v>733</v>
      </c>
      <c r="F171" s="27" t="s">
        <v>194</v>
      </c>
      <c r="G171" s="28">
        <v>150</v>
      </c>
      <c r="H171" s="29" t="e">
        <f>SUMIF([2]报价结算清单!$E$12:$E$573,A171,[2]报价结算清单!$P$12:$P$573)</f>
        <v>#VALUE!</v>
      </c>
    </row>
    <row r="172" spans="1:8" s="7" customFormat="1" ht="15">
      <c r="A172" s="16" t="s">
        <v>571</v>
      </c>
      <c r="B172" s="16" t="s">
        <v>279</v>
      </c>
      <c r="C172" s="16" t="s">
        <v>289</v>
      </c>
      <c r="D172" s="16" t="s">
        <v>294</v>
      </c>
      <c r="E172" s="16" t="s">
        <v>778</v>
      </c>
      <c r="F172" s="27" t="s">
        <v>194</v>
      </c>
      <c r="G172" s="28">
        <v>120</v>
      </c>
      <c r="H172" s="29" t="e">
        <f>SUMIF([2]报价结算清单!$E$12:$E$573,A172,[2]报价结算清单!$P$12:$P$573)</f>
        <v>#VALUE!</v>
      </c>
    </row>
    <row r="173" spans="1:8" s="7" customFormat="1" ht="30">
      <c r="A173" s="16" t="s">
        <v>572</v>
      </c>
      <c r="B173" s="16" t="s">
        <v>279</v>
      </c>
      <c r="C173" s="16" t="s">
        <v>295</v>
      </c>
      <c r="D173" s="16" t="s">
        <v>296</v>
      </c>
      <c r="E173" s="16" t="s">
        <v>297</v>
      </c>
      <c r="F173" s="27" t="s">
        <v>194</v>
      </c>
      <c r="G173" s="28">
        <v>1800</v>
      </c>
      <c r="H173" s="29" t="e">
        <f>SUMIF([2]报价结算清单!$E$12:$E$573,A173,[2]报价结算清单!$P$12:$P$573)</f>
        <v>#VALUE!</v>
      </c>
    </row>
    <row r="174" spans="1:8" s="7" customFormat="1" ht="30">
      <c r="A174" s="16" t="s">
        <v>573</v>
      </c>
      <c r="B174" s="16" t="s">
        <v>279</v>
      </c>
      <c r="C174" s="16" t="s">
        <v>295</v>
      </c>
      <c r="D174" s="16" t="s">
        <v>296</v>
      </c>
      <c r="E174" s="16" t="s">
        <v>298</v>
      </c>
      <c r="F174" s="27" t="s">
        <v>194</v>
      </c>
      <c r="G174" s="30">
        <v>2000</v>
      </c>
      <c r="H174" s="29" t="e">
        <f>SUMIF([2]报价结算清单!$E$12:$E$573,A174,[2]报价结算清单!$P$12:$P$573)</f>
        <v>#VALUE!</v>
      </c>
    </row>
    <row r="175" spans="1:8" s="7" customFormat="1" ht="30">
      <c r="A175" s="16" t="s">
        <v>574</v>
      </c>
      <c r="B175" s="16" t="s">
        <v>279</v>
      </c>
      <c r="C175" s="16" t="s">
        <v>295</v>
      </c>
      <c r="D175" s="16" t="s">
        <v>299</v>
      </c>
      <c r="E175" s="16" t="s">
        <v>300</v>
      </c>
      <c r="F175" s="27" t="s">
        <v>194</v>
      </c>
      <c r="G175" s="28">
        <v>850</v>
      </c>
      <c r="H175" s="29" t="e">
        <f>SUMIF([2]报价结算清单!$E$12:$E$573,A175,[2]报价结算清单!$P$12:$P$573)</f>
        <v>#VALUE!</v>
      </c>
    </row>
    <row r="176" spans="1:8" s="7" customFormat="1" ht="30">
      <c r="A176" s="16" t="s">
        <v>575</v>
      </c>
      <c r="B176" s="16" t="s">
        <v>279</v>
      </c>
      <c r="C176" s="16" t="s">
        <v>295</v>
      </c>
      <c r="D176" s="16" t="s">
        <v>301</v>
      </c>
      <c r="E176" s="16" t="s">
        <v>733</v>
      </c>
      <c r="F176" s="27" t="s">
        <v>194</v>
      </c>
      <c r="G176" s="28">
        <v>100</v>
      </c>
      <c r="H176" s="29" t="e">
        <f>SUMIF([2]报价结算清单!$E$12:$E$573,A176,[2]报价结算清单!$P$12:$P$573)</f>
        <v>#VALUE!</v>
      </c>
    </row>
    <row r="177" spans="1:8" s="7" customFormat="1" ht="15">
      <c r="A177" s="16" t="s">
        <v>576</v>
      </c>
      <c r="B177" s="16" t="s">
        <v>279</v>
      </c>
      <c r="C177" s="16" t="s">
        <v>295</v>
      </c>
      <c r="D177" s="16" t="s">
        <v>302</v>
      </c>
      <c r="E177" s="16" t="s">
        <v>303</v>
      </c>
      <c r="F177" s="27" t="s">
        <v>194</v>
      </c>
      <c r="G177" s="30">
        <v>200</v>
      </c>
      <c r="H177" s="29" t="e">
        <f>SUMIF([2]报价结算清单!$E$12:$E$573,A177,[2]报价结算清单!$P$12:$P$573)</f>
        <v>#VALUE!</v>
      </c>
    </row>
    <row r="178" spans="1:8" s="7" customFormat="1" ht="15">
      <c r="A178" s="16" t="s">
        <v>577</v>
      </c>
      <c r="B178" s="16" t="s">
        <v>279</v>
      </c>
      <c r="C178" s="16" t="s">
        <v>295</v>
      </c>
      <c r="D178" s="16" t="s">
        <v>304</v>
      </c>
      <c r="E178" s="16" t="s">
        <v>305</v>
      </c>
      <c r="F178" s="27" t="s">
        <v>194</v>
      </c>
      <c r="G178" s="28">
        <v>200</v>
      </c>
      <c r="H178" s="29" t="e">
        <f>SUMIF([2]报价结算清单!$E$12:$E$573,A178,[2]报价结算清单!$P$12:$P$573)</f>
        <v>#VALUE!</v>
      </c>
    </row>
    <row r="179" spans="1:8" s="7" customFormat="1" ht="30">
      <c r="A179" s="16" t="s">
        <v>578</v>
      </c>
      <c r="B179" s="16" t="s">
        <v>306</v>
      </c>
      <c r="C179" s="16" t="s">
        <v>307</v>
      </c>
      <c r="D179" s="16" t="s">
        <v>308</v>
      </c>
      <c r="E179" s="16" t="s">
        <v>733</v>
      </c>
      <c r="F179" s="27" t="s">
        <v>53</v>
      </c>
      <c r="G179" s="28">
        <v>121</v>
      </c>
      <c r="H179" s="29" t="e">
        <f>SUMIF([2]报价结算清单!$E$12:$E$573,A179,[2]报价结算清单!$P$12:$P$573)</f>
        <v>#VALUE!</v>
      </c>
    </row>
    <row r="180" spans="1:8" s="7" customFormat="1" ht="30">
      <c r="A180" s="16" t="s">
        <v>579</v>
      </c>
      <c r="B180" s="16" t="s">
        <v>306</v>
      </c>
      <c r="C180" s="16" t="s">
        <v>307</v>
      </c>
      <c r="D180" s="16" t="s">
        <v>309</v>
      </c>
      <c r="E180" s="16" t="s">
        <v>733</v>
      </c>
      <c r="F180" s="27" t="s">
        <v>53</v>
      </c>
      <c r="G180" s="28">
        <v>92</v>
      </c>
      <c r="H180" s="29" t="e">
        <f>SUMIF([2]报价结算清单!$E$12:$E$573,A180,[2]报价结算清单!$P$12:$P$573)</f>
        <v>#VALUE!</v>
      </c>
    </row>
    <row r="181" spans="1:8" s="7" customFormat="1" ht="30">
      <c r="A181" s="16" t="s">
        <v>580</v>
      </c>
      <c r="B181" s="16" t="s">
        <v>306</v>
      </c>
      <c r="C181" s="16" t="s">
        <v>307</v>
      </c>
      <c r="D181" s="16" t="s">
        <v>310</v>
      </c>
      <c r="E181" s="16" t="s">
        <v>733</v>
      </c>
      <c r="F181" s="27" t="s">
        <v>53</v>
      </c>
      <c r="G181" s="28">
        <v>60</v>
      </c>
      <c r="H181" s="29" t="e">
        <f>SUMIF([2]报价结算清单!$E$12:$E$573,A181,[2]报价结算清单!$P$12:$P$573)</f>
        <v>#VALUE!</v>
      </c>
    </row>
    <row r="182" spans="1:8" s="7" customFormat="1" ht="15">
      <c r="A182" s="16" t="s">
        <v>581</v>
      </c>
      <c r="B182" s="16" t="s">
        <v>311</v>
      </c>
      <c r="C182" s="16" t="s">
        <v>312</v>
      </c>
      <c r="D182" s="16" t="s">
        <v>313</v>
      </c>
      <c r="E182" s="16" t="s">
        <v>733</v>
      </c>
      <c r="F182" s="27" t="s">
        <v>194</v>
      </c>
      <c r="G182" s="28">
        <v>873</v>
      </c>
      <c r="H182" s="29" t="e">
        <f>SUMIF([2]报价结算清单!$E$12:$E$573,A182,[2]报价结算清单!$P$12:$P$573)</f>
        <v>#VALUE!</v>
      </c>
    </row>
    <row r="183" spans="1:8" s="7" customFormat="1" ht="15">
      <c r="A183" s="16" t="s">
        <v>582</v>
      </c>
      <c r="B183" s="16" t="s">
        <v>311</v>
      </c>
      <c r="C183" s="16" t="s">
        <v>312</v>
      </c>
      <c r="D183" s="16" t="s">
        <v>314</v>
      </c>
      <c r="E183" s="16" t="s">
        <v>733</v>
      </c>
      <c r="F183" s="27" t="s">
        <v>194</v>
      </c>
      <c r="G183" s="28">
        <v>1100</v>
      </c>
      <c r="H183" s="29" t="e">
        <f>SUMIF([2]报价结算清单!$E$12:$E$573,A183,[2]报价结算清单!$P$12:$P$573)</f>
        <v>#VALUE!</v>
      </c>
    </row>
    <row r="184" spans="1:8" s="7" customFormat="1" ht="15">
      <c r="A184" s="16" t="s">
        <v>583</v>
      </c>
      <c r="B184" s="16" t="s">
        <v>311</v>
      </c>
      <c r="C184" s="16" t="s">
        <v>312</v>
      </c>
      <c r="D184" s="16" t="s">
        <v>315</v>
      </c>
      <c r="E184" s="16" t="s">
        <v>733</v>
      </c>
      <c r="F184" s="27" t="s">
        <v>194</v>
      </c>
      <c r="G184" s="28">
        <v>220</v>
      </c>
      <c r="H184" s="29" t="e">
        <f>SUMIF([2]报价结算清单!$E$12:$E$573,A184,[2]报价结算清单!$P$12:$P$573)</f>
        <v>#VALUE!</v>
      </c>
    </row>
    <row r="185" spans="1:8" s="7" customFormat="1" ht="15">
      <c r="A185" s="16" t="s">
        <v>584</v>
      </c>
      <c r="B185" s="16" t="s">
        <v>311</v>
      </c>
      <c r="C185" s="16" t="s">
        <v>312</v>
      </c>
      <c r="D185" s="16" t="s">
        <v>316</v>
      </c>
      <c r="E185" s="16" t="s">
        <v>733</v>
      </c>
      <c r="F185" s="27" t="s">
        <v>194</v>
      </c>
      <c r="G185" s="28">
        <v>500</v>
      </c>
      <c r="H185" s="29" t="e">
        <f>SUMIF([2]报价结算清单!$E$12:$E$573,A185,[2]报价结算清单!$P$12:$P$573)</f>
        <v>#VALUE!</v>
      </c>
    </row>
    <row r="186" spans="1:8" s="7" customFormat="1" ht="15">
      <c r="A186" s="16" t="s">
        <v>585</v>
      </c>
      <c r="B186" s="16" t="s">
        <v>311</v>
      </c>
      <c r="C186" s="16" t="s">
        <v>317</v>
      </c>
      <c r="D186" s="16" t="s">
        <v>779</v>
      </c>
      <c r="E186" s="16" t="s">
        <v>733</v>
      </c>
      <c r="F186" s="27" t="s">
        <v>85</v>
      </c>
      <c r="G186" s="28">
        <v>300</v>
      </c>
      <c r="H186" s="29" t="e">
        <f>SUMIF([2]报价结算清单!$E$12:$E$573,A186,[2]报价结算清单!$P$12:$P$573)</f>
        <v>#VALUE!</v>
      </c>
    </row>
    <row r="187" spans="1:8" s="7" customFormat="1" ht="15">
      <c r="A187" s="16" t="s">
        <v>586</v>
      </c>
      <c r="B187" s="16" t="s">
        <v>311</v>
      </c>
      <c r="C187" s="16" t="s">
        <v>317</v>
      </c>
      <c r="D187" s="16" t="s">
        <v>780</v>
      </c>
      <c r="E187" s="16" t="s">
        <v>733</v>
      </c>
      <c r="F187" s="27" t="s">
        <v>50</v>
      </c>
      <c r="G187" s="28">
        <v>250</v>
      </c>
      <c r="H187" s="29" t="e">
        <f>SUMIF([2]报价结算清单!$E$12:$E$573,A187,[2]报价结算清单!$P$12:$P$573)</f>
        <v>#VALUE!</v>
      </c>
    </row>
    <row r="188" spans="1:8" s="7" customFormat="1" ht="30">
      <c r="A188" s="16" t="s">
        <v>587</v>
      </c>
      <c r="B188" s="16" t="s">
        <v>318</v>
      </c>
      <c r="C188" s="16" t="s">
        <v>319</v>
      </c>
      <c r="D188" s="16" t="s">
        <v>320</v>
      </c>
      <c r="E188" s="16" t="s">
        <v>733</v>
      </c>
      <c r="F188" s="27" t="s">
        <v>194</v>
      </c>
      <c r="G188" s="28">
        <v>1000</v>
      </c>
      <c r="H188" s="29" t="e">
        <f>SUMIF([2]报价结算清单!$E$12:$E$573,A188,[2]报价结算清单!$P$12:$P$573)</f>
        <v>#VALUE!</v>
      </c>
    </row>
    <row r="189" spans="1:8" s="7" customFormat="1" ht="30">
      <c r="A189" s="16" t="s">
        <v>588</v>
      </c>
      <c r="B189" s="16" t="s">
        <v>318</v>
      </c>
      <c r="C189" s="16" t="s">
        <v>319</v>
      </c>
      <c r="D189" s="16" t="s">
        <v>321</v>
      </c>
      <c r="E189" s="16" t="s">
        <v>733</v>
      </c>
      <c r="F189" s="27" t="s">
        <v>85</v>
      </c>
      <c r="G189" s="28">
        <v>100</v>
      </c>
      <c r="H189" s="29" t="e">
        <f>SUMIF([2]报价结算清单!$E$12:$E$573,A189,[2]报价结算清单!$P$12:$P$573)</f>
        <v>#VALUE!</v>
      </c>
    </row>
    <row r="190" spans="1:8" s="7" customFormat="1" ht="30">
      <c r="A190" s="16" t="s">
        <v>589</v>
      </c>
      <c r="B190" s="16" t="s">
        <v>318</v>
      </c>
      <c r="C190" s="16" t="s">
        <v>322</v>
      </c>
      <c r="D190" s="16" t="s">
        <v>323</v>
      </c>
      <c r="E190" s="16" t="s">
        <v>324</v>
      </c>
      <c r="F190" s="27" t="s">
        <v>85</v>
      </c>
      <c r="G190" s="28">
        <v>150</v>
      </c>
      <c r="H190" s="29" t="e">
        <f>SUMIF([2]报价结算清单!$E$12:$E$573,A190,[2]报价结算清单!$P$12:$P$573)</f>
        <v>#VALUE!</v>
      </c>
    </row>
    <row r="191" spans="1:8" s="7" customFormat="1" ht="30">
      <c r="A191" s="16" t="s">
        <v>590</v>
      </c>
      <c r="B191" s="16" t="s">
        <v>325</v>
      </c>
      <c r="C191" s="16" t="s">
        <v>326</v>
      </c>
      <c r="D191" s="16" t="s">
        <v>326</v>
      </c>
      <c r="E191" s="16" t="s">
        <v>733</v>
      </c>
      <c r="F191" s="27" t="s">
        <v>50</v>
      </c>
      <c r="G191" s="28">
        <v>150</v>
      </c>
      <c r="H191" s="29" t="e">
        <f>SUMIF([2]报价结算清单!$E$12:$E$573,A191,[2]报价结算清单!$P$12:$P$573)</f>
        <v>#VALUE!</v>
      </c>
    </row>
    <row r="192" spans="1:8" s="7" customFormat="1" ht="15">
      <c r="A192" s="16" t="s">
        <v>591</v>
      </c>
      <c r="B192" s="16" t="s">
        <v>327</v>
      </c>
      <c r="C192" s="16" t="s">
        <v>334</v>
      </c>
      <c r="D192" s="16" t="s">
        <v>781</v>
      </c>
      <c r="E192" s="16" t="s">
        <v>733</v>
      </c>
      <c r="F192" s="27" t="s">
        <v>328</v>
      </c>
      <c r="G192" s="28">
        <v>600</v>
      </c>
      <c r="H192" s="29" t="e">
        <f>SUMIF([2]报价结算清单!$E$12:$E$573,A192,[2]报价结算清单!$P$12:$P$573)</f>
        <v>#VALUE!</v>
      </c>
    </row>
    <row r="193" spans="1:8" s="7" customFormat="1" ht="15">
      <c r="A193" s="16" t="s">
        <v>592</v>
      </c>
      <c r="B193" s="16" t="s">
        <v>327</v>
      </c>
      <c r="C193" s="16" t="s">
        <v>334</v>
      </c>
      <c r="D193" s="16" t="s">
        <v>782</v>
      </c>
      <c r="E193" s="16" t="s">
        <v>783</v>
      </c>
      <c r="F193" s="27" t="s">
        <v>328</v>
      </c>
      <c r="G193" s="28">
        <v>1800</v>
      </c>
      <c r="H193" s="29" t="e">
        <f>SUMIF([2]报价结算清单!$E$12:$E$573,A193,[2]报价结算清单!$P$12:$P$573)</f>
        <v>#VALUE!</v>
      </c>
    </row>
    <row r="194" spans="1:8" s="7" customFormat="1" ht="15">
      <c r="A194" s="16" t="s">
        <v>593</v>
      </c>
      <c r="B194" s="16" t="s">
        <v>327</v>
      </c>
      <c r="C194" s="16" t="s">
        <v>329</v>
      </c>
      <c r="D194" s="16" t="s">
        <v>330</v>
      </c>
      <c r="E194" s="16" t="s">
        <v>331</v>
      </c>
      <c r="F194" s="27" t="s">
        <v>332</v>
      </c>
      <c r="G194" s="30">
        <v>1200</v>
      </c>
      <c r="H194" s="29" t="e">
        <f>SUMIF([2]报价结算清单!$E$12:$E$573,A194,[2]报价结算清单!$P$12:$P$573)</f>
        <v>#VALUE!</v>
      </c>
    </row>
    <row r="195" spans="1:8" s="7" customFormat="1" ht="15">
      <c r="A195" s="16" t="s">
        <v>594</v>
      </c>
      <c r="B195" s="16" t="s">
        <v>327</v>
      </c>
      <c r="C195" s="16" t="s">
        <v>784</v>
      </c>
      <c r="D195" s="16" t="s">
        <v>785</v>
      </c>
      <c r="E195" s="16" t="s">
        <v>786</v>
      </c>
      <c r="F195" s="27" t="s">
        <v>328</v>
      </c>
      <c r="G195" s="28">
        <v>2000</v>
      </c>
      <c r="H195" s="29" t="e">
        <f>SUMIF([2]报价结算清单!$E$12:$E$573,A195,[2]报价结算清单!$P$12:$P$573)</f>
        <v>#VALUE!</v>
      </c>
    </row>
    <row r="196" spans="1:8" s="7" customFormat="1" ht="15">
      <c r="A196" s="16" t="s">
        <v>595</v>
      </c>
      <c r="B196" s="16" t="s">
        <v>327</v>
      </c>
      <c r="C196" s="16" t="s">
        <v>784</v>
      </c>
      <c r="D196" s="16" t="s">
        <v>785</v>
      </c>
      <c r="E196" s="16" t="s">
        <v>787</v>
      </c>
      <c r="F196" s="27" t="s">
        <v>328</v>
      </c>
      <c r="G196" s="28">
        <v>1500</v>
      </c>
      <c r="H196" s="29" t="e">
        <f>SUMIF([2]报价结算清单!$E$12:$E$573,A196,[2]报价结算清单!$P$12:$P$573)</f>
        <v>#VALUE!</v>
      </c>
    </row>
    <row r="197" spans="1:8" s="7" customFormat="1" ht="15">
      <c r="A197" s="16" t="s">
        <v>596</v>
      </c>
      <c r="B197" s="16" t="s">
        <v>327</v>
      </c>
      <c r="C197" s="16" t="s">
        <v>784</v>
      </c>
      <c r="D197" s="16" t="s">
        <v>785</v>
      </c>
      <c r="E197" s="16" t="s">
        <v>788</v>
      </c>
      <c r="F197" s="27" t="s">
        <v>328</v>
      </c>
      <c r="G197" s="28">
        <v>2500</v>
      </c>
      <c r="H197" s="29" t="e">
        <f>SUMIF([2]报价结算清单!$E$12:$E$573,A197,[2]报价结算清单!$P$12:$P$573)</f>
        <v>#VALUE!</v>
      </c>
    </row>
    <row r="198" spans="1:8" s="7" customFormat="1">
      <c r="A198" s="18"/>
      <c r="B198" s="4"/>
      <c r="C198" s="4"/>
      <c r="D198" s="4"/>
      <c r="E198" s="4"/>
      <c r="F198" s="4"/>
      <c r="G198" s="4"/>
      <c r="H198" s="5"/>
    </row>
    <row r="199" spans="1:8" s="7" customFormat="1" ht="15">
      <c r="A199" s="16" t="s">
        <v>789</v>
      </c>
      <c r="B199" s="16" t="s">
        <v>393</v>
      </c>
      <c r="C199" s="16" t="s">
        <v>395</v>
      </c>
      <c r="D199" s="16" t="s">
        <v>396</v>
      </c>
      <c r="E199" s="16" t="s">
        <v>397</v>
      </c>
      <c r="F199" s="27" t="s">
        <v>342</v>
      </c>
      <c r="G199" s="28">
        <v>2000</v>
      </c>
      <c r="H199" s="29" t="e">
        <f>SUMIF([2]报价结算清单!$E$12:$E$573,A199,[2]报价结算清单!$P$12:$P$573)</f>
        <v>#VALUE!</v>
      </c>
    </row>
    <row r="200" spans="1:8" s="7" customFormat="1" ht="15">
      <c r="A200" s="16" t="s">
        <v>597</v>
      </c>
      <c r="B200" s="16" t="s">
        <v>335</v>
      </c>
      <c r="C200" s="16" t="s">
        <v>336</v>
      </c>
      <c r="D200" s="16" t="s">
        <v>337</v>
      </c>
      <c r="E200" s="16" t="s">
        <v>338</v>
      </c>
      <c r="F200" s="27" t="s">
        <v>339</v>
      </c>
      <c r="G200" s="28">
        <v>260</v>
      </c>
      <c r="H200" s="29" t="e">
        <f>SUMIF([2]报价结算清单!$E$12:$E$573,A200,[2]报价结算清单!$P$12:$P$573)</f>
        <v>#VALUE!</v>
      </c>
    </row>
    <row r="201" spans="1:8" s="7" customFormat="1" ht="15">
      <c r="A201" s="16" t="s">
        <v>598</v>
      </c>
      <c r="B201" s="16" t="s">
        <v>335</v>
      </c>
      <c r="C201" s="16" t="s">
        <v>336</v>
      </c>
      <c r="D201" s="16" t="s">
        <v>340</v>
      </c>
      <c r="E201" s="16" t="s">
        <v>341</v>
      </c>
      <c r="F201" s="27" t="s">
        <v>244</v>
      </c>
      <c r="G201" s="28">
        <v>3000</v>
      </c>
      <c r="H201" s="29" t="e">
        <f>SUMIF([2]报价结算清单!$E$12:$E$573,A201,[2]报价结算清单!$P$12:$P$573)</f>
        <v>#VALUE!</v>
      </c>
    </row>
    <row r="202" spans="1:8" s="7" customFormat="1" ht="15">
      <c r="A202" s="16" t="s">
        <v>599</v>
      </c>
      <c r="B202" s="16" t="s">
        <v>343</v>
      </c>
      <c r="C202" s="16" t="s">
        <v>344</v>
      </c>
      <c r="D202" s="16" t="s">
        <v>345</v>
      </c>
      <c r="E202" s="16" t="s">
        <v>790</v>
      </c>
      <c r="F202" s="27" t="s">
        <v>342</v>
      </c>
      <c r="G202" s="30">
        <v>2300</v>
      </c>
      <c r="H202" s="29" t="e">
        <f>SUMIF([2]报价结算清单!$E$12:$E$573,A202,[2]报价结算清单!$P$12:$P$573)</f>
        <v>#VALUE!</v>
      </c>
    </row>
    <row r="203" spans="1:8" s="7" customFormat="1" ht="15">
      <c r="A203" s="16" t="s">
        <v>600</v>
      </c>
      <c r="B203" s="16" t="s">
        <v>343</v>
      </c>
      <c r="C203" s="16" t="s">
        <v>333</v>
      </c>
      <c r="D203" s="16" t="s">
        <v>347</v>
      </c>
      <c r="E203" s="16" t="s">
        <v>348</v>
      </c>
      <c r="F203" s="27" t="s">
        <v>342</v>
      </c>
      <c r="G203" s="30">
        <v>2200</v>
      </c>
      <c r="H203" s="29" t="e">
        <f>SUMIF([2]报价结算清单!$E$12:$E$573,A203,[2]报价结算清单!$P$12:$P$573)</f>
        <v>#VALUE!</v>
      </c>
    </row>
    <row r="204" spans="1:8" s="7" customFormat="1" ht="15">
      <c r="A204" s="16" t="s">
        <v>601</v>
      </c>
      <c r="B204" s="16" t="s">
        <v>343</v>
      </c>
      <c r="C204" s="16" t="s">
        <v>333</v>
      </c>
      <c r="D204" s="16" t="s">
        <v>349</v>
      </c>
      <c r="E204" s="16" t="s">
        <v>790</v>
      </c>
      <c r="F204" s="27" t="s">
        <v>342</v>
      </c>
      <c r="G204" s="28">
        <v>2300</v>
      </c>
      <c r="H204" s="29" t="e">
        <f>SUMIF([2]报价结算清单!$E$12:$E$573,A204,[2]报价结算清单!$P$12:$P$573)</f>
        <v>#VALUE!</v>
      </c>
    </row>
    <row r="205" spans="1:8" s="7" customFormat="1" ht="15">
      <c r="A205" s="16" t="s">
        <v>602</v>
      </c>
      <c r="B205" s="16" t="s">
        <v>343</v>
      </c>
      <c r="C205" s="16" t="s">
        <v>343</v>
      </c>
      <c r="D205" s="16" t="s">
        <v>350</v>
      </c>
      <c r="E205" s="16" t="s">
        <v>791</v>
      </c>
      <c r="F205" s="27" t="s">
        <v>342</v>
      </c>
      <c r="G205" s="28">
        <v>3500</v>
      </c>
      <c r="H205" s="29" t="e">
        <f>SUMIF([2]报价结算清单!$E$12:$E$573,A205,[2]报价结算清单!$P$12:$P$573)</f>
        <v>#VALUE!</v>
      </c>
    </row>
    <row r="206" spans="1:8" s="7" customFormat="1" ht="15">
      <c r="A206" s="16" t="s">
        <v>603</v>
      </c>
      <c r="B206" s="16" t="s">
        <v>343</v>
      </c>
      <c r="C206" s="16" t="s">
        <v>351</v>
      </c>
      <c r="D206" s="16" t="s">
        <v>792</v>
      </c>
      <c r="E206" s="16" t="s">
        <v>793</v>
      </c>
      <c r="F206" s="27" t="s">
        <v>342</v>
      </c>
      <c r="G206" s="28">
        <v>1500</v>
      </c>
      <c r="H206" s="29" t="e">
        <f>SUMIF([2]报价结算清单!$E$12:$E$573,A206,[2]报价结算清单!$P$12:$P$573)</f>
        <v>#VALUE!</v>
      </c>
    </row>
    <row r="207" spans="1:8" s="7" customFormat="1" ht="15">
      <c r="A207" s="16" t="s">
        <v>604</v>
      </c>
      <c r="B207" s="16" t="s">
        <v>343</v>
      </c>
      <c r="C207" s="16" t="s">
        <v>351</v>
      </c>
      <c r="D207" s="16" t="s">
        <v>352</v>
      </c>
      <c r="E207" s="16" t="s">
        <v>794</v>
      </c>
      <c r="F207" s="27" t="s">
        <v>342</v>
      </c>
      <c r="G207" s="28">
        <v>3495</v>
      </c>
      <c r="H207" s="29" t="e">
        <f>SUMIF([2]报价结算清单!$E$12:$E$573,A207,[2]报价结算清单!$P$12:$P$573)</f>
        <v>#VALUE!</v>
      </c>
    </row>
    <row r="208" spans="1:8" s="7" customFormat="1" ht="15">
      <c r="A208" s="16" t="s">
        <v>605</v>
      </c>
      <c r="B208" s="16" t="s">
        <v>343</v>
      </c>
      <c r="C208" s="16" t="s">
        <v>351</v>
      </c>
      <c r="D208" s="16" t="s">
        <v>795</v>
      </c>
      <c r="E208" s="16" t="s">
        <v>796</v>
      </c>
      <c r="F208" s="27" t="s">
        <v>797</v>
      </c>
      <c r="G208" s="28">
        <v>3500</v>
      </c>
      <c r="H208" s="29" t="e">
        <f>SUMIF([2]报价结算清单!$E$12:$E$573,A208,[2]报价结算清单!$P$12:$P$573)</f>
        <v>#VALUE!</v>
      </c>
    </row>
    <row r="209" spans="1:8" s="7" customFormat="1" ht="15">
      <c r="A209" s="16" t="s">
        <v>606</v>
      </c>
      <c r="B209" s="16" t="s">
        <v>353</v>
      </c>
      <c r="C209" s="16" t="s">
        <v>354</v>
      </c>
      <c r="D209" s="16" t="s">
        <v>355</v>
      </c>
      <c r="E209" s="16" t="s">
        <v>356</v>
      </c>
      <c r="F209" s="27" t="s">
        <v>342</v>
      </c>
      <c r="G209" s="28">
        <v>570</v>
      </c>
      <c r="H209" s="29" t="e">
        <f>SUMIF([2]报价结算清单!$E$12:$E$573,A209,[2]报价结算清单!$P$12:$P$573)</f>
        <v>#VALUE!</v>
      </c>
    </row>
    <row r="210" spans="1:8" s="7" customFormat="1" ht="15">
      <c r="A210" s="16" t="s">
        <v>607</v>
      </c>
      <c r="B210" s="16" t="s">
        <v>353</v>
      </c>
      <c r="C210" s="16" t="s">
        <v>354</v>
      </c>
      <c r="D210" s="16" t="s">
        <v>357</v>
      </c>
      <c r="E210" s="16" t="s">
        <v>358</v>
      </c>
      <c r="F210" s="27" t="s">
        <v>342</v>
      </c>
      <c r="G210" s="28">
        <v>600</v>
      </c>
      <c r="H210" s="29" t="e">
        <f>SUMIF([2]报价结算清单!$E$12:$E$573,A210,[2]报价结算清单!$P$12:$P$573)</f>
        <v>#VALUE!</v>
      </c>
    </row>
    <row r="211" spans="1:8" s="7" customFormat="1" ht="15">
      <c r="A211" s="16" t="s">
        <v>608</v>
      </c>
      <c r="B211" s="16" t="s">
        <v>353</v>
      </c>
      <c r="C211" s="16" t="s">
        <v>359</v>
      </c>
      <c r="D211" s="16" t="s">
        <v>360</v>
      </c>
      <c r="E211" s="16" t="s">
        <v>798</v>
      </c>
      <c r="F211" s="27" t="s">
        <v>342</v>
      </c>
      <c r="G211" s="28">
        <v>1722</v>
      </c>
      <c r="H211" s="29" t="e">
        <f>SUMIF([2]报价结算清单!$E$12:$E$573,A211,[2]报价结算清单!$P$12:$P$573)</f>
        <v>#VALUE!</v>
      </c>
    </row>
    <row r="212" spans="1:8" s="7" customFormat="1" ht="15">
      <c r="A212" s="16" t="s">
        <v>609</v>
      </c>
      <c r="B212" s="16" t="s">
        <v>361</v>
      </c>
      <c r="C212" s="16" t="s">
        <v>361</v>
      </c>
      <c r="D212" s="16" t="s">
        <v>362</v>
      </c>
      <c r="E212" s="16" t="s">
        <v>363</v>
      </c>
      <c r="F212" s="27" t="s">
        <v>346</v>
      </c>
      <c r="G212" s="28">
        <v>300</v>
      </c>
      <c r="H212" s="29" t="e">
        <f>SUMIF([2]报价结算清单!$E$12:$E$573,A212,[2]报价结算清单!$P$12:$P$573)</f>
        <v>#VALUE!</v>
      </c>
    </row>
    <row r="213" spans="1:8" s="7" customFormat="1" ht="15">
      <c r="A213" s="16" t="s">
        <v>610</v>
      </c>
      <c r="B213" s="16" t="s">
        <v>361</v>
      </c>
      <c r="C213" s="16" t="s">
        <v>361</v>
      </c>
      <c r="D213" s="16" t="s">
        <v>364</v>
      </c>
      <c r="E213" s="16" t="s">
        <v>365</v>
      </c>
      <c r="F213" s="27" t="s">
        <v>346</v>
      </c>
      <c r="G213" s="28">
        <v>500</v>
      </c>
      <c r="H213" s="29" t="e">
        <f>SUMIF([2]报价结算清单!$E$12:$E$573,A213,[2]报价结算清单!$P$12:$P$573)</f>
        <v>#VALUE!</v>
      </c>
    </row>
    <row r="214" spans="1:8" s="7" customFormat="1" ht="15">
      <c r="A214" s="16" t="s">
        <v>611</v>
      </c>
      <c r="B214" s="16" t="s">
        <v>366</v>
      </c>
      <c r="C214" s="16" t="s">
        <v>367</v>
      </c>
      <c r="D214" s="16" t="s">
        <v>368</v>
      </c>
      <c r="E214" s="16" t="s">
        <v>799</v>
      </c>
      <c r="F214" s="27" t="s">
        <v>346</v>
      </c>
      <c r="G214" s="28">
        <v>187</v>
      </c>
      <c r="H214" s="29" t="e">
        <f>SUMIF([2]报价结算清单!$E$12:$E$573,A214,[2]报价结算清单!$P$12:$P$573)</f>
        <v>#VALUE!</v>
      </c>
    </row>
    <row r="215" spans="1:8" s="7" customFormat="1" ht="15">
      <c r="A215" s="16" t="s">
        <v>612</v>
      </c>
      <c r="B215" s="16" t="s">
        <v>366</v>
      </c>
      <c r="C215" s="16" t="s">
        <v>367</v>
      </c>
      <c r="D215" s="16" t="s">
        <v>369</v>
      </c>
      <c r="E215" s="16" t="s">
        <v>370</v>
      </c>
      <c r="F215" s="27" t="s">
        <v>346</v>
      </c>
      <c r="G215" s="28">
        <v>421</v>
      </c>
      <c r="H215" s="29" t="e">
        <f>SUMIF([2]报价结算清单!$E$12:$E$573,A215,[2]报价结算清单!$P$12:$P$573)</f>
        <v>#VALUE!</v>
      </c>
    </row>
    <row r="216" spans="1:8" s="7" customFormat="1" ht="15">
      <c r="A216" s="16" t="s">
        <v>613</v>
      </c>
      <c r="B216" s="16" t="s">
        <v>366</v>
      </c>
      <c r="C216" s="16" t="s">
        <v>367</v>
      </c>
      <c r="D216" s="16" t="s">
        <v>371</v>
      </c>
      <c r="E216" s="16" t="s">
        <v>372</v>
      </c>
      <c r="F216" s="27" t="s">
        <v>346</v>
      </c>
      <c r="G216" s="28">
        <v>700</v>
      </c>
      <c r="H216" s="29" t="e">
        <f>SUMIF([2]报价结算清单!$E$12:$E$573,A216,[2]报价结算清单!$P$12:$P$573)</f>
        <v>#VALUE!</v>
      </c>
    </row>
    <row r="217" spans="1:8" s="7" customFormat="1" ht="15">
      <c r="A217" s="16" t="s">
        <v>614</v>
      </c>
      <c r="B217" s="16" t="s">
        <v>366</v>
      </c>
      <c r="C217" s="16" t="s">
        <v>367</v>
      </c>
      <c r="D217" s="16" t="s">
        <v>800</v>
      </c>
      <c r="E217" s="16" t="s">
        <v>733</v>
      </c>
      <c r="F217" s="27" t="s">
        <v>328</v>
      </c>
      <c r="G217" s="28">
        <v>500</v>
      </c>
      <c r="H217" s="29" t="e">
        <f>SUMIF([2]报价结算清单!$E$12:$E$573,A217,[2]报价结算清单!$P$12:$P$573)</f>
        <v>#VALUE!</v>
      </c>
    </row>
    <row r="218" spans="1:8" s="7" customFormat="1" ht="15">
      <c r="A218" s="16" t="s">
        <v>615</v>
      </c>
      <c r="B218" s="16" t="s">
        <v>366</v>
      </c>
      <c r="C218" s="16" t="s">
        <v>367</v>
      </c>
      <c r="D218" s="16" t="s">
        <v>801</v>
      </c>
      <c r="E218" s="16" t="s">
        <v>733</v>
      </c>
      <c r="F218" s="27" t="s">
        <v>328</v>
      </c>
      <c r="G218" s="28">
        <v>1500</v>
      </c>
      <c r="H218" s="29" t="e">
        <f>SUMIF([2]报价结算清单!$E$12:$E$573,A218,[2]报价结算清单!$P$12:$P$573)</f>
        <v>#VALUE!</v>
      </c>
    </row>
    <row r="219" spans="1:8" s="7" customFormat="1" ht="15">
      <c r="A219" s="16" t="s">
        <v>616</v>
      </c>
      <c r="B219" s="16" t="s">
        <v>366</v>
      </c>
      <c r="C219" s="16" t="s">
        <v>367</v>
      </c>
      <c r="D219" s="16" t="s">
        <v>802</v>
      </c>
      <c r="E219" s="16" t="s">
        <v>733</v>
      </c>
      <c r="F219" s="27" t="s">
        <v>328</v>
      </c>
      <c r="G219" s="28">
        <v>2000</v>
      </c>
      <c r="H219" s="29" t="e">
        <f>SUMIF([2]报价结算清单!$E$12:$E$573,A219,[2]报价结算清单!$P$12:$P$573)</f>
        <v>#VALUE!</v>
      </c>
    </row>
    <row r="220" spans="1:8" s="9" customFormat="1" ht="45">
      <c r="A220" s="16" t="s">
        <v>948</v>
      </c>
      <c r="B220" s="16" t="s">
        <v>366</v>
      </c>
      <c r="C220" s="16" t="s">
        <v>367</v>
      </c>
      <c r="D220" s="16" t="s">
        <v>373</v>
      </c>
      <c r="E220" s="16" t="s">
        <v>374</v>
      </c>
      <c r="F220" s="27" t="s">
        <v>346</v>
      </c>
      <c r="G220" s="28">
        <v>944</v>
      </c>
      <c r="H220" s="29" t="e">
        <f>SUMIF([2]报价结算清单!$E$12:$E$573,A220,[2]报价结算清单!$P$12:$P$573)</f>
        <v>#VALUE!</v>
      </c>
    </row>
    <row r="221" spans="1:8" s="9" customFormat="1" ht="30">
      <c r="A221" s="16" t="s">
        <v>617</v>
      </c>
      <c r="B221" s="16" t="s">
        <v>366</v>
      </c>
      <c r="C221" s="16" t="s">
        <v>367</v>
      </c>
      <c r="D221" s="16" t="s">
        <v>375</v>
      </c>
      <c r="E221" s="16" t="s">
        <v>376</v>
      </c>
      <c r="F221" s="27" t="s">
        <v>346</v>
      </c>
      <c r="G221" s="28">
        <v>650</v>
      </c>
      <c r="H221" s="29" t="e">
        <f>SUMIF([2]报价结算清单!$E$12:$E$573,A221,[2]报价结算清单!$P$12:$P$573)</f>
        <v>#VALUE!</v>
      </c>
    </row>
    <row r="222" spans="1:8" s="9" customFormat="1" ht="30">
      <c r="A222" s="16" t="s">
        <v>618</v>
      </c>
      <c r="B222" s="16" t="s">
        <v>366</v>
      </c>
      <c r="C222" s="16" t="s">
        <v>367</v>
      </c>
      <c r="D222" s="16" t="s">
        <v>377</v>
      </c>
      <c r="E222" s="16" t="s">
        <v>376</v>
      </c>
      <c r="F222" s="27" t="s">
        <v>346</v>
      </c>
      <c r="G222" s="28">
        <v>300</v>
      </c>
      <c r="H222" s="29" t="e">
        <f>SUMIF([2]报价结算清单!$E$12:$E$573,A222,[2]报价结算清单!$P$12:$P$573)</f>
        <v>#VALUE!</v>
      </c>
    </row>
    <row r="223" spans="1:8" s="9" customFormat="1" ht="30">
      <c r="A223" s="16" t="s">
        <v>619</v>
      </c>
      <c r="B223" s="16" t="s">
        <v>366</v>
      </c>
      <c r="C223" s="16" t="s">
        <v>378</v>
      </c>
      <c r="D223" s="16" t="s">
        <v>379</v>
      </c>
      <c r="E223" s="16" t="s">
        <v>380</v>
      </c>
      <c r="F223" s="27" t="s">
        <v>346</v>
      </c>
      <c r="G223" s="28">
        <v>1500</v>
      </c>
      <c r="H223" s="29" t="e">
        <f>SUMIF([2]报价结算清单!$E$12:$E$573,A223,[2]报价结算清单!$P$12:$P$573)</f>
        <v>#VALUE!</v>
      </c>
    </row>
    <row r="224" spans="1:8" s="9" customFormat="1" ht="30">
      <c r="A224" s="16" t="s">
        <v>620</v>
      </c>
      <c r="B224" s="16" t="s">
        <v>366</v>
      </c>
      <c r="C224" s="16" t="s">
        <v>378</v>
      </c>
      <c r="D224" s="16" t="s">
        <v>381</v>
      </c>
      <c r="E224" s="16" t="s">
        <v>382</v>
      </c>
      <c r="F224" s="27" t="s">
        <v>346</v>
      </c>
      <c r="G224" s="28">
        <v>2500</v>
      </c>
      <c r="H224" s="29" t="e">
        <f>SUMIF([2]报价结算清单!$E$12:$E$573,A224,[2]报价结算清单!$P$12:$P$573)</f>
        <v>#VALUE!</v>
      </c>
    </row>
    <row r="225" spans="1:8" s="9" customFormat="1" ht="30">
      <c r="A225" s="16" t="s">
        <v>621</v>
      </c>
      <c r="B225" s="16" t="s">
        <v>366</v>
      </c>
      <c r="C225" s="16" t="s">
        <v>378</v>
      </c>
      <c r="D225" s="16" t="s">
        <v>383</v>
      </c>
      <c r="E225" s="16" t="s">
        <v>384</v>
      </c>
      <c r="F225" s="27" t="s">
        <v>385</v>
      </c>
      <c r="G225" s="28">
        <v>2152</v>
      </c>
      <c r="H225" s="29" t="e">
        <f>SUMIF([2]报价结算清单!$E$12:$E$573,A225,[2]报价结算清单!$P$12:$P$573)</f>
        <v>#VALUE!</v>
      </c>
    </row>
    <row r="226" spans="1:8" s="9" customFormat="1" ht="30">
      <c r="A226" s="16" t="s">
        <v>622</v>
      </c>
      <c r="B226" s="16" t="s">
        <v>366</v>
      </c>
      <c r="C226" s="16" t="s">
        <v>386</v>
      </c>
      <c r="D226" s="16" t="s">
        <v>387</v>
      </c>
      <c r="E226" s="16" t="s">
        <v>388</v>
      </c>
      <c r="F226" s="27" t="s">
        <v>346</v>
      </c>
      <c r="G226" s="28">
        <v>1400</v>
      </c>
      <c r="H226" s="29" t="e">
        <f>SUMIF([2]报价结算清单!$E$12:$E$573,A226,[2]报价结算清单!$P$12:$P$573)</f>
        <v>#VALUE!</v>
      </c>
    </row>
    <row r="227" spans="1:8" s="9" customFormat="1" ht="30">
      <c r="A227" s="16" t="s">
        <v>623</v>
      </c>
      <c r="B227" s="16" t="s">
        <v>366</v>
      </c>
      <c r="C227" s="16" t="s">
        <v>386</v>
      </c>
      <c r="D227" s="16" t="s">
        <v>389</v>
      </c>
      <c r="E227" s="16" t="s">
        <v>390</v>
      </c>
      <c r="F227" s="27" t="s">
        <v>803</v>
      </c>
      <c r="G227" s="28">
        <v>8500</v>
      </c>
      <c r="H227" s="29" t="e">
        <f>SUMIF([2]报价结算清单!$E$12:$E$573,A227,[2]报价结算清单!$P$12:$P$573)</f>
        <v>#VALUE!</v>
      </c>
    </row>
    <row r="228" spans="1:8" s="7" customFormat="1" ht="30">
      <c r="A228" s="16" t="s">
        <v>624</v>
      </c>
      <c r="B228" s="16" t="s">
        <v>366</v>
      </c>
      <c r="C228" s="16" t="s">
        <v>386</v>
      </c>
      <c r="D228" s="16" t="s">
        <v>389</v>
      </c>
      <c r="E228" s="16" t="s">
        <v>390</v>
      </c>
      <c r="F228" s="27" t="s">
        <v>342</v>
      </c>
      <c r="G228" s="28">
        <v>10000</v>
      </c>
      <c r="H228" s="29" t="e">
        <f>SUMIF([2]报价结算清单!$E$12:$E$573,A228,[2]报价结算清单!$P$12:$P$573)</f>
        <v>#VALUE!</v>
      </c>
    </row>
    <row r="229" spans="1:8" s="7" customFormat="1" ht="30">
      <c r="A229" s="16" t="s">
        <v>625</v>
      </c>
      <c r="B229" s="16" t="s">
        <v>366</v>
      </c>
      <c r="C229" s="16" t="s">
        <v>386</v>
      </c>
      <c r="D229" s="16" t="s">
        <v>389</v>
      </c>
      <c r="E229" s="16" t="s">
        <v>391</v>
      </c>
      <c r="F229" s="27" t="s">
        <v>803</v>
      </c>
      <c r="G229" s="28">
        <v>3800</v>
      </c>
      <c r="H229" s="29" t="e">
        <f>SUMIF([2]报价结算清单!$E$12:$E$573,A229,[2]报价结算清单!$P$12:$P$573)</f>
        <v>#VALUE!</v>
      </c>
    </row>
    <row r="230" spans="1:8" s="7" customFormat="1" ht="30">
      <c r="A230" s="16" t="s">
        <v>626</v>
      </c>
      <c r="B230" s="16" t="s">
        <v>366</v>
      </c>
      <c r="C230" s="16" t="s">
        <v>386</v>
      </c>
      <c r="D230" s="16" t="s">
        <v>389</v>
      </c>
      <c r="E230" s="16" t="s">
        <v>391</v>
      </c>
      <c r="F230" s="27" t="s">
        <v>342</v>
      </c>
      <c r="G230" s="28">
        <v>5500</v>
      </c>
      <c r="H230" s="29" t="e">
        <f>SUMIF([2]报价结算清单!$E$12:$E$573,A230,[2]报价结算清单!$P$12:$P$573)</f>
        <v>#VALUE!</v>
      </c>
    </row>
    <row r="231" spans="1:8" s="7" customFormat="1" ht="30">
      <c r="A231" s="16" t="s">
        <v>627</v>
      </c>
      <c r="B231" s="16" t="s">
        <v>366</v>
      </c>
      <c r="C231" s="16" t="s">
        <v>386</v>
      </c>
      <c r="D231" s="16" t="s">
        <v>392</v>
      </c>
      <c r="E231" s="16" t="s">
        <v>390</v>
      </c>
      <c r="F231" s="27" t="s">
        <v>803</v>
      </c>
      <c r="G231" s="28">
        <v>8000</v>
      </c>
      <c r="H231" s="29" t="e">
        <f>SUMIF([2]报价结算清单!$E$12:$E$573,A231,[2]报价结算清单!$P$12:$P$573)</f>
        <v>#VALUE!</v>
      </c>
    </row>
    <row r="232" spans="1:8" s="7" customFormat="1" ht="30">
      <c r="A232" s="16" t="s">
        <v>628</v>
      </c>
      <c r="B232" s="16" t="s">
        <v>366</v>
      </c>
      <c r="C232" s="16" t="s">
        <v>386</v>
      </c>
      <c r="D232" s="16" t="s">
        <v>392</v>
      </c>
      <c r="E232" s="16" t="s">
        <v>390</v>
      </c>
      <c r="F232" s="27" t="s">
        <v>342</v>
      </c>
      <c r="G232" s="28">
        <v>10000</v>
      </c>
      <c r="H232" s="29" t="e">
        <f>SUMIF([2]报价结算清单!$E$12:$E$573,A232,[2]报价结算清单!$P$12:$P$573)</f>
        <v>#VALUE!</v>
      </c>
    </row>
    <row r="233" spans="1:8" s="7" customFormat="1" ht="30">
      <c r="A233" s="16" t="s">
        <v>629</v>
      </c>
      <c r="B233" s="16" t="s">
        <v>366</v>
      </c>
      <c r="C233" s="16" t="s">
        <v>386</v>
      </c>
      <c r="D233" s="16" t="s">
        <v>392</v>
      </c>
      <c r="E233" s="16" t="s">
        <v>391</v>
      </c>
      <c r="F233" s="27" t="s">
        <v>803</v>
      </c>
      <c r="G233" s="28">
        <v>3181</v>
      </c>
      <c r="H233" s="29" t="e">
        <f>SUMIF([2]报价结算清单!$E$12:$E$573,A233,[2]报价结算清单!$P$12:$P$573)</f>
        <v>#VALUE!</v>
      </c>
    </row>
    <row r="234" spans="1:8" s="7" customFormat="1" ht="30">
      <c r="A234" s="16" t="s">
        <v>630</v>
      </c>
      <c r="B234" s="16" t="s">
        <v>366</v>
      </c>
      <c r="C234" s="16" t="s">
        <v>386</v>
      </c>
      <c r="D234" s="16" t="s">
        <v>392</v>
      </c>
      <c r="E234" s="16" t="s">
        <v>391</v>
      </c>
      <c r="F234" s="27" t="s">
        <v>342</v>
      </c>
      <c r="G234" s="28">
        <v>4409</v>
      </c>
      <c r="H234" s="29" t="e">
        <f>SUMIF([2]报价结算清单!$E$12:$E$573,A234,[2]报价结算清单!$P$12:$P$573)</f>
        <v>#VALUE!</v>
      </c>
    </row>
    <row r="235" spans="1:8" s="7" customFormat="1" ht="15">
      <c r="A235" s="16" t="s">
        <v>631</v>
      </c>
      <c r="B235" s="16" t="s">
        <v>366</v>
      </c>
      <c r="C235" s="16" t="s">
        <v>660</v>
      </c>
      <c r="D235" s="16" t="s">
        <v>661</v>
      </c>
      <c r="E235" s="16" t="s">
        <v>804</v>
      </c>
      <c r="F235" s="27" t="s">
        <v>342</v>
      </c>
      <c r="G235" s="28">
        <v>600</v>
      </c>
      <c r="H235" s="29" t="e">
        <f>SUMIF([2]报价结算清单!$E$12:$E$573,A235,[2]报价结算清单!$P$12:$P$573)</f>
        <v>#VALUE!</v>
      </c>
    </row>
    <row r="236" spans="1:8" s="7" customFormat="1" ht="15">
      <c r="A236" s="16" t="s">
        <v>632</v>
      </c>
      <c r="B236" s="16" t="s">
        <v>366</v>
      </c>
      <c r="C236" s="16" t="s">
        <v>660</v>
      </c>
      <c r="D236" s="16" t="s">
        <v>661</v>
      </c>
      <c r="E236" s="16" t="s">
        <v>805</v>
      </c>
      <c r="F236" s="27" t="s">
        <v>342</v>
      </c>
      <c r="G236" s="28">
        <v>600</v>
      </c>
      <c r="H236" s="29" t="e">
        <f>SUMIF([2]报价结算清单!$E$12:$E$573,A236,[2]报价结算清单!$P$12:$P$573)</f>
        <v>#VALUE!</v>
      </c>
    </row>
    <row r="237" spans="1:8" s="7" customFormat="1" ht="15">
      <c r="A237" s="16" t="s">
        <v>633</v>
      </c>
      <c r="B237" s="16" t="s">
        <v>366</v>
      </c>
      <c r="C237" s="16" t="s">
        <v>660</v>
      </c>
      <c r="D237" s="16" t="s">
        <v>662</v>
      </c>
      <c r="E237" s="16" t="s">
        <v>806</v>
      </c>
      <c r="F237" s="27" t="s">
        <v>342</v>
      </c>
      <c r="G237" s="28">
        <v>500</v>
      </c>
      <c r="H237" s="29" t="e">
        <f>SUMIF([2]报价结算清单!$E$12:$E$573,A237,[2]报价结算清单!$P$12:$P$573)</f>
        <v>#VALUE!</v>
      </c>
    </row>
    <row r="238" spans="1:8" s="7" customFormat="1" ht="15">
      <c r="A238" s="16" t="s">
        <v>634</v>
      </c>
      <c r="B238" s="16" t="s">
        <v>366</v>
      </c>
      <c r="C238" s="16" t="s">
        <v>660</v>
      </c>
      <c r="D238" s="16" t="s">
        <v>662</v>
      </c>
      <c r="E238" s="16" t="s">
        <v>807</v>
      </c>
      <c r="F238" s="27" t="s">
        <v>342</v>
      </c>
      <c r="G238" s="28">
        <v>600</v>
      </c>
      <c r="H238" s="29" t="e">
        <f>SUMIF([2]报价结算清单!$E$12:$E$573,A238,[2]报价结算清单!$P$12:$P$573)</f>
        <v>#VALUE!</v>
      </c>
    </row>
    <row r="239" spans="1:8" s="7" customFormat="1" ht="15">
      <c r="A239" s="16" t="s">
        <v>635</v>
      </c>
      <c r="B239" s="16" t="s">
        <v>366</v>
      </c>
      <c r="C239" s="16" t="s">
        <v>660</v>
      </c>
      <c r="D239" s="16" t="s">
        <v>663</v>
      </c>
      <c r="E239" s="16" t="s">
        <v>808</v>
      </c>
      <c r="F239" s="27" t="s">
        <v>342</v>
      </c>
      <c r="G239" s="28">
        <v>600</v>
      </c>
      <c r="H239" s="29" t="e">
        <f>SUMIF([2]报价结算清单!$E$12:$E$573,A239,[2]报价结算清单!$P$12:$P$573)</f>
        <v>#VALUE!</v>
      </c>
    </row>
    <row r="240" spans="1:8" s="7" customFormat="1" ht="15">
      <c r="A240" s="16" t="s">
        <v>636</v>
      </c>
      <c r="B240" s="16" t="s">
        <v>366</v>
      </c>
      <c r="C240" s="16" t="s">
        <v>660</v>
      </c>
      <c r="D240" s="16" t="s">
        <v>663</v>
      </c>
      <c r="E240" s="16" t="s">
        <v>809</v>
      </c>
      <c r="F240" s="27" t="s">
        <v>342</v>
      </c>
      <c r="G240" s="28">
        <v>1500</v>
      </c>
      <c r="H240" s="29" t="e">
        <f>SUMIF([2]报价结算清单!$E$12:$E$573,A240,[2]报价结算清单!$P$12:$P$573)</f>
        <v>#VALUE!</v>
      </c>
    </row>
    <row r="241" spans="1:8" s="7" customFormat="1" ht="15">
      <c r="A241" s="16" t="s">
        <v>637</v>
      </c>
      <c r="B241" s="16" t="s">
        <v>366</v>
      </c>
      <c r="C241" s="16" t="s">
        <v>660</v>
      </c>
      <c r="D241" s="16" t="s">
        <v>663</v>
      </c>
      <c r="E241" s="16" t="s">
        <v>810</v>
      </c>
      <c r="F241" s="27" t="s">
        <v>342</v>
      </c>
      <c r="G241" s="28">
        <v>1000</v>
      </c>
      <c r="H241" s="29" t="e">
        <f>SUMIF([2]报价结算清单!$E$12:$E$573,A241,[2]报价结算清单!$P$12:$P$573)</f>
        <v>#VALUE!</v>
      </c>
    </row>
    <row r="242" spans="1:8" s="7" customFormat="1" ht="15">
      <c r="A242" s="16" t="s">
        <v>638</v>
      </c>
      <c r="B242" s="16" t="s">
        <v>366</v>
      </c>
      <c r="C242" s="16" t="s">
        <v>660</v>
      </c>
      <c r="D242" s="16" t="s">
        <v>663</v>
      </c>
      <c r="E242" s="16" t="s">
        <v>811</v>
      </c>
      <c r="F242" s="27" t="s">
        <v>342</v>
      </c>
      <c r="G242" s="28">
        <v>1000</v>
      </c>
      <c r="H242" s="29" t="e">
        <f>SUMIF([2]报价结算清单!$E$12:$E$573,A242,[2]报价结算清单!$P$12:$P$573)</f>
        <v>#VALUE!</v>
      </c>
    </row>
    <row r="243" spans="1:8" s="7" customFormat="1" ht="15">
      <c r="A243" s="16" t="s">
        <v>639</v>
      </c>
      <c r="B243" s="16" t="s">
        <v>366</v>
      </c>
      <c r="C243" s="16" t="s">
        <v>666</v>
      </c>
      <c r="D243" s="16" t="s">
        <v>667</v>
      </c>
      <c r="E243" s="16" t="s">
        <v>812</v>
      </c>
      <c r="F243" s="27" t="s">
        <v>342</v>
      </c>
      <c r="G243" s="28">
        <v>600</v>
      </c>
      <c r="H243" s="29" t="e">
        <f>SUMIF([2]报价结算清单!$E$12:$E$573,A243,[2]报价结算清单!$P$12:$P$573)</f>
        <v>#VALUE!</v>
      </c>
    </row>
    <row r="244" spans="1:8" s="7" customFormat="1" ht="15">
      <c r="A244" s="16" t="s">
        <v>640</v>
      </c>
      <c r="B244" s="16" t="s">
        <v>366</v>
      </c>
      <c r="C244" s="16" t="s">
        <v>666</v>
      </c>
      <c r="D244" s="16" t="s">
        <v>667</v>
      </c>
      <c r="E244" s="16" t="s">
        <v>813</v>
      </c>
      <c r="F244" s="27" t="s">
        <v>342</v>
      </c>
      <c r="G244" s="28">
        <v>3000</v>
      </c>
      <c r="H244" s="29" t="e">
        <f>SUMIF([2]报价结算清单!$E$12:$E$573,A244,[2]报价结算清单!$P$12:$P$573)</f>
        <v>#VALUE!</v>
      </c>
    </row>
    <row r="245" spans="1:8" s="7" customFormat="1" ht="15">
      <c r="A245" s="16" t="s">
        <v>641</v>
      </c>
      <c r="B245" s="16" t="s">
        <v>366</v>
      </c>
      <c r="C245" s="16" t="s">
        <v>666</v>
      </c>
      <c r="D245" s="16" t="s">
        <v>667</v>
      </c>
      <c r="E245" s="16" t="s">
        <v>814</v>
      </c>
      <c r="F245" s="27" t="s">
        <v>342</v>
      </c>
      <c r="G245" s="28">
        <v>1500</v>
      </c>
      <c r="H245" s="29" t="e">
        <f>SUMIF([2]报价结算清单!$E$12:$E$573,A245,[2]报价结算清单!$P$12:$P$573)</f>
        <v>#VALUE!</v>
      </c>
    </row>
    <row r="246" spans="1:8" s="7" customFormat="1" ht="15">
      <c r="A246" s="16" t="s">
        <v>642</v>
      </c>
      <c r="B246" s="16" t="s">
        <v>366</v>
      </c>
      <c r="C246" s="16" t="s">
        <v>666</v>
      </c>
      <c r="D246" s="16" t="s">
        <v>671</v>
      </c>
      <c r="E246" s="16" t="s">
        <v>815</v>
      </c>
      <c r="F246" s="27" t="s">
        <v>342</v>
      </c>
      <c r="G246" s="28">
        <v>1500</v>
      </c>
      <c r="H246" s="29" t="e">
        <f>SUMIF([2]报价结算清单!$E$12:$E$573,A246,[2]报价结算清单!$P$12:$P$573)</f>
        <v>#VALUE!</v>
      </c>
    </row>
    <row r="247" spans="1:8" s="7" customFormat="1" ht="15">
      <c r="A247" s="16" t="s">
        <v>643</v>
      </c>
      <c r="B247" s="16" t="s">
        <v>366</v>
      </c>
      <c r="C247" s="16" t="s">
        <v>666</v>
      </c>
      <c r="D247" s="16" t="s">
        <v>671</v>
      </c>
      <c r="E247" s="16" t="s">
        <v>816</v>
      </c>
      <c r="F247" s="27" t="s">
        <v>342</v>
      </c>
      <c r="G247" s="28">
        <v>2500</v>
      </c>
      <c r="H247" s="29" t="e">
        <f>SUMIF([2]报价结算清单!$E$12:$E$573,A247,[2]报价结算清单!$P$12:$P$573)</f>
        <v>#VALUE!</v>
      </c>
    </row>
    <row r="248" spans="1:8" s="7" customFormat="1" ht="15">
      <c r="A248" s="16" t="s">
        <v>644</v>
      </c>
      <c r="B248" s="16" t="s">
        <v>366</v>
      </c>
      <c r="C248" s="16" t="s">
        <v>666</v>
      </c>
      <c r="D248" s="16" t="s">
        <v>671</v>
      </c>
      <c r="E248" s="16" t="s">
        <v>817</v>
      </c>
      <c r="F248" s="27" t="s">
        <v>342</v>
      </c>
      <c r="G248" s="28">
        <v>2500</v>
      </c>
      <c r="H248" s="29" t="e">
        <f>SUMIF([2]报价结算清单!$E$12:$E$573,A248,[2]报价结算清单!$P$12:$P$573)</f>
        <v>#VALUE!</v>
      </c>
    </row>
    <row r="249" spans="1:8" s="7" customFormat="1" ht="15">
      <c r="A249" s="16" t="s">
        <v>645</v>
      </c>
      <c r="B249" s="16" t="s">
        <v>366</v>
      </c>
      <c r="C249" s="16" t="s">
        <v>666</v>
      </c>
      <c r="D249" s="16" t="s">
        <v>671</v>
      </c>
      <c r="E249" s="16" t="s">
        <v>818</v>
      </c>
      <c r="F249" s="27" t="s">
        <v>342</v>
      </c>
      <c r="G249" s="28">
        <v>3500</v>
      </c>
      <c r="H249" s="29" t="e">
        <f>SUMIF([2]报价结算清单!$E$12:$E$573,A249,[2]报价结算清单!$P$12:$P$573)</f>
        <v>#VALUE!</v>
      </c>
    </row>
    <row r="250" spans="1:8" s="7" customFormat="1" ht="15">
      <c r="A250" s="16" t="s">
        <v>646</v>
      </c>
      <c r="B250" s="16" t="s">
        <v>366</v>
      </c>
      <c r="C250" s="16" t="s">
        <v>666</v>
      </c>
      <c r="D250" s="16" t="s">
        <v>676</v>
      </c>
      <c r="E250" s="16" t="s">
        <v>819</v>
      </c>
      <c r="F250" s="27" t="s">
        <v>342</v>
      </c>
      <c r="G250" s="28">
        <v>1200</v>
      </c>
      <c r="H250" s="29" t="e">
        <f>SUMIF([2]报价结算清单!$E$12:$E$573,A250,[2]报价结算清单!$P$12:$P$573)</f>
        <v>#VALUE!</v>
      </c>
    </row>
    <row r="251" spans="1:8" s="7" customFormat="1" ht="15">
      <c r="A251" s="16" t="s">
        <v>647</v>
      </c>
      <c r="B251" s="16" t="s">
        <v>366</v>
      </c>
      <c r="C251" s="16" t="s">
        <v>666</v>
      </c>
      <c r="D251" s="16" t="s">
        <v>676</v>
      </c>
      <c r="E251" s="16" t="s">
        <v>820</v>
      </c>
      <c r="F251" s="27" t="s">
        <v>342</v>
      </c>
      <c r="G251" s="28">
        <v>2000</v>
      </c>
      <c r="H251" s="29" t="e">
        <f>SUMIF([2]报价结算清单!$E$12:$E$573,A251,[2]报价结算清单!$P$12:$P$573)</f>
        <v>#VALUE!</v>
      </c>
    </row>
    <row r="252" spans="1:8" s="7" customFormat="1" ht="15">
      <c r="A252" s="16" t="s">
        <v>664</v>
      </c>
      <c r="B252" s="16" t="s">
        <v>366</v>
      </c>
      <c r="C252" s="16" t="s">
        <v>666</v>
      </c>
      <c r="D252" s="16" t="s">
        <v>679</v>
      </c>
      <c r="E252" s="16" t="s">
        <v>821</v>
      </c>
      <c r="F252" s="27" t="s">
        <v>342</v>
      </c>
      <c r="G252" s="28">
        <v>1000</v>
      </c>
      <c r="H252" s="29" t="e">
        <f>SUMIF([2]报价结算清单!$E$12:$E$573,A252,[2]报价结算清单!$P$12:$P$573)</f>
        <v>#VALUE!</v>
      </c>
    </row>
    <row r="253" spans="1:8" s="7" customFormat="1" ht="15">
      <c r="A253" s="16" t="s">
        <v>665</v>
      </c>
      <c r="B253" s="16" t="s">
        <v>366</v>
      </c>
      <c r="C253" s="16" t="s">
        <v>666</v>
      </c>
      <c r="D253" s="16" t="s">
        <v>679</v>
      </c>
      <c r="E253" s="16" t="s">
        <v>822</v>
      </c>
      <c r="F253" s="27" t="s">
        <v>342</v>
      </c>
      <c r="G253" s="28">
        <v>2000</v>
      </c>
      <c r="H253" s="29" t="e">
        <f>SUMIF([2]报价结算清单!$E$12:$E$573,A253,[2]报价结算清单!$P$12:$P$573)</f>
        <v>#VALUE!</v>
      </c>
    </row>
    <row r="254" spans="1:8" s="7" customFormat="1" ht="15">
      <c r="A254" s="16" t="s">
        <v>668</v>
      </c>
      <c r="B254" s="16" t="s">
        <v>366</v>
      </c>
      <c r="C254" s="16" t="s">
        <v>666</v>
      </c>
      <c r="D254" s="16" t="s">
        <v>682</v>
      </c>
      <c r="E254" s="16" t="s">
        <v>823</v>
      </c>
      <c r="F254" s="27" t="s">
        <v>342</v>
      </c>
      <c r="G254" s="28">
        <v>1200</v>
      </c>
      <c r="H254" s="29" t="e">
        <f>SUMIF([2]报价结算清单!$E$12:$E$573,A254,[2]报价结算清单!$P$12:$P$573)</f>
        <v>#VALUE!</v>
      </c>
    </row>
    <row r="255" spans="1:8" s="7" customFormat="1" ht="15">
      <c r="A255" s="16" t="s">
        <v>669</v>
      </c>
      <c r="B255" s="16" t="s">
        <v>366</v>
      </c>
      <c r="C255" s="16" t="s">
        <v>666</v>
      </c>
      <c r="D255" s="16" t="s">
        <v>682</v>
      </c>
      <c r="E255" s="16" t="s">
        <v>824</v>
      </c>
      <c r="F255" s="27" t="s">
        <v>342</v>
      </c>
      <c r="G255" s="28">
        <v>2000</v>
      </c>
      <c r="H255" s="29" t="e">
        <f>SUMIF([2]报价结算清单!$E$12:$E$573,A255,[2]报价结算清单!$P$12:$P$573)</f>
        <v>#VALUE!</v>
      </c>
    </row>
    <row r="256" spans="1:8" s="7" customFormat="1" ht="15">
      <c r="A256" s="16" t="s">
        <v>670</v>
      </c>
      <c r="B256" s="16" t="s">
        <v>366</v>
      </c>
      <c r="C256" s="16" t="s">
        <v>666</v>
      </c>
      <c r="D256" s="16" t="s">
        <v>825</v>
      </c>
      <c r="E256" s="16" t="s">
        <v>826</v>
      </c>
      <c r="F256" s="27" t="s">
        <v>342</v>
      </c>
      <c r="G256" s="28">
        <v>1500</v>
      </c>
      <c r="H256" s="29" t="e">
        <f>SUMIF([2]报价结算清单!$E$12:$E$573,A256,[2]报价结算清单!$P$12:$P$573)</f>
        <v>#VALUE!</v>
      </c>
    </row>
    <row r="257" spans="1:8" s="7" customFormat="1" ht="15">
      <c r="A257" s="16" t="s">
        <v>672</v>
      </c>
      <c r="B257" s="16" t="s">
        <v>827</v>
      </c>
      <c r="C257" s="16" t="s">
        <v>828</v>
      </c>
      <c r="D257" s="16" t="s">
        <v>829</v>
      </c>
      <c r="E257" s="16" t="s">
        <v>830</v>
      </c>
      <c r="F257" s="27" t="s">
        <v>831</v>
      </c>
      <c r="G257" s="30">
        <v>1200</v>
      </c>
      <c r="H257" s="29" t="e">
        <f>SUMIF([2]报价结算清单!$E$12:$E$573,A257,[2]报价结算清单!$P$12:$P$573)</f>
        <v>#VALUE!</v>
      </c>
    </row>
    <row r="258" spans="1:8" s="9" customFormat="1" ht="15">
      <c r="A258" s="16" t="s">
        <v>673</v>
      </c>
      <c r="B258" s="16" t="s">
        <v>827</v>
      </c>
      <c r="C258" s="16" t="s">
        <v>828</v>
      </c>
      <c r="D258" s="16" t="s">
        <v>829</v>
      </c>
      <c r="E258" s="16" t="s">
        <v>832</v>
      </c>
      <c r="F258" s="27" t="s">
        <v>833</v>
      </c>
      <c r="G258" s="30">
        <v>80</v>
      </c>
      <c r="H258" s="29" t="e">
        <f>SUMIF([2]报价结算清单!$E$12:$E$573,A258,[2]报价结算清单!$P$12:$P$573)</f>
        <v>#VALUE!</v>
      </c>
    </row>
    <row r="259" spans="1:8" s="9" customFormat="1" ht="15">
      <c r="A259" s="16" t="s">
        <v>674</v>
      </c>
      <c r="B259" s="16" t="s">
        <v>827</v>
      </c>
      <c r="C259" s="16" t="s">
        <v>828</v>
      </c>
      <c r="D259" s="16" t="s">
        <v>829</v>
      </c>
      <c r="E259" s="16" t="s">
        <v>834</v>
      </c>
      <c r="F259" s="27" t="s">
        <v>835</v>
      </c>
      <c r="G259" s="30">
        <v>10</v>
      </c>
      <c r="H259" s="29" t="e">
        <f>SUMIF([2]报价结算清单!$E$12:$E$573,A259,[2]报价结算清单!$P$12:$P$573)</f>
        <v>#VALUE!</v>
      </c>
    </row>
    <row r="260" spans="1:8" s="9" customFormat="1" ht="15">
      <c r="A260" s="16" t="s">
        <v>675</v>
      </c>
      <c r="B260" s="16" t="s">
        <v>827</v>
      </c>
      <c r="C260" s="16" t="s">
        <v>828</v>
      </c>
      <c r="D260" s="16" t="s">
        <v>829</v>
      </c>
      <c r="E260" s="16" t="s">
        <v>836</v>
      </c>
      <c r="F260" s="27" t="s">
        <v>831</v>
      </c>
      <c r="G260" s="30">
        <v>1000</v>
      </c>
      <c r="H260" s="29" t="e">
        <f>SUMIF([2]报价结算清单!$E$12:$E$573,A260,[2]报价结算清单!$P$12:$P$573)</f>
        <v>#VALUE!</v>
      </c>
    </row>
    <row r="261" spans="1:8" s="9" customFormat="1" ht="15">
      <c r="A261" s="16" t="s">
        <v>677</v>
      </c>
      <c r="B261" s="16" t="s">
        <v>827</v>
      </c>
      <c r="C261" s="16" t="s">
        <v>828</v>
      </c>
      <c r="D261" s="16" t="s">
        <v>829</v>
      </c>
      <c r="E261" s="16" t="s">
        <v>837</v>
      </c>
      <c r="F261" s="27" t="s">
        <v>833</v>
      </c>
      <c r="G261" s="30">
        <v>70</v>
      </c>
      <c r="H261" s="29" t="e">
        <f>SUMIF([2]报价结算清单!$E$12:$E$573,A261,[2]报价结算清单!$P$12:$P$573)</f>
        <v>#VALUE!</v>
      </c>
    </row>
    <row r="262" spans="1:8" s="9" customFormat="1" ht="15">
      <c r="A262" s="16" t="s">
        <v>678</v>
      </c>
      <c r="B262" s="16" t="s">
        <v>827</v>
      </c>
      <c r="C262" s="16" t="s">
        <v>828</v>
      </c>
      <c r="D262" s="16" t="s">
        <v>829</v>
      </c>
      <c r="E262" s="16" t="s">
        <v>838</v>
      </c>
      <c r="F262" s="27" t="s">
        <v>835</v>
      </c>
      <c r="G262" s="30">
        <v>10</v>
      </c>
      <c r="H262" s="29" t="e">
        <f>SUMIF([2]报价结算清单!$E$12:$E$573,A262,[2]报价结算清单!$P$12:$P$573)</f>
        <v>#VALUE!</v>
      </c>
    </row>
    <row r="263" spans="1:8" s="9" customFormat="1" ht="15">
      <c r="A263" s="16" t="s">
        <v>680</v>
      </c>
      <c r="B263" s="16" t="s">
        <v>827</v>
      </c>
      <c r="C263" s="16" t="s">
        <v>828</v>
      </c>
      <c r="D263" s="16" t="s">
        <v>829</v>
      </c>
      <c r="E263" s="16" t="s">
        <v>839</v>
      </c>
      <c r="F263" s="27" t="s">
        <v>831</v>
      </c>
      <c r="G263" s="30">
        <v>1500</v>
      </c>
      <c r="H263" s="29" t="e">
        <f>SUMIF([2]报价结算清单!$E$12:$E$573,A263,[2]报价结算清单!$P$12:$P$573)</f>
        <v>#VALUE!</v>
      </c>
    </row>
    <row r="264" spans="1:8" s="9" customFormat="1" ht="15">
      <c r="A264" s="16" t="s">
        <v>681</v>
      </c>
      <c r="B264" s="16" t="s">
        <v>827</v>
      </c>
      <c r="C264" s="16" t="s">
        <v>828</v>
      </c>
      <c r="D264" s="16" t="s">
        <v>829</v>
      </c>
      <c r="E264" s="16" t="s">
        <v>840</v>
      </c>
      <c r="F264" s="27" t="s">
        <v>833</v>
      </c>
      <c r="G264" s="30">
        <v>120</v>
      </c>
      <c r="H264" s="29" t="e">
        <f>SUMIF([2]报价结算清单!$E$12:$E$573,A264,[2]报价结算清单!$P$12:$P$573)</f>
        <v>#VALUE!</v>
      </c>
    </row>
    <row r="265" spans="1:8" s="9" customFormat="1" ht="15">
      <c r="A265" s="16" t="s">
        <v>683</v>
      </c>
      <c r="B265" s="16" t="s">
        <v>827</v>
      </c>
      <c r="C265" s="16" t="s">
        <v>828</v>
      </c>
      <c r="D265" s="16" t="s">
        <v>829</v>
      </c>
      <c r="E265" s="16" t="s">
        <v>841</v>
      </c>
      <c r="F265" s="27" t="s">
        <v>835</v>
      </c>
      <c r="G265" s="30">
        <v>15</v>
      </c>
      <c r="H265" s="29" t="e">
        <f>SUMIF([2]报价结算清单!$E$12:$E$573,A265,[2]报价结算清单!$P$12:$P$573)</f>
        <v>#VALUE!</v>
      </c>
    </row>
    <row r="266" spans="1:8" s="9" customFormat="1" ht="15">
      <c r="A266" s="16" t="s">
        <v>684</v>
      </c>
      <c r="B266" s="16" t="s">
        <v>827</v>
      </c>
      <c r="C266" s="16" t="s">
        <v>828</v>
      </c>
      <c r="D266" s="16" t="s">
        <v>829</v>
      </c>
      <c r="E266" s="16" t="s">
        <v>932</v>
      </c>
      <c r="F266" s="27" t="s">
        <v>831</v>
      </c>
      <c r="G266" s="30">
        <v>1800</v>
      </c>
      <c r="H266" s="29" t="e">
        <f>SUMIF([2]报价结算清单!$E$12:$E$573,A266,[2]报价结算清单!$P$12:$P$573)</f>
        <v>#VALUE!</v>
      </c>
    </row>
    <row r="267" spans="1:8" s="9" customFormat="1" ht="15">
      <c r="A267" s="16" t="s">
        <v>685</v>
      </c>
      <c r="B267" s="16" t="s">
        <v>827</v>
      </c>
      <c r="C267" s="16" t="s">
        <v>828</v>
      </c>
      <c r="D267" s="16" t="s">
        <v>829</v>
      </c>
      <c r="E267" s="16" t="s">
        <v>842</v>
      </c>
      <c r="F267" s="27" t="s">
        <v>833</v>
      </c>
      <c r="G267" s="30">
        <v>150</v>
      </c>
      <c r="H267" s="29" t="e">
        <f>SUMIF([2]报价结算清单!$E$12:$E$573,A267,[2]报价结算清单!$P$12:$P$573)</f>
        <v>#VALUE!</v>
      </c>
    </row>
    <row r="268" spans="1:8" s="9" customFormat="1" ht="15">
      <c r="A268" s="16" t="s">
        <v>686</v>
      </c>
      <c r="B268" s="16" t="s">
        <v>827</v>
      </c>
      <c r="C268" s="16" t="s">
        <v>828</v>
      </c>
      <c r="D268" s="16" t="s">
        <v>829</v>
      </c>
      <c r="E268" s="16" t="s">
        <v>843</v>
      </c>
      <c r="F268" s="27" t="s">
        <v>835</v>
      </c>
      <c r="G268" s="30">
        <v>20</v>
      </c>
      <c r="H268" s="29" t="e">
        <f>SUMIF([2]报价结算清单!$E$12:$E$573,A268,[2]报价结算清单!$P$12:$P$573)</f>
        <v>#VALUE!</v>
      </c>
    </row>
    <row r="269" spans="1:8" s="9" customFormat="1" ht="15">
      <c r="A269" s="16" t="s">
        <v>687</v>
      </c>
      <c r="B269" s="16" t="s">
        <v>827</v>
      </c>
      <c r="C269" s="16" t="s">
        <v>828</v>
      </c>
      <c r="D269" s="16" t="s">
        <v>844</v>
      </c>
      <c r="E269" s="16" t="s">
        <v>845</v>
      </c>
      <c r="F269" s="27" t="s">
        <v>201</v>
      </c>
      <c r="G269" s="28">
        <v>450</v>
      </c>
      <c r="H269" s="29" t="e">
        <f>SUMIF([2]报价结算清单!$E$12:$E$573,A269,[2]报价结算清单!$P$12:$P$573)</f>
        <v>#VALUE!</v>
      </c>
    </row>
    <row r="270" spans="1:8" s="9" customFormat="1" ht="15">
      <c r="A270" s="16" t="s">
        <v>688</v>
      </c>
      <c r="B270" s="16" t="s">
        <v>827</v>
      </c>
      <c r="C270" s="16" t="s">
        <v>828</v>
      </c>
      <c r="D270" s="16" t="s">
        <v>844</v>
      </c>
      <c r="E270" s="16" t="s">
        <v>846</v>
      </c>
      <c r="F270" s="27" t="s">
        <v>201</v>
      </c>
      <c r="G270" s="28">
        <v>620</v>
      </c>
      <c r="H270" s="29" t="e">
        <f>SUMIF([2]报价结算清单!$E$12:$E$573,A270,[2]报价结算清单!$P$12:$P$573)</f>
        <v>#VALUE!</v>
      </c>
    </row>
    <row r="271" spans="1:8" s="7" customFormat="1" ht="15">
      <c r="A271" s="16" t="s">
        <v>689</v>
      </c>
      <c r="B271" s="16" t="s">
        <v>827</v>
      </c>
      <c r="C271" s="16" t="s">
        <v>828</v>
      </c>
      <c r="D271" s="16" t="s">
        <v>844</v>
      </c>
      <c r="E271" s="16" t="s">
        <v>847</v>
      </c>
      <c r="F271" s="27" t="s">
        <v>201</v>
      </c>
      <c r="G271" s="28">
        <v>910</v>
      </c>
      <c r="H271" s="29" t="e">
        <f>SUMIF([2]报价结算清单!$E$12:$E$573,A271,[2]报价结算清单!$P$12:$P$573)</f>
        <v>#VALUE!</v>
      </c>
    </row>
    <row r="272" spans="1:8" s="7" customFormat="1" ht="15">
      <c r="A272" s="16" t="s">
        <v>690</v>
      </c>
      <c r="B272" s="16" t="s">
        <v>827</v>
      </c>
      <c r="C272" s="16" t="s">
        <v>828</v>
      </c>
      <c r="D272" s="16" t="s">
        <v>844</v>
      </c>
      <c r="E272" s="16" t="s">
        <v>848</v>
      </c>
      <c r="F272" s="27" t="s">
        <v>201</v>
      </c>
      <c r="G272" s="28">
        <v>1200</v>
      </c>
      <c r="H272" s="29" t="e">
        <f>SUMIF([2]报价结算清单!$E$12:$E$573,A272,[2]报价结算清单!$P$12:$P$573)</f>
        <v>#VALUE!</v>
      </c>
    </row>
    <row r="273" spans="1:8" s="7" customFormat="1" ht="15">
      <c r="A273" s="16" t="s">
        <v>691</v>
      </c>
      <c r="B273" s="16" t="s">
        <v>827</v>
      </c>
      <c r="C273" s="16" t="s">
        <v>828</v>
      </c>
      <c r="D273" s="16" t="s">
        <v>844</v>
      </c>
      <c r="E273" s="16" t="s">
        <v>849</v>
      </c>
      <c r="F273" s="27" t="s">
        <v>201</v>
      </c>
      <c r="G273" s="28">
        <v>1065</v>
      </c>
      <c r="H273" s="29" t="e">
        <f>SUMIF([2]报价结算清单!$E$12:$E$573,A273,[2]报价结算清单!$P$12:$P$573)</f>
        <v>#VALUE!</v>
      </c>
    </row>
    <row r="274" spans="1:8" s="7" customFormat="1" ht="15">
      <c r="A274" s="16" t="s">
        <v>692</v>
      </c>
      <c r="B274" s="16" t="s">
        <v>827</v>
      </c>
      <c r="C274" s="16" t="s">
        <v>828</v>
      </c>
      <c r="D274" s="16" t="s">
        <v>844</v>
      </c>
      <c r="E274" s="16" t="s">
        <v>850</v>
      </c>
      <c r="F274" s="27" t="s">
        <v>201</v>
      </c>
      <c r="G274" s="28">
        <v>1800</v>
      </c>
      <c r="H274" s="29" t="e">
        <f>SUMIF([2]报价结算清单!$E$12:$E$573,A274,[2]报价结算清单!$P$12:$P$573)</f>
        <v>#VALUE!</v>
      </c>
    </row>
    <row r="275" spans="1:8" s="7" customFormat="1" ht="15">
      <c r="A275" s="16" t="s">
        <v>693</v>
      </c>
      <c r="B275" s="16" t="s">
        <v>827</v>
      </c>
      <c r="C275" s="16" t="s">
        <v>828</v>
      </c>
      <c r="D275" s="16" t="s">
        <v>844</v>
      </c>
      <c r="E275" s="16" t="s">
        <v>851</v>
      </c>
      <c r="F275" s="27" t="s">
        <v>201</v>
      </c>
      <c r="G275" s="28">
        <v>2100</v>
      </c>
      <c r="H275" s="29" t="e">
        <f>SUMIF([2]报价结算清单!$E$12:$E$573,A275,[2]报价结算清单!$P$12:$P$573)</f>
        <v>#VALUE!</v>
      </c>
    </row>
    <row r="276" spans="1:8" s="7" customFormat="1" ht="15">
      <c r="A276" s="16" t="s">
        <v>694</v>
      </c>
      <c r="B276" s="16" t="s">
        <v>827</v>
      </c>
      <c r="C276" s="16" t="s">
        <v>828</v>
      </c>
      <c r="D276" s="16" t="s">
        <v>844</v>
      </c>
      <c r="E276" s="16" t="s">
        <v>852</v>
      </c>
      <c r="F276" s="27" t="s">
        <v>201</v>
      </c>
      <c r="G276" s="28">
        <v>2423</v>
      </c>
      <c r="H276" s="29" t="e">
        <f>SUMIF([2]报价结算清单!$E$12:$E$573,A276,[2]报价结算清单!$P$12:$P$573)</f>
        <v>#VALUE!</v>
      </c>
    </row>
    <row r="277" spans="1:8" s="7" customFormat="1" ht="15">
      <c r="A277" s="16" t="s">
        <v>695</v>
      </c>
      <c r="B277" s="16" t="s">
        <v>827</v>
      </c>
      <c r="C277" s="16" t="s">
        <v>828</v>
      </c>
      <c r="D277" s="16" t="s">
        <v>853</v>
      </c>
      <c r="E277" s="16" t="s">
        <v>854</v>
      </c>
      <c r="F277" s="27" t="s">
        <v>202</v>
      </c>
      <c r="G277" s="28">
        <v>7</v>
      </c>
      <c r="H277" s="29" t="e">
        <f>SUMIF([2]报价结算清单!$E$12:$E$573,A277,[2]报价结算清单!$P$12:$P$573)</f>
        <v>#VALUE!</v>
      </c>
    </row>
    <row r="278" spans="1:8" s="7" customFormat="1" ht="15">
      <c r="A278" s="16" t="s">
        <v>696</v>
      </c>
      <c r="B278" s="16" t="s">
        <v>827</v>
      </c>
      <c r="C278" s="16" t="s">
        <v>828</v>
      </c>
      <c r="D278" s="16" t="s">
        <v>853</v>
      </c>
      <c r="E278" s="16" t="s">
        <v>855</v>
      </c>
      <c r="F278" s="27" t="s">
        <v>202</v>
      </c>
      <c r="G278" s="28">
        <v>8</v>
      </c>
      <c r="H278" s="29" t="e">
        <f>SUMIF([2]报价结算清单!$E$12:$E$573,A278,[2]报价结算清单!$P$12:$P$573)</f>
        <v>#VALUE!</v>
      </c>
    </row>
    <row r="279" spans="1:8" s="7" customFormat="1" ht="15">
      <c r="A279" s="16" t="s">
        <v>697</v>
      </c>
      <c r="B279" s="16" t="s">
        <v>827</v>
      </c>
      <c r="C279" s="16" t="s">
        <v>828</v>
      </c>
      <c r="D279" s="16" t="s">
        <v>853</v>
      </c>
      <c r="E279" s="16" t="s">
        <v>856</v>
      </c>
      <c r="F279" s="27" t="s">
        <v>202</v>
      </c>
      <c r="G279" s="28">
        <v>9</v>
      </c>
      <c r="H279" s="29" t="e">
        <f>SUMIF([2]报价结算清单!$E$12:$E$573,A279,[2]报价结算清单!$P$12:$P$573)</f>
        <v>#VALUE!</v>
      </c>
    </row>
    <row r="280" spans="1:8" s="6" customFormat="1" ht="15">
      <c r="A280" s="16" t="s">
        <v>698</v>
      </c>
      <c r="B280" s="16" t="s">
        <v>827</v>
      </c>
      <c r="C280" s="16" t="s">
        <v>828</v>
      </c>
      <c r="D280" s="16" t="s">
        <v>853</v>
      </c>
      <c r="E280" s="16" t="s">
        <v>857</v>
      </c>
      <c r="F280" s="27" t="s">
        <v>202</v>
      </c>
      <c r="G280" s="28">
        <v>10</v>
      </c>
      <c r="H280" s="29" t="e">
        <f>SUMIF([2]报价结算清单!$E$12:$E$573,A280,[2]报价结算清单!$P$12:$P$573)</f>
        <v>#VALUE!</v>
      </c>
    </row>
    <row r="281" spans="1:8" s="9" customFormat="1" ht="15">
      <c r="A281" s="16" t="s">
        <v>699</v>
      </c>
      <c r="B281" s="16" t="s">
        <v>827</v>
      </c>
      <c r="C281" s="16" t="s">
        <v>828</v>
      </c>
      <c r="D281" s="16" t="s">
        <v>853</v>
      </c>
      <c r="E281" s="16" t="s">
        <v>858</v>
      </c>
      <c r="F281" s="27" t="s">
        <v>202</v>
      </c>
      <c r="G281" s="28">
        <v>13</v>
      </c>
      <c r="H281" s="29" t="e">
        <f>SUMIF([2]报价结算清单!$E$12:$E$573,A281,[2]报价结算清单!$P$12:$P$573)</f>
        <v>#VALUE!</v>
      </c>
    </row>
    <row r="282" spans="1:8" s="9" customFormat="1" ht="15">
      <c r="A282" s="16" t="s">
        <v>700</v>
      </c>
      <c r="B282" s="16" t="s">
        <v>827</v>
      </c>
      <c r="C282" s="16" t="s">
        <v>828</v>
      </c>
      <c r="D282" s="16" t="s">
        <v>853</v>
      </c>
      <c r="E282" s="16" t="s">
        <v>859</v>
      </c>
      <c r="F282" s="27" t="s">
        <v>202</v>
      </c>
      <c r="G282" s="28">
        <v>17</v>
      </c>
      <c r="H282" s="29" t="e">
        <f>SUMIF([2]报价结算清单!$E$12:$E$573,A282,[2]报价结算清单!$P$12:$P$573)</f>
        <v>#VALUE!</v>
      </c>
    </row>
    <row r="283" spans="1:8" s="9" customFormat="1">
      <c r="A283" s="18"/>
      <c r="B283" s="4"/>
      <c r="C283" s="4"/>
      <c r="D283" s="4"/>
      <c r="E283" s="4"/>
      <c r="F283" s="4"/>
      <c r="G283" s="4"/>
      <c r="H283" s="5"/>
    </row>
    <row r="284" spans="1:8" s="9" customFormat="1" ht="15">
      <c r="A284" s="16" t="s">
        <v>860</v>
      </c>
      <c r="B284" s="16" t="s">
        <v>398</v>
      </c>
      <c r="C284" s="16" t="s">
        <v>399</v>
      </c>
      <c r="D284" s="16" t="s">
        <v>400</v>
      </c>
      <c r="E284" s="16" t="s">
        <v>401</v>
      </c>
      <c r="F284" s="16" t="s">
        <v>394</v>
      </c>
      <c r="G284" s="11"/>
      <c r="H284" s="17" t="e">
        <f>SUMIF([2]报价结算清单!$E$12:$E$573,A284,[2]报价结算清单!$P$12:$P$573)</f>
        <v>#VALUE!</v>
      </c>
    </row>
    <row r="285" spans="1:8" s="9" customFormat="1">
      <c r="A285" s="18"/>
      <c r="B285" s="4"/>
      <c r="C285" s="4"/>
      <c r="D285" s="4"/>
      <c r="E285" s="4"/>
      <c r="F285" s="4"/>
      <c r="G285" s="4"/>
      <c r="H285" s="5"/>
    </row>
    <row r="286" spans="1:8" s="9" customFormat="1" ht="15">
      <c r="A286" s="16" t="s">
        <v>861</v>
      </c>
      <c r="B286" s="16" t="s">
        <v>862</v>
      </c>
      <c r="C286" s="16" t="s">
        <v>863</v>
      </c>
      <c r="D286" s="16" t="s">
        <v>864</v>
      </c>
      <c r="E286" s="16" t="s">
        <v>733</v>
      </c>
      <c r="F286" s="16" t="s">
        <v>394</v>
      </c>
      <c r="G286" s="11"/>
      <c r="H286" s="17" t="e">
        <f>SUMIF([2]报价结算清单!$E$12:$E$573,A286,[2]报价结算清单!$P$12:$P$573)</f>
        <v>#VALUE!</v>
      </c>
    </row>
    <row r="287" spans="1:8" s="9" customFormat="1" ht="15">
      <c r="A287" s="16" t="s">
        <v>656</v>
      </c>
      <c r="B287" s="16" t="s">
        <v>862</v>
      </c>
      <c r="C287" s="16" t="s">
        <v>863</v>
      </c>
      <c r="D287" s="16" t="s">
        <v>865</v>
      </c>
      <c r="E287" s="16" t="s">
        <v>733</v>
      </c>
      <c r="F287" s="16" t="s">
        <v>394</v>
      </c>
      <c r="G287" s="11"/>
      <c r="H287" s="17" t="e">
        <f>SUMIF([2]报价结算清单!$E$12:$E$573,A287,[2]报价结算清单!$P$12:$P$573)</f>
        <v>#VALUE!</v>
      </c>
    </row>
    <row r="288" spans="1:8" s="9" customFormat="1" ht="15">
      <c r="A288" s="16" t="s">
        <v>657</v>
      </c>
      <c r="B288" s="16" t="s">
        <v>862</v>
      </c>
      <c r="C288" s="16" t="s">
        <v>863</v>
      </c>
      <c r="D288" s="16" t="s">
        <v>866</v>
      </c>
      <c r="E288" s="16" t="s">
        <v>733</v>
      </c>
      <c r="F288" s="16" t="s">
        <v>394</v>
      </c>
      <c r="G288" s="11"/>
      <c r="H288" s="17" t="e">
        <f>SUMIF([2]报价结算清单!$E$12:$E$573,A288,[2]报价结算清单!$P$12:$P$573)</f>
        <v>#VALUE!</v>
      </c>
    </row>
    <row r="289" spans="1:8" s="9" customFormat="1" ht="15">
      <c r="A289" s="16" t="s">
        <v>658</v>
      </c>
      <c r="B289" s="16" t="s">
        <v>862</v>
      </c>
      <c r="C289" s="16" t="s">
        <v>863</v>
      </c>
      <c r="D289" s="16" t="s">
        <v>195</v>
      </c>
      <c r="E289" s="16" t="s">
        <v>733</v>
      </c>
      <c r="F289" s="16" t="s">
        <v>394</v>
      </c>
      <c r="G289" s="11"/>
      <c r="H289" s="17" t="e">
        <f>SUMIF([2]报价结算清单!$E$12:$E$573,A289,[2]报价结算清单!$P$12:$P$573)</f>
        <v>#VALUE!</v>
      </c>
    </row>
    <row r="290" spans="1:8" s="9" customFormat="1" ht="15">
      <c r="A290" s="16" t="s">
        <v>659</v>
      </c>
      <c r="B290" s="16" t="s">
        <v>862</v>
      </c>
      <c r="C290" s="16" t="s">
        <v>863</v>
      </c>
      <c r="D290" s="16" t="s">
        <v>867</v>
      </c>
      <c r="E290" s="16" t="s">
        <v>733</v>
      </c>
      <c r="F290" s="16" t="s">
        <v>394</v>
      </c>
      <c r="G290" s="11"/>
      <c r="H290" s="17" t="e">
        <f>SUMIF([2]报价结算清单!$E$12:$E$573,A290,[2]报价结算清单!$P$12:$P$573)</f>
        <v>#VALUE!</v>
      </c>
    </row>
    <row r="291" spans="1:8" s="9" customFormat="1" ht="15">
      <c r="A291" s="16" t="s">
        <v>868</v>
      </c>
      <c r="B291" s="16" t="s">
        <v>862</v>
      </c>
      <c r="C291" s="16" t="s">
        <v>869</v>
      </c>
      <c r="D291" s="16" t="s">
        <v>870</v>
      </c>
      <c r="E291" s="16" t="s">
        <v>871</v>
      </c>
      <c r="F291" s="16" t="s">
        <v>394</v>
      </c>
      <c r="G291" s="11"/>
      <c r="H291" s="17" t="e">
        <f>SUMIF([2]报价结算清单!$E$12:$E$573,A291,[2]报价结算清单!$P$12:$P$573)</f>
        <v>#VALUE!</v>
      </c>
    </row>
    <row r="292" spans="1:8" s="9" customFormat="1" ht="15">
      <c r="A292" s="16" t="s">
        <v>872</v>
      </c>
      <c r="B292" s="16" t="s">
        <v>862</v>
      </c>
      <c r="C292" s="16" t="s">
        <v>869</v>
      </c>
      <c r="D292" s="16" t="s">
        <v>870</v>
      </c>
      <c r="E292" s="16" t="s">
        <v>873</v>
      </c>
      <c r="F292" s="16" t="s">
        <v>394</v>
      </c>
      <c r="G292" s="11"/>
      <c r="H292" s="17" t="e">
        <f>SUMIF([2]报价结算清单!$E$12:$E$573,A292,[2]报价结算清单!$P$12:$P$573)</f>
        <v>#VALUE!</v>
      </c>
    </row>
    <row r="293" spans="1:8" s="9" customFormat="1" ht="15">
      <c r="A293" s="16" t="s">
        <v>874</v>
      </c>
      <c r="B293" s="16" t="s">
        <v>862</v>
      </c>
      <c r="C293" s="16" t="s">
        <v>869</v>
      </c>
      <c r="D293" s="16" t="s">
        <v>870</v>
      </c>
      <c r="E293" s="16" t="s">
        <v>875</v>
      </c>
      <c r="F293" s="16" t="s">
        <v>394</v>
      </c>
      <c r="G293" s="11"/>
      <c r="H293" s="17" t="e">
        <f>SUMIF([2]报价结算清单!$E$12:$E$573,A293,[2]报价结算清单!$P$12:$P$573)</f>
        <v>#VALUE!</v>
      </c>
    </row>
    <row r="294" spans="1:8" s="9" customFormat="1" ht="15">
      <c r="A294" s="16" t="s">
        <v>876</v>
      </c>
      <c r="B294" s="16" t="s">
        <v>862</v>
      </c>
      <c r="C294" s="16" t="s">
        <v>869</v>
      </c>
      <c r="D294" s="16" t="s">
        <v>870</v>
      </c>
      <c r="E294" s="16" t="s">
        <v>877</v>
      </c>
      <c r="F294" s="16" t="s">
        <v>394</v>
      </c>
      <c r="G294" s="11"/>
      <c r="H294" s="17" t="e">
        <f>SUMIF([2]报价结算清单!$E$12:$E$573,A294,[2]报价结算清单!$P$12:$P$573)</f>
        <v>#VALUE!</v>
      </c>
    </row>
    <row r="295" spans="1:8" s="9" customFormat="1" ht="15">
      <c r="A295" s="16" t="s">
        <v>878</v>
      </c>
      <c r="B295" s="16" t="s">
        <v>879</v>
      </c>
      <c r="C295" s="16" t="s">
        <v>880</v>
      </c>
      <c r="D295" s="16" t="s">
        <v>881</v>
      </c>
      <c r="E295" s="16" t="s">
        <v>882</v>
      </c>
      <c r="F295" s="16" t="s">
        <v>394</v>
      </c>
      <c r="G295" s="11"/>
      <c r="H295" s="17" t="e">
        <f>SUMIF([2]报价结算清单!$E$12:$E$573,A295,[2]报价结算清单!$P$12:$P$573)</f>
        <v>#VALUE!</v>
      </c>
    </row>
    <row r="296" spans="1:8" ht="15">
      <c r="A296" s="16" t="s">
        <v>883</v>
      </c>
      <c r="B296" s="16" t="s">
        <v>879</v>
      </c>
      <c r="C296" s="16" t="s">
        <v>880</v>
      </c>
      <c r="D296" s="16" t="s">
        <v>881</v>
      </c>
      <c r="E296" s="16" t="s">
        <v>884</v>
      </c>
      <c r="F296" s="16" t="s">
        <v>394</v>
      </c>
      <c r="G296" s="25"/>
      <c r="H296" s="17" t="e">
        <f>SUMIF([2]报价结算清单!$E$12:$E$573,A296,[2]报价结算清单!$P$12:$P$573)</f>
        <v>#VALUE!</v>
      </c>
    </row>
    <row r="297" spans="1:8" ht="15">
      <c r="A297" s="16" t="s">
        <v>885</v>
      </c>
      <c r="B297" s="16" t="s">
        <v>879</v>
      </c>
      <c r="C297" s="16" t="s">
        <v>880</v>
      </c>
      <c r="D297" s="16" t="s">
        <v>881</v>
      </c>
      <c r="E297" s="16" t="s">
        <v>886</v>
      </c>
      <c r="F297" s="16" t="s">
        <v>394</v>
      </c>
      <c r="G297" s="25"/>
      <c r="H297" s="17" t="e">
        <f>SUMIF([2]报价结算清单!$E$12:$E$573,A297,[2]报价结算清单!$P$12:$P$573)</f>
        <v>#VALUE!</v>
      </c>
    </row>
    <row r="298" spans="1:8" ht="15">
      <c r="A298" s="16" t="s">
        <v>887</v>
      </c>
      <c r="B298" s="16" t="s">
        <v>862</v>
      </c>
      <c r="C298" s="16" t="s">
        <v>869</v>
      </c>
      <c r="D298" s="16" t="s">
        <v>888</v>
      </c>
      <c r="E298" s="16" t="s">
        <v>889</v>
      </c>
      <c r="F298" s="16" t="s">
        <v>394</v>
      </c>
      <c r="G298" s="25"/>
      <c r="H298" s="17" t="e">
        <f>SUMIF([2]报价结算清单!$E$12:$E$573,A298,[2]报价结算清单!$P$12:$P$573)</f>
        <v>#VALUE!</v>
      </c>
    </row>
    <row r="299" spans="1:8" ht="15">
      <c r="A299" s="16" t="s">
        <v>890</v>
      </c>
      <c r="B299" s="16" t="s">
        <v>862</v>
      </c>
      <c r="C299" s="16" t="s">
        <v>869</v>
      </c>
      <c r="D299" s="16" t="s">
        <v>888</v>
      </c>
      <c r="E299" s="16" t="s">
        <v>891</v>
      </c>
      <c r="F299" s="16" t="s">
        <v>394</v>
      </c>
      <c r="G299" s="25"/>
      <c r="H299" s="17" t="e">
        <f>SUMIF([2]报价结算清单!$E$12:$E$573,A299,[2]报价结算清单!$P$12:$P$573)</f>
        <v>#VALUE!</v>
      </c>
    </row>
    <row r="300" spans="1:8" ht="15">
      <c r="A300" s="16" t="s">
        <v>892</v>
      </c>
      <c r="B300" s="16" t="s">
        <v>862</v>
      </c>
      <c r="C300" s="16" t="s">
        <v>869</v>
      </c>
      <c r="D300" s="16" t="s">
        <v>888</v>
      </c>
      <c r="E300" s="16" t="s">
        <v>893</v>
      </c>
      <c r="F300" s="16" t="s">
        <v>394</v>
      </c>
      <c r="G300" s="25"/>
      <c r="H300" s="17" t="e">
        <f>SUMIF([2]报价结算清单!$E$12:$E$573,A300,[2]报价结算清单!$P$12:$P$573)</f>
        <v>#VALUE!</v>
      </c>
    </row>
    <row r="301" spans="1:8" ht="15">
      <c r="A301" s="16" t="s">
        <v>894</v>
      </c>
      <c r="B301" s="16" t="s">
        <v>862</v>
      </c>
      <c r="C301" s="16" t="s">
        <v>869</v>
      </c>
      <c r="D301" s="16" t="s">
        <v>888</v>
      </c>
      <c r="E301" s="16" t="s">
        <v>895</v>
      </c>
      <c r="F301" s="16" t="s">
        <v>394</v>
      </c>
      <c r="G301" s="25"/>
      <c r="H301" s="17" t="e">
        <f>SUMIF([2]报价结算清单!$E$12:$E$573,A301,[2]报价结算清单!$P$12:$P$573)</f>
        <v>#VALUE!</v>
      </c>
    </row>
    <row r="302" spans="1:8" ht="15">
      <c r="A302" s="16" t="s">
        <v>896</v>
      </c>
      <c r="B302" s="16" t="s">
        <v>862</v>
      </c>
      <c r="C302" s="16" t="s">
        <v>869</v>
      </c>
      <c r="D302" s="16" t="s">
        <v>897</v>
      </c>
      <c r="E302" s="16" t="s">
        <v>898</v>
      </c>
      <c r="F302" s="16" t="s">
        <v>394</v>
      </c>
      <c r="G302" s="25"/>
      <c r="H302" s="17" t="e">
        <f>SUMIF([2]报价结算清单!$E$12:$E$573,A302,[2]报价结算清单!$P$12:$P$573)</f>
        <v>#VALUE!</v>
      </c>
    </row>
    <row r="303" spans="1:8" ht="15">
      <c r="A303" s="16" t="s">
        <v>899</v>
      </c>
      <c r="B303" s="16" t="s">
        <v>862</v>
      </c>
      <c r="C303" s="16" t="s">
        <v>869</v>
      </c>
      <c r="D303" s="16" t="s">
        <v>897</v>
      </c>
      <c r="E303" s="16" t="s">
        <v>900</v>
      </c>
      <c r="F303" s="16" t="s">
        <v>394</v>
      </c>
      <c r="G303" s="25"/>
      <c r="H303" s="17" t="e">
        <f>SUMIF([2]报价结算清单!$E$12:$E$573,A303,[2]报价结算清单!$P$12:$P$573)</f>
        <v>#VALUE!</v>
      </c>
    </row>
    <row r="304" spans="1:8" ht="15">
      <c r="A304" s="16" t="s">
        <v>901</v>
      </c>
      <c r="B304" s="16" t="s">
        <v>862</v>
      </c>
      <c r="C304" s="16" t="s">
        <v>902</v>
      </c>
      <c r="D304" s="16" t="s">
        <v>903</v>
      </c>
      <c r="E304" s="16" t="s">
        <v>904</v>
      </c>
      <c r="F304" s="16" t="s">
        <v>394</v>
      </c>
      <c r="G304" s="25"/>
      <c r="H304" s="17" t="e">
        <f>SUMIF([2]报价结算清单!$E$12:$E$573,A304,[2]报价结算清单!$P$12:$P$573)</f>
        <v>#VALUE!</v>
      </c>
    </row>
    <row r="305" spans="1:8" ht="15">
      <c r="A305" s="16" t="s">
        <v>905</v>
      </c>
      <c r="B305" s="16" t="s">
        <v>862</v>
      </c>
      <c r="C305" s="16" t="s">
        <v>902</v>
      </c>
      <c r="D305" s="16" t="s">
        <v>903</v>
      </c>
      <c r="E305" s="16" t="s">
        <v>906</v>
      </c>
      <c r="F305" s="16" t="s">
        <v>394</v>
      </c>
      <c r="G305" s="25"/>
      <c r="H305" s="17" t="e">
        <f>SUMIF([2]报价结算清单!$E$12:$E$573,A305,[2]报价结算清单!$P$12:$P$573)</f>
        <v>#VALUE!</v>
      </c>
    </row>
    <row r="306" spans="1:8" ht="15">
      <c r="A306" s="16" t="s">
        <v>907</v>
      </c>
      <c r="B306" s="16" t="s">
        <v>862</v>
      </c>
      <c r="C306" s="16" t="s">
        <v>902</v>
      </c>
      <c r="D306" s="16" t="s">
        <v>704</v>
      </c>
      <c r="E306" s="16" t="s">
        <v>704</v>
      </c>
      <c r="F306" s="16" t="s">
        <v>394</v>
      </c>
      <c r="G306" s="25"/>
      <c r="H306" s="17" t="e">
        <f>SUMIF([2]报价结算清单!$E$12:$E$573,A306,[2]报价结算清单!$P$12:$P$573)</f>
        <v>#VALUE!</v>
      </c>
    </row>
    <row r="307" spans="1:8">
      <c r="A307" s="18"/>
      <c r="B307" s="4"/>
      <c r="C307" s="4"/>
      <c r="D307" s="4"/>
      <c r="E307" s="4"/>
      <c r="F307" s="4"/>
      <c r="G307" s="4"/>
      <c r="H307" s="5"/>
    </row>
    <row r="308" spans="1:8" ht="15">
      <c r="A308" s="16" t="s">
        <v>908</v>
      </c>
      <c r="B308" s="16" t="s">
        <v>909</v>
      </c>
      <c r="C308" s="16" t="s">
        <v>402</v>
      </c>
      <c r="D308" s="16" t="s">
        <v>910</v>
      </c>
      <c r="E308" s="16" t="s">
        <v>911</v>
      </c>
      <c r="F308" s="16" t="s">
        <v>394</v>
      </c>
      <c r="G308" s="25"/>
      <c r="H308" s="17" t="e">
        <f>SUMIF([2]报价结算清单!$E$12:$E$573,A308,[2]报价结算清单!$P$12:$P$573)</f>
        <v>#VALUE!</v>
      </c>
    </row>
    <row r="309" spans="1:8" ht="15">
      <c r="A309" s="16" t="s">
        <v>702</v>
      </c>
      <c r="B309" s="16" t="s">
        <v>912</v>
      </c>
      <c r="C309" s="2" t="s">
        <v>933</v>
      </c>
      <c r="D309" s="2" t="s">
        <v>934</v>
      </c>
      <c r="E309" s="2" t="s">
        <v>914</v>
      </c>
      <c r="F309" s="16" t="s">
        <v>394</v>
      </c>
      <c r="G309" s="25"/>
      <c r="H309" s="17" t="e">
        <f>SUMIF([2]报价结算清单!$E$12:$E$573,A309,[2]报价结算清单!$P$12:$P$573)</f>
        <v>#VALUE!</v>
      </c>
    </row>
    <row r="310" spans="1:8" ht="15">
      <c r="A310" s="16" t="s">
        <v>703</v>
      </c>
      <c r="B310" s="16" t="s">
        <v>912</v>
      </c>
      <c r="C310" s="2" t="s">
        <v>933</v>
      </c>
      <c r="D310" s="2" t="s">
        <v>935</v>
      </c>
      <c r="E310" s="2" t="s">
        <v>914</v>
      </c>
      <c r="F310" s="16" t="s">
        <v>394</v>
      </c>
      <c r="G310" s="25"/>
      <c r="H310" s="17" t="e">
        <f>SUMIF([2]报价结算清单!$E$12:$E$573,A310,[2]报价结算清单!$P$12:$P$573)</f>
        <v>#VALUE!</v>
      </c>
    </row>
    <row r="311" spans="1:8" ht="15">
      <c r="A311" s="16" t="s">
        <v>936</v>
      </c>
      <c r="B311" s="16" t="s">
        <v>912</v>
      </c>
      <c r="C311" s="2" t="s">
        <v>913</v>
      </c>
      <c r="D311" s="2" t="s">
        <v>937</v>
      </c>
      <c r="E311" s="2" t="s">
        <v>914</v>
      </c>
      <c r="F311" s="16" t="s">
        <v>394</v>
      </c>
      <c r="G311" s="24">
        <v>0.06</v>
      </c>
      <c r="H311" s="17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隐藏计算页</vt:lpstr>
      <vt:lpstr>汇总</vt:lpstr>
      <vt:lpstr>报价结算清单  ¥1,988,926.87 </vt:lpstr>
      <vt:lpstr>基准价格</vt:lpstr>
      <vt:lpstr>'报价结算清单  ¥1,988,926.87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e266</cp:lastModifiedBy>
  <cp:lastPrinted>2021-01-07T05:48:37Z</cp:lastPrinted>
  <dcterms:created xsi:type="dcterms:W3CDTF">2006-09-17T08:00:00Z</dcterms:created>
  <dcterms:modified xsi:type="dcterms:W3CDTF">2023-11-21T11:40:03Z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