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5"/>
  </bookViews>
  <sheets>
    <sheet name="L1 报价汇总" sheetId="23" r:id="rId1"/>
    <sheet name="L2-模块报价（项目报价参考，不需填写）" sheetId="30" r:id="rId2"/>
    <sheet name="L3-明细条目报价" sheetId="33" r:id="rId3"/>
    <sheet name="L1 报价汇总 (3)" sheetId="39" r:id="rId4"/>
    <sheet name="L2-模块报价 (2)" sheetId="40" r:id="rId5"/>
    <sheet name="L3-明细条目报价 (3)" sheetId="41" r:id="rId6"/>
    <sheet name="_SystemMarker_" sheetId="34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Y101" authorId="0">
      <text>
        <r>
          <rPr>
            <sz val="12"/>
            <color rgb="FF000000"/>
            <rFont val="等线"/>
            <scheme val="minor"/>
            <charset val="0"/>
          </rPr>
          <t>TEMPLATE_ID:blob-bb732f11-23ca-4653-af19-6e98e70e8358</t>
        </r>
      </text>
    </comment>
  </commentList>
</comments>
</file>

<file path=xl/sharedStrings.xml><?xml version="1.0" encoding="utf-8"?>
<sst xmlns="http://schemas.openxmlformats.org/spreadsheetml/2006/main" count="2749" uniqueCount="487">
  <si>
    <r>
      <rPr>
        <b/>
        <sz val="12"/>
        <color rgb="FFFF0000"/>
        <rFont val="微软雅黑"/>
        <charset val="134"/>
      </rPr>
      <t>报价说明：
1、本报价单L3单价为框架所有条目，“L3-明细条目”须将所有条目基准价格填入"单价"格中，价格必须为“绝对值”，不能填写区间值，L2为后续项目执行参考，不用填写。
2、请仔细查看对应条目的描述，据实结算板块金额为全年预估，据实结算价格为票面含税价，其他板块报价为未税价。</t>
    </r>
    <r>
      <rPr>
        <sz val="12"/>
        <rFont val="微软雅黑"/>
        <charset val="134"/>
      </rPr>
      <t xml:space="preserve">
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4、据实结算相关项，报价填写票面含税价，其余板块均为未税价。
5、所有条目及备注不要修改变更，如有其它说明可在最右列新增一列报价备注列，L2为报价单，L1公式自动关联整体报价。
6、，在L2可进行行数删减，对应板块、对应方案进行项目报价即可。</t>
    </r>
  </si>
  <si>
    <t>序号</t>
  </si>
  <si>
    <t>模块</t>
  </si>
  <si>
    <t>计价单位</t>
  </si>
  <si>
    <t>金额（元）</t>
  </si>
  <si>
    <t>数量</t>
  </si>
  <si>
    <t>总价</t>
  </si>
  <si>
    <t>备注</t>
  </si>
  <si>
    <t>模块1</t>
  </si>
  <si>
    <t>地面交通</t>
  </si>
  <si>
    <t>项</t>
  </si>
  <si>
    <t>模块2</t>
  </si>
  <si>
    <t>人员及服务</t>
  </si>
  <si>
    <t>模块3</t>
  </si>
  <si>
    <t>创意设计</t>
  </si>
  <si>
    <t>模块4</t>
  </si>
  <si>
    <t>搭建</t>
  </si>
  <si>
    <t>模块5</t>
  </si>
  <si>
    <t>物料制作</t>
  </si>
  <si>
    <t>模块6</t>
  </si>
  <si>
    <t>新增报价</t>
  </si>
  <si>
    <t>模块7</t>
  </si>
  <si>
    <t>据实结算</t>
  </si>
  <si>
    <t>模块8</t>
  </si>
  <si>
    <t>垫付服务费及税费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</si>
  <si>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</si>
  <si>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</si>
  <si>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</si>
  <si>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</si>
  <si>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</si>
  <si>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</si>
  <si>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</si>
  <si>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</si>
  <si>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</si>
  <si>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</si>
  <si>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</si>
  <si>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</si>
  <si>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业务联系人</t>
  </si>
  <si>
    <t>项目名称</t>
  </si>
  <si>
    <t>采购联系人</t>
  </si>
  <si>
    <t>项目日期</t>
  </si>
  <si>
    <t>接待人数</t>
  </si>
  <si>
    <t>目的地</t>
  </si>
  <si>
    <t>项目经理</t>
  </si>
  <si>
    <t>邮箱地址</t>
  </si>
  <si>
    <t>联系方式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</si>
  <si>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</si>
  <si>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</si>
  <si>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一级报价项</t>
  </si>
  <si>
    <t>二级报价项</t>
  </si>
  <si>
    <t>三级报价项</t>
  </si>
  <si>
    <t>四级报价项</t>
  </si>
  <si>
    <t>单位</t>
  </si>
  <si>
    <t>年框单价（未含税）</t>
  </si>
  <si>
    <t>C#001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</si>
  <si>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</si>
  <si>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</si>
  <si>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</si>
  <si>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</si>
  <si>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</si>
  <si>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</si>
  <si>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</si>
  <si>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</si>
  <si>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</si>
  <si>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</si>
  <si>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</si>
  <si>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</si>
  <si>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</si>
  <si>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</si>
  <si>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</si>
  <si>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</si>
  <si>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</si>
  <si>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</si>
  <si>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</si>
  <si>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</si>
  <si>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C#022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</si>
  <si>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</si>
  <si>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</si>
  <si>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</si>
  <si>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</si>
  <si>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</si>
  <si>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</si>
  <si>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</si>
  <si>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</si>
  <si>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</si>
  <si>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</si>
  <si>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</si>
  <si>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</si>
  <si>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</si>
  <si>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</si>
  <si>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</si>
  <si>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</si>
  <si>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</si>
  <si>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</si>
  <si>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</si>
  <si>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</si>
  <si>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</si>
  <si>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</si>
  <si>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</si>
  <si>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</si>
  <si>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</si>
  <si>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</si>
  <si>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</si>
  <si>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</si>
  <si>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</si>
  <si>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</si>
  <si>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</si>
  <si>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C#054</t>
  </si>
  <si>
    <t>C#055</t>
  </si>
  <si>
    <t>C#056</t>
  </si>
  <si>
    <t>C#057</t>
  </si>
  <si>
    <t>C#058</t>
  </si>
  <si>
    <t>C#059</t>
  </si>
  <si>
    <t>C#060</t>
  </si>
  <si>
    <t>C#061</t>
  </si>
  <si>
    <t>C#062</t>
  </si>
  <si>
    <t>C#063</t>
  </si>
  <si>
    <t>D#001</t>
  </si>
  <si>
    <t>D#002</t>
  </si>
  <si>
    <t>D#003</t>
  </si>
  <si>
    <t>D#004</t>
  </si>
  <si>
    <t>D#005</t>
  </si>
  <si>
    <t>D#006</t>
  </si>
  <si>
    <t>D#007</t>
  </si>
  <si>
    <t>D#008</t>
  </si>
  <si>
    <t>D#009</t>
  </si>
  <si>
    <t>D#010</t>
  </si>
  <si>
    <t>D#011</t>
  </si>
  <si>
    <t>D#012</t>
  </si>
  <si>
    <t>D#013</t>
  </si>
  <si>
    <t>D#014</t>
  </si>
  <si>
    <t>D#015</t>
  </si>
  <si>
    <t>D#016</t>
  </si>
  <si>
    <t>D#017</t>
  </si>
  <si>
    <t>D#018</t>
  </si>
  <si>
    <t>E#001</t>
  </si>
  <si>
    <t>E#003</t>
  </si>
  <si>
    <t>E#004</t>
  </si>
  <si>
    <t>E#005</t>
  </si>
  <si>
    <t>E#006</t>
  </si>
  <si>
    <t>F#001</t>
  </si>
  <si>
    <t>F#002</t>
  </si>
  <si>
    <t>F#003</t>
  </si>
  <si>
    <t>F#004</t>
  </si>
  <si>
    <t>F#005</t>
  </si>
  <si>
    <t>F#006</t>
  </si>
  <si>
    <t>F#007</t>
  </si>
  <si>
    <t>F#008</t>
  </si>
  <si>
    <t>F#009</t>
  </si>
  <si>
    <t>F#010</t>
  </si>
  <si>
    <t>F#011</t>
  </si>
  <si>
    <t>F#012</t>
  </si>
  <si>
    <t>F#013</t>
  </si>
  <si>
    <t>F#014</t>
  </si>
  <si>
    <t>F#015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</si>
  <si>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</si>
  <si>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</si>
  <si>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</si>
  <si>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</si>
  <si>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</si>
  <si>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</si>
  <si>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</si>
  <si>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</si>
  <si>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</si>
  <si>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</si>
  <si>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</si>
  <si>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</si>
  <si>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</si>
  <si>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</si>
  <si>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</si>
  <si>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</si>
  <si>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G#017</t>
  </si>
  <si>
    <t>G#018</t>
  </si>
  <si>
    <t>G#019</t>
  </si>
  <si>
    <t>G#020</t>
  </si>
  <si>
    <t>G#021</t>
  </si>
  <si>
    <t>G#022</t>
  </si>
  <si>
    <t>G#023</t>
  </si>
  <si>
    <t>G#024</t>
  </si>
  <si>
    <t>G#025</t>
  </si>
  <si>
    <t>G#026</t>
  </si>
  <si>
    <t>G#027</t>
  </si>
  <si>
    <t>G#028</t>
  </si>
  <si>
    <t>此版块为预估，不需改动</t>
  </si>
  <si>
    <t>模块7-1</t>
  </si>
  <si>
    <t>据实结算（第三方提供非增值税票）</t>
  </si>
  <si>
    <t>年框单价（票面含税价）</t>
  </si>
  <si>
    <t>H#001</t>
  </si>
  <si>
    <t>模块7-2</t>
  </si>
  <si>
    <t>据实结算（第三方提供1%增值税发票）</t>
  </si>
  <si>
    <t>H#002</t>
  </si>
  <si>
    <t>模块7-3</t>
  </si>
  <si>
    <t>据实结算（第三方提供3%增值税发票）</t>
  </si>
  <si>
    <t>H#003</t>
  </si>
  <si>
    <t>模块7-4</t>
  </si>
  <si>
    <t>据实结算（第三方提供6%及以上发票）</t>
  </si>
  <si>
    <t>H#004</t>
  </si>
  <si>
    <t>年框单价</t>
  </si>
  <si>
    <t>I#001</t>
  </si>
  <si>
    <t>I#002</t>
  </si>
  <si>
    <t>I#003</t>
  </si>
  <si>
    <t>I#004</t>
  </si>
  <si>
    <t>I#005</t>
  </si>
  <si>
    <t>I#006</t>
  </si>
  <si>
    <t>Ratecard序号
（请勿修改）</t>
  </si>
  <si>
    <t>报价大类</t>
  </si>
  <si>
    <t>条目名称（请勿修改）</t>
  </si>
  <si>
    <t>备注（请勿修改）</t>
  </si>
  <si>
    <t>未税单价（据实结算板块为票面含税价）</t>
  </si>
  <si>
    <t>验收标准参考</t>
  </si>
  <si>
    <t>框架参考数量</t>
  </si>
  <si>
    <t>序号列</t>
  </si>
  <si>
    <t>一级类目</t>
  </si>
  <si>
    <t>二级类目</t>
  </si>
  <si>
    <t>三级类目</t>
  </si>
  <si>
    <t>四级类目</t>
  </si>
  <si>
    <t>备注列</t>
  </si>
  <si>
    <t>单位列</t>
  </si>
  <si>
    <t>未含税单价</t>
  </si>
  <si>
    <t>数量列</t>
  </si>
  <si>
    <t>5座经济小车或等同档次</t>
  </si>
  <si>
    <t>单次使用，60公里内，高速费另计</t>
  </si>
  <si>
    <t>/</t>
  </si>
  <si>
    <t>日产轩逸/比亚迪秦EV/丰田卡罗日产轩逸/比亚迪秦EV/丰田卡罗拉/广汽埃安AION Y Plus/北汽EU5或同级车型。包含车辆使用费/燃油充电费/司机服务费/司机餐食费，不含:停车费/高速费(含路桥费)</t>
  </si>
  <si>
    <t>辆/趟</t>
  </si>
  <si>
    <t>基础使用提供水印相机证明车辆使用，涉及超时超公里，需拍摄车队照片，加班照片需能体现数量及加班时长，且需要有时间地点水印。</t>
  </si>
  <si>
    <t xml:space="preserve"> 包车，1天8小时 or 100km计算，超出公里数及时间另计费</t>
  </si>
  <si>
    <t xml:space="preserve">日产轩逸/比亚迪秦EV/丰田卡罗日产轩逸/比亚迪秦EV/丰田卡罗拉/广汽埃安AION Y Plus/北汽EU5或同级车型。包含：车辆使用费/燃油充电费/司机服务费/司机餐食费，不含:停车费/高速费(含路桥费)/司机住宿费 </t>
  </si>
  <si>
    <t>辆/天</t>
  </si>
  <si>
    <t>超时长费</t>
  </si>
  <si>
    <t>日产轩逸/比亚迪秦EV/丰田卡罗日产轩逸/比亚迪秦EV/丰田卡罗拉/广汽埃安AION Y Plus/北汽EU5或同级车型，以10分钟为最低计量单位，不足10分钟不计算费用</t>
  </si>
  <si>
    <t>辆/小时</t>
  </si>
  <si>
    <t>超公里费</t>
  </si>
  <si>
    <t>日产轩逸/比亚迪秦EV/丰田卡罗日产轩逸/比亚迪秦EV/丰田卡罗拉/广汽埃安AION Y Plus/北汽EU5或同级车型，以1公里为最低计量单位，不足1公里不计算费用</t>
  </si>
  <si>
    <t>车/公里</t>
  </si>
  <si>
    <t>5座普通小车或等同档次</t>
  </si>
  <si>
    <t>单次使用，接送机60公里内，高速费另计</t>
  </si>
  <si>
    <t>日产天籁/比亚迪汉EV/本田雅阁/大众帕萨特/丰田凯美瑞或同级车型。包含车辆使用费/燃油充电费/司机服务费/司机餐食费，不含:停车费/高速费(含路桥费)</t>
  </si>
  <si>
    <t xml:space="preserve">日产天籁/比亚迪汉EV/本田雅阁/大众帕萨特/丰田凯美瑞或同级车型。包含：车辆使用费/燃油充电费/司机服务费/司机餐食费，不含:停车费/高速费(含路桥费)/司机住宿费 </t>
  </si>
  <si>
    <t>日产天籁/比亚迪汉EV/本田雅阁/大众帕萨特/丰田凯美瑞或同级车型，以10分钟为最低计量单位，不足10分钟不计算费用</t>
  </si>
  <si>
    <t>日产天籁/比亚迪汉EV/本田雅阁/大众帕萨特/丰田凯美瑞或同级车型，以1公里为最低计量单位，不足1公里不计算费用</t>
  </si>
  <si>
    <t>5座豪华小车或等同档次</t>
  </si>
  <si>
    <t>如奥迪A6，包含车辆使用费/燃油充电费/司机服务费/司机餐食费，不含:停车费/高速费(含路桥费)</t>
  </si>
  <si>
    <t xml:space="preserve">如奥迪A6，包含：车辆使用费/燃油充电费/司机服务费/司机餐食费，不含:停车费/高速费(含路桥费)/司机住宿费 </t>
  </si>
  <si>
    <t>如奥迪A6，以10分钟为最低计量单位，不足10分钟不计算费用</t>
  </si>
  <si>
    <t>如奥迪A6，以1公里为最低计量单位，不足1公里不计算费用</t>
  </si>
  <si>
    <t>7座经济商务车或等同档次</t>
  </si>
  <si>
    <t>广汽传祺/比亚迪宋max/唐DM/大众ID.6X/宝骏730或同级车型。包含车辆使用费/燃油充电费/司机服务费/司机餐食费，不含:停车费/高速费(含路桥费)</t>
  </si>
  <si>
    <t xml:space="preserve">广汽传祺/比亚迪宋max/唐DM/大众ID.6X/宝骏730或同级车型。包含：车辆使用费/燃油充电费/司机服务费/司机餐食费，不含:停车费/高速费(含路桥费)/司机住宿费 </t>
  </si>
  <si>
    <t>广汽传祺/比亚迪宋max/唐DM/大众ID.6X/宝骏730或同级车型，以10分钟为最低计量单位，不足10分钟不计算费用</t>
  </si>
  <si>
    <t>广汽传祺/比亚迪宋max/唐DM/大众ID.6X/宝骏730或同级车型，以1公里为最低计量单位，不足1公里不计算费用</t>
  </si>
  <si>
    <t>7座普通商务车或等同档次</t>
  </si>
  <si>
    <t>别克GL8/岚图梦想家/腾势D9/荣威iMAX8 EV/本田奥德赛或同级车型。包含车辆使用费/燃油充电费/司机服务费/司机餐食费，不含:停车费/高速费(含路桥费)</t>
  </si>
  <si>
    <t xml:space="preserve">别克GL8/岚图梦想家/腾势D9/荣威iMAX8 EV/本田奥德赛或同级车型。包含：车辆使用费/燃油充电费/司机服务费/司机餐食费，不含:停车费/高速费(含路桥费)/司机住宿费 </t>
  </si>
  <si>
    <t>别克GL8/岚图梦想家/腾势D9/荣威iMAX8 EV/本田奥德赛或同级车型，以10分钟为最低计量单位，不足10分钟不计算费用</t>
  </si>
  <si>
    <t>别克GL8/岚图梦想家/腾势D9/荣威iMAX8 EV/本田奥德赛或同级车型，以1公里为最低计量单位，不足1公里不计算费用</t>
  </si>
  <si>
    <t>7座豪华商务车或等同档次</t>
  </si>
  <si>
    <t>如奔驰V系列，包含车辆使用费/燃油充电费/司机服务费/司机餐食费，不含:停车费/高速费(含路桥费)</t>
  </si>
  <si>
    <t xml:space="preserve">如奔驰V系列，包含：车辆使用费/燃油充电费/司机服务费/司机餐食费，不含:停车费/高速费(含路桥费)/司机住宿费 </t>
  </si>
  <si>
    <t>如奔驰V系列，以10分钟为最低计量单位，不足10分钟不计算费用</t>
  </si>
  <si>
    <t>如奔驰V系列，以1公里为最低计量单位，不足1公里不计算费用</t>
  </si>
  <si>
    <t>15座普通小巴或等同档次</t>
  </si>
  <si>
    <t>如丰田考斯特，包含车辆使用费/燃油充电费/司机服务费/司机餐食费，不含:停车费/高速费(含路桥费)</t>
  </si>
  <si>
    <t xml:space="preserve">如丰田考斯特，包含：车辆使用费/燃油充电费/司机服务费/司机餐食费，不含:停车费/高速费(含路桥费)/司机住宿费 </t>
  </si>
  <si>
    <t>如丰田考斯特，以10分钟为最低计量单位，不足10分钟不计算费用</t>
  </si>
  <si>
    <t>如丰田考斯特，以1公里为最低计量单位，不足1公里不计算费用</t>
  </si>
  <si>
    <t>15座豪华小巴或等同档次</t>
  </si>
  <si>
    <t>19-22座普通小巴或等同档次</t>
  </si>
  <si>
    <t>19-22座豪华小巴或等同档次</t>
  </si>
  <si>
    <t>33座中巴或等同档次</t>
  </si>
  <si>
    <t>如金龙，包含车辆使用费/燃油充电费/司机服务费/司机餐食费，不含:停车费/高速费(含路桥费)</t>
  </si>
  <si>
    <t xml:space="preserve">如金龙，包含：车辆使用费/燃油充电费/司机服务费/司机餐食费，不含:停车费/高速费(含路桥费)/司机住宿费 </t>
  </si>
  <si>
    <t>如金龙，以10分钟为最低计量单位，不足10分钟不计算费用</t>
  </si>
  <si>
    <t>如金龙，以1公里为最低计量单位，不足1公里不计算费用</t>
  </si>
  <si>
    <t>37座中巴或等同档次</t>
  </si>
  <si>
    <t>45座中巴或等同档次</t>
  </si>
  <si>
    <t>53座中巴或等同档次</t>
  </si>
  <si>
    <t>57座中巴或等同档次</t>
  </si>
  <si>
    <t>其他车辆费用</t>
  </si>
  <si>
    <t>停车费</t>
  </si>
  <si>
    <t>需提供凭证据实结算</t>
  </si>
  <si>
    <t>据实结算且限高，在本报价单中不需报价，金额已放进据实结算预估中</t>
  </si>
  <si>
    <t>高速费(含路桥费)</t>
  </si>
  <si>
    <t>司机住宿费</t>
  </si>
  <si>
    <t>仅多日包车且司机按照乘坐人要求产生费用，同性双床上限350元/间夜，据实结算（凭证完整：凭证金额与补助上限金额取低值）</t>
  </si>
  <si>
    <t>供应商自有服务人员</t>
  </si>
  <si>
    <t>现场工作人员</t>
  </si>
  <si>
    <t>需提供人员分工情况及承担职责，不含住宿、交通、补助等费用</t>
  </si>
  <si>
    <t>人/天</t>
  </si>
  <si>
    <t>水印相机/签到表</t>
  </si>
  <si>
    <t>现场执行人员</t>
  </si>
  <si>
    <t>不含住宿、交通、补助等费用</t>
  </si>
  <si>
    <t>三方人员</t>
  </si>
  <si>
    <t>保洁</t>
  </si>
  <si>
    <t>每场按8小时计，超过8小时但不到4小时按半天结算</t>
  </si>
  <si>
    <t>人/场</t>
  </si>
  <si>
    <t>礼仪</t>
  </si>
  <si>
    <t>每场不超过8小时，彩排按每人0.5场收费，超过8小时但不到4小时按半天结算</t>
  </si>
  <si>
    <t>保安</t>
  </si>
  <si>
    <t>摄影人员</t>
  </si>
  <si>
    <t>普通数字摄影</t>
  </si>
  <si>
    <t>人员劳务费及基础拍摄设备。每天不超过8小时，彩排与活动日价格一致（5年从业经验）</t>
  </si>
  <si>
    <t>普通数字视频拍摄</t>
  </si>
  <si>
    <t>云摄影</t>
  </si>
  <si>
    <t>摄影师+修图+平台使用</t>
  </si>
  <si>
    <t>Ai修图+平台使用</t>
  </si>
  <si>
    <t>AI修图及平台使用，例如VPHOTO</t>
  </si>
  <si>
    <t>场</t>
  </si>
  <si>
    <t>搭建人员</t>
  </si>
  <si>
    <t>每场不超过8小时</t>
  </si>
  <si>
    <t>高空作业</t>
  </si>
  <si>
    <t>持高空作业资格证专业上岗人员，每场不超过8小时</t>
  </si>
  <si>
    <t>美工</t>
  </si>
  <si>
    <t>白天8小时/班，夜间4小时/班</t>
  </si>
  <si>
    <t>人/班</t>
  </si>
  <si>
    <t>电工</t>
  </si>
  <si>
    <t>妆发人员</t>
  </si>
  <si>
    <t>3年以上化妆经验，每场不超过8小时</t>
  </si>
  <si>
    <t>人员补助</t>
  </si>
  <si>
    <t>餐补</t>
  </si>
  <si>
    <t>每人每天60元，凭证完整：凭证金额与补助金额取低值（限高60元/人/天），仅限供应商自有人员可以报</t>
  </si>
  <si>
    <t>限高逻辑，严格要求凭证，凭证金额与补助金额取低值，在本报价单中不需报价，金额已放进据实结算预估中</t>
  </si>
  <si>
    <t>大交通补助</t>
  </si>
  <si>
    <t>机票经济舱，高铁二等座，仅供应商自有人员可以报</t>
  </si>
  <si>
    <t>住宿补助</t>
  </si>
  <si>
    <t>据实结算，凭证金额与补助金额取低值（仅供应商自有人员可以报）；
限高规则：一线（北上广深）400元/间/夜（同性双床）；非一线300元/间/夜（同性双床）</t>
  </si>
  <si>
    <t>间/夜</t>
  </si>
  <si>
    <t>小交通补助（打车）</t>
  </si>
  <si>
    <t>80/天/人（仅供应商自有人员可以报），凭证完整：凭证金额与补助金额取低值（限高80元/天/人）</t>
  </si>
  <si>
    <t>天/人</t>
  </si>
  <si>
    <t>创意及策划</t>
  </si>
  <si>
    <t>主kv设计</t>
  </si>
  <si>
    <t>常规平面主视觉设计</t>
  </si>
  <si>
    <t>主视觉设计（常规平面KV设计）</t>
  </si>
  <si>
    <t>页</t>
  </si>
  <si>
    <t>对应服务内容</t>
  </si>
  <si>
    <t>E#002</t>
  </si>
  <si>
    <t>三维主视觉设计</t>
  </si>
  <si>
    <t>主视觉设计（三维建模，C4D）</t>
  </si>
  <si>
    <t>延展设计</t>
  </si>
  <si>
    <t>常规延展设计</t>
  </si>
  <si>
    <t>常规延展设计（基础物料，延展，海报，长图，手册排版）</t>
  </si>
  <si>
    <t>复杂延展设计</t>
  </si>
  <si>
    <t>复杂延展设计（基于3D建模的KV进行延展设计，长图）</t>
  </si>
  <si>
    <t>平面制作</t>
  </si>
  <si>
    <t>上屏PPT美化及制作</t>
  </si>
  <si>
    <t>PPT美化</t>
  </si>
  <si>
    <t>常规PPT美化及包装</t>
  </si>
  <si>
    <t>内容制作</t>
  </si>
  <si>
    <t>视频制作</t>
  </si>
  <si>
    <t>活动流程相关视频素材包装及剪辑-现有素材+包含简单后期渲染输出，开场3分钟以内，串场1分钟以内</t>
  </si>
  <si>
    <t>秒</t>
  </si>
  <si>
    <t>常规背景结构</t>
  </si>
  <si>
    <t>单面木质背板</t>
  </si>
  <si>
    <t>单面木质背板:木结构,表面贴画面写真(高度3m以上)</t>
  </si>
  <si>
    <t>平方米</t>
  </si>
  <si>
    <t xml:space="preserve">1、搭建物料部分需提供照片资料，若此部分已完成现场验收，则无需提供验收资料。
2、搭建物料验收整体需三张照片：1、设计图；2、现场实拍整体水印照片
</t>
  </si>
  <si>
    <t>双面木质背板</t>
  </si>
  <si>
    <t>双面木质背板:木结构,表面贴画面写真(高度3m以上)</t>
  </si>
  <si>
    <t>装饰材料</t>
  </si>
  <si>
    <t>KT板</t>
  </si>
  <si>
    <t>亚展A类板</t>
  </si>
  <si>
    <t>展板</t>
  </si>
  <si>
    <t>白色PVC展板，3.2mm</t>
  </si>
  <si>
    <t>基础饰面</t>
  </si>
  <si>
    <t>KT板单面裱写真</t>
  </si>
  <si>
    <t>-</t>
  </si>
  <si>
    <t>KT板双面裱写真</t>
  </si>
  <si>
    <t>指引</t>
  </si>
  <si>
    <t>油画架</t>
  </si>
  <si>
    <t>油画架-木质，不含画面</t>
  </si>
  <si>
    <t>个</t>
  </si>
  <si>
    <t>木质T型</t>
  </si>
  <si>
    <t>木质T型-0.8m X 2m，含双面写真、钢板配重</t>
  </si>
  <si>
    <t>铝型材指示板</t>
  </si>
  <si>
    <t>铝型材指示板-0.8m X 2m，含双面写真、钢板配重</t>
  </si>
  <si>
    <t>道旗</t>
  </si>
  <si>
    <t>注水道旗（3m）</t>
  </si>
  <si>
    <t>注水道旗-高度3米，加强铝合金旗杆，5级以上抗风性，双面画面旗帜布120cmx380cm（含30升以上升注水量配重支撑）</t>
  </si>
  <si>
    <t>注水道旗（5m）</t>
  </si>
  <si>
    <t>注水道旗-高度5米，加强铝合金旗杆，5级以上抗风性，双面画面旗帜布120cmx380cm（含30升以上升注水量配重支撑）</t>
  </si>
  <si>
    <t>展架</t>
  </si>
  <si>
    <t>铝合金展架（60*160cm）</t>
  </si>
  <si>
    <t>铝合金材质，60*160cm，含写真画面</t>
  </si>
  <si>
    <t>X展架（80*180cm）</t>
  </si>
  <si>
    <t>铝合金材质，80*180cm，含写真画面</t>
  </si>
  <si>
    <t>易拉宝</t>
  </si>
  <si>
    <t>易拉宝（80*200cm）</t>
  </si>
  <si>
    <t>铝合金材质，80*200cm，含写真画面</t>
  </si>
  <si>
    <t>易拉宝（120*200cm）</t>
  </si>
  <si>
    <t>铝合金材质，120*200cm，含写真画面</t>
  </si>
  <si>
    <t>印刷</t>
  </si>
  <si>
    <t>A4彩色单面128克铜板纸</t>
  </si>
  <si>
    <t>张</t>
  </si>
  <si>
    <t xml:space="preserve">1、搭建物料部分需提供照片资料，若此部分已完成现场验收，则无需提供验收资料。
2、搭建物料验收整体需：1、设计图；2、现场水印照片
</t>
  </si>
  <si>
    <t>A4彩色单面157克铜板纸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</si>
  <si>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</si>
  <si>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</si>
  <si>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</si>
  <si>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</si>
  <si>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</si>
  <si>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彩色单面海报</t>
  </si>
  <si>
    <t>彩色单面印刷，250克420mm X 570mm</t>
  </si>
  <si>
    <t>彩色相纸快印海报</t>
  </si>
  <si>
    <t>彩色相纸快印，60*90cm等常见尺寸快印</t>
  </si>
  <si>
    <t>桌卡</t>
  </si>
  <si>
    <t>200克铜版彩色打印三折页，150mm X 210mm</t>
  </si>
  <si>
    <t>套</t>
  </si>
  <si>
    <t>门牌</t>
  </si>
  <si>
    <t>KT板双面打印，A4大小</t>
  </si>
  <si>
    <t>手举牌</t>
  </si>
  <si>
    <t>KT板双面打印，400mmX600mm</t>
  </si>
  <si>
    <t>铜版彩色打印内页证件</t>
  </si>
  <si>
    <t>200克铜版彩色打印内页+卡套+挂绳（含挂绳印刷），125mm X 95mm，挂绳1cm宽，尼龙，含单色logo印刷</t>
  </si>
  <si>
    <t>PVC彩色证件</t>
  </si>
  <si>
    <t>PVC彩色印刷+挂绳（含挂绳印刷），125mm X 95mm，挂绳1cm宽，尼龙，含单色logo印刷</t>
  </si>
  <si>
    <t>铜版纸对裱覆膜证件</t>
  </si>
  <si>
    <t>250G克铜版纸对裱+覆膜，125mm X 95mm，挂绳1cm宽，尼龙，含单色logo印刷</t>
  </si>
  <si>
    <t>亚克力证件</t>
  </si>
  <si>
    <t>亚克力UV印刷+挂绳（含挂绳印刷），125mm X 95mm，挂绳1cm宽，尼龙，含单色logo印刷</t>
  </si>
  <si>
    <t>PVC麦克风套</t>
  </si>
  <si>
    <t>PVC，裱写真画面，80mm*50mm</t>
  </si>
  <si>
    <t>雪弗板麦克风套</t>
  </si>
  <si>
    <t>雪弗板裱写真，80mm*50mm</t>
  </si>
  <si>
    <t>椅背贴</t>
  </si>
  <si>
    <t>不干胶印刷，150mm*100mm</t>
  </si>
  <si>
    <t>主持人手卡</t>
  </si>
  <si>
    <t>彩色单面157克铜板纸，150mm*100mm</t>
  </si>
  <si>
    <t>臂贴</t>
  </si>
  <si>
    <t>不干胶印刷，80mm圆</t>
  </si>
  <si>
    <t>纸质手提袋</t>
  </si>
  <si>
    <t>纸质快印，350mm*250mm*100mm</t>
  </si>
  <si>
    <t>无纺布手提袋</t>
  </si>
  <si>
    <t>无纺布，350mm*250mm*100mm，含彩色logo印刷</t>
  </si>
  <si>
    <t>帆布手提袋</t>
  </si>
  <si>
    <t>帆布，350mm*250mm*100mm，含彩色logo印刷</t>
  </si>
  <si>
    <t>手环</t>
  </si>
  <si>
    <t>2*26cm杜邦纸两侧贴胶</t>
  </si>
  <si>
    <t>其他物资</t>
  </si>
  <si>
    <t>发光手举牌</t>
  </si>
  <si>
    <t>发光款手举牌</t>
  </si>
  <si>
    <t>手牌</t>
  </si>
  <si>
    <t>签到台/指引</t>
  </si>
  <si>
    <t>定制矿泉水</t>
  </si>
  <si>
    <t>瓶</t>
  </si>
  <si>
    <t>预估价格（票面含税价）</t>
  </si>
  <si>
    <t>第三方提供非增值税普通发票（包含无票、收据、普票等场景）</t>
  </si>
  <si>
    <t>飞机票（行程单及发票），需体现差旅时间，姓名，订单类型，操作（出票，退票，改签），起飞时间，到达时间，退改手续费，应收/退款金额，支付凭证；
火车票（报销凭证）；
保险验收资料：保险签署合同、发票、保单、或付款凭证；
其他物料采买，特殊人员签署合同、发票或付款凭证；
其他据实结算，需体现服务内容及支付金额</t>
  </si>
  <si>
    <t>提供1%增值税发票</t>
  </si>
  <si>
    <t>提供3%增值税发票</t>
  </si>
  <si>
    <t>提供6%增值税发票</t>
  </si>
  <si>
    <t>服务费及税费</t>
  </si>
  <si>
    <t>服务费</t>
  </si>
  <si>
    <t>据实结算服务费</t>
  </si>
  <si>
    <t>服务费比例</t>
  </si>
  <si>
    <t>仅针对据实结算内容，即7-1至7-4总和，不包含据实结算的税损</t>
  </si>
  <si>
    <t>填写百分比</t>
  </si>
  <si>
    <t>税费</t>
  </si>
  <si>
    <t>税差</t>
  </si>
  <si>
    <t>第三方税差-第三方提供非【增值税专用发票】</t>
  </si>
  <si>
    <t>包含无票、收据、普票等场景（结算公式=模块7-1总金额*6%）</t>
  </si>
  <si>
    <t>固定百分比</t>
  </si>
  <si>
    <t>第三方税差-第三方提供1%【增值税专用发票】</t>
  </si>
  <si>
    <t>结算公式=模块7-2总金额*4.95%</t>
  </si>
  <si>
    <t>第三方税差-第三方提供3%【增值税专用发票】</t>
  </si>
  <si>
    <t>结算公式=模块7-3总金额*2.91%</t>
  </si>
  <si>
    <t>第三方税差-第三方提供6%及以上的【增值税专用发票】</t>
  </si>
  <si>
    <t>结算公式=模块7-4总金额*0%</t>
  </si>
  <si>
    <t>整体项目增值税税费</t>
  </si>
  <si>
    <t>增值税税费比例</t>
  </si>
  <si>
    <t>仅限非据实结算板块，据实结算场景（如大交通、酒店和其他据实结算项）不结算税费</t>
  </si>
  <si>
    <r>
      <rPr>
        <b/>
        <sz val="12"/>
        <color rgb="FFFF0000"/>
        <rFont val="微软雅黑"/>
        <charset val="134"/>
      </rPr>
      <t>报价说明：
1、本报价单L3单价为框架所有条目，“L3-明细条目”须将所有条目基准价格填入"单价"格中，价格必须为“绝对值”，不能填写区间值。
2、请仔细查看对应条目的描述，据实结算板块金额为全年预估，据实结算价格为票面含税价，其他板块报价为未税价。</t>
    </r>
    <r>
      <rPr>
        <sz val="12"/>
        <rFont val="微软雅黑"/>
        <charset val="134"/>
      </rPr>
      <t xml:space="preserve">
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4、据实结算相关项，报价填写票面含税价，其余板块均为未税价。
5、所有条目及备注不要修改变更，如有其它说明可在最右列新增一列报价备注列，L2为报价单，L1公式自动关联整体报价。
6、，在L2可进行行数删减，对应板块、对应方案进行项目报价即可。</t>
    </r>
  </si>
  <si>
    <t>F#016</t>
  </si>
  <si>
    <t>仅多日包车且司机按照乘坐人要求产生费用，据实结算，凭证金额与补助金额取低值；
限高规则：一线（北上广深）400元/间/夜（同性双床）；非一线300元/间/夜（同性双床）</t>
  </si>
  <si>
    <t>现场工作人员-兼职</t>
  </si>
  <si>
    <t>人员劳务费及基础拍摄设备。每天不超过8小时，彩排与活动日价格一致（5年从业经验），不含住宿、交通、补贴等费用，此价格为最高限价</t>
  </si>
  <si>
    <t>人员劳务费及基础拍摄设备。每天不超过8小时，彩排与活动日价格一致（5年从业经验），不含住宿、交通、补贴等费用</t>
  </si>
  <si>
    <t>3年以上化妆经验，每场不超过8小时，不含住宿、交通、补贴等费用，此价格为最高限价</t>
  </si>
  <si>
    <t>每人每天60元，凭证完整：凭证金额与补助金额取低值（限高60元/人/天）</t>
  </si>
  <si>
    <t>机票经济舱，高铁二等座</t>
  </si>
  <si>
    <t>据实结算，凭证金额与补助金额取低值；
限高规则：一线（北上广深）400元/间/夜（同性双床）；非一线300元/间/夜（同性双床）</t>
  </si>
  <si>
    <t>D#019</t>
  </si>
  <si>
    <t>80/天/人，凭证完整：凭证金额与补助金额取低值（限高80元/天/人）</t>
  </si>
  <si>
    <t>注沙道旗（5m）</t>
  </si>
  <si>
    <t>高5米，不锈钢旗杆，双面画面旗帜布120cm*380cm，注沙全套</t>
  </si>
  <si>
    <t>水牌</t>
  </si>
  <si>
    <t>blob-bb732f11-23ca-4653-af19-6e98e70e8358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</si>
</sst>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</numFmts>
  <fonts count="60"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rgb="FFFF0000"/>
      <name val="PingFang SC"/>
      <charset val="134"/>
    </font>
    <font>
      <sz val="10"/>
      <color rgb="FFFF0000"/>
      <name val="等线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name val="等线 Light"/>
      <charset val="134"/>
    </font>
    <font>
      <sz val="10"/>
      <color rgb="FF000000"/>
      <name val="等线 Light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9"/>
      <color rgb="FF000000"/>
      <name val="Arial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u/>
      <sz val="11"/>
      <color rgb="FF0000FF"/>
      <name val="等线"/>
      <charset val="134"/>
      <scheme val="minor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0"/>
      <name val="Arial"/>
      <charset val="134"/>
    </font>
    <font>
      <sz val="12"/>
      <name val="微软雅黑"/>
      <charset val="134"/>
    </font>
    <font>
      <sz val="12"/>
      <color rgb="FF000000"/>
      <name val="等线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4" borderId="1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5" borderId="13" applyNumberFormat="0" applyAlignment="0" applyProtection="0">
      <alignment vertical="center"/>
    </xf>
    <xf numFmtId="0" fontId="44" fillId="16" borderId="14" applyNumberFormat="0" applyAlignment="0" applyProtection="0">
      <alignment vertical="center"/>
    </xf>
    <xf numFmtId="0" fontId="45" fillId="16" borderId="13" applyNumberFormat="0" applyAlignment="0" applyProtection="0">
      <alignment vertical="center"/>
    </xf>
    <xf numFmtId="0" fontId="46" fillId="17" borderId="15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4" fillId="0" borderId="0"/>
    <xf numFmtId="0" fontId="55" fillId="0" borderId="0">
      <alignment vertical="center"/>
    </xf>
    <xf numFmtId="0" fontId="55" fillId="0" borderId="0">
      <alignment vertical="center"/>
    </xf>
    <xf numFmtId="177" fontId="56" fillId="0" borderId="0">
      <protection locked="0"/>
    </xf>
    <xf numFmtId="0" fontId="56" fillId="0" borderId="0">
      <protection locked="0"/>
    </xf>
    <xf numFmtId="0" fontId="1" fillId="0" borderId="0">
      <alignment vertical="center"/>
    </xf>
    <xf numFmtId="0" fontId="54" fillId="0" borderId="0">
      <alignment vertical="center"/>
    </xf>
    <xf numFmtId="0" fontId="57" fillId="0" borderId="0"/>
  </cellStyleXfs>
  <cellXfs count="235">
    <xf numFmtId="0" fontId="0" fillId="0" borderId="0" xfId="0">
      <alignment vertical="center"/>
    </xf>
    <xf numFmtId="0" fontId="1" fillId="0" borderId="0" xfId="54">
      <alignment vertical="center"/>
    </xf>
    <xf numFmtId="0" fontId="2" fillId="2" borderId="0" xfId="54" applyFont="1" applyFill="1">
      <alignment vertic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54" applyFont="1" applyFill="1" applyBorder="1" applyAlignment="1">
      <alignment horizontal="center" vertical="center"/>
    </xf>
    <xf numFmtId="43" fontId="4" fillId="3" borderId="1" xfId="54" applyNumberFormat="1" applyFont="1" applyFill="1" applyBorder="1" applyAlignment="1" applyProtection="1">
      <alignment horizontal="center" vertical="center"/>
      <protection locked="0"/>
    </xf>
    <xf numFmtId="0" fontId="5" fillId="0" borderId="0" xfId="54" applyFont="1">
      <alignment vertical="center"/>
    </xf>
    <xf numFmtId="0" fontId="6" fillId="4" borderId="1" xfId="54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 applyProtection="1">
      <alignment horizontal="center" vertical="center" wrapText="1"/>
    </xf>
    <xf numFmtId="177" fontId="6" fillId="4" borderId="1" xfId="52" applyFont="1" applyFill="1" applyBorder="1" applyAlignment="1" applyProtection="1">
      <alignment horizontal="left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43" fontId="6" fillId="5" borderId="1" xfId="54" applyNumberFormat="1" applyFont="1" applyFill="1" applyBorder="1" applyAlignment="1" applyProtection="1">
      <alignment horizontal="center" vertical="center"/>
      <protection locked="0"/>
    </xf>
    <xf numFmtId="0" fontId="8" fillId="6" borderId="1" xfId="54" applyFont="1" applyFill="1" applyBorder="1" applyAlignment="1">
      <alignment horizontal="center" vertical="center"/>
    </xf>
    <xf numFmtId="177" fontId="6" fillId="4" borderId="1" xfId="52" applyFont="1" applyFill="1" applyBorder="1" applyAlignment="1" applyProtection="1">
      <alignment horizontal="left" vertical="center"/>
    </xf>
    <xf numFmtId="0" fontId="6" fillId="0" borderId="1" xfId="54" applyFont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177" fontId="6" fillId="0" borderId="1" xfId="52" applyFont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177" fontId="6" fillId="0" borderId="1" xfId="52" applyFont="1" applyBorder="1" applyAlignment="1" applyProtection="1">
      <alignment horizontal="left" vertical="center"/>
    </xf>
    <xf numFmtId="0" fontId="9" fillId="0" borderId="0" xfId="54" applyFont="1">
      <alignment vertical="center"/>
    </xf>
    <xf numFmtId="0" fontId="10" fillId="0" borderId="1" xfId="54" applyFont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1" xfId="54" applyFont="1" applyBorder="1" applyAlignment="1">
      <alignment horizontal="left" vertical="center"/>
    </xf>
    <xf numFmtId="43" fontId="10" fillId="0" borderId="1" xfId="54" applyNumberFormat="1" applyFont="1" applyBorder="1" applyAlignment="1" applyProtection="1">
      <alignment horizontal="center" vertical="center"/>
      <protection locked="0"/>
    </xf>
    <xf numFmtId="0" fontId="11" fillId="0" borderId="0" xfId="54" applyFont="1" applyAlignment="1">
      <alignment vertical="center" wrapText="1"/>
    </xf>
    <xf numFmtId="0" fontId="6" fillId="0" borderId="1" xfId="54" applyFont="1" applyBorder="1" applyAlignment="1">
      <alignment horizontal="left" vertical="center" wrapText="1"/>
    </xf>
    <xf numFmtId="0" fontId="5" fillId="7" borderId="0" xfId="54" applyFont="1" applyFill="1">
      <alignment vertical="center"/>
    </xf>
    <xf numFmtId="0" fontId="6" fillId="7" borderId="1" xfId="54" applyFont="1" applyFill="1" applyBorder="1" applyAlignment="1">
      <alignment horizontal="center" vertical="center"/>
    </xf>
    <xf numFmtId="0" fontId="7" fillId="7" borderId="1" xfId="1" applyNumberFormat="1" applyFont="1" applyFill="1" applyBorder="1" applyAlignment="1" applyProtection="1">
      <alignment horizontal="center" vertical="center" wrapText="1"/>
    </xf>
    <xf numFmtId="0" fontId="7" fillId="7" borderId="1" xfId="1" applyNumberFormat="1" applyFont="1" applyFill="1" applyBorder="1" applyAlignment="1" applyProtection="1">
      <alignment horizontal="center" vertical="center"/>
    </xf>
    <xf numFmtId="0" fontId="6" fillId="7" borderId="1" xfId="54" applyFont="1" applyFill="1" applyBorder="1" applyAlignment="1">
      <alignment horizontal="left" vertical="center" wrapText="1"/>
    </xf>
    <xf numFmtId="0" fontId="8" fillId="7" borderId="1" xfId="54" applyFont="1" applyFill="1" applyBorder="1" applyAlignment="1">
      <alignment horizontal="center" vertical="center"/>
    </xf>
    <xf numFmtId="0" fontId="12" fillId="0" borderId="0" xfId="54" applyFont="1">
      <alignment vertical="center"/>
    </xf>
    <xf numFmtId="177" fontId="10" fillId="0" borderId="1" xfId="52" applyFont="1" applyBorder="1" applyAlignment="1" applyProtection="1">
      <alignment horizontal="left" vertical="center" wrapText="1"/>
    </xf>
    <xf numFmtId="177" fontId="6" fillId="0" borderId="1" xfId="52" applyFont="1" applyBorder="1" applyAlignment="1" applyProtection="1">
      <alignment horizontal="center" vertical="center" wrapText="1"/>
    </xf>
    <xf numFmtId="0" fontId="6" fillId="8" borderId="1" xfId="54" applyFont="1" applyFill="1" applyBorder="1" applyAlignment="1">
      <alignment horizontal="center" vertical="center" wrapText="1"/>
    </xf>
    <xf numFmtId="43" fontId="13" fillId="5" borderId="1" xfId="54" applyNumberFormat="1" applyFont="1" applyFill="1" applyBorder="1" applyAlignment="1" applyProtection="1">
      <alignment horizontal="center" vertical="center"/>
      <protection locked="0"/>
    </xf>
    <xf numFmtId="0" fontId="6" fillId="8" borderId="1" xfId="54" applyFont="1" applyFill="1" applyBorder="1" applyAlignment="1">
      <alignment horizontal="center" vertical="center"/>
    </xf>
    <xf numFmtId="0" fontId="14" fillId="0" borderId="1" xfId="54" applyFont="1" applyBorder="1" applyAlignment="1">
      <alignment horizontal="center" vertical="center"/>
    </xf>
    <xf numFmtId="0" fontId="6" fillId="7" borderId="1" xfId="54" applyFont="1" applyFill="1" applyBorder="1" applyAlignment="1">
      <alignment horizontal="center" vertical="center" wrapText="1"/>
    </xf>
    <xf numFmtId="177" fontId="6" fillId="7" borderId="1" xfId="52" applyFont="1" applyFill="1" applyBorder="1" applyAlignment="1" applyProtection="1">
      <alignment horizontal="left" vertical="center" wrapText="1"/>
    </xf>
    <xf numFmtId="0" fontId="14" fillId="7" borderId="1" xfId="54" applyFont="1" applyFill="1" applyBorder="1" applyAlignment="1">
      <alignment horizontal="center" vertical="center"/>
    </xf>
    <xf numFmtId="0" fontId="14" fillId="8" borderId="1" xfId="54" applyFont="1" applyFill="1" applyBorder="1" applyAlignment="1">
      <alignment horizontal="center" vertical="center" wrapText="1"/>
    </xf>
    <xf numFmtId="0" fontId="5" fillId="0" borderId="0" xfId="54" applyFont="1" applyAlignment="1">
      <alignment horizontal="center" vertical="center"/>
    </xf>
    <xf numFmtId="0" fontId="14" fillId="0" borderId="1" xfId="54" applyFont="1" applyBorder="1" applyAlignment="1">
      <alignment horizontal="center" vertical="center" wrapText="1"/>
    </xf>
    <xf numFmtId="0" fontId="6" fillId="0" borderId="1" xfId="54" applyFont="1" applyBorder="1" applyAlignment="1">
      <alignment horizontal="center" vertical="center" wrapText="1"/>
    </xf>
    <xf numFmtId="0" fontId="15" fillId="0" borderId="1" xfId="54" applyFont="1" applyBorder="1" applyAlignment="1">
      <alignment horizontal="center" vertical="center" wrapText="1"/>
    </xf>
    <xf numFmtId="0" fontId="16" fillId="0" borderId="1" xfId="54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left" vertical="center"/>
    </xf>
    <xf numFmtId="0" fontId="14" fillId="7" borderId="1" xfId="54" applyFont="1" applyFill="1" applyBorder="1" applyAlignment="1">
      <alignment horizontal="center" vertical="center" wrapText="1"/>
    </xf>
    <xf numFmtId="0" fontId="7" fillId="7" borderId="1" xfId="1" applyNumberFormat="1" applyFont="1" applyFill="1" applyBorder="1" applyAlignment="1" applyProtection="1">
      <alignment horizontal="left" vertical="center"/>
    </xf>
    <xf numFmtId="0" fontId="17" fillId="0" borderId="1" xfId="1" applyNumberFormat="1" applyFont="1" applyFill="1" applyBorder="1" applyAlignment="1" applyProtection="1">
      <alignment horizontal="center" vertical="center"/>
    </xf>
    <xf numFmtId="0" fontId="6" fillId="9" borderId="1" xfId="54" applyFont="1" applyFill="1" applyBorder="1" applyAlignment="1">
      <alignment horizontal="center" vertical="center"/>
    </xf>
    <xf numFmtId="1" fontId="18" fillId="0" borderId="2" xfId="54" applyNumberFormat="1" applyFont="1" applyBorder="1" applyAlignment="1">
      <alignment horizontal="left" vertical="center" wrapText="1"/>
    </xf>
    <xf numFmtId="0" fontId="6" fillId="0" borderId="1" xfId="54" applyFont="1" applyBorder="1" applyAlignment="1">
      <alignment horizontal="left" vertical="center"/>
    </xf>
    <xf numFmtId="0" fontId="19" fillId="0" borderId="1" xfId="54" applyFont="1" applyBorder="1" applyAlignment="1">
      <alignment horizontal="center" vertical="center"/>
    </xf>
    <xf numFmtId="43" fontId="6" fillId="9" borderId="1" xfId="54" applyNumberFormat="1" applyFont="1" applyFill="1" applyBorder="1" applyAlignment="1" applyProtection="1">
      <alignment horizontal="center" vertical="center"/>
      <protection locked="0"/>
    </xf>
    <xf numFmtId="43" fontId="6" fillId="9" borderId="1" xfId="54" applyNumberFormat="1" applyFont="1" applyFill="1" applyBorder="1" applyAlignment="1">
      <alignment horizontal="center" vertical="center"/>
    </xf>
    <xf numFmtId="0" fontId="6" fillId="9" borderId="2" xfId="54" applyFont="1" applyFill="1" applyBorder="1" applyAlignment="1">
      <alignment horizontal="left" vertical="center"/>
    </xf>
    <xf numFmtId="0" fontId="19" fillId="0" borderId="1" xfId="54" applyFont="1" applyBorder="1" applyAlignment="1">
      <alignment horizontal="center" vertical="center" wrapText="1"/>
    </xf>
    <xf numFmtId="9" fontId="5" fillId="0" borderId="0" xfId="3" applyFont="1">
      <alignment vertical="center"/>
    </xf>
    <xf numFmtId="9" fontId="6" fillId="0" borderId="1" xfId="3" applyFont="1" applyBorder="1" applyAlignment="1">
      <alignment horizontal="center" vertical="center"/>
    </xf>
    <xf numFmtId="9" fontId="7" fillId="0" borderId="1" xfId="3" applyFont="1" applyFill="1" applyBorder="1" applyAlignment="1" applyProtection="1">
      <alignment horizontal="center" vertical="center"/>
    </xf>
    <xf numFmtId="9" fontId="6" fillId="0" borderId="1" xfId="3" applyFont="1" applyBorder="1" applyAlignment="1">
      <alignment horizontal="left" vertical="center"/>
    </xf>
    <xf numFmtId="9" fontId="6" fillId="5" borderId="1" xfId="3" applyFont="1" applyFill="1" applyBorder="1" applyAlignment="1" applyProtection="1">
      <alignment horizontal="center" vertical="center"/>
      <protection locked="0"/>
    </xf>
    <xf numFmtId="43" fontId="6" fillId="0" borderId="1" xfId="3" applyNumberFormat="1" applyFont="1" applyBorder="1" applyAlignment="1">
      <alignment horizontal="center" vertical="center"/>
    </xf>
    <xf numFmtId="10" fontId="5" fillId="0" borderId="0" xfId="3" applyNumberFormat="1" applyFont="1">
      <alignment vertical="center"/>
    </xf>
    <xf numFmtId="10" fontId="6" fillId="0" borderId="1" xfId="3" applyNumberFormat="1" applyFont="1" applyBorder="1" applyAlignment="1">
      <alignment horizontal="center" vertical="center"/>
    </xf>
    <xf numFmtId="10" fontId="7" fillId="0" borderId="1" xfId="3" applyNumberFormat="1" applyFont="1" applyFill="1" applyBorder="1" applyAlignment="1" applyProtection="1">
      <alignment horizontal="center" vertical="center"/>
    </xf>
    <xf numFmtId="10" fontId="6" fillId="0" borderId="1" xfId="3" applyNumberFormat="1" applyFont="1" applyBorder="1" applyAlignment="1">
      <alignment horizontal="left" vertical="center"/>
    </xf>
    <xf numFmtId="1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20" fillId="0" borderId="0" xfId="54" applyFont="1" applyAlignment="1">
      <alignment horizontal="center" vertical="center"/>
    </xf>
    <xf numFmtId="0" fontId="21" fillId="0" borderId="0" xfId="54" applyFont="1">
      <alignment vertical="center"/>
    </xf>
    <xf numFmtId="0" fontId="21" fillId="0" borderId="0" xfId="54" applyFont="1" applyAlignment="1">
      <alignment horizontal="center" vertical="center"/>
    </xf>
    <xf numFmtId="43" fontId="21" fillId="0" borderId="0" xfId="1" applyFont="1" applyAlignment="1" applyProtection="1">
      <alignment horizontal="center" vertical="center"/>
    </xf>
    <xf numFmtId="43" fontId="21" fillId="0" borderId="0" xfId="1" applyFont="1" applyProtection="1">
      <alignment vertical="center"/>
    </xf>
    <xf numFmtId="0" fontId="22" fillId="10" borderId="3" xfId="54" applyFont="1" applyFill="1" applyBorder="1" applyAlignment="1" applyProtection="1">
      <alignment horizontal="center" vertical="center" wrapText="1"/>
      <protection locked="0"/>
    </xf>
    <xf numFmtId="0" fontId="22" fillId="0" borderId="2" xfId="54" applyFont="1" applyBorder="1" applyAlignment="1" applyProtection="1">
      <alignment horizontal="center" vertical="center" wrapText="1"/>
      <protection locked="0"/>
    </xf>
    <xf numFmtId="0" fontId="22" fillId="0" borderId="4" xfId="54" applyFont="1" applyBorder="1" applyAlignment="1" applyProtection="1">
      <alignment horizontal="center" vertical="center" wrapText="1"/>
      <protection locked="0"/>
    </xf>
    <xf numFmtId="0" fontId="22" fillId="10" borderId="1" xfId="54" applyFont="1" applyFill="1" applyBorder="1" applyAlignment="1" applyProtection="1">
      <alignment horizontal="center" vertical="center" wrapText="1"/>
      <protection locked="0"/>
    </xf>
    <xf numFmtId="43" fontId="22" fillId="0" borderId="4" xfId="54" applyNumberFormat="1" applyFont="1" applyBorder="1" applyAlignment="1" applyProtection="1">
      <alignment horizontal="center" vertical="center" wrapText="1"/>
      <protection locked="0"/>
    </xf>
    <xf numFmtId="0" fontId="22" fillId="0" borderId="5" xfId="54" applyFont="1" applyBorder="1" applyAlignment="1" applyProtection="1">
      <alignment horizontal="center" vertical="center" wrapText="1"/>
      <protection locked="0"/>
    </xf>
    <xf numFmtId="14" fontId="23" fillId="0" borderId="6" xfId="56" applyNumberFormat="1" applyFont="1" applyBorder="1" applyAlignment="1">
      <alignment horizontal="left" vertical="center"/>
    </xf>
    <xf numFmtId="0" fontId="22" fillId="10" borderId="7" xfId="54" applyFont="1" applyFill="1" applyBorder="1" applyAlignment="1" applyProtection="1">
      <alignment horizontal="center" vertical="center"/>
      <protection locked="0"/>
    </xf>
    <xf numFmtId="0" fontId="24" fillId="0" borderId="4" xfId="54" applyFont="1" applyBorder="1" applyAlignment="1" applyProtection="1">
      <alignment horizontal="center" vertical="center"/>
      <protection locked="0"/>
    </xf>
    <xf numFmtId="0" fontId="22" fillId="10" borderId="1" xfId="54" applyFont="1" applyFill="1" applyBorder="1" applyAlignment="1" applyProtection="1">
      <alignment horizontal="center" vertical="center"/>
      <protection locked="0"/>
    </xf>
    <xf numFmtId="178" fontId="25" fillId="0" borderId="4" xfId="1" applyNumberFormat="1" applyFont="1" applyBorder="1" applyAlignment="1" applyProtection="1">
      <alignment horizontal="center" vertical="center"/>
      <protection locked="0"/>
    </xf>
    <xf numFmtId="43" fontId="25" fillId="0" borderId="7" xfId="1" applyFont="1" applyFill="1" applyBorder="1" applyAlignment="1" applyProtection="1">
      <alignment horizontal="center" vertical="center"/>
      <protection locked="0"/>
    </xf>
    <xf numFmtId="0" fontId="22" fillId="0" borderId="2" xfId="54" applyFont="1" applyBorder="1" applyAlignment="1" applyProtection="1">
      <alignment horizontal="center" vertical="center"/>
      <protection locked="0"/>
    </xf>
    <xf numFmtId="0" fontId="22" fillId="0" borderId="5" xfId="54" applyFont="1" applyBorder="1" applyAlignment="1" applyProtection="1">
      <alignment horizontal="center" vertical="center"/>
      <protection locked="0"/>
    </xf>
    <xf numFmtId="14" fontId="26" fillId="0" borderId="4" xfId="6" applyNumberFormat="1" applyFill="1" applyBorder="1" applyAlignment="1" applyProtection="1">
      <alignment horizontal="center" vertical="center"/>
      <protection locked="0"/>
    </xf>
    <xf numFmtId="0" fontId="22" fillId="10" borderId="2" xfId="54" applyFont="1" applyFill="1" applyBorder="1" applyAlignment="1" applyProtection="1">
      <alignment horizontal="center" vertical="center"/>
      <protection locked="0"/>
    </xf>
    <xf numFmtId="0" fontId="22" fillId="10" borderId="4" xfId="54" applyFont="1" applyFill="1" applyBorder="1" applyAlignment="1" applyProtection="1">
      <alignment horizontal="center" vertical="center"/>
      <protection locked="0"/>
    </xf>
    <xf numFmtId="43" fontId="22" fillId="0" borderId="2" xfId="54" applyNumberFormat="1" applyFont="1" applyBorder="1" applyAlignment="1" applyProtection="1">
      <alignment horizontal="center" vertical="center"/>
      <protection locked="0"/>
    </xf>
    <xf numFmtId="0" fontId="22" fillId="0" borderId="4" xfId="54" applyFont="1" applyBorder="1" applyAlignment="1" applyProtection="1">
      <alignment horizontal="center" vertical="center"/>
      <protection locked="0"/>
    </xf>
    <xf numFmtId="0" fontId="27" fillId="0" borderId="1" xfId="54" applyFont="1" applyBorder="1" applyAlignment="1">
      <alignment horizontal="left" vertical="center" wrapText="1"/>
    </xf>
    <xf numFmtId="0" fontId="21" fillId="0" borderId="1" xfId="54" applyFont="1" applyBorder="1" applyAlignment="1">
      <alignment horizontal="left" vertical="center"/>
    </xf>
    <xf numFmtId="0" fontId="21" fillId="0" borderId="1" xfId="54" applyFont="1" applyBorder="1" applyAlignment="1">
      <alignment horizontal="center" vertical="center"/>
    </xf>
    <xf numFmtId="43" fontId="21" fillId="0" borderId="1" xfId="54" applyNumberFormat="1" applyFont="1" applyBorder="1" applyAlignment="1">
      <alignment horizontal="center" vertical="center"/>
    </xf>
    <xf numFmtId="43" fontId="21" fillId="0" borderId="1" xfId="54" applyNumberFormat="1" applyFont="1" applyBorder="1" applyAlignment="1">
      <alignment horizontal="left" vertical="center"/>
    </xf>
    <xf numFmtId="0" fontId="27" fillId="2" borderId="2" xfId="54" applyFont="1" applyFill="1" applyBorder="1" applyAlignment="1">
      <alignment horizontal="left" vertical="center"/>
    </xf>
    <xf numFmtId="0" fontId="27" fillId="2" borderId="1" xfId="54" applyFont="1" applyFill="1" applyBorder="1" applyAlignment="1">
      <alignment horizontal="left" vertical="center"/>
    </xf>
    <xf numFmtId="0" fontId="27" fillId="2" borderId="1" xfId="54" applyFont="1" applyFill="1" applyBorder="1" applyAlignment="1">
      <alignment horizontal="center" vertical="center"/>
    </xf>
    <xf numFmtId="43" fontId="27" fillId="2" borderId="1" xfId="54" applyNumberFormat="1" applyFont="1" applyFill="1" applyBorder="1" applyAlignment="1">
      <alignment horizontal="center" vertical="center"/>
    </xf>
    <xf numFmtId="43" fontId="27" fillId="2" borderId="1" xfId="1" applyFont="1" applyFill="1" applyBorder="1" applyProtection="1">
      <alignment vertical="center"/>
    </xf>
    <xf numFmtId="0" fontId="27" fillId="11" borderId="1" xfId="54" applyFont="1" applyFill="1" applyBorder="1" applyAlignment="1">
      <alignment horizontal="center" vertical="center"/>
    </xf>
    <xf numFmtId="43" fontId="27" fillId="11" borderId="1" xfId="54" applyNumberFormat="1" applyFont="1" applyFill="1" applyBorder="1" applyAlignment="1" applyProtection="1">
      <alignment horizontal="center" vertical="center"/>
      <protection locked="0"/>
    </xf>
    <xf numFmtId="0" fontId="6" fillId="9" borderId="1" xfId="54" applyFont="1" applyFill="1" applyBorder="1" applyAlignment="1">
      <alignment horizontal="left" vertical="center"/>
    </xf>
    <xf numFmtId="43" fontId="28" fillId="0" borderId="1" xfId="1" applyFont="1" applyBorder="1" applyProtection="1">
      <alignment vertical="center"/>
    </xf>
    <xf numFmtId="0" fontId="27" fillId="2" borderId="4" xfId="54" applyFont="1" applyFill="1" applyBorder="1" applyAlignment="1">
      <alignment horizontal="center" vertical="center"/>
    </xf>
    <xf numFmtId="0" fontId="27" fillId="2" borderId="4" xfId="54" applyFont="1" applyFill="1" applyBorder="1" applyAlignment="1">
      <alignment horizontal="left" vertical="center"/>
    </xf>
    <xf numFmtId="43" fontId="27" fillId="2" borderId="7" xfId="54" applyNumberFormat="1" applyFont="1" applyFill="1" applyBorder="1" applyAlignment="1">
      <alignment horizontal="center" vertical="center"/>
    </xf>
    <xf numFmtId="10" fontId="6" fillId="9" borderId="1" xfId="3" applyNumberFormat="1" applyFont="1" applyFill="1" applyBorder="1" applyAlignment="1">
      <alignment horizontal="center" vertical="center"/>
    </xf>
    <xf numFmtId="0" fontId="29" fillId="0" borderId="1" xfId="54" applyFont="1" applyBorder="1" applyAlignment="1">
      <alignment horizontal="left" vertical="center" wrapText="1"/>
    </xf>
    <xf numFmtId="0" fontId="30" fillId="0" borderId="1" xfId="54" applyFont="1" applyBorder="1" applyAlignment="1">
      <alignment horizontal="left" vertical="center" wrapText="1"/>
    </xf>
    <xf numFmtId="176" fontId="31" fillId="2" borderId="1" xfId="2" applyFont="1" applyFill="1" applyBorder="1" applyAlignment="1" applyProtection="1">
      <alignment horizontal="center" vertical="center" wrapText="1"/>
    </xf>
    <xf numFmtId="176" fontId="31" fillId="2" borderId="1" xfId="2" applyFont="1" applyFill="1" applyBorder="1" applyAlignment="1" applyProtection="1">
      <alignment horizontal="center" vertical="center" wrapText="1"/>
      <protection locked="0"/>
    </xf>
    <xf numFmtId="0" fontId="32" fillId="0" borderId="8" xfId="54" applyFont="1" applyBorder="1" applyAlignment="1">
      <alignment horizontal="center" vertical="center"/>
    </xf>
    <xf numFmtId="43" fontId="32" fillId="0" borderId="8" xfId="1" applyFont="1" applyBorder="1" applyAlignment="1">
      <alignment horizontal="center" vertical="center"/>
    </xf>
    <xf numFmtId="0" fontId="32" fillId="8" borderId="8" xfId="54" applyFont="1" applyFill="1" applyBorder="1" applyAlignment="1">
      <alignment horizontal="center" vertical="center" wrapText="1"/>
    </xf>
    <xf numFmtId="0" fontId="33" fillId="0" borderId="2" xfId="54" applyFont="1" applyBorder="1" applyAlignment="1">
      <alignment horizontal="center" vertical="center" wrapText="1"/>
    </xf>
    <xf numFmtId="0" fontId="33" fillId="0" borderId="4" xfId="54" applyFont="1" applyBorder="1" applyAlignment="1">
      <alignment horizontal="center" vertical="center" wrapText="1"/>
    </xf>
    <xf numFmtId="0" fontId="33" fillId="0" borderId="7" xfId="54" applyFont="1" applyBorder="1" applyAlignment="1">
      <alignment horizontal="center" vertical="center" wrapText="1"/>
    </xf>
    <xf numFmtId="43" fontId="33" fillId="0" borderId="1" xfId="1" applyFont="1" applyBorder="1" applyAlignment="1">
      <alignment horizontal="center" vertical="center"/>
    </xf>
    <xf numFmtId="0" fontId="33" fillId="0" borderId="8" xfId="54" applyFont="1" applyBorder="1" applyAlignment="1">
      <alignment horizontal="center" vertical="center"/>
    </xf>
    <xf numFmtId="0" fontId="30" fillId="0" borderId="1" xfId="54" applyFont="1" applyBorder="1">
      <alignment vertical="center"/>
    </xf>
    <xf numFmtId="0" fontId="30" fillId="0" borderId="0" xfId="54" applyFont="1">
      <alignment vertical="center"/>
    </xf>
    <xf numFmtId="0" fontId="34" fillId="2" borderId="1" xfId="54" applyFont="1" applyFill="1" applyBorder="1" applyAlignment="1">
      <alignment horizontal="center" vertical="center"/>
    </xf>
    <xf numFmtId="0" fontId="32" fillId="0" borderId="0" xfId="54" applyFont="1" applyAlignment="1">
      <alignment horizontal="center" vertical="center"/>
    </xf>
    <xf numFmtId="0" fontId="32" fillId="12" borderId="1" xfId="54" applyFont="1" applyFill="1" applyBorder="1" applyAlignment="1">
      <alignment horizontal="center" vertical="center"/>
    </xf>
    <xf numFmtId="0" fontId="32" fillId="0" borderId="1" xfId="54" applyFont="1" applyBorder="1" applyAlignment="1">
      <alignment horizontal="center" vertical="center"/>
    </xf>
    <xf numFmtId="43" fontId="30" fillId="0" borderId="1" xfId="54" applyNumberFormat="1" applyFont="1" applyBorder="1" applyAlignment="1">
      <alignment horizontal="center" vertical="center"/>
    </xf>
    <xf numFmtId="10" fontId="30" fillId="0" borderId="1" xfId="54" applyNumberFormat="1" applyFont="1" applyBorder="1" applyAlignment="1">
      <alignment horizontal="center" vertical="center"/>
    </xf>
    <xf numFmtId="0" fontId="30" fillId="0" borderId="0" xfId="54" applyFont="1" applyAlignment="1">
      <alignment horizontal="center" vertical="center"/>
    </xf>
    <xf numFmtId="9" fontId="30" fillId="0" borderId="0" xfId="54" applyNumberFormat="1" applyFont="1" applyAlignment="1">
      <alignment horizontal="center" vertical="center"/>
    </xf>
    <xf numFmtId="10" fontId="30" fillId="0" borderId="1" xfId="3" applyNumberFormat="1" applyFont="1" applyBorder="1" applyAlignment="1">
      <alignment horizontal="center" vertical="center"/>
    </xf>
    <xf numFmtId="9" fontId="30" fillId="0" borderId="0" xfId="3" applyFont="1" applyBorder="1" applyAlignment="1">
      <alignment horizontal="center" vertical="center"/>
    </xf>
    <xf numFmtId="43" fontId="30" fillId="0" borderId="1" xfId="3" applyNumberFormat="1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5" fillId="13" borderId="0" xfId="0" applyFont="1" applyFill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Protection="1">
      <alignment vertical="center"/>
      <protection locked="0"/>
    </xf>
    <xf numFmtId="0" fontId="3" fillId="2" borderId="9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43" fontId="6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3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3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18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3" fontId="6" fillId="9" borderId="1" xfId="0" applyNumberFormat="1" applyFont="1" applyFill="1" applyBorder="1" applyAlignment="1" applyProtection="1">
      <alignment horizontal="center" vertical="center"/>
      <protection locked="0"/>
    </xf>
    <xf numFmtId="43" fontId="6" fillId="9" borderId="1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9" fontId="6" fillId="0" borderId="1" xfId="3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10" borderId="3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10" borderId="1" xfId="0" applyFont="1" applyFill="1" applyBorder="1" applyAlignment="1" applyProtection="1">
      <alignment horizontal="center" vertical="center" wrapText="1"/>
      <protection locked="0"/>
    </xf>
    <xf numFmtId="43" fontId="22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10" borderId="7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2" fillId="10" borderId="1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10" borderId="2" xfId="0" applyFont="1" applyFill="1" applyBorder="1" applyAlignment="1" applyProtection="1">
      <alignment horizontal="center" vertical="center"/>
      <protection locked="0"/>
    </xf>
    <xf numFmtId="0" fontId="22" fillId="10" borderId="4" xfId="0" applyFont="1" applyFill="1" applyBorder="1" applyAlignment="1" applyProtection="1">
      <alignment horizontal="center" vertical="center"/>
      <protection locked="0"/>
    </xf>
    <xf numFmtId="43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43" fontId="21" fillId="0" borderId="1" xfId="0" applyNumberFormat="1" applyFont="1" applyBorder="1" applyAlignment="1">
      <alignment horizontal="center" vertical="center"/>
    </xf>
    <xf numFmtId="43" fontId="21" fillId="0" borderId="1" xfId="0" applyNumberFormat="1" applyFont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43" fontId="27" fillId="2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43" fontId="27" fillId="11" borderId="1" xfId="0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 vertical="center"/>
    </xf>
    <xf numFmtId="43" fontId="27" fillId="2" borderId="7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3" fontId="30" fillId="0" borderId="1" xfId="0" applyNumberFormat="1" applyFont="1" applyBorder="1" applyAlignment="1">
      <alignment horizontal="center" vertical="center"/>
    </xf>
    <xf numFmtId="10" fontId="30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常规 2" xfId="50"/>
    <cellStyle name="常规 2 2" xfId="51"/>
    <cellStyle name="常规 2 2 2" xfId="52"/>
    <cellStyle name="常规 2 2 3" xfId="53"/>
    <cellStyle name="常规 3" xfId="54"/>
    <cellStyle name="常规 3 2" xfId="55"/>
    <cellStyle name="样式 1" xfId="56"/>
  </cellStyles>
  <dxfs count="1"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Y101"/>
  <sheetViews>
    <sheetView showGridLines="0" topLeftCell="A7" workbookViewId="0">
      <selection activeCell="E8" sqref="E8"/>
    </sheetView>
  </sheetViews>
  <sheetFormatPr defaultColWidth="8.84615384615385" defaultRowHeight="16.5"/>
  <cols>
    <col min="1" max="1" width="3.46153846153846" style="185" customWidth="1"/>
    <col min="2" max="2" width="15" style="185" customWidth="1"/>
    <col min="3" max="3" width="19" style="185" customWidth="1"/>
    <col min="4" max="4" width="15.3076923076923" style="185" customWidth="1"/>
    <col min="5" max="5" width="16.1538461538462" style="185" customWidth="1"/>
    <col min="6" max="6" width="12.1538461538462" style="185" customWidth="1"/>
    <col min="7" max="7" width="16.1538461538462" style="185" customWidth="1"/>
    <col min="8" max="8" width="22.1538461538462" style="185" customWidth="1"/>
    <col min="9" max="50" width="8.84615384615385" style="185" collapsed="1"/>
    <col min="51" max="51" width="8.84615384615385" style="185" hidden="1"/>
    <col min="52" max="16384" width="8.84615384615385" style="185" collapsed="1"/>
  </cols>
  <sheetData>
    <row r="2" ht="294" customHeight="1" spans="2:8">
      <c r="B2" s="217" t="s">
        <v>0</v>
      </c>
      <c r="C2" s="218"/>
      <c r="D2" s="218"/>
      <c r="E2" s="218"/>
      <c r="F2" s="218"/>
      <c r="G2" s="218"/>
      <c r="H2" s="218"/>
    </row>
    <row r="3" spans="2:8">
      <c r="B3" s="117" t="s">
        <v>1</v>
      </c>
      <c r="C3" s="117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7" t="s">
        <v>7</v>
      </c>
    </row>
    <row r="4" spans="2:8">
      <c r="B4" s="219" t="s">
        <v>8</v>
      </c>
      <c r="C4" s="219" t="s">
        <v>9</v>
      </c>
      <c r="D4" s="219" t="s">
        <v>10</v>
      </c>
      <c r="E4" s="120">
        <f>VLOOKUP($B4,'L2-模块报价（项目报价参考，不需填写）'!$A$6:$J$213,10,FALSE)</f>
        <v>0</v>
      </c>
      <c r="F4" s="220">
        <v>1</v>
      </c>
      <c r="G4" s="120">
        <f t="shared" ref="G4:G11" si="0">F4*E4</f>
        <v>0</v>
      </c>
      <c r="H4" s="219"/>
    </row>
    <row r="5" spans="2:8">
      <c r="B5" s="219" t="s">
        <v>11</v>
      </c>
      <c r="C5" s="219" t="s">
        <v>12</v>
      </c>
      <c r="D5" s="219" t="s">
        <v>10</v>
      </c>
      <c r="E5" s="120">
        <f>VLOOKUP($B5,'L2-模块报价（项目报价参考，不需填写）'!$A$6:$J$213,10,FALSE)</f>
        <v>0</v>
      </c>
      <c r="F5" s="220">
        <v>1</v>
      </c>
      <c r="G5" s="120">
        <f t="shared" si="0"/>
        <v>0</v>
      </c>
      <c r="H5" s="219"/>
    </row>
    <row r="6" spans="2:8">
      <c r="B6" s="219" t="s">
        <v>13</v>
      </c>
      <c r="C6" s="219" t="s">
        <v>14</v>
      </c>
      <c r="D6" s="219" t="s">
        <v>10</v>
      </c>
      <c r="E6" s="120">
        <f>VLOOKUP($B6,'L2-模块报价（项目报价参考，不需填写）'!$A$6:$J$213,10,FALSE)</f>
        <v>0</v>
      </c>
      <c r="F6" s="220">
        <v>1</v>
      </c>
      <c r="G6" s="120">
        <f t="shared" si="0"/>
        <v>0</v>
      </c>
      <c r="H6" s="219"/>
    </row>
    <row r="7" spans="2:8">
      <c r="B7" s="219" t="s">
        <v>15</v>
      </c>
      <c r="C7" s="219" t="s">
        <v>16</v>
      </c>
      <c r="D7" s="219" t="s">
        <v>10</v>
      </c>
      <c r="E7" s="120">
        <f>VLOOKUP($B7,'L2-模块报价（项目报价参考，不需填写）'!$A$6:$J$213,10,FALSE)</f>
        <v>0</v>
      </c>
      <c r="F7" s="220">
        <v>1</v>
      </c>
      <c r="G7" s="120">
        <f t="shared" si="0"/>
        <v>0</v>
      </c>
      <c r="H7" s="219"/>
    </row>
    <row r="8" spans="2:8">
      <c r="B8" s="219" t="s">
        <v>17</v>
      </c>
      <c r="C8" s="219" t="s">
        <v>18</v>
      </c>
      <c r="D8" s="219" t="s">
        <v>10</v>
      </c>
      <c r="E8" s="120">
        <f>VLOOKUP($B8,'L2-模块报价（项目报价参考，不需填写）'!$A$6:$J$213,10,FALSE)</f>
        <v>0</v>
      </c>
      <c r="F8" s="220">
        <v>1</v>
      </c>
      <c r="G8" s="120">
        <f t="shared" si="0"/>
        <v>0</v>
      </c>
      <c r="H8" s="219"/>
    </row>
    <row r="9" spans="2:8">
      <c r="B9" s="219" t="s">
        <v>19</v>
      </c>
      <c r="C9" s="219" t="s">
        <v>20</v>
      </c>
      <c r="D9" s="219" t="s">
        <v>10</v>
      </c>
      <c r="E9" s="120">
        <f>VLOOKUP($B9,'L2-模块报价（项目报价参考，不需填写）'!$A$6:$J$213,10,FALSE)</f>
        <v>0</v>
      </c>
      <c r="F9" s="220">
        <v>1</v>
      </c>
      <c r="G9" s="120">
        <f t="shared" si="0"/>
        <v>0</v>
      </c>
      <c r="H9" s="219"/>
    </row>
    <row r="10" spans="2:8">
      <c r="B10" s="219" t="s">
        <v>21</v>
      </c>
      <c r="C10" s="219" t="s">
        <v>22</v>
      </c>
      <c r="D10" s="219" t="s">
        <v>10</v>
      </c>
      <c r="E10" s="120">
        <f>'L2-模块报价（项目报价参考，不需填写）'!J148+'L2-模块报价（项目报价参考，不需填写）'!J151+'L2-模块报价（项目报价参考，不需填写）'!J154+'L2-模块报价（项目报价参考，不需填写）'!J157</f>
        <v>0</v>
      </c>
      <c r="F10" s="220">
        <v>1</v>
      </c>
      <c r="G10" s="120">
        <f t="shared" si="0"/>
        <v>0</v>
      </c>
      <c r="H10" s="219"/>
    </row>
    <row r="11" spans="2:8">
      <c r="B11" s="219" t="s">
        <v>23</v>
      </c>
      <c r="C11" s="219" t="s">
        <v>24</v>
      </c>
      <c r="D11" s="219" t="s">
        <v>10</v>
      </c>
      <c r="E11" s="120">
        <f>VLOOKUP($B11,'L2-模块报价（项目报价参考，不需填写）'!$A$6:$J$213,10,FALSE)</f>
        <v>0</v>
      </c>
      <c r="F11" s="220">
        <v>1</v>
      </c>
      <c r="G11" s="120">
        <f t="shared" si="0"/>
        <v>0</v>
      </c>
      <c r="H11" s="219"/>
    </row>
    <row r="12" spans="2:8">
      <c r="B12" s="221" t="s">
        <v>25</v>
      </c>
      <c r="C12" s="222"/>
      <c r="D12" s="222"/>
      <c r="E12" s="222"/>
      <c r="F12" s="223"/>
      <c r="G12" s="125">
        <f>SUM(G4:G11)</f>
        <v>0</v>
      </c>
      <c r="H12" s="224"/>
    </row>
    <row r="13" spans="2:8">
      <c r="B13" s="221" t="s">
        <v>26</v>
      </c>
      <c r="C13" s="222"/>
      <c r="D13" s="222"/>
      <c r="E13" s="222"/>
      <c r="F13" s="223"/>
      <c r="G13" s="225"/>
      <c r="H13" s="225"/>
    </row>
    <row r="14" spans="2:8">
      <c r="B14" s="226"/>
      <c r="C14" s="226"/>
      <c r="D14" s="226"/>
      <c r="E14" s="226"/>
      <c r="F14" s="226"/>
      <c r="G14" s="226"/>
      <c r="H14" s="226"/>
    </row>
    <row r="15" spans="2:8">
      <c r="B15" s="227" t="s">
        <v>27</v>
      </c>
      <c r="C15" s="227"/>
      <c r="D15" s="227"/>
      <c r="E15" s="227"/>
      <c r="F15" s="226"/>
      <c r="G15" s="228"/>
      <c r="H15" s="226"/>
    </row>
    <row r="16" spans="2:8">
      <c r="B16" s="229" t="s">
        <v>28</v>
      </c>
      <c r="C16" s="229"/>
      <c r="D16" s="229" t="s">
        <v>29</v>
      </c>
      <c r="E16" s="229" t="s">
        <v>30</v>
      </c>
      <c r="F16" s="226"/>
      <c r="G16" s="228"/>
      <c r="H16" s="226"/>
    </row>
    <row r="17" spans="2:8">
      <c r="B17" s="230" t="s">
        <v>31</v>
      </c>
      <c r="C17" s="230"/>
      <c r="D17" s="231">
        <f>G12</f>
        <v>0</v>
      </c>
      <c r="E17" s="232">
        <v>1</v>
      </c>
      <c r="F17" s="233"/>
      <c r="G17" s="234"/>
      <c r="H17" s="226"/>
    </row>
    <row r="18" spans="2:8">
      <c r="B18" s="230" t="s">
        <v>32</v>
      </c>
      <c r="C18" s="230"/>
      <c r="D18" s="231">
        <f>G10</f>
        <v>0</v>
      </c>
      <c r="E18" s="137" t="e">
        <f>D18/D17</f>
        <v>#DIV/0!</v>
      </c>
      <c r="F18" s="233"/>
      <c r="G18" s="138"/>
      <c r="H18" s="226"/>
    </row>
    <row r="19" spans="2:8">
      <c r="B19" s="230" t="s">
        <v>33</v>
      </c>
      <c r="C19" s="230"/>
      <c r="D19" s="231">
        <f>D17-D18</f>
        <v>0</v>
      </c>
      <c r="E19" s="137" t="e">
        <f>D19/D17</f>
        <v>#DIV/0!</v>
      </c>
      <c r="F19" s="233"/>
      <c r="G19" s="234"/>
      <c r="H19" s="226"/>
    </row>
    <row r="20" spans="2:8">
      <c r="B20" s="230" t="s">
        <v>34</v>
      </c>
      <c r="C20" s="230"/>
      <c r="D20" s="139">
        <f>D19-G9</f>
        <v>0</v>
      </c>
      <c r="E20" s="137" t="e">
        <f>D20/(D20+D21)</f>
        <v>#DIV/0!</v>
      </c>
      <c r="F20" s="233"/>
      <c r="G20" s="138"/>
      <c r="H20" s="226"/>
    </row>
    <row r="21" spans="2:8">
      <c r="B21" s="230" t="s">
        <v>35</v>
      </c>
      <c r="C21" s="230"/>
      <c r="D21" s="231">
        <f>G9</f>
        <v>0</v>
      </c>
      <c r="E21" s="137" t="e">
        <f>D21/(D20+D21)</f>
        <v>#DIV/0!</v>
      </c>
      <c r="F21" s="233"/>
      <c r="G21" s="138"/>
      <c r="H21" s="226"/>
    </row>
    <row r="101" hidden="1" spans="51:51">
      <c r="AY101"/>
    </row>
  </sheetData>
  <sheetProtection algorithmName="SHA-512" hashValue="bSPrjGOw1+536jrMky8fOKkfxF69SL+TZh5fErDzo+mB2+bUN1D5RbzF4nWrDCgCZFxaV3mQI8sYmAaST6ctKw==" saltValue="u1GAwhyHKArjxd2mBShFeg==" spinCount="100000" sheet="1" autoFilter="0" objects="1"/>
  <mergeCells count="10">
    <mergeCell ref="B2:H2"/>
    <mergeCell ref="B12:F12"/>
    <mergeCell ref="B13:F13"/>
    <mergeCell ref="B15:E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7"/>
  <sheetViews>
    <sheetView showGridLines="0" zoomScale="40" zoomScaleNormal="40" topLeftCell="A37" workbookViewId="0">
      <selection activeCell="C26" sqref="C26"/>
    </sheetView>
  </sheetViews>
  <sheetFormatPr defaultColWidth="8.69230769230769" defaultRowHeight="16.5"/>
  <cols>
    <col min="1" max="1" width="9.15384615384615" style="185" customWidth="1"/>
    <col min="2" max="2" width="15.4615384615385" style="185" customWidth="1"/>
    <col min="3" max="3" width="20.4615384615385" style="186" customWidth="1"/>
    <col min="4" max="4" width="47.4615384615385" style="186" customWidth="1"/>
    <col min="5" max="5" width="20.4615384615385" style="186" customWidth="1"/>
    <col min="6" max="6" width="89.8461538461538" style="185" customWidth="1"/>
    <col min="7" max="7" width="9.30769230769231" style="186" customWidth="1"/>
    <col min="8" max="8" width="26.6923076923077" style="76" customWidth="1"/>
    <col min="9" max="9" width="19.1538461538462" style="186" customWidth="1"/>
    <col min="10" max="10" width="25.6923076923077" style="77" customWidth="1"/>
    <col min="11" max="16384" width="8.69230769230769" style="185"/>
  </cols>
  <sheetData>
    <row r="1" s="184" customFormat="1" ht="11.5" spans="1:10">
      <c r="A1" s="187" t="s">
        <v>36</v>
      </c>
      <c r="B1" s="188"/>
      <c r="C1" s="189"/>
      <c r="D1" s="189"/>
      <c r="E1" s="189"/>
      <c r="F1" s="190" t="s">
        <v>37</v>
      </c>
      <c r="G1" s="188"/>
      <c r="H1" s="191"/>
      <c r="I1" s="188"/>
      <c r="J1" s="192"/>
    </row>
    <row r="2" s="184" customFormat="1" ht="11.5" spans="1:10">
      <c r="A2" s="187" t="s">
        <v>38</v>
      </c>
      <c r="B2" s="188"/>
      <c r="C2" s="189"/>
      <c r="D2" s="189"/>
      <c r="E2" s="189"/>
      <c r="F2" s="190" t="s">
        <v>39</v>
      </c>
      <c r="G2" s="188"/>
      <c r="H2" s="191"/>
      <c r="I2" s="188"/>
      <c r="J2" s="192"/>
    </row>
    <row r="3" s="184" customFormat="1" ht="11.5" spans="1:10">
      <c r="A3" s="187" t="s">
        <v>40</v>
      </c>
      <c r="B3" s="84"/>
      <c r="C3" s="193" t="s">
        <v>41</v>
      </c>
      <c r="D3" s="194"/>
      <c r="E3" s="194"/>
      <c r="F3" s="195" t="s">
        <v>42</v>
      </c>
      <c r="G3" s="88"/>
      <c r="H3" s="89"/>
      <c r="I3" s="196"/>
      <c r="J3" s="197"/>
    </row>
    <row r="4" s="184" customFormat="1" ht="14" spans="1:10">
      <c r="A4" s="187" t="s">
        <v>43</v>
      </c>
      <c r="B4" s="84"/>
      <c r="C4" s="193" t="s">
        <v>44</v>
      </c>
      <c r="D4" s="92"/>
      <c r="E4" s="92"/>
      <c r="F4" s="198" t="s">
        <v>45</v>
      </c>
      <c r="G4" s="199"/>
      <c r="H4" s="200"/>
      <c r="I4" s="201"/>
      <c r="J4" s="197"/>
    </row>
    <row r="5" spans="1:10">
      <c r="A5" s="202" t="s">
        <v>46</v>
      </c>
      <c r="B5" s="203"/>
      <c r="C5" s="204"/>
      <c r="D5" s="204"/>
      <c r="E5" s="204"/>
      <c r="F5" s="203"/>
      <c r="G5" s="204"/>
      <c r="H5" s="205"/>
      <c r="I5" s="204"/>
      <c r="J5" s="206"/>
    </row>
    <row r="6" ht="32.25" customHeight="1" spans="1:10">
      <c r="A6" s="207" t="s">
        <v>8</v>
      </c>
      <c r="B6" s="208" t="s">
        <v>9</v>
      </c>
      <c r="C6" s="209"/>
      <c r="D6" s="209"/>
      <c r="E6" s="208"/>
      <c r="F6" s="208"/>
      <c r="G6" s="209"/>
      <c r="H6" s="210"/>
      <c r="I6" s="209" t="s">
        <v>47</v>
      </c>
      <c r="J6" s="106">
        <f>SUM(J8:J70)</f>
        <v>0</v>
      </c>
    </row>
    <row r="7" spans="1:10">
      <c r="A7" s="211" t="s">
        <v>1</v>
      </c>
      <c r="B7" s="211" t="s">
        <v>48</v>
      </c>
      <c r="C7" s="211" t="s">
        <v>49</v>
      </c>
      <c r="D7" s="211" t="s">
        <v>50</v>
      </c>
      <c r="E7" s="211" t="s">
        <v>51</v>
      </c>
      <c r="F7" s="211" t="s">
        <v>7</v>
      </c>
      <c r="G7" s="211" t="s">
        <v>52</v>
      </c>
      <c r="H7" s="212" t="s">
        <v>53</v>
      </c>
      <c r="I7" s="212" t="s">
        <v>5</v>
      </c>
      <c r="J7" s="212" t="s">
        <v>6</v>
      </c>
    </row>
    <row r="8" spans="1:10">
      <c r="A8" s="155" t="s">
        <v>54</v>
      </c>
      <c r="B8" s="213" t="str">
        <f>VLOOKUP($A8,'L3-明细条目报价'!$B$2:$I$148,2,FALSE)</f>
        <v>地面交通</v>
      </c>
      <c r="C8" s="175" t="str">
        <f>VLOOKUP($A8,'L3-明细条目报价'!$B$2:$I$148,3,FALSE)</f>
        <v>5座经济小车或等同档次</v>
      </c>
      <c r="D8" s="175" t="str">
        <f>VLOOKUP($A8,'L3-明细条目报价'!$B$2:$I$148,4,FALSE)</f>
        <v>单次使用，60公里内，高速费另计</v>
      </c>
      <c r="E8" s="213" t="str">
        <f>VLOOKUP($A8,'L3-明细条目报价'!$B$2:$I$148,5,FALSE)</f>
        <v>/</v>
      </c>
      <c r="F8" s="213" t="str">
        <f>VLOOKUP($A8,'L3-明细条目报价'!$B$2:$I$148,6,FALSE)</f>
        <v>日产轩逸/比亚迪秦EV/丰田卡罗日产轩逸/比亚迪秦EV/丰田卡罗拉/广汽埃安AION Y Plus/北汽EU5或同级车型。包含车辆使用费/燃油充电费/司机服务费/司机餐食费，不含:停车费/高速费(含路桥费)</v>
      </c>
      <c r="G8" s="175" t="str">
        <f>VLOOKUP($A8,'L3-明细条目报价'!$B$2:$I$148,7,FALSE)</f>
        <v>辆/趟</v>
      </c>
      <c r="H8" s="180">
        <f>VLOOKUP($A8,'L3-明细条目报价'!$B$2:$I$148,8,FALSE)</f>
        <v>0</v>
      </c>
      <c r="I8" s="154"/>
      <c r="J8" s="110">
        <f>H8*I8</f>
        <v>0</v>
      </c>
    </row>
    <row r="9" spans="1:10">
      <c r="A9" s="155" t="s">
        <v>55</v>
      </c>
      <c r="B9" s="213" t="str">
        <f>VLOOKUP($A9,'L3-明细条目报价'!$B$2:$I$148,2,FALSE)</f>
        <v>地面交通</v>
      </c>
      <c r="C9" s="175" t="str">
        <f>VLOOKUP($A9,'L3-明细条目报价'!$B$2:$I$148,3,FALSE)</f>
        <v>5座经济小车或等同档次</v>
      </c>
      <c r="D9" s="175" t="str">
        <f>VLOOKUP($A9,'L3-明细条目报价'!$B$2:$I$148,4,FALSE)</f>
        <v> 包车，1天8小时 or 100km计算，超出公里数及时间另计费</v>
      </c>
      <c r="E9" s="213" t="str">
        <f>VLOOKUP($A9,'L3-明细条目报价'!$B$2:$I$148,5,FALSE)</f>
        <v>/</v>
      </c>
      <c r="F9" s="213" t="str">
        <f>VLOOKUP($A9,'L3-明细条目报价'!$B$2:$I$148,6,FALSE)</f>
        <v>日产轩逸/比亚迪秦EV/丰田卡罗日产轩逸/比亚迪秦EV/丰田卡罗拉/广汽埃安AION Y Plus/北汽EU5或同级车型。包含：车辆使用费/燃油充电费/司机服务费/司机餐食费，不含:停车费/高速费(含路桥费)/司机住宿费 </v>
      </c>
      <c r="G9" s="175" t="str">
        <f>VLOOKUP($A9,'L3-明细条目报价'!$B$2:$I$148,7,FALSE)</f>
        <v>辆/天</v>
      </c>
      <c r="H9" s="180">
        <f>VLOOKUP($A9,'L3-明细条目报价'!$B$2:$I$148,8,FALSE)</f>
        <v>0</v>
      </c>
      <c r="I9" s="154"/>
      <c r="J9" s="110">
        <f>H9*I9</f>
        <v>0</v>
      </c>
    </row>
    <row r="10" spans="1:10">
      <c r="A10" s="155" t="s">
        <v>56</v>
      </c>
      <c r="B10" s="213" t="str">
        <f>VLOOKUP($A10,'L3-明细条目报价'!$B$2:$I$148,2,FALSE)</f>
        <v>地面交通</v>
      </c>
      <c r="C10" s="175" t="str">
        <f>VLOOKUP($A10,'L3-明细条目报价'!$B$2:$I$148,3,FALSE)</f>
        <v>5座经济小车或等同档次</v>
      </c>
      <c r="D10" s="175" t="str">
        <f>VLOOKUP($A10,'L3-明细条目报价'!$B$2:$I$148,4,FALSE)</f>
        <v>超时长费</v>
      </c>
      <c r="E10" s="213" t="str">
        <f>VLOOKUP($A10,'L3-明细条目报价'!$B$2:$I$148,5,FALSE)</f>
        <v>/</v>
      </c>
      <c r="F10" s="213" t="str">
        <f>VLOOKUP($A10,'L3-明细条目报价'!$B$2:$I$148,6,FALSE)</f>
        <v>日产轩逸/比亚迪秦EV/丰田卡罗日产轩逸/比亚迪秦EV/丰田卡罗拉/广汽埃安AION Y Plus/北汽EU5或同级车型，以10分钟为最低计量单位，不足10分钟不计算费用</v>
      </c>
      <c r="G10" s="175" t="str">
        <f>VLOOKUP($A10,'L3-明细条目报价'!$B$2:$I$148,7,FALSE)</f>
        <v>辆/小时</v>
      </c>
      <c r="H10" s="180">
        <f>VLOOKUP($A10,'L3-明细条目报价'!$B$2:$I$148,8,FALSE)</f>
        <v>0</v>
      </c>
      <c r="I10" s="154"/>
      <c r="J10" s="110">
        <f t="shared" ref="J10:J40" si="0">H10*I10</f>
        <v>0</v>
      </c>
    </row>
    <row r="11" spans="1:10">
      <c r="A11" s="155" t="s">
        <v>57</v>
      </c>
      <c r="B11" s="213" t="str">
        <f>VLOOKUP($A11,'L3-明细条目报价'!$B$2:$I$148,2,FALSE)</f>
        <v>地面交通</v>
      </c>
      <c r="C11" s="175" t="str">
        <f>VLOOKUP($A11,'L3-明细条目报价'!$B$2:$I$148,3,FALSE)</f>
        <v>5座经济小车或等同档次</v>
      </c>
      <c r="D11" s="175" t="str">
        <f>VLOOKUP($A11,'L3-明细条目报价'!$B$2:$I$148,4,FALSE)</f>
        <v>超公里费</v>
      </c>
      <c r="E11" s="213" t="str">
        <f>VLOOKUP($A11,'L3-明细条目报价'!$B$2:$I$148,5,FALSE)</f>
        <v>/</v>
      </c>
      <c r="F11" s="213" t="str">
        <f>VLOOKUP($A11,'L3-明细条目报价'!$B$2:$I$148,6,FALSE)</f>
        <v>日产轩逸/比亚迪秦EV/丰田卡罗日产轩逸/比亚迪秦EV/丰田卡罗拉/广汽埃安AION Y Plus/北汽EU5或同级车型，以1公里为最低计量单位，不足1公里不计算费用</v>
      </c>
      <c r="G11" s="175" t="str">
        <f>VLOOKUP($A11,'L3-明细条目报价'!$B$2:$I$148,7,FALSE)</f>
        <v>车/公里</v>
      </c>
      <c r="H11" s="180">
        <f>VLOOKUP($A11,'L3-明细条目报价'!$B$2:$I$148,8,FALSE)</f>
        <v>0</v>
      </c>
      <c r="I11" s="154"/>
      <c r="J11" s="110">
        <f t="shared" si="0"/>
        <v>0</v>
      </c>
    </row>
    <row r="12" spans="1:10">
      <c r="A12" s="155" t="s">
        <v>58</v>
      </c>
      <c r="B12" s="213" t="str">
        <f>VLOOKUP($A12,'L3-明细条目报价'!$B$2:$I$148,2,FALSE)</f>
        <v>地面交通</v>
      </c>
      <c r="C12" s="175" t="str">
        <f>VLOOKUP($A12,'L3-明细条目报价'!$B$2:$I$148,3,FALSE)</f>
        <v>5座普通小车或等同档次</v>
      </c>
      <c r="D12" s="175" t="str">
        <f>VLOOKUP($A12,'L3-明细条目报价'!$B$2:$I$148,4,FALSE)</f>
        <v>单次使用，接送机60公里内，高速费另计</v>
      </c>
      <c r="E12" s="213" t="str">
        <f>VLOOKUP($A12,'L3-明细条目报价'!$B$2:$I$148,5,FALSE)</f>
        <v>/</v>
      </c>
      <c r="F12" s="213" t="str">
        <f>VLOOKUP($A12,'L3-明细条目报价'!$B$2:$I$148,6,FALSE)</f>
        <v>日产天籁/比亚迪汉EV/本田雅阁/大众帕萨特/丰田凯美瑞或同级车型。包含车辆使用费/燃油充电费/司机服务费/司机餐食费，不含:停车费/高速费(含路桥费)</v>
      </c>
      <c r="G12" s="175" t="str">
        <f>VLOOKUP($A12,'L3-明细条目报价'!$B$2:$I$148,7,FALSE)</f>
        <v>辆/趟</v>
      </c>
      <c r="H12" s="180">
        <f>VLOOKUP($A12,'L3-明细条目报价'!$B$2:$I$148,8,FALSE)</f>
        <v>0</v>
      </c>
      <c r="I12" s="154"/>
      <c r="J12" s="110">
        <f t="shared" si="0"/>
        <v>0</v>
      </c>
    </row>
    <row r="13" spans="1:10">
      <c r="A13" s="155" t="s">
        <v>59</v>
      </c>
      <c r="B13" s="213" t="str">
        <f>VLOOKUP($A13,'L3-明细条目报价'!$B$2:$I$148,2,FALSE)</f>
        <v>地面交通</v>
      </c>
      <c r="C13" s="175" t="str">
        <f>VLOOKUP($A13,'L3-明细条目报价'!$B$2:$I$148,3,FALSE)</f>
        <v>5座普通小车或等同档次</v>
      </c>
      <c r="D13" s="175" t="str">
        <f>VLOOKUP($A13,'L3-明细条目报价'!$B$2:$I$148,4,FALSE)</f>
        <v> 包车，1天8小时 or 100km计算，超出公里数及时间另计费</v>
      </c>
      <c r="E13" s="213" t="str">
        <f>VLOOKUP($A13,'L3-明细条目报价'!$B$2:$I$148,5,FALSE)</f>
        <v>/</v>
      </c>
      <c r="F13" s="213" t="str">
        <f>VLOOKUP($A13,'L3-明细条目报价'!$B$2:$I$148,6,FALSE)</f>
        <v>日产天籁/比亚迪汉EV/本田雅阁/大众帕萨特/丰田凯美瑞或同级车型。包含：车辆使用费/燃油充电费/司机服务费/司机餐食费，不含:停车费/高速费(含路桥费)/司机住宿费 </v>
      </c>
      <c r="G13" s="175" t="str">
        <f>VLOOKUP($A13,'L3-明细条目报价'!$B$2:$I$148,7,FALSE)</f>
        <v>辆/天</v>
      </c>
      <c r="H13" s="180">
        <f>VLOOKUP($A13,'L3-明细条目报价'!$B$2:$I$148,8,FALSE)</f>
        <v>0</v>
      </c>
      <c r="I13" s="154"/>
      <c r="J13" s="110">
        <f t="shared" si="0"/>
        <v>0</v>
      </c>
    </row>
    <row r="14" spans="1:10">
      <c r="A14" s="155" t="s">
        <v>60</v>
      </c>
      <c r="B14" s="213" t="str">
        <f>VLOOKUP($A14,'L3-明细条目报价'!$B$2:$I$148,2,FALSE)</f>
        <v>地面交通</v>
      </c>
      <c r="C14" s="175" t="str">
        <f>VLOOKUP($A14,'L3-明细条目报价'!$B$2:$I$148,3,FALSE)</f>
        <v>5座普通小车或等同档次</v>
      </c>
      <c r="D14" s="175" t="str">
        <f>VLOOKUP($A14,'L3-明细条目报价'!$B$2:$I$148,4,FALSE)</f>
        <v>超时长费</v>
      </c>
      <c r="E14" s="213" t="str">
        <f>VLOOKUP($A14,'L3-明细条目报价'!$B$2:$I$148,5,FALSE)</f>
        <v>/</v>
      </c>
      <c r="F14" s="213" t="str">
        <f>VLOOKUP($A14,'L3-明细条目报价'!$B$2:$I$148,6,FALSE)</f>
        <v>日产天籁/比亚迪汉EV/本田雅阁/大众帕萨特/丰田凯美瑞或同级车型，以10分钟为最低计量单位，不足10分钟不计算费用</v>
      </c>
      <c r="G14" s="175" t="str">
        <f>VLOOKUP($A14,'L3-明细条目报价'!$B$2:$I$148,7,FALSE)</f>
        <v>辆/小时</v>
      </c>
      <c r="H14" s="180">
        <f>VLOOKUP($A14,'L3-明细条目报价'!$B$2:$I$148,8,FALSE)</f>
        <v>0</v>
      </c>
      <c r="I14" s="154"/>
      <c r="J14" s="110">
        <f t="shared" si="0"/>
        <v>0</v>
      </c>
    </row>
    <row r="15" spans="1:10">
      <c r="A15" s="155" t="s">
        <v>61</v>
      </c>
      <c r="B15" s="213" t="str">
        <f>VLOOKUP($A15,'L3-明细条目报价'!$B$2:$I$148,2,FALSE)</f>
        <v>地面交通</v>
      </c>
      <c r="C15" s="175" t="str">
        <f>VLOOKUP($A15,'L3-明细条目报价'!$B$2:$I$148,3,FALSE)</f>
        <v>5座普通小车或等同档次</v>
      </c>
      <c r="D15" s="175" t="str">
        <f>VLOOKUP($A15,'L3-明细条目报价'!$B$2:$I$148,4,FALSE)</f>
        <v>超公里费</v>
      </c>
      <c r="E15" s="213" t="str">
        <f>VLOOKUP($A15,'L3-明细条目报价'!$B$2:$I$148,5,FALSE)</f>
        <v>/</v>
      </c>
      <c r="F15" s="213" t="str">
        <f>VLOOKUP($A15,'L3-明细条目报价'!$B$2:$I$148,6,FALSE)</f>
        <v>日产天籁/比亚迪汉EV/本田雅阁/大众帕萨特/丰田凯美瑞或同级车型，以1公里为最低计量单位，不足1公里不计算费用</v>
      </c>
      <c r="G15" s="175" t="str">
        <f>VLOOKUP($A15,'L3-明细条目报价'!$B$2:$I$148,7,FALSE)</f>
        <v>车/公里</v>
      </c>
      <c r="H15" s="180">
        <f>VLOOKUP($A15,'L3-明细条目报价'!$B$2:$I$148,8,FALSE)</f>
        <v>0</v>
      </c>
      <c r="I15" s="154"/>
      <c r="J15" s="110">
        <f t="shared" si="0"/>
        <v>0</v>
      </c>
    </row>
    <row r="16" spans="1:10">
      <c r="A16" s="155" t="s">
        <v>62</v>
      </c>
      <c r="B16" s="213" t="str">
        <f>VLOOKUP($A16,'L3-明细条目报价'!$B$2:$I$148,2,FALSE)</f>
        <v>地面交通</v>
      </c>
      <c r="C16" s="175" t="str">
        <f>VLOOKUP($A16,'L3-明细条目报价'!$B$2:$I$148,3,FALSE)</f>
        <v>5座豪华小车或等同档次</v>
      </c>
      <c r="D16" s="175" t="str">
        <f>VLOOKUP($A16,'L3-明细条目报价'!$B$2:$I$148,4,FALSE)</f>
        <v>单次使用，60公里内，高速费另计</v>
      </c>
      <c r="E16" s="213" t="str">
        <f>VLOOKUP($A16,'L3-明细条目报价'!$B$2:$I$148,5,FALSE)</f>
        <v>/</v>
      </c>
      <c r="F16" s="213" t="str">
        <f>VLOOKUP($A16,'L3-明细条目报价'!$B$2:$I$148,6,FALSE)</f>
        <v>如奥迪A6，包含车辆使用费/燃油充电费/司机服务费/司机餐食费，不含:停车费/高速费(含路桥费)</v>
      </c>
      <c r="G16" s="175" t="str">
        <f>VLOOKUP($A16,'L3-明细条目报价'!$B$2:$I$148,7,FALSE)</f>
        <v>辆/趟</v>
      </c>
      <c r="H16" s="180">
        <f>VLOOKUP($A16,'L3-明细条目报价'!$B$2:$I$148,8,FALSE)</f>
        <v>0</v>
      </c>
      <c r="I16" s="154"/>
      <c r="J16" s="110">
        <f t="shared" si="0"/>
        <v>0</v>
      </c>
    </row>
    <row r="17" spans="1:10">
      <c r="A17" s="155" t="s">
        <v>63</v>
      </c>
      <c r="B17" s="213" t="str">
        <f>VLOOKUP($A17,'L3-明细条目报价'!$B$2:$I$148,2,FALSE)</f>
        <v>地面交通</v>
      </c>
      <c r="C17" s="175" t="str">
        <f>VLOOKUP($A17,'L3-明细条目报价'!$B$2:$I$148,3,FALSE)</f>
        <v>5座豪华小车或等同档次</v>
      </c>
      <c r="D17" s="175" t="str">
        <f>VLOOKUP($A17,'L3-明细条目报价'!$B$2:$I$148,4,FALSE)</f>
        <v> 包车，1天8小时 or 100km计算，超出公里数及时间另计费</v>
      </c>
      <c r="E17" s="213" t="str">
        <f>VLOOKUP($A17,'L3-明细条目报价'!$B$2:$I$148,5,FALSE)</f>
        <v>/</v>
      </c>
      <c r="F17" s="213" t="str">
        <f>VLOOKUP($A17,'L3-明细条目报价'!$B$2:$I$148,6,FALSE)</f>
        <v>如奥迪A6，包含：车辆使用费/燃油充电费/司机服务费/司机餐食费，不含:停车费/高速费(含路桥费)/司机住宿费 </v>
      </c>
      <c r="G17" s="175" t="str">
        <f>VLOOKUP($A17,'L3-明细条目报价'!$B$2:$I$148,7,FALSE)</f>
        <v>辆/天</v>
      </c>
      <c r="H17" s="180">
        <f>VLOOKUP($A17,'L3-明细条目报价'!$B$2:$I$148,8,FALSE)</f>
        <v>0</v>
      </c>
      <c r="I17" s="154"/>
      <c r="J17" s="110">
        <f t="shared" si="0"/>
        <v>0</v>
      </c>
    </row>
    <row r="18" spans="1:10">
      <c r="A18" s="155" t="s">
        <v>64</v>
      </c>
      <c r="B18" s="213" t="str">
        <f>VLOOKUP($A18,'L3-明细条目报价'!$B$2:$I$148,2,FALSE)</f>
        <v>地面交通</v>
      </c>
      <c r="C18" s="175" t="str">
        <f>VLOOKUP($A18,'L3-明细条目报价'!$B$2:$I$148,3,FALSE)</f>
        <v>5座豪华小车或等同档次</v>
      </c>
      <c r="D18" s="175" t="str">
        <f>VLOOKUP($A18,'L3-明细条目报价'!$B$2:$I$148,4,FALSE)</f>
        <v>超时长费</v>
      </c>
      <c r="E18" s="213" t="str">
        <f>VLOOKUP($A18,'L3-明细条目报价'!$B$2:$I$148,5,FALSE)</f>
        <v>/</v>
      </c>
      <c r="F18" s="213" t="str">
        <f>VLOOKUP($A18,'L3-明细条目报价'!$B$2:$I$148,6,FALSE)</f>
        <v>如奥迪A6，以10分钟为最低计量单位，不足10分钟不计算费用</v>
      </c>
      <c r="G18" s="175" t="str">
        <f>VLOOKUP($A18,'L3-明细条目报价'!$B$2:$I$148,7,FALSE)</f>
        <v>辆/小时</v>
      </c>
      <c r="H18" s="180">
        <f>VLOOKUP($A18,'L3-明细条目报价'!$B$2:$I$148,8,FALSE)</f>
        <v>0</v>
      </c>
      <c r="I18" s="154"/>
      <c r="J18" s="110">
        <f t="shared" si="0"/>
        <v>0</v>
      </c>
    </row>
    <row r="19" spans="1:10">
      <c r="A19" s="155" t="s">
        <v>65</v>
      </c>
      <c r="B19" s="213" t="str">
        <f>VLOOKUP($A19,'L3-明细条目报价'!$B$2:$I$148,2,FALSE)</f>
        <v>地面交通</v>
      </c>
      <c r="C19" s="175" t="str">
        <f>VLOOKUP($A19,'L3-明细条目报价'!$B$2:$I$148,3,FALSE)</f>
        <v>5座豪华小车或等同档次</v>
      </c>
      <c r="D19" s="175" t="str">
        <f>VLOOKUP($A19,'L3-明细条目报价'!$B$2:$I$148,4,FALSE)</f>
        <v>超公里费</v>
      </c>
      <c r="E19" s="213" t="str">
        <f>VLOOKUP($A19,'L3-明细条目报价'!$B$2:$I$148,5,FALSE)</f>
        <v>/</v>
      </c>
      <c r="F19" s="213" t="str">
        <f>VLOOKUP($A19,'L3-明细条目报价'!$B$2:$I$148,6,FALSE)</f>
        <v>如奥迪A6，以1公里为最低计量单位，不足1公里不计算费用</v>
      </c>
      <c r="G19" s="175" t="str">
        <f>VLOOKUP($A19,'L3-明细条目报价'!$B$2:$I$148,7,FALSE)</f>
        <v>车/公里</v>
      </c>
      <c r="H19" s="180">
        <f>VLOOKUP($A19,'L3-明细条目报价'!$B$2:$I$148,8,FALSE)</f>
        <v>0</v>
      </c>
      <c r="I19" s="154"/>
      <c r="J19" s="110">
        <f t="shared" si="0"/>
        <v>0</v>
      </c>
    </row>
    <row r="20" spans="1:10">
      <c r="A20" s="155" t="s">
        <v>66</v>
      </c>
      <c r="B20" s="213" t="str">
        <f>VLOOKUP($A20,'L3-明细条目报价'!$B$2:$I$148,2,FALSE)</f>
        <v>地面交通</v>
      </c>
      <c r="C20" s="175" t="str">
        <f>VLOOKUP($A20,'L3-明细条目报价'!$B$2:$I$148,3,FALSE)</f>
        <v>7座经济商务车或等同档次</v>
      </c>
      <c r="D20" s="175" t="str">
        <f>VLOOKUP($A20,'L3-明细条目报价'!$B$2:$I$148,4,FALSE)</f>
        <v>单次使用，60公里内，高速费另计</v>
      </c>
      <c r="E20" s="213" t="str">
        <f>VLOOKUP($A20,'L3-明细条目报价'!$B$2:$I$148,5,FALSE)</f>
        <v>/</v>
      </c>
      <c r="F20" s="213" t="str">
        <f>VLOOKUP($A20,'L3-明细条目报价'!$B$2:$I$148,6,FALSE)</f>
        <v>广汽传祺/比亚迪宋max/唐DM/大众ID.6X/宝骏730或同级车型。包含车辆使用费/燃油充电费/司机服务费/司机餐食费，不含:停车费/高速费(含路桥费)</v>
      </c>
      <c r="G20" s="175" t="str">
        <f>VLOOKUP($A20,'L3-明细条目报价'!$B$2:$I$148,7,FALSE)</f>
        <v>辆/趟</v>
      </c>
      <c r="H20" s="180">
        <f>VLOOKUP($A20,'L3-明细条目报价'!$B$2:$I$148,8,FALSE)</f>
        <v>0</v>
      </c>
      <c r="I20" s="154"/>
      <c r="J20" s="110">
        <f t="shared" si="0"/>
        <v>0</v>
      </c>
    </row>
    <row r="21" spans="1:10">
      <c r="A21" s="155" t="s">
        <v>67</v>
      </c>
      <c r="B21" s="213" t="str">
        <f>VLOOKUP($A21,'L3-明细条目报价'!$B$2:$I$148,2,FALSE)</f>
        <v>地面交通</v>
      </c>
      <c r="C21" s="175" t="str">
        <f>VLOOKUP($A21,'L3-明细条目报价'!$B$2:$I$148,3,FALSE)</f>
        <v>7座经济商务车或等同档次</v>
      </c>
      <c r="D21" s="175" t="str">
        <f>VLOOKUP($A21,'L3-明细条目报价'!$B$2:$I$148,4,FALSE)</f>
        <v> 包车，1天8小时 or 100km计算，超出公里数及时间另计费</v>
      </c>
      <c r="E21" s="213" t="str">
        <f>VLOOKUP($A21,'L3-明细条目报价'!$B$2:$I$148,5,FALSE)</f>
        <v>/</v>
      </c>
      <c r="F21" s="213" t="str">
        <f>VLOOKUP($A21,'L3-明细条目报价'!$B$2:$I$148,6,FALSE)</f>
        <v>广汽传祺/比亚迪宋max/唐DM/大众ID.6X/宝骏730或同级车型。包含：车辆使用费/燃油充电费/司机服务费/司机餐食费，不含:停车费/高速费(含路桥费)/司机住宿费 </v>
      </c>
      <c r="G21" s="175" t="str">
        <f>VLOOKUP($A21,'L3-明细条目报价'!$B$2:$I$148,7,FALSE)</f>
        <v>辆/天</v>
      </c>
      <c r="H21" s="180">
        <f>VLOOKUP($A21,'L3-明细条目报价'!$B$2:$I$148,8,FALSE)</f>
        <v>0</v>
      </c>
      <c r="I21" s="154"/>
      <c r="J21" s="110">
        <f t="shared" si="0"/>
        <v>0</v>
      </c>
    </row>
    <row r="22" spans="1:10">
      <c r="A22" s="155" t="s">
        <v>68</v>
      </c>
      <c r="B22" s="213" t="str">
        <f>VLOOKUP($A22,'L3-明细条目报价'!$B$2:$I$148,2,FALSE)</f>
        <v>地面交通</v>
      </c>
      <c r="C22" s="175" t="str">
        <f>VLOOKUP($A22,'L3-明细条目报价'!$B$2:$I$148,3,FALSE)</f>
        <v>7座经济商务车或等同档次</v>
      </c>
      <c r="D22" s="175" t="str">
        <f>VLOOKUP($A22,'L3-明细条目报价'!$B$2:$I$148,4,FALSE)</f>
        <v>超时长费</v>
      </c>
      <c r="E22" s="213" t="str">
        <f>VLOOKUP($A22,'L3-明细条目报价'!$B$2:$I$148,5,FALSE)</f>
        <v>/</v>
      </c>
      <c r="F22" s="213" t="str">
        <f>VLOOKUP($A22,'L3-明细条目报价'!$B$2:$I$148,6,FALSE)</f>
        <v>广汽传祺/比亚迪宋max/唐DM/大众ID.6X/宝骏730或同级车型，以10分钟为最低计量单位，不足10分钟不计算费用</v>
      </c>
      <c r="G22" s="175" t="str">
        <f>VLOOKUP($A22,'L3-明细条目报价'!$B$2:$I$148,7,FALSE)</f>
        <v>辆/小时</v>
      </c>
      <c r="H22" s="180">
        <f>VLOOKUP($A22,'L3-明细条目报价'!$B$2:$I$148,8,FALSE)</f>
        <v>0</v>
      </c>
      <c r="I22" s="154"/>
      <c r="J22" s="110">
        <f t="shared" si="0"/>
        <v>0</v>
      </c>
    </row>
    <row r="23" spans="1:10">
      <c r="A23" s="155" t="s">
        <v>69</v>
      </c>
      <c r="B23" s="213" t="str">
        <f>VLOOKUP($A23,'L3-明细条目报价'!$B$2:$I$148,2,FALSE)</f>
        <v>地面交通</v>
      </c>
      <c r="C23" s="175" t="str">
        <f>VLOOKUP($A23,'L3-明细条目报价'!$B$2:$I$148,3,FALSE)</f>
        <v>7座经济商务车或等同档次</v>
      </c>
      <c r="D23" s="175" t="str">
        <f>VLOOKUP($A23,'L3-明细条目报价'!$B$2:$I$148,4,FALSE)</f>
        <v>超公里费</v>
      </c>
      <c r="E23" s="213" t="str">
        <f>VLOOKUP($A23,'L3-明细条目报价'!$B$2:$I$148,5,FALSE)</f>
        <v>/</v>
      </c>
      <c r="F23" s="213" t="str">
        <f>VLOOKUP($A23,'L3-明细条目报价'!$B$2:$I$148,6,FALSE)</f>
        <v>广汽传祺/比亚迪宋max/唐DM/大众ID.6X/宝骏730或同级车型，以1公里为最低计量单位，不足1公里不计算费用</v>
      </c>
      <c r="G23" s="175" t="str">
        <f>VLOOKUP($A23,'L3-明细条目报价'!$B$2:$I$148,7,FALSE)</f>
        <v>车/公里</v>
      </c>
      <c r="H23" s="180">
        <f>VLOOKUP($A23,'L3-明细条目报价'!$B$2:$I$148,8,FALSE)</f>
        <v>0</v>
      </c>
      <c r="I23" s="154"/>
      <c r="J23" s="110">
        <f t="shared" si="0"/>
        <v>0</v>
      </c>
    </row>
    <row r="24" spans="1:10">
      <c r="A24" s="155" t="s">
        <v>70</v>
      </c>
      <c r="B24" s="213" t="str">
        <f>VLOOKUP($A24,'L3-明细条目报价'!$B$2:$I$148,2,FALSE)</f>
        <v>地面交通</v>
      </c>
      <c r="C24" s="175" t="str">
        <f>VLOOKUP($A24,'L3-明细条目报价'!$B$2:$I$148,3,FALSE)</f>
        <v>7座普通商务车或等同档次</v>
      </c>
      <c r="D24" s="175" t="str">
        <f>VLOOKUP($A24,'L3-明细条目报价'!$B$2:$I$148,4,FALSE)</f>
        <v>单次使用，60公里内，高速费另计</v>
      </c>
      <c r="E24" s="213" t="str">
        <f>VLOOKUP($A24,'L3-明细条目报价'!$B$2:$I$148,5,FALSE)</f>
        <v>/</v>
      </c>
      <c r="F24" s="213" t="str">
        <f>VLOOKUP($A24,'L3-明细条目报价'!$B$2:$I$148,6,FALSE)</f>
        <v>别克GL8/岚图梦想家/腾势D9/荣威iMAX8 EV/本田奥德赛或同级车型。包含车辆使用费/燃油充电费/司机服务费/司机餐食费，不含:停车费/高速费(含路桥费)</v>
      </c>
      <c r="G24" s="175" t="str">
        <f>VLOOKUP($A24,'L3-明细条目报价'!$B$2:$I$148,7,FALSE)</f>
        <v>辆/趟</v>
      </c>
      <c r="H24" s="180">
        <f>VLOOKUP($A24,'L3-明细条目报价'!$B$2:$I$148,8,FALSE)</f>
        <v>0</v>
      </c>
      <c r="I24" s="154"/>
      <c r="J24" s="110">
        <f t="shared" si="0"/>
        <v>0</v>
      </c>
    </row>
    <row r="25" spans="1:10">
      <c r="A25" s="155" t="s">
        <v>71</v>
      </c>
      <c r="B25" s="213" t="str">
        <f>VLOOKUP($A25,'L3-明细条目报价'!$B$2:$I$148,2,FALSE)</f>
        <v>地面交通</v>
      </c>
      <c r="C25" s="175" t="str">
        <f>VLOOKUP($A25,'L3-明细条目报价'!$B$2:$I$148,3,FALSE)</f>
        <v>7座普通商务车或等同档次</v>
      </c>
      <c r="D25" s="175" t="str">
        <f>VLOOKUP($A25,'L3-明细条目报价'!$B$2:$I$148,4,FALSE)</f>
        <v> 包车，1天8小时 or 100km计算，超出公里数及时间另计费</v>
      </c>
      <c r="E25" s="213" t="str">
        <f>VLOOKUP($A25,'L3-明细条目报价'!$B$2:$I$148,5,FALSE)</f>
        <v>/</v>
      </c>
      <c r="F25" s="213" t="str">
        <f>VLOOKUP($A25,'L3-明细条目报价'!$B$2:$I$148,6,FALSE)</f>
        <v>别克GL8/岚图梦想家/腾势D9/荣威iMAX8 EV/本田奥德赛或同级车型。包含：车辆使用费/燃油充电费/司机服务费/司机餐食费，不含:停车费/高速费(含路桥费)/司机住宿费 </v>
      </c>
      <c r="G25" s="175" t="str">
        <f>VLOOKUP($A25,'L3-明细条目报价'!$B$2:$I$148,7,FALSE)</f>
        <v>辆/天</v>
      </c>
      <c r="H25" s="180">
        <f>VLOOKUP($A25,'L3-明细条目报价'!$B$2:$I$148,8,FALSE)</f>
        <v>0</v>
      </c>
      <c r="I25" s="154"/>
      <c r="J25" s="110">
        <f t="shared" si="0"/>
        <v>0</v>
      </c>
    </row>
    <row r="26" spans="1:10">
      <c r="A26" s="155" t="s">
        <v>72</v>
      </c>
      <c r="B26" s="213" t="str">
        <f>VLOOKUP($A26,'L3-明细条目报价'!$B$2:$I$148,2,FALSE)</f>
        <v>地面交通</v>
      </c>
      <c r="C26" s="175" t="str">
        <f>VLOOKUP($A26,'L3-明细条目报价'!$B$2:$I$148,3,FALSE)</f>
        <v>7座普通商务车或等同档次</v>
      </c>
      <c r="D26" s="175" t="str">
        <f>VLOOKUP($A26,'L3-明细条目报价'!$B$2:$I$148,4,FALSE)</f>
        <v>超时长费</v>
      </c>
      <c r="E26" s="213" t="str">
        <f>VLOOKUP($A26,'L3-明细条目报价'!$B$2:$I$148,5,FALSE)</f>
        <v>/</v>
      </c>
      <c r="F26" s="213" t="str">
        <f>VLOOKUP($A26,'L3-明细条目报价'!$B$2:$I$148,6,FALSE)</f>
        <v>别克GL8/岚图梦想家/腾势D9/荣威iMAX8 EV/本田奥德赛或同级车型，以10分钟为最低计量单位，不足10分钟不计算费用</v>
      </c>
      <c r="G26" s="175" t="str">
        <f>VLOOKUP($A26,'L3-明细条目报价'!$B$2:$I$148,7,FALSE)</f>
        <v>辆/小时</v>
      </c>
      <c r="H26" s="180">
        <f>VLOOKUP($A26,'L3-明细条目报价'!$B$2:$I$148,8,FALSE)</f>
        <v>0</v>
      </c>
      <c r="I26" s="154"/>
      <c r="J26" s="110">
        <f t="shared" si="0"/>
        <v>0</v>
      </c>
    </row>
    <row r="27" spans="1:10">
      <c r="A27" s="155" t="s">
        <v>73</v>
      </c>
      <c r="B27" s="213" t="str">
        <f>VLOOKUP($A27,'L3-明细条目报价'!$B$2:$I$148,2,FALSE)</f>
        <v>地面交通</v>
      </c>
      <c r="C27" s="175" t="str">
        <f>VLOOKUP($A27,'L3-明细条目报价'!$B$2:$I$148,3,FALSE)</f>
        <v>7座普通商务车或等同档次</v>
      </c>
      <c r="D27" s="175" t="str">
        <f>VLOOKUP($A27,'L3-明细条目报价'!$B$2:$I$148,4,FALSE)</f>
        <v>超公里费</v>
      </c>
      <c r="E27" s="213" t="str">
        <f>VLOOKUP($A27,'L3-明细条目报价'!$B$2:$I$148,5,FALSE)</f>
        <v>/</v>
      </c>
      <c r="F27" s="213" t="str">
        <f>VLOOKUP($A27,'L3-明细条目报价'!$B$2:$I$148,6,FALSE)</f>
        <v>别克GL8/岚图梦想家/腾势D9/荣威iMAX8 EV/本田奥德赛或同级车型，以1公里为最低计量单位，不足1公里不计算费用</v>
      </c>
      <c r="G27" s="175" t="str">
        <f>VLOOKUP($A27,'L3-明细条目报价'!$B$2:$I$148,7,FALSE)</f>
        <v>车/公里</v>
      </c>
      <c r="H27" s="180">
        <f>VLOOKUP($A27,'L3-明细条目报价'!$B$2:$I$148,8,FALSE)</f>
        <v>0</v>
      </c>
      <c r="I27" s="154"/>
      <c r="J27" s="110">
        <f t="shared" si="0"/>
        <v>0</v>
      </c>
    </row>
    <row r="28" spans="1:10">
      <c r="A28" s="155" t="s">
        <v>74</v>
      </c>
      <c r="B28" s="213" t="str">
        <f>VLOOKUP($A28,'L3-明细条目报价'!$B$2:$I$148,2,FALSE)</f>
        <v>地面交通</v>
      </c>
      <c r="C28" s="175" t="str">
        <f>VLOOKUP($A28,'L3-明细条目报价'!$B$2:$I$148,3,FALSE)</f>
        <v>7座豪华商务车或等同档次</v>
      </c>
      <c r="D28" s="175" t="str">
        <f>VLOOKUP($A28,'L3-明细条目报价'!$B$2:$I$148,4,FALSE)</f>
        <v>单次使用，60公里内，高速费另计</v>
      </c>
      <c r="E28" s="213" t="str">
        <f>VLOOKUP($A28,'L3-明细条目报价'!$B$2:$I$148,5,FALSE)</f>
        <v>/</v>
      </c>
      <c r="F28" s="213" t="str">
        <f>VLOOKUP($A28,'L3-明细条目报价'!$B$2:$I$148,6,FALSE)</f>
        <v>如奔驰V系列，包含车辆使用费/燃油充电费/司机服务费/司机餐食费，不含:停车费/高速费(含路桥费)</v>
      </c>
      <c r="G28" s="175" t="str">
        <f>VLOOKUP($A28,'L3-明细条目报价'!$B$2:$I$148,7,FALSE)</f>
        <v>辆/趟</v>
      </c>
      <c r="H28" s="180">
        <f>VLOOKUP($A28,'L3-明细条目报价'!$B$2:$I$148,8,FALSE)</f>
        <v>0</v>
      </c>
      <c r="I28" s="154"/>
      <c r="J28" s="110">
        <f t="shared" si="0"/>
        <v>0</v>
      </c>
    </row>
    <row r="29" spans="1:10">
      <c r="A29" s="155" t="s">
        <v>75</v>
      </c>
      <c r="B29" s="213" t="str">
        <f>VLOOKUP($A29,'L3-明细条目报价'!$B$2:$I$148,2,FALSE)</f>
        <v>地面交通</v>
      </c>
      <c r="C29" s="175" t="str">
        <f>VLOOKUP($A29,'L3-明细条目报价'!$B$2:$I$148,3,FALSE)</f>
        <v>7座豪华商务车或等同档次</v>
      </c>
      <c r="D29" s="175" t="str">
        <f>VLOOKUP($A29,'L3-明细条目报价'!$B$2:$I$148,4,FALSE)</f>
        <v> 包车，1天8小时 or 100km计算，超出公里数及时间另计费</v>
      </c>
      <c r="E29" s="213" t="str">
        <f>VLOOKUP($A29,'L3-明细条目报价'!$B$2:$I$148,5,FALSE)</f>
        <v>/</v>
      </c>
      <c r="F29" s="213" t="str">
        <f>VLOOKUP($A29,'L3-明细条目报价'!$B$2:$I$148,6,FALSE)</f>
        <v>如奔驰V系列，包含：车辆使用费/燃油充电费/司机服务费/司机餐食费，不含:停车费/高速费(含路桥费)/司机住宿费 </v>
      </c>
      <c r="G29" s="175" t="str">
        <f>VLOOKUP($A29,'L3-明细条目报价'!$B$2:$I$148,7,FALSE)</f>
        <v>辆/天</v>
      </c>
      <c r="H29" s="180">
        <f>VLOOKUP($A29,'L3-明细条目报价'!$B$2:$I$148,8,FALSE)</f>
        <v>0</v>
      </c>
      <c r="I29" s="154"/>
      <c r="J29" s="110">
        <f t="shared" si="0"/>
        <v>0</v>
      </c>
    </row>
    <row r="30" spans="1:10">
      <c r="A30" s="155" t="s">
        <v>76</v>
      </c>
      <c r="B30" s="213" t="str">
        <f>VLOOKUP($A30,'L3-明细条目报价'!$B$2:$I$148,2,FALSE)</f>
        <v>地面交通</v>
      </c>
      <c r="C30" s="175" t="str">
        <f>VLOOKUP($A30,'L3-明细条目报价'!$B$2:$I$148,3,FALSE)</f>
        <v>7座豪华商务车或等同档次</v>
      </c>
      <c r="D30" s="175" t="str">
        <f>VLOOKUP($A30,'L3-明细条目报价'!$B$2:$I$148,4,FALSE)</f>
        <v>超时长费</v>
      </c>
      <c r="E30" s="213" t="str">
        <f>VLOOKUP($A30,'L3-明细条目报价'!$B$2:$I$148,5,FALSE)</f>
        <v>/</v>
      </c>
      <c r="F30" s="213" t="str">
        <f>VLOOKUP($A30,'L3-明细条目报价'!$B$2:$I$148,6,FALSE)</f>
        <v>如奔驰V系列，以10分钟为最低计量单位，不足10分钟不计算费用</v>
      </c>
      <c r="G30" s="175" t="str">
        <f>VLOOKUP($A30,'L3-明细条目报价'!$B$2:$I$148,7,FALSE)</f>
        <v>辆/小时</v>
      </c>
      <c r="H30" s="180">
        <f>VLOOKUP($A30,'L3-明细条目报价'!$B$2:$I$148,8,FALSE)</f>
        <v>0</v>
      </c>
      <c r="I30" s="154"/>
      <c r="J30" s="110">
        <f t="shared" si="0"/>
        <v>0</v>
      </c>
    </row>
    <row r="31" spans="1:10">
      <c r="A31" s="155" t="s">
        <v>77</v>
      </c>
      <c r="B31" s="213" t="str">
        <f>VLOOKUP($A31,'L3-明细条目报价'!$B$2:$I$148,2,FALSE)</f>
        <v>地面交通</v>
      </c>
      <c r="C31" s="175" t="str">
        <f>VLOOKUP($A31,'L3-明细条目报价'!$B$2:$I$148,3,FALSE)</f>
        <v>7座豪华商务车或等同档次</v>
      </c>
      <c r="D31" s="175" t="str">
        <f>VLOOKUP($A31,'L3-明细条目报价'!$B$2:$I$148,4,FALSE)</f>
        <v>超公里费</v>
      </c>
      <c r="E31" s="213" t="str">
        <f>VLOOKUP($A31,'L3-明细条目报价'!$B$2:$I$148,5,FALSE)</f>
        <v>/</v>
      </c>
      <c r="F31" s="213" t="str">
        <f>VLOOKUP($A31,'L3-明细条目报价'!$B$2:$I$148,6,FALSE)</f>
        <v>如奔驰V系列，以1公里为最低计量单位，不足1公里不计算费用</v>
      </c>
      <c r="G31" s="175" t="str">
        <f>VLOOKUP($A31,'L3-明细条目报价'!$B$2:$I$148,7,FALSE)</f>
        <v>车/公里</v>
      </c>
      <c r="H31" s="180">
        <f>VLOOKUP($A31,'L3-明细条目报价'!$B$2:$I$148,8,FALSE)</f>
        <v>0</v>
      </c>
      <c r="I31" s="154"/>
      <c r="J31" s="110">
        <f t="shared" si="0"/>
        <v>0</v>
      </c>
    </row>
    <row r="32" spans="1:10">
      <c r="A32" s="155" t="s">
        <v>78</v>
      </c>
      <c r="B32" s="213" t="str">
        <f>VLOOKUP($A32,'L3-明细条目报价'!$B$2:$I$148,2,FALSE)</f>
        <v>地面交通</v>
      </c>
      <c r="C32" s="175" t="str">
        <f>VLOOKUP($A32,'L3-明细条目报价'!$B$2:$I$148,3,FALSE)</f>
        <v>15座普通小巴或等同档次</v>
      </c>
      <c r="D32" s="175" t="str">
        <f>VLOOKUP($A32,'L3-明细条目报价'!$B$2:$I$148,4,FALSE)</f>
        <v>单次使用，60公里内，高速费另计</v>
      </c>
      <c r="E32" s="213" t="str">
        <f>VLOOKUP($A32,'L3-明细条目报价'!$B$2:$I$148,5,FALSE)</f>
        <v>/</v>
      </c>
      <c r="F32" s="213" t="str">
        <f>VLOOKUP($A32,'L3-明细条目报价'!$B$2:$I$148,6,FALSE)</f>
        <v>如丰田考斯特，包含车辆使用费/燃油充电费/司机服务费/司机餐食费，不含:停车费/高速费(含路桥费)</v>
      </c>
      <c r="G32" s="175" t="str">
        <f>VLOOKUP($A32,'L3-明细条目报价'!$B$2:$I$148,7,FALSE)</f>
        <v>辆/趟</v>
      </c>
      <c r="H32" s="180">
        <f>VLOOKUP($A32,'L3-明细条目报价'!$B$2:$I$148,8,FALSE)</f>
        <v>0</v>
      </c>
      <c r="I32" s="154"/>
      <c r="J32" s="110">
        <f t="shared" si="0"/>
        <v>0</v>
      </c>
    </row>
    <row r="33" spans="1:10">
      <c r="A33" s="155" t="s">
        <v>79</v>
      </c>
      <c r="B33" s="213" t="str">
        <f>VLOOKUP($A33,'L3-明细条目报价'!$B$2:$I$148,2,FALSE)</f>
        <v>地面交通</v>
      </c>
      <c r="C33" s="175" t="str">
        <f>VLOOKUP($A33,'L3-明细条目报价'!$B$2:$I$148,3,FALSE)</f>
        <v>15座普通小巴或等同档次</v>
      </c>
      <c r="D33" s="175" t="str">
        <f>VLOOKUP($A33,'L3-明细条目报价'!$B$2:$I$148,4,FALSE)</f>
        <v> 包车，1天8小时 or 100km计算，超出公里数及时间另计费</v>
      </c>
      <c r="E33" s="213" t="str">
        <f>VLOOKUP($A33,'L3-明细条目报价'!$B$2:$I$148,5,FALSE)</f>
        <v>/</v>
      </c>
      <c r="F33" s="213" t="str">
        <f>VLOOKUP($A33,'L3-明细条目报价'!$B$2:$I$148,6,FALSE)</f>
        <v>如丰田考斯特，包含：车辆使用费/燃油充电费/司机服务费/司机餐食费，不含:停车费/高速费(含路桥费)/司机住宿费 </v>
      </c>
      <c r="G33" s="175" t="str">
        <f>VLOOKUP($A33,'L3-明细条目报价'!$B$2:$I$148,7,FALSE)</f>
        <v>辆/天</v>
      </c>
      <c r="H33" s="180">
        <f>VLOOKUP($A33,'L3-明细条目报价'!$B$2:$I$148,8,FALSE)</f>
        <v>0</v>
      </c>
      <c r="I33" s="154"/>
      <c r="J33" s="110">
        <f t="shared" si="0"/>
        <v>0</v>
      </c>
    </row>
    <row r="34" spans="1:10">
      <c r="A34" s="155" t="s">
        <v>80</v>
      </c>
      <c r="B34" s="213" t="str">
        <f>VLOOKUP($A34,'L3-明细条目报价'!$B$2:$I$148,2,FALSE)</f>
        <v>地面交通</v>
      </c>
      <c r="C34" s="175" t="str">
        <f>VLOOKUP($A34,'L3-明细条目报价'!$B$2:$I$148,3,FALSE)</f>
        <v>15座普通小巴或等同档次</v>
      </c>
      <c r="D34" s="175" t="str">
        <f>VLOOKUP($A34,'L3-明细条目报价'!$B$2:$I$148,4,FALSE)</f>
        <v>超时长费</v>
      </c>
      <c r="E34" s="213" t="str">
        <f>VLOOKUP($A34,'L3-明细条目报价'!$B$2:$I$148,5,FALSE)</f>
        <v>/</v>
      </c>
      <c r="F34" s="213" t="str">
        <f>VLOOKUP($A34,'L3-明细条目报价'!$B$2:$I$148,6,FALSE)</f>
        <v>如丰田考斯特，以10分钟为最低计量单位，不足10分钟不计算费用</v>
      </c>
      <c r="G34" s="175" t="str">
        <f>VLOOKUP($A34,'L3-明细条目报价'!$B$2:$I$148,7,FALSE)</f>
        <v>辆/小时</v>
      </c>
      <c r="H34" s="180">
        <f>VLOOKUP($A34,'L3-明细条目报价'!$B$2:$I$148,8,FALSE)</f>
        <v>0</v>
      </c>
      <c r="I34" s="154"/>
      <c r="J34" s="110">
        <f t="shared" si="0"/>
        <v>0</v>
      </c>
    </row>
    <row r="35" spans="1:10">
      <c r="A35" s="155" t="s">
        <v>81</v>
      </c>
      <c r="B35" s="213" t="str">
        <f>VLOOKUP($A35,'L3-明细条目报价'!$B$2:$I$148,2,FALSE)</f>
        <v>地面交通</v>
      </c>
      <c r="C35" s="175" t="str">
        <f>VLOOKUP($A35,'L3-明细条目报价'!$B$2:$I$148,3,FALSE)</f>
        <v>15座普通小巴或等同档次</v>
      </c>
      <c r="D35" s="175" t="str">
        <f>VLOOKUP($A35,'L3-明细条目报价'!$B$2:$I$148,4,FALSE)</f>
        <v>超公里费</v>
      </c>
      <c r="E35" s="213" t="str">
        <f>VLOOKUP($A35,'L3-明细条目报价'!$B$2:$I$148,5,FALSE)</f>
        <v>/</v>
      </c>
      <c r="F35" s="213" t="str">
        <f>VLOOKUP($A35,'L3-明细条目报价'!$B$2:$I$148,6,FALSE)</f>
        <v>如丰田考斯特，以1公里为最低计量单位，不足1公里不计算费用</v>
      </c>
      <c r="G35" s="175" t="str">
        <f>VLOOKUP($A35,'L3-明细条目报价'!$B$2:$I$148,7,FALSE)</f>
        <v>车/公里</v>
      </c>
      <c r="H35" s="180">
        <f>VLOOKUP($A35,'L3-明细条目报价'!$B$2:$I$148,8,FALSE)</f>
        <v>0</v>
      </c>
      <c r="I35" s="154"/>
      <c r="J35" s="110">
        <f t="shared" si="0"/>
        <v>0</v>
      </c>
    </row>
    <row r="36" spans="1:10">
      <c r="A36" s="155" t="s">
        <v>82</v>
      </c>
      <c r="B36" s="213" t="str">
        <f>VLOOKUP($A36,'L3-明细条目报价'!$B$2:$I$148,2,FALSE)</f>
        <v>地面交通</v>
      </c>
      <c r="C36" s="175" t="str">
        <f>VLOOKUP($A36,'L3-明细条目报价'!$B$2:$I$148,3,FALSE)</f>
        <v>15座豪华小巴或等同档次</v>
      </c>
      <c r="D36" s="175" t="str">
        <f>VLOOKUP($A36,'L3-明细条目报价'!$B$2:$I$148,4,FALSE)</f>
        <v>单次使用，60公里内，高速费另计</v>
      </c>
      <c r="E36" s="213" t="str">
        <f>VLOOKUP($A36,'L3-明细条目报价'!$B$2:$I$148,5,FALSE)</f>
        <v>/</v>
      </c>
      <c r="F36" s="213" t="str">
        <f>VLOOKUP($A36,'L3-明细条目报价'!$B$2:$I$148,6,FALSE)</f>
        <v>如丰田考斯特，包含车辆使用费/燃油充电费/司机服务费/司机餐食费，不含:停车费/高速费(含路桥费)</v>
      </c>
      <c r="G36" s="175" t="str">
        <f>VLOOKUP($A36,'L3-明细条目报价'!$B$2:$I$148,7,FALSE)</f>
        <v>辆/趟</v>
      </c>
      <c r="H36" s="180">
        <f>VLOOKUP($A36,'L3-明细条目报价'!$B$2:$I$148,8,FALSE)</f>
        <v>0</v>
      </c>
      <c r="I36" s="154"/>
      <c r="J36" s="110">
        <f t="shared" si="0"/>
        <v>0</v>
      </c>
    </row>
    <row r="37" spans="1:10">
      <c r="A37" s="155" t="s">
        <v>83</v>
      </c>
      <c r="B37" s="213" t="str">
        <f>VLOOKUP($A37,'L3-明细条目报价'!$B$2:$I$148,2,FALSE)</f>
        <v>地面交通</v>
      </c>
      <c r="C37" s="175" t="str">
        <f>VLOOKUP($A37,'L3-明细条目报价'!$B$2:$I$148,3,FALSE)</f>
        <v>15座豪华小巴或等同档次</v>
      </c>
      <c r="D37" s="175" t="str">
        <f>VLOOKUP($A37,'L3-明细条目报价'!$B$2:$I$148,4,FALSE)</f>
        <v> 包车，1天8小时 or 100km计算，超出公里数及时间另计费</v>
      </c>
      <c r="E37" s="213" t="str">
        <f>VLOOKUP($A37,'L3-明细条目报价'!$B$2:$I$148,5,FALSE)</f>
        <v>/</v>
      </c>
      <c r="F37" s="213" t="str">
        <f>VLOOKUP($A37,'L3-明细条目报价'!$B$2:$I$148,6,FALSE)</f>
        <v>如丰田考斯特，包含：车辆使用费/燃油充电费/司机服务费/司机餐食费，不含:停车费/高速费(含路桥费)/司机住宿费 </v>
      </c>
      <c r="G37" s="175" t="str">
        <f>VLOOKUP($A37,'L3-明细条目报价'!$B$2:$I$148,7,FALSE)</f>
        <v>辆/天</v>
      </c>
      <c r="H37" s="180">
        <f>VLOOKUP($A37,'L3-明细条目报价'!$B$2:$I$148,8,FALSE)</f>
        <v>0</v>
      </c>
      <c r="I37" s="154"/>
      <c r="J37" s="110">
        <f t="shared" si="0"/>
        <v>0</v>
      </c>
    </row>
    <row r="38" spans="1:10">
      <c r="A38" s="155" t="s">
        <v>84</v>
      </c>
      <c r="B38" s="213" t="str">
        <f>VLOOKUP($A38,'L3-明细条目报价'!$B$2:$I$148,2,FALSE)</f>
        <v>地面交通</v>
      </c>
      <c r="C38" s="175" t="str">
        <f>VLOOKUP($A38,'L3-明细条目报价'!$B$2:$I$148,3,FALSE)</f>
        <v>15座豪华小巴或等同档次</v>
      </c>
      <c r="D38" s="175" t="str">
        <f>VLOOKUP($A38,'L3-明细条目报价'!$B$2:$I$148,4,FALSE)</f>
        <v>超时长费</v>
      </c>
      <c r="E38" s="213" t="str">
        <f>VLOOKUP($A38,'L3-明细条目报价'!$B$2:$I$148,5,FALSE)</f>
        <v>/</v>
      </c>
      <c r="F38" s="213" t="str">
        <f>VLOOKUP($A38,'L3-明细条目报价'!$B$2:$I$148,6,FALSE)</f>
        <v>如丰田考斯特，以10分钟为最低计量单位，不足10分钟不计算费用</v>
      </c>
      <c r="G38" s="175" t="str">
        <f>VLOOKUP($A38,'L3-明细条目报价'!$B$2:$I$148,7,FALSE)</f>
        <v>辆/小时</v>
      </c>
      <c r="H38" s="180">
        <f>VLOOKUP($A38,'L3-明细条目报价'!$B$2:$I$148,8,FALSE)</f>
        <v>0</v>
      </c>
      <c r="I38" s="154"/>
      <c r="J38" s="110">
        <f t="shared" si="0"/>
        <v>0</v>
      </c>
    </row>
    <row r="39" spans="1:10">
      <c r="A39" s="155" t="s">
        <v>85</v>
      </c>
      <c r="B39" s="213" t="str">
        <f>VLOOKUP($A39,'L3-明细条目报价'!$B$2:$I$148,2,FALSE)</f>
        <v>地面交通</v>
      </c>
      <c r="C39" s="175" t="str">
        <f>VLOOKUP($A39,'L3-明细条目报价'!$B$2:$I$148,3,FALSE)</f>
        <v>15座豪华小巴或等同档次</v>
      </c>
      <c r="D39" s="175" t="str">
        <f>VLOOKUP($A39,'L3-明细条目报价'!$B$2:$I$148,4,FALSE)</f>
        <v>超公里费</v>
      </c>
      <c r="E39" s="213" t="str">
        <f>VLOOKUP($A39,'L3-明细条目报价'!$B$2:$I$148,5,FALSE)</f>
        <v>/</v>
      </c>
      <c r="F39" s="213" t="str">
        <f>VLOOKUP($A39,'L3-明细条目报价'!$B$2:$I$148,6,FALSE)</f>
        <v>如丰田考斯特，以1公里为最低计量单位，不足1公里不计算费用</v>
      </c>
      <c r="G39" s="175" t="str">
        <f>VLOOKUP($A39,'L3-明细条目报价'!$B$2:$I$148,7,FALSE)</f>
        <v>车/公里</v>
      </c>
      <c r="H39" s="180">
        <f>VLOOKUP($A39,'L3-明细条目报价'!$B$2:$I$148,8,FALSE)</f>
        <v>0</v>
      </c>
      <c r="I39" s="154"/>
      <c r="J39" s="110">
        <f t="shared" si="0"/>
        <v>0</v>
      </c>
    </row>
    <row r="40" spans="1:10">
      <c r="A40" s="155" t="s">
        <v>86</v>
      </c>
      <c r="B40" s="213" t="str">
        <f>VLOOKUP($A40,'L3-明细条目报价'!$B$2:$I$148,2,FALSE)</f>
        <v>地面交通</v>
      </c>
      <c r="C40" s="175" t="str">
        <f>VLOOKUP($A40,'L3-明细条目报价'!$B$2:$I$148,3,FALSE)</f>
        <v>19-22座普通小巴或等同档次</v>
      </c>
      <c r="D40" s="175" t="str">
        <f>VLOOKUP($A40,'L3-明细条目报价'!$B$2:$I$148,4,FALSE)</f>
        <v>单次使用，60公里内，高速费另计</v>
      </c>
      <c r="E40" s="213" t="str">
        <f>VLOOKUP($A40,'L3-明细条目报价'!$B$2:$I$148,5,FALSE)</f>
        <v>/</v>
      </c>
      <c r="F40" s="213" t="str">
        <f>VLOOKUP($A40,'L3-明细条目报价'!$B$2:$I$148,6,FALSE)</f>
        <v>如丰田考斯特，包含车辆使用费/燃油充电费/司机服务费/司机餐食费，不含:停车费/高速费(含路桥费)</v>
      </c>
      <c r="G40" s="175" t="str">
        <f>VLOOKUP($A40,'L3-明细条目报价'!$B$2:$I$148,7,FALSE)</f>
        <v>辆/趟</v>
      </c>
      <c r="H40" s="180">
        <f>VLOOKUP($A40,'L3-明细条目报价'!$B$2:$I$148,8,FALSE)</f>
        <v>0</v>
      </c>
      <c r="I40" s="154"/>
      <c r="J40" s="110">
        <f t="shared" si="0"/>
        <v>0</v>
      </c>
    </row>
    <row r="41" spans="1:10">
      <c r="A41" s="155" t="s">
        <v>87</v>
      </c>
      <c r="B41" s="213" t="str">
        <f>VLOOKUP($A41,'L3-明细条目报价'!$B$2:$I$148,2,FALSE)</f>
        <v>地面交通</v>
      </c>
      <c r="C41" s="175" t="str">
        <f>VLOOKUP($A41,'L3-明细条目报价'!$B$2:$I$148,3,FALSE)</f>
        <v>19-22座普通小巴或等同档次</v>
      </c>
      <c r="D41" s="175" t="str">
        <f>VLOOKUP($A41,'L3-明细条目报价'!$B$2:$I$148,4,FALSE)</f>
        <v> 包车，1天8小时 or 100km计算，超出公里数及时间另计费</v>
      </c>
      <c r="E41" s="213" t="str">
        <f>VLOOKUP($A41,'L3-明细条目报价'!$B$2:$I$148,5,FALSE)</f>
        <v>/</v>
      </c>
      <c r="F41" s="213" t="str">
        <f>VLOOKUP($A41,'L3-明细条目报价'!$B$2:$I$148,6,FALSE)</f>
        <v>如丰田考斯特，包含：车辆使用费/燃油充电费/司机服务费/司机餐食费，不含:停车费/高速费(含路桥费)/司机住宿费 </v>
      </c>
      <c r="G41" s="175" t="str">
        <f>VLOOKUP($A41,'L3-明细条目报价'!$B$2:$I$148,7,FALSE)</f>
        <v>辆/天</v>
      </c>
      <c r="H41" s="180">
        <f>VLOOKUP($A41,'L3-明细条目报价'!$B$2:$I$148,8,FALSE)</f>
        <v>0</v>
      </c>
      <c r="I41" s="154"/>
      <c r="J41" s="110">
        <f t="shared" ref="J41:J70" si="1">H41*I41</f>
        <v>0</v>
      </c>
    </row>
    <row r="42" spans="1:10">
      <c r="A42" s="155" t="s">
        <v>88</v>
      </c>
      <c r="B42" s="213" t="str">
        <f>VLOOKUP($A42,'L3-明细条目报价'!$B$2:$I$148,2,FALSE)</f>
        <v>地面交通</v>
      </c>
      <c r="C42" s="175" t="str">
        <f>VLOOKUP($A42,'L3-明细条目报价'!$B$2:$I$148,3,FALSE)</f>
        <v>19-22座普通小巴或等同档次</v>
      </c>
      <c r="D42" s="175" t="str">
        <f>VLOOKUP($A42,'L3-明细条目报价'!$B$2:$I$148,4,FALSE)</f>
        <v>超时长费</v>
      </c>
      <c r="E42" s="213" t="str">
        <f>VLOOKUP($A42,'L3-明细条目报价'!$B$2:$I$148,5,FALSE)</f>
        <v>/</v>
      </c>
      <c r="F42" s="213" t="str">
        <f>VLOOKUP($A42,'L3-明细条目报价'!$B$2:$I$148,6,FALSE)</f>
        <v>如丰田考斯特，以10分钟为最低计量单位，不足10分钟不计算费用</v>
      </c>
      <c r="G42" s="175" t="str">
        <f>VLOOKUP($A42,'L3-明细条目报价'!$B$2:$I$148,7,FALSE)</f>
        <v>辆/小时</v>
      </c>
      <c r="H42" s="180">
        <f>VLOOKUP($A42,'L3-明细条目报价'!$B$2:$I$148,8,FALSE)</f>
        <v>0</v>
      </c>
      <c r="I42" s="154"/>
      <c r="J42" s="110">
        <f t="shared" si="1"/>
        <v>0</v>
      </c>
    </row>
    <row r="43" spans="1:10">
      <c r="A43" s="155" t="s">
        <v>89</v>
      </c>
      <c r="B43" s="213" t="str">
        <f>VLOOKUP($A43,'L3-明细条目报价'!$B$2:$I$148,2,FALSE)</f>
        <v>地面交通</v>
      </c>
      <c r="C43" s="175" t="str">
        <f>VLOOKUP($A43,'L3-明细条目报价'!$B$2:$I$148,3,FALSE)</f>
        <v>19-22座普通小巴或等同档次</v>
      </c>
      <c r="D43" s="175" t="str">
        <f>VLOOKUP($A43,'L3-明细条目报价'!$B$2:$I$148,4,FALSE)</f>
        <v>超公里费</v>
      </c>
      <c r="E43" s="213" t="str">
        <f>VLOOKUP($A43,'L3-明细条目报价'!$B$2:$I$148,5,FALSE)</f>
        <v>/</v>
      </c>
      <c r="F43" s="213" t="str">
        <f>VLOOKUP($A43,'L3-明细条目报价'!$B$2:$I$148,6,FALSE)</f>
        <v>如丰田考斯特，以1公里为最低计量单位，不足1公里不计算费用</v>
      </c>
      <c r="G43" s="175" t="str">
        <f>VLOOKUP($A43,'L3-明细条目报价'!$B$2:$I$148,7,FALSE)</f>
        <v>车/公里</v>
      </c>
      <c r="H43" s="180">
        <f>VLOOKUP($A43,'L3-明细条目报价'!$B$2:$I$148,8,FALSE)</f>
        <v>0</v>
      </c>
      <c r="I43" s="154"/>
      <c r="J43" s="110">
        <f t="shared" si="1"/>
        <v>0</v>
      </c>
    </row>
    <row r="44" spans="1:10">
      <c r="A44" s="155" t="s">
        <v>90</v>
      </c>
      <c r="B44" s="213" t="str">
        <f>VLOOKUP($A44,'L3-明细条目报价'!$B$2:$I$148,2,FALSE)</f>
        <v>地面交通</v>
      </c>
      <c r="C44" s="175" t="str">
        <f>VLOOKUP($A44,'L3-明细条目报价'!$B$2:$I$148,3,FALSE)</f>
        <v>19-22座豪华小巴或等同档次</v>
      </c>
      <c r="D44" s="175" t="str">
        <f>VLOOKUP($A44,'L3-明细条目报价'!$B$2:$I$148,4,FALSE)</f>
        <v>单次使用，60公里内，高速费另计</v>
      </c>
      <c r="E44" s="213" t="str">
        <f>VLOOKUP($A44,'L3-明细条目报价'!$B$2:$I$148,5,FALSE)</f>
        <v>/</v>
      </c>
      <c r="F44" s="213" t="str">
        <f>VLOOKUP($A44,'L3-明细条目报价'!$B$2:$I$148,6,FALSE)</f>
        <v>如丰田考斯特，包含车辆使用费/燃油充电费/司机服务费/司机餐食费，不含:停车费/高速费(含路桥费)</v>
      </c>
      <c r="G44" s="175" t="str">
        <f>VLOOKUP($A44,'L3-明细条目报价'!$B$2:$I$148,7,FALSE)</f>
        <v>辆/趟</v>
      </c>
      <c r="H44" s="180">
        <f>VLOOKUP($A44,'L3-明细条目报价'!$B$2:$I$148,8,FALSE)</f>
        <v>0</v>
      </c>
      <c r="I44" s="154"/>
      <c r="J44" s="110">
        <f t="shared" si="1"/>
        <v>0</v>
      </c>
    </row>
    <row r="45" spans="1:10">
      <c r="A45" s="155" t="s">
        <v>91</v>
      </c>
      <c r="B45" s="213" t="str">
        <f>VLOOKUP($A45,'L3-明细条目报价'!$B$2:$I$148,2,FALSE)</f>
        <v>地面交通</v>
      </c>
      <c r="C45" s="175" t="str">
        <f>VLOOKUP($A45,'L3-明细条目报价'!$B$2:$I$148,3,FALSE)</f>
        <v>19-22座豪华小巴或等同档次</v>
      </c>
      <c r="D45" s="175" t="str">
        <f>VLOOKUP($A45,'L3-明细条目报价'!$B$2:$I$148,4,FALSE)</f>
        <v> 包车，1天8小时 or 100km计算，超出公里数及时间另计费</v>
      </c>
      <c r="E45" s="213" t="str">
        <f>VLOOKUP($A45,'L3-明细条目报价'!$B$2:$I$148,5,FALSE)</f>
        <v>/</v>
      </c>
      <c r="F45" s="213" t="str">
        <f>VLOOKUP($A45,'L3-明细条目报价'!$B$2:$I$148,6,FALSE)</f>
        <v>如丰田考斯特，包含：车辆使用费/燃油充电费/司机服务费/司机餐食费，不含:停车费/高速费(含路桥费)/司机住宿费 </v>
      </c>
      <c r="G45" s="175" t="str">
        <f>VLOOKUP($A45,'L3-明细条目报价'!$B$2:$I$148,7,FALSE)</f>
        <v>辆/天</v>
      </c>
      <c r="H45" s="180">
        <f>VLOOKUP($A45,'L3-明细条目报价'!$B$2:$I$148,8,FALSE)</f>
        <v>0</v>
      </c>
      <c r="I45" s="154"/>
      <c r="J45" s="110">
        <f t="shared" si="1"/>
        <v>0</v>
      </c>
    </row>
    <row r="46" spans="1:10">
      <c r="A46" s="155" t="s">
        <v>92</v>
      </c>
      <c r="B46" s="213" t="str">
        <f>VLOOKUP($A46,'L3-明细条目报价'!$B$2:$I$148,2,FALSE)</f>
        <v>地面交通</v>
      </c>
      <c r="C46" s="175" t="str">
        <f>VLOOKUP($A46,'L3-明细条目报价'!$B$2:$I$148,3,FALSE)</f>
        <v>19-22座豪华小巴或等同档次</v>
      </c>
      <c r="D46" s="175" t="str">
        <f>VLOOKUP($A46,'L3-明细条目报价'!$B$2:$I$148,4,FALSE)</f>
        <v>超时长费</v>
      </c>
      <c r="E46" s="213" t="str">
        <f>VLOOKUP($A46,'L3-明细条目报价'!$B$2:$I$148,5,FALSE)</f>
        <v>/</v>
      </c>
      <c r="F46" s="213" t="str">
        <f>VLOOKUP($A46,'L3-明细条目报价'!$B$2:$I$148,6,FALSE)</f>
        <v>如丰田考斯特，以10分钟为最低计量单位，不足10分钟不计算费用</v>
      </c>
      <c r="G46" s="175" t="str">
        <f>VLOOKUP($A46,'L3-明细条目报价'!$B$2:$I$148,7,FALSE)</f>
        <v>辆/小时</v>
      </c>
      <c r="H46" s="180">
        <f>VLOOKUP($A46,'L3-明细条目报价'!$B$2:$I$148,8,FALSE)</f>
        <v>0</v>
      </c>
      <c r="I46" s="154"/>
      <c r="J46" s="110">
        <f t="shared" si="1"/>
        <v>0</v>
      </c>
    </row>
    <row r="47" spans="1:10">
      <c r="A47" s="155" t="s">
        <v>93</v>
      </c>
      <c r="B47" s="213" t="str">
        <f>VLOOKUP($A47,'L3-明细条目报价'!$B$2:$I$148,2,FALSE)</f>
        <v>地面交通</v>
      </c>
      <c r="C47" s="175" t="str">
        <f>VLOOKUP($A47,'L3-明细条目报价'!$B$2:$I$148,3,FALSE)</f>
        <v>19-22座豪华小巴或等同档次</v>
      </c>
      <c r="D47" s="175" t="str">
        <f>VLOOKUP($A47,'L3-明细条目报价'!$B$2:$I$148,4,FALSE)</f>
        <v>超公里费</v>
      </c>
      <c r="E47" s="213" t="str">
        <f>VLOOKUP($A47,'L3-明细条目报价'!$B$2:$I$148,5,FALSE)</f>
        <v>/</v>
      </c>
      <c r="F47" s="213" t="str">
        <f>VLOOKUP($A47,'L3-明细条目报价'!$B$2:$I$148,6,FALSE)</f>
        <v>如丰田考斯特，以1公里为最低计量单位，不足1公里不计算费用</v>
      </c>
      <c r="G47" s="175" t="str">
        <f>VLOOKUP($A47,'L3-明细条目报价'!$B$2:$I$148,7,FALSE)</f>
        <v>车/公里</v>
      </c>
      <c r="H47" s="180">
        <f>VLOOKUP($A47,'L3-明细条目报价'!$B$2:$I$148,8,FALSE)</f>
        <v>0</v>
      </c>
      <c r="I47" s="154"/>
      <c r="J47" s="110">
        <f t="shared" si="1"/>
        <v>0</v>
      </c>
    </row>
    <row r="48" spans="1:10">
      <c r="A48" s="155" t="s">
        <v>94</v>
      </c>
      <c r="B48" s="213" t="str">
        <f>VLOOKUP($A48,'L3-明细条目报价'!$B$2:$I$148,2,FALSE)</f>
        <v>地面交通</v>
      </c>
      <c r="C48" s="175" t="str">
        <f>VLOOKUP($A48,'L3-明细条目报价'!$B$2:$I$148,3,FALSE)</f>
        <v>33座中巴或等同档次</v>
      </c>
      <c r="D48" s="175" t="str">
        <f>VLOOKUP($A48,'L3-明细条目报价'!$B$2:$I$148,4,FALSE)</f>
        <v>单次使用，60公里内，高速费另计</v>
      </c>
      <c r="E48" s="213" t="str">
        <f>VLOOKUP($A48,'L3-明细条目报价'!$B$2:$I$148,5,FALSE)</f>
        <v>/</v>
      </c>
      <c r="F48" s="213" t="str">
        <f>VLOOKUP($A48,'L3-明细条目报价'!$B$2:$I$148,6,FALSE)</f>
        <v>如金龙，包含车辆使用费/燃油充电费/司机服务费/司机餐食费，不含:停车费/高速费(含路桥费)</v>
      </c>
      <c r="G48" s="175" t="str">
        <f>VLOOKUP($A48,'L3-明细条目报价'!$B$2:$I$148,7,FALSE)</f>
        <v>辆/趟</v>
      </c>
      <c r="H48" s="180">
        <f>VLOOKUP($A48,'L3-明细条目报价'!$B$2:$I$148,8,FALSE)</f>
        <v>0</v>
      </c>
      <c r="I48" s="154"/>
      <c r="J48" s="110">
        <f t="shared" si="1"/>
        <v>0</v>
      </c>
    </row>
    <row r="49" spans="1:10">
      <c r="A49" s="155" t="s">
        <v>95</v>
      </c>
      <c r="B49" s="213" t="str">
        <f>VLOOKUP($A49,'L3-明细条目报价'!$B$2:$I$148,2,FALSE)</f>
        <v>地面交通</v>
      </c>
      <c r="C49" s="175" t="str">
        <f>VLOOKUP($A49,'L3-明细条目报价'!$B$2:$I$148,3,FALSE)</f>
        <v>33座中巴或等同档次</v>
      </c>
      <c r="D49" s="175" t="str">
        <f>VLOOKUP($A49,'L3-明细条目报价'!$B$2:$I$148,4,FALSE)</f>
        <v> 包车，1天8小时 or 100km计算，超出公里数及时间另计费</v>
      </c>
      <c r="E49" s="213" t="str">
        <f>VLOOKUP($A49,'L3-明细条目报价'!$B$2:$I$148,5,FALSE)</f>
        <v>/</v>
      </c>
      <c r="F49" s="213" t="str">
        <f>VLOOKUP($A49,'L3-明细条目报价'!$B$2:$I$148,6,FALSE)</f>
        <v>如金龙，包含：车辆使用费/燃油充电费/司机服务费/司机餐食费，不含:停车费/高速费(含路桥费)/司机住宿费 </v>
      </c>
      <c r="G49" s="175" t="str">
        <f>VLOOKUP($A49,'L3-明细条目报价'!$B$2:$I$148,7,FALSE)</f>
        <v>辆/天</v>
      </c>
      <c r="H49" s="180">
        <f>VLOOKUP($A49,'L3-明细条目报价'!$B$2:$I$148,8,FALSE)</f>
        <v>0</v>
      </c>
      <c r="I49" s="154"/>
      <c r="J49" s="110">
        <f t="shared" si="1"/>
        <v>0</v>
      </c>
    </row>
    <row r="50" spans="1:10">
      <c r="A50" s="155" t="s">
        <v>96</v>
      </c>
      <c r="B50" s="213" t="str">
        <f>VLOOKUP($A50,'L3-明细条目报价'!$B$2:$I$148,2,FALSE)</f>
        <v>地面交通</v>
      </c>
      <c r="C50" s="175" t="str">
        <f>VLOOKUP($A50,'L3-明细条目报价'!$B$2:$I$148,3,FALSE)</f>
        <v>33座中巴或等同档次</v>
      </c>
      <c r="D50" s="175" t="str">
        <f>VLOOKUP($A50,'L3-明细条目报价'!$B$2:$I$148,4,FALSE)</f>
        <v>超时长费</v>
      </c>
      <c r="E50" s="213" t="str">
        <f>VLOOKUP($A50,'L3-明细条目报价'!$B$2:$I$148,5,FALSE)</f>
        <v>/</v>
      </c>
      <c r="F50" s="213" t="str">
        <f>VLOOKUP($A50,'L3-明细条目报价'!$B$2:$I$148,6,FALSE)</f>
        <v>如金龙，以10分钟为最低计量单位，不足10分钟不计算费用</v>
      </c>
      <c r="G50" s="175" t="str">
        <f>VLOOKUP($A50,'L3-明细条目报价'!$B$2:$I$148,7,FALSE)</f>
        <v>辆/小时</v>
      </c>
      <c r="H50" s="180">
        <f>VLOOKUP($A50,'L3-明细条目报价'!$B$2:$I$148,8,FALSE)</f>
        <v>0</v>
      </c>
      <c r="I50" s="154"/>
      <c r="J50" s="110">
        <f t="shared" si="1"/>
        <v>0</v>
      </c>
    </row>
    <row r="51" spans="1:10">
      <c r="A51" s="155" t="s">
        <v>97</v>
      </c>
      <c r="B51" s="213" t="str">
        <f>VLOOKUP($A51,'L3-明细条目报价'!$B$2:$I$148,2,FALSE)</f>
        <v>地面交通</v>
      </c>
      <c r="C51" s="175" t="str">
        <f>VLOOKUP($A51,'L3-明细条目报价'!$B$2:$I$148,3,FALSE)</f>
        <v>33座中巴或等同档次</v>
      </c>
      <c r="D51" s="175" t="str">
        <f>VLOOKUP($A51,'L3-明细条目报价'!$B$2:$I$148,4,FALSE)</f>
        <v>超公里费</v>
      </c>
      <c r="E51" s="213" t="str">
        <f>VLOOKUP($A51,'L3-明细条目报价'!$B$2:$I$148,5,FALSE)</f>
        <v>/</v>
      </c>
      <c r="F51" s="213" t="str">
        <f>VLOOKUP($A51,'L3-明细条目报价'!$B$2:$I$148,6,FALSE)</f>
        <v>如金龙，以1公里为最低计量单位，不足1公里不计算费用</v>
      </c>
      <c r="G51" s="175" t="str">
        <f>VLOOKUP($A51,'L3-明细条目报价'!$B$2:$I$148,7,FALSE)</f>
        <v>车/公里</v>
      </c>
      <c r="H51" s="180">
        <f>VLOOKUP($A51,'L3-明细条目报价'!$B$2:$I$148,8,FALSE)</f>
        <v>0</v>
      </c>
      <c r="I51" s="154"/>
      <c r="J51" s="110">
        <f t="shared" si="1"/>
        <v>0</v>
      </c>
    </row>
    <row r="52" spans="1:10">
      <c r="A52" s="155" t="s">
        <v>98</v>
      </c>
      <c r="B52" s="213" t="str">
        <f>VLOOKUP($A52,'L3-明细条目报价'!$B$2:$I$148,2,FALSE)</f>
        <v>地面交通</v>
      </c>
      <c r="C52" s="175" t="str">
        <f>VLOOKUP($A52,'L3-明细条目报价'!$B$2:$I$148,3,FALSE)</f>
        <v>37座中巴或等同档次</v>
      </c>
      <c r="D52" s="175" t="str">
        <f>VLOOKUP($A52,'L3-明细条目报价'!$B$2:$I$148,4,FALSE)</f>
        <v>单次使用，60公里内，高速费另计</v>
      </c>
      <c r="E52" s="213" t="str">
        <f>VLOOKUP($A52,'L3-明细条目报价'!$B$2:$I$148,5,FALSE)</f>
        <v>/</v>
      </c>
      <c r="F52" s="213" t="str">
        <f>VLOOKUP($A52,'L3-明细条目报价'!$B$2:$I$148,6,FALSE)</f>
        <v>如金龙，包含车辆使用费/燃油充电费/司机服务费/司机餐食费，不含:停车费/高速费(含路桥费)</v>
      </c>
      <c r="G52" s="175" t="str">
        <f>VLOOKUP($A52,'L3-明细条目报价'!$B$2:$I$148,7,FALSE)</f>
        <v>辆/趟</v>
      </c>
      <c r="H52" s="180">
        <f>VLOOKUP($A52,'L3-明细条目报价'!$B$2:$I$148,8,FALSE)</f>
        <v>0</v>
      </c>
      <c r="I52" s="154"/>
      <c r="J52" s="110">
        <f t="shared" si="1"/>
        <v>0</v>
      </c>
    </row>
    <row r="53" spans="1:10">
      <c r="A53" s="155" t="s">
        <v>99</v>
      </c>
      <c r="B53" s="213" t="str">
        <f>VLOOKUP($A53,'L3-明细条目报价'!$B$2:$I$148,2,FALSE)</f>
        <v>地面交通</v>
      </c>
      <c r="C53" s="175" t="str">
        <f>VLOOKUP($A53,'L3-明细条目报价'!$B$2:$I$148,3,FALSE)</f>
        <v>37座中巴或等同档次</v>
      </c>
      <c r="D53" s="175" t="str">
        <f>VLOOKUP($A53,'L3-明细条目报价'!$B$2:$I$148,4,FALSE)</f>
        <v> 包车，1天8小时 or 100km计算，超出公里数及时间另计费</v>
      </c>
      <c r="E53" s="213" t="str">
        <f>VLOOKUP($A53,'L3-明细条目报价'!$B$2:$I$148,5,FALSE)</f>
        <v>/</v>
      </c>
      <c r="F53" s="213" t="str">
        <f>VLOOKUP($A53,'L3-明细条目报价'!$B$2:$I$148,6,FALSE)</f>
        <v>如金龙，包含：车辆使用费/燃油充电费/司机服务费/司机餐食费，不含:停车费/高速费(含路桥费)/司机住宿费 </v>
      </c>
      <c r="G53" s="175" t="str">
        <f>VLOOKUP($A53,'L3-明细条目报价'!$B$2:$I$148,7,FALSE)</f>
        <v>辆/天</v>
      </c>
      <c r="H53" s="180">
        <f>VLOOKUP($A53,'L3-明细条目报价'!$B$2:$I$148,8,FALSE)</f>
        <v>0</v>
      </c>
      <c r="I53" s="154"/>
      <c r="J53" s="110">
        <f t="shared" si="1"/>
        <v>0</v>
      </c>
    </row>
    <row r="54" spans="1:10">
      <c r="A54" s="155" t="s">
        <v>100</v>
      </c>
      <c r="B54" s="213" t="str">
        <f>VLOOKUP($A54,'L3-明细条目报价'!$B$2:$I$148,2,FALSE)</f>
        <v>地面交通</v>
      </c>
      <c r="C54" s="175" t="str">
        <f>VLOOKUP($A54,'L3-明细条目报价'!$B$2:$I$148,3,FALSE)</f>
        <v>37座中巴或等同档次</v>
      </c>
      <c r="D54" s="175" t="str">
        <f>VLOOKUP($A54,'L3-明细条目报价'!$B$2:$I$148,4,FALSE)</f>
        <v>超时长费</v>
      </c>
      <c r="E54" s="213" t="str">
        <f>VLOOKUP($A54,'L3-明细条目报价'!$B$2:$I$148,5,FALSE)</f>
        <v>/</v>
      </c>
      <c r="F54" s="213" t="str">
        <f>VLOOKUP($A54,'L3-明细条目报价'!$B$2:$I$148,6,FALSE)</f>
        <v>如金龙，以10分钟为最低计量单位，不足10分钟不计算费用</v>
      </c>
      <c r="G54" s="175" t="str">
        <f>VLOOKUP($A54,'L3-明细条目报价'!$B$2:$I$148,7,FALSE)</f>
        <v>辆/小时</v>
      </c>
      <c r="H54" s="180">
        <f>VLOOKUP($A54,'L3-明细条目报价'!$B$2:$I$148,8,FALSE)</f>
        <v>0</v>
      </c>
      <c r="I54" s="154"/>
      <c r="J54" s="110">
        <f t="shared" si="1"/>
        <v>0</v>
      </c>
    </row>
    <row r="55" spans="1:10">
      <c r="A55" s="155" t="s">
        <v>101</v>
      </c>
      <c r="B55" s="213" t="str">
        <f>VLOOKUP($A55,'L3-明细条目报价'!$B$2:$I$148,2,FALSE)</f>
        <v>地面交通</v>
      </c>
      <c r="C55" s="175" t="str">
        <f>VLOOKUP($A55,'L3-明细条目报价'!$B$2:$I$148,3,FALSE)</f>
        <v>37座中巴或等同档次</v>
      </c>
      <c r="D55" s="175" t="str">
        <f>VLOOKUP($A55,'L3-明细条目报价'!$B$2:$I$148,4,FALSE)</f>
        <v>超公里费</v>
      </c>
      <c r="E55" s="213" t="str">
        <f>VLOOKUP($A55,'L3-明细条目报价'!$B$2:$I$148,5,FALSE)</f>
        <v>/</v>
      </c>
      <c r="F55" s="213" t="str">
        <f>VLOOKUP($A55,'L3-明细条目报价'!$B$2:$I$148,6,FALSE)</f>
        <v>如金龙，以1公里为最低计量单位，不足1公里不计算费用</v>
      </c>
      <c r="G55" s="175" t="str">
        <f>VLOOKUP($A55,'L3-明细条目报价'!$B$2:$I$148,7,FALSE)</f>
        <v>车/公里</v>
      </c>
      <c r="H55" s="180">
        <f>VLOOKUP($A55,'L3-明细条目报价'!$B$2:$I$148,8,FALSE)</f>
        <v>0</v>
      </c>
      <c r="I55" s="154"/>
      <c r="J55" s="110">
        <f t="shared" si="1"/>
        <v>0</v>
      </c>
    </row>
    <row r="56" spans="1:10">
      <c r="A56" s="155" t="s">
        <v>102</v>
      </c>
      <c r="B56" s="213" t="str">
        <f>VLOOKUP($A56,'L3-明细条目报价'!$B$2:$I$148,2,FALSE)</f>
        <v>地面交通</v>
      </c>
      <c r="C56" s="175" t="str">
        <f>VLOOKUP($A56,'L3-明细条目报价'!$B$2:$I$148,3,FALSE)</f>
        <v>45座中巴或等同档次</v>
      </c>
      <c r="D56" s="175" t="str">
        <f>VLOOKUP($A56,'L3-明细条目报价'!$B$2:$I$148,4,FALSE)</f>
        <v>单次使用，60公里内，高速费另计</v>
      </c>
      <c r="E56" s="213" t="str">
        <f>VLOOKUP($A56,'L3-明细条目报价'!$B$2:$I$148,5,FALSE)</f>
        <v>/</v>
      </c>
      <c r="F56" s="213" t="str">
        <f>VLOOKUP($A56,'L3-明细条目报价'!$B$2:$I$148,6,FALSE)</f>
        <v>如金龙，包含车辆使用费/燃油充电费/司机服务费/司机餐食费，不含:停车费/高速费(含路桥费)</v>
      </c>
      <c r="G56" s="175" t="str">
        <f>VLOOKUP($A56,'L3-明细条目报价'!$B$2:$I$148,7,FALSE)</f>
        <v>辆/趟</v>
      </c>
      <c r="H56" s="180">
        <f>VLOOKUP($A56,'L3-明细条目报价'!$B$2:$I$148,8,FALSE)</f>
        <v>0</v>
      </c>
      <c r="I56" s="154"/>
      <c r="J56" s="110">
        <f t="shared" si="1"/>
        <v>0</v>
      </c>
    </row>
    <row r="57" spans="1:10">
      <c r="A57" s="155" t="s">
        <v>103</v>
      </c>
      <c r="B57" s="213" t="str">
        <f>VLOOKUP($A57,'L3-明细条目报价'!$B$2:$I$148,2,FALSE)</f>
        <v>地面交通</v>
      </c>
      <c r="C57" s="175" t="str">
        <f>VLOOKUP($A57,'L3-明细条目报价'!$B$2:$I$148,3,FALSE)</f>
        <v>45座中巴或等同档次</v>
      </c>
      <c r="D57" s="175" t="str">
        <f>VLOOKUP($A57,'L3-明细条目报价'!$B$2:$I$148,4,FALSE)</f>
        <v> 包车，1天8小时 or 100km计算，超出公里数及时间另计费</v>
      </c>
      <c r="E57" s="213" t="str">
        <f>VLOOKUP($A57,'L3-明细条目报价'!$B$2:$I$148,5,FALSE)</f>
        <v>/</v>
      </c>
      <c r="F57" s="213" t="str">
        <f>VLOOKUP($A57,'L3-明细条目报价'!$B$2:$I$148,6,FALSE)</f>
        <v>如金龙，包含：车辆使用费/燃油充电费/司机服务费/司机餐食费，不含:停车费/高速费(含路桥费)/司机住宿费 </v>
      </c>
      <c r="G57" s="175" t="str">
        <f>VLOOKUP($A57,'L3-明细条目报价'!$B$2:$I$148,7,FALSE)</f>
        <v>辆/天</v>
      </c>
      <c r="H57" s="180">
        <f>VLOOKUP($A57,'L3-明细条目报价'!$B$2:$I$148,8,FALSE)</f>
        <v>0</v>
      </c>
      <c r="I57" s="154"/>
      <c r="J57" s="110">
        <f t="shared" si="1"/>
        <v>0</v>
      </c>
    </row>
    <row r="58" spans="1:10">
      <c r="A58" s="155" t="s">
        <v>104</v>
      </c>
      <c r="B58" s="213" t="str">
        <f>VLOOKUP($A58,'L3-明细条目报价'!$B$2:$I$148,2,FALSE)</f>
        <v>地面交通</v>
      </c>
      <c r="C58" s="175" t="str">
        <f>VLOOKUP($A58,'L3-明细条目报价'!$B$2:$I$148,3,FALSE)</f>
        <v>45座中巴或等同档次</v>
      </c>
      <c r="D58" s="175" t="str">
        <f>VLOOKUP($A58,'L3-明细条目报价'!$B$2:$I$148,4,FALSE)</f>
        <v>超时长费</v>
      </c>
      <c r="E58" s="213" t="str">
        <f>VLOOKUP($A58,'L3-明细条目报价'!$B$2:$I$148,5,FALSE)</f>
        <v>/</v>
      </c>
      <c r="F58" s="213" t="str">
        <f>VLOOKUP($A58,'L3-明细条目报价'!$B$2:$I$148,6,FALSE)</f>
        <v>如金龙，以10分钟为最低计量单位，不足10分钟不计算费用</v>
      </c>
      <c r="G58" s="175" t="str">
        <f>VLOOKUP($A58,'L3-明细条目报价'!$B$2:$I$148,7,FALSE)</f>
        <v>辆/小时</v>
      </c>
      <c r="H58" s="180">
        <f>VLOOKUP($A58,'L3-明细条目报价'!$B$2:$I$148,8,FALSE)</f>
        <v>0</v>
      </c>
      <c r="I58" s="154"/>
      <c r="J58" s="110">
        <f t="shared" si="1"/>
        <v>0</v>
      </c>
    </row>
    <row r="59" spans="1:10">
      <c r="A59" s="155" t="s">
        <v>105</v>
      </c>
      <c r="B59" s="213" t="str">
        <f>VLOOKUP($A59,'L3-明细条目报价'!$B$2:$I$148,2,FALSE)</f>
        <v>地面交通</v>
      </c>
      <c r="C59" s="175" t="str">
        <f>VLOOKUP($A59,'L3-明细条目报价'!$B$2:$I$148,3,FALSE)</f>
        <v>45座中巴或等同档次</v>
      </c>
      <c r="D59" s="175" t="str">
        <f>VLOOKUP($A59,'L3-明细条目报价'!$B$2:$I$148,4,FALSE)</f>
        <v>超公里费</v>
      </c>
      <c r="E59" s="213" t="str">
        <f>VLOOKUP($A59,'L3-明细条目报价'!$B$2:$I$148,5,FALSE)</f>
        <v>/</v>
      </c>
      <c r="F59" s="213" t="str">
        <f>VLOOKUP($A59,'L3-明细条目报价'!$B$2:$I$148,6,FALSE)</f>
        <v>如金龙，以1公里为最低计量单位，不足1公里不计算费用</v>
      </c>
      <c r="G59" s="175" t="str">
        <f>VLOOKUP($A59,'L3-明细条目报价'!$B$2:$I$148,7,FALSE)</f>
        <v>车/公里</v>
      </c>
      <c r="H59" s="180">
        <f>VLOOKUP($A59,'L3-明细条目报价'!$B$2:$I$148,8,FALSE)</f>
        <v>0</v>
      </c>
      <c r="I59" s="154"/>
      <c r="J59" s="110">
        <f t="shared" si="1"/>
        <v>0</v>
      </c>
    </row>
    <row r="60" spans="1:10">
      <c r="A60" s="155" t="s">
        <v>106</v>
      </c>
      <c r="B60" s="213" t="str">
        <f>VLOOKUP($A60,'L3-明细条目报价'!$B$2:$I$148,2,FALSE)</f>
        <v>地面交通</v>
      </c>
      <c r="C60" s="175" t="str">
        <f>VLOOKUP($A60,'L3-明细条目报价'!$B$2:$I$148,3,FALSE)</f>
        <v>53座中巴或等同档次</v>
      </c>
      <c r="D60" s="175" t="str">
        <f>VLOOKUP($A60,'L3-明细条目报价'!$B$2:$I$148,4,FALSE)</f>
        <v>单次使用，60公里内，高速费另计</v>
      </c>
      <c r="E60" s="213" t="str">
        <f>VLOOKUP($A60,'L3-明细条目报价'!$B$2:$I$148,5,FALSE)</f>
        <v>/</v>
      </c>
      <c r="F60" s="213" t="str">
        <f>VLOOKUP($A60,'L3-明细条目报价'!$B$2:$I$148,6,FALSE)</f>
        <v>如金龙，包含车辆使用费/燃油充电费/司机服务费/司机餐食费，不含:停车费/高速费(含路桥费)</v>
      </c>
      <c r="G60" s="175" t="str">
        <f>VLOOKUP($A60,'L3-明细条目报价'!$B$2:$I$148,7,FALSE)</f>
        <v>辆/趟</v>
      </c>
      <c r="H60" s="180">
        <f>VLOOKUP($A60,'L3-明细条目报价'!$B$2:$I$148,8,FALSE)</f>
        <v>0</v>
      </c>
      <c r="I60" s="154"/>
      <c r="J60" s="110">
        <f t="shared" si="1"/>
        <v>0</v>
      </c>
    </row>
    <row r="61" spans="1:10">
      <c r="A61" s="155" t="s">
        <v>107</v>
      </c>
      <c r="B61" s="213" t="str">
        <f>VLOOKUP($A61,'L3-明细条目报价'!$B$2:$I$148,2,FALSE)</f>
        <v>地面交通</v>
      </c>
      <c r="C61" s="175" t="str">
        <f>VLOOKUP($A61,'L3-明细条目报价'!$B$2:$I$148,3,FALSE)</f>
        <v>53座中巴或等同档次</v>
      </c>
      <c r="D61" s="175" t="str">
        <f>VLOOKUP($A61,'L3-明细条目报价'!$B$2:$I$148,4,FALSE)</f>
        <v> 包车，1天8小时 or 100km计算，超出公里数及时间另计费</v>
      </c>
      <c r="E61" s="213" t="str">
        <f>VLOOKUP($A61,'L3-明细条目报价'!$B$2:$I$148,5,FALSE)</f>
        <v>/</v>
      </c>
      <c r="F61" s="213" t="str">
        <f>VLOOKUP($A61,'L3-明细条目报价'!$B$2:$I$148,6,FALSE)</f>
        <v>如金龙，包含：车辆使用费/燃油充电费/司机服务费/司机餐食费，不含:停车费/高速费(含路桥费)/司机住宿费 </v>
      </c>
      <c r="G61" s="175" t="str">
        <f>VLOOKUP($A61,'L3-明细条目报价'!$B$2:$I$148,7,FALSE)</f>
        <v>辆/天</v>
      </c>
      <c r="H61" s="180">
        <f>VLOOKUP($A61,'L3-明细条目报价'!$B$2:$I$148,8,FALSE)</f>
        <v>0</v>
      </c>
      <c r="I61" s="154"/>
      <c r="J61" s="110">
        <f t="shared" si="1"/>
        <v>0</v>
      </c>
    </row>
    <row r="62" spans="1:10">
      <c r="A62" s="155" t="s">
        <v>108</v>
      </c>
      <c r="B62" s="213" t="str">
        <f>VLOOKUP($A62,'L3-明细条目报价'!$B$2:$I$148,2,FALSE)</f>
        <v>地面交通</v>
      </c>
      <c r="C62" s="175" t="str">
        <f>VLOOKUP($A62,'L3-明细条目报价'!$B$2:$I$148,3,FALSE)</f>
        <v>53座中巴或等同档次</v>
      </c>
      <c r="D62" s="175" t="str">
        <f>VLOOKUP($A62,'L3-明细条目报价'!$B$2:$I$148,4,FALSE)</f>
        <v>超时长费</v>
      </c>
      <c r="E62" s="213" t="str">
        <f>VLOOKUP($A62,'L3-明细条目报价'!$B$2:$I$148,5,FALSE)</f>
        <v>/</v>
      </c>
      <c r="F62" s="213" t="str">
        <f>VLOOKUP($A62,'L3-明细条目报价'!$B$2:$I$148,6,FALSE)</f>
        <v>如金龙，以10分钟为最低计量单位，不足10分钟不计算费用</v>
      </c>
      <c r="G62" s="175" t="str">
        <f>VLOOKUP($A62,'L3-明细条目报价'!$B$2:$I$148,7,FALSE)</f>
        <v>辆/小时</v>
      </c>
      <c r="H62" s="180">
        <f>VLOOKUP($A62,'L3-明细条目报价'!$B$2:$I$148,8,FALSE)</f>
        <v>0</v>
      </c>
      <c r="I62" s="154"/>
      <c r="J62" s="110">
        <f t="shared" si="1"/>
        <v>0</v>
      </c>
    </row>
    <row r="63" spans="1:10">
      <c r="A63" s="155" t="s">
        <v>109</v>
      </c>
      <c r="B63" s="213" t="str">
        <f>VLOOKUP($A63,'L3-明细条目报价'!$B$2:$I$148,2,FALSE)</f>
        <v>地面交通</v>
      </c>
      <c r="C63" s="175" t="str">
        <f>VLOOKUP($A63,'L3-明细条目报价'!$B$2:$I$148,3,FALSE)</f>
        <v>53座中巴或等同档次</v>
      </c>
      <c r="D63" s="175" t="str">
        <f>VLOOKUP($A63,'L3-明细条目报价'!$B$2:$I$148,4,FALSE)</f>
        <v>超公里费</v>
      </c>
      <c r="E63" s="213" t="str">
        <f>VLOOKUP($A63,'L3-明细条目报价'!$B$2:$I$148,5,FALSE)</f>
        <v>/</v>
      </c>
      <c r="F63" s="213" t="str">
        <f>VLOOKUP($A63,'L3-明细条目报价'!$B$2:$I$148,6,FALSE)</f>
        <v>如金龙，以1公里为最低计量单位，不足1公里不计算费用</v>
      </c>
      <c r="G63" s="175" t="str">
        <f>VLOOKUP($A63,'L3-明细条目报价'!$B$2:$I$148,7,FALSE)</f>
        <v>车/公里</v>
      </c>
      <c r="H63" s="180">
        <f>VLOOKUP($A63,'L3-明细条目报价'!$B$2:$I$148,8,FALSE)</f>
        <v>0</v>
      </c>
      <c r="I63" s="154"/>
      <c r="J63" s="110">
        <f t="shared" si="1"/>
        <v>0</v>
      </c>
    </row>
    <row r="64" spans="1:10">
      <c r="A64" s="155" t="s">
        <v>110</v>
      </c>
      <c r="B64" s="213" t="str">
        <f>VLOOKUP($A64,'L3-明细条目报价'!$B$2:$I$148,2,FALSE)</f>
        <v>地面交通</v>
      </c>
      <c r="C64" s="175" t="str">
        <f>VLOOKUP($A64,'L3-明细条目报价'!$B$2:$I$148,3,FALSE)</f>
        <v>57座中巴或等同档次</v>
      </c>
      <c r="D64" s="175" t="str">
        <f>VLOOKUP($A64,'L3-明细条目报价'!$B$2:$I$148,4,FALSE)</f>
        <v>单次使用，60公里内，高速费另计</v>
      </c>
      <c r="E64" s="213" t="str">
        <f>VLOOKUP($A64,'L3-明细条目报价'!$B$2:$I$148,5,FALSE)</f>
        <v>/</v>
      </c>
      <c r="F64" s="213" t="str">
        <f>VLOOKUP($A64,'L3-明细条目报价'!$B$2:$I$148,6,FALSE)</f>
        <v>如金龙，包含车辆使用费/燃油充电费/司机服务费/司机餐食费，不含:停车费/高速费(含路桥费)</v>
      </c>
      <c r="G64" s="175" t="str">
        <f>VLOOKUP($A64,'L3-明细条目报价'!$B$2:$I$148,7,FALSE)</f>
        <v>辆/趟</v>
      </c>
      <c r="H64" s="180">
        <f>VLOOKUP($A64,'L3-明细条目报价'!$B$2:$I$148,8,FALSE)</f>
        <v>0</v>
      </c>
      <c r="I64" s="154"/>
      <c r="J64" s="110">
        <f t="shared" si="1"/>
        <v>0</v>
      </c>
    </row>
    <row r="65" spans="1:10">
      <c r="A65" s="155" t="s">
        <v>111</v>
      </c>
      <c r="B65" s="213" t="str">
        <f>VLOOKUP($A65,'L3-明细条目报价'!$B$2:$I$148,2,FALSE)</f>
        <v>地面交通</v>
      </c>
      <c r="C65" s="175" t="str">
        <f>VLOOKUP($A65,'L3-明细条目报价'!$B$2:$I$148,3,FALSE)</f>
        <v>57座中巴或等同档次</v>
      </c>
      <c r="D65" s="175" t="str">
        <f>VLOOKUP($A65,'L3-明细条目报价'!$B$2:$I$148,4,FALSE)</f>
        <v> 包车，1天8小时 or 100km计算，超出公里数及时间另计费</v>
      </c>
      <c r="E65" s="213" t="str">
        <f>VLOOKUP($A65,'L3-明细条目报价'!$B$2:$I$148,5,FALSE)</f>
        <v>/</v>
      </c>
      <c r="F65" s="213" t="str">
        <f>VLOOKUP($A65,'L3-明细条目报价'!$B$2:$I$148,6,FALSE)</f>
        <v>如金龙，包含：车辆使用费/燃油充电费/司机服务费/司机餐食费，不含:停车费/高速费(含路桥费)/司机住宿费 </v>
      </c>
      <c r="G65" s="175" t="str">
        <f>VLOOKUP($A65,'L3-明细条目报价'!$B$2:$I$148,7,FALSE)</f>
        <v>辆/天</v>
      </c>
      <c r="H65" s="180">
        <f>VLOOKUP($A65,'L3-明细条目报价'!$B$2:$I$148,8,FALSE)</f>
        <v>0</v>
      </c>
      <c r="I65" s="154"/>
      <c r="J65" s="110">
        <f t="shared" si="1"/>
        <v>0</v>
      </c>
    </row>
    <row r="66" spans="1:10">
      <c r="A66" s="155" t="s">
        <v>112</v>
      </c>
      <c r="B66" s="213" t="str">
        <f>VLOOKUP($A66,'L3-明细条目报价'!$B$2:$I$148,2,FALSE)</f>
        <v>地面交通</v>
      </c>
      <c r="C66" s="175" t="str">
        <f>VLOOKUP($A66,'L3-明细条目报价'!$B$2:$I$148,3,FALSE)</f>
        <v>57座中巴或等同档次</v>
      </c>
      <c r="D66" s="175" t="str">
        <f>VLOOKUP($A66,'L3-明细条目报价'!$B$2:$I$148,4,FALSE)</f>
        <v>超时长费</v>
      </c>
      <c r="E66" s="213" t="str">
        <f>VLOOKUP($A66,'L3-明细条目报价'!$B$2:$I$148,5,FALSE)</f>
        <v>/</v>
      </c>
      <c r="F66" s="213" t="str">
        <f>VLOOKUP($A66,'L3-明细条目报价'!$B$2:$I$148,6,FALSE)</f>
        <v>如金龙，以10分钟为最低计量单位，不足10分钟不计算费用</v>
      </c>
      <c r="G66" s="175" t="str">
        <f>VLOOKUP($A66,'L3-明细条目报价'!$B$2:$I$148,7,FALSE)</f>
        <v>辆/小时</v>
      </c>
      <c r="H66" s="180">
        <f>VLOOKUP($A66,'L3-明细条目报价'!$B$2:$I$148,8,FALSE)</f>
        <v>0</v>
      </c>
      <c r="I66" s="154"/>
      <c r="J66" s="110">
        <f t="shared" si="1"/>
        <v>0</v>
      </c>
    </row>
    <row r="67" spans="1:10">
      <c r="A67" s="155" t="s">
        <v>113</v>
      </c>
      <c r="B67" s="213" t="str">
        <f>VLOOKUP($A67,'L3-明细条目报价'!$B$2:$I$148,2,FALSE)</f>
        <v>地面交通</v>
      </c>
      <c r="C67" s="175" t="str">
        <f>VLOOKUP($A67,'L3-明细条目报价'!$B$2:$I$148,3,FALSE)</f>
        <v>57座中巴或等同档次</v>
      </c>
      <c r="D67" s="175" t="str">
        <f>VLOOKUP($A67,'L3-明细条目报价'!$B$2:$I$148,4,FALSE)</f>
        <v>超公里费</v>
      </c>
      <c r="E67" s="213" t="str">
        <f>VLOOKUP($A67,'L3-明细条目报价'!$B$2:$I$148,5,FALSE)</f>
        <v>/</v>
      </c>
      <c r="F67" s="213" t="str">
        <f>VLOOKUP($A67,'L3-明细条目报价'!$B$2:$I$148,6,FALSE)</f>
        <v>如金龙，以1公里为最低计量单位，不足1公里不计算费用</v>
      </c>
      <c r="G67" s="175" t="str">
        <f>VLOOKUP($A67,'L3-明细条目报价'!$B$2:$I$148,7,FALSE)</f>
        <v>车/公里</v>
      </c>
      <c r="H67" s="180">
        <f>VLOOKUP($A67,'L3-明细条目报价'!$B$2:$I$148,8,FALSE)</f>
        <v>0</v>
      </c>
      <c r="I67" s="154"/>
      <c r="J67" s="110">
        <f t="shared" si="1"/>
        <v>0</v>
      </c>
    </row>
    <row r="68" spans="1:10">
      <c r="A68" s="155" t="s">
        <v>114</v>
      </c>
      <c r="B68" s="213" t="str">
        <f>VLOOKUP($A68,'L3-明细条目报价'!$B$2:$I$148,2,FALSE)</f>
        <v>地面交通</v>
      </c>
      <c r="C68" s="175" t="str">
        <f>VLOOKUP($A68,'L3-明细条目报价'!$B$2:$I$148,3,FALSE)</f>
        <v>其他车辆费用</v>
      </c>
      <c r="D68" s="175" t="str">
        <f>VLOOKUP($A68,'L3-明细条目报价'!$B$2:$I$148,4,FALSE)</f>
        <v>停车费</v>
      </c>
      <c r="E68" s="213" t="str">
        <f>VLOOKUP($A68,'L3-明细条目报价'!$B$2:$I$148,5,FALSE)</f>
        <v>/</v>
      </c>
      <c r="F68" s="213" t="str">
        <f>VLOOKUP($A68,'L3-明细条目报价'!$B$2:$I$148,6,FALSE)</f>
        <v>需提供凭证据实结算</v>
      </c>
      <c r="G68" s="175" t="str">
        <f>VLOOKUP($A68,'L3-明细条目报价'!$B$2:$I$148,7,FALSE)</f>
        <v>项</v>
      </c>
      <c r="H68" s="180">
        <f>VLOOKUP($A68,'L3-明细条目报价'!$B$2:$I$148,8,FALSE)</f>
        <v>0</v>
      </c>
      <c r="I68" s="154"/>
      <c r="J68" s="110">
        <f t="shared" si="1"/>
        <v>0</v>
      </c>
    </row>
    <row r="69" spans="1:10">
      <c r="A69" s="155" t="s">
        <v>115</v>
      </c>
      <c r="B69" s="213" t="str">
        <f>VLOOKUP($A69,'L3-明细条目报价'!$B$2:$I$148,2,FALSE)</f>
        <v>地面交通</v>
      </c>
      <c r="C69" s="175" t="str">
        <f>VLOOKUP($A69,'L3-明细条目报价'!$B$2:$I$148,3,FALSE)</f>
        <v>其他车辆费用</v>
      </c>
      <c r="D69" s="175" t="str">
        <f>VLOOKUP($A69,'L3-明细条目报价'!$B$2:$I$148,4,FALSE)</f>
        <v>高速费(含路桥费)</v>
      </c>
      <c r="E69" s="213" t="str">
        <f>VLOOKUP($A69,'L3-明细条目报价'!$B$2:$I$148,5,FALSE)</f>
        <v>/</v>
      </c>
      <c r="F69" s="213" t="str">
        <f>VLOOKUP($A69,'L3-明细条目报价'!$B$2:$I$148,6,FALSE)</f>
        <v>需提供凭证据实结算</v>
      </c>
      <c r="G69" s="175" t="str">
        <f>VLOOKUP($A69,'L3-明细条目报价'!$B$2:$I$148,7,FALSE)</f>
        <v>项</v>
      </c>
      <c r="H69" s="180">
        <f>VLOOKUP($A69,'L3-明细条目报价'!$B$2:$I$148,8,FALSE)</f>
        <v>0</v>
      </c>
      <c r="I69" s="154"/>
      <c r="J69" s="110">
        <f t="shared" si="1"/>
        <v>0</v>
      </c>
    </row>
    <row r="70" spans="1:10">
      <c r="A70" s="155" t="s">
        <v>116</v>
      </c>
      <c r="B70" s="213" t="str">
        <f>VLOOKUP($A70,'L3-明细条目报价'!$B$2:$I$148,2,FALSE)</f>
        <v>地面交通</v>
      </c>
      <c r="C70" s="175" t="str">
        <f>VLOOKUP($A70,'L3-明细条目报价'!$B$2:$I$148,3,FALSE)</f>
        <v>其他车辆费用</v>
      </c>
      <c r="D70" s="175" t="str">
        <f>VLOOKUP($A70,'L3-明细条目报价'!$B$2:$I$148,4,FALSE)</f>
        <v>司机住宿费</v>
      </c>
      <c r="E70" s="213" t="str">
        <f>VLOOKUP($A70,'L3-明细条目报价'!$B$2:$I$148,5,FALSE)</f>
        <v>/</v>
      </c>
      <c r="F70" s="213" t="str">
        <f>VLOOKUP($A70,'L3-明细条目报价'!$B$2:$I$148,6,FALSE)</f>
        <v>仅多日包车且司机按照乘坐人要求产生费用，同性双床上限350元/间夜，据实结算（凭证完整：凭证金额与补助上限金额取低值）</v>
      </c>
      <c r="G70" s="175" t="str">
        <f>VLOOKUP($A70,'L3-明细条目报价'!$B$2:$I$148,7,FALSE)</f>
        <v>项</v>
      </c>
      <c r="H70" s="180">
        <f>VLOOKUP($A70,'L3-明细条目报价'!$B$2:$I$148,8,FALSE)</f>
        <v>0</v>
      </c>
      <c r="I70" s="154"/>
      <c r="J70" s="110">
        <f t="shared" si="1"/>
        <v>0</v>
      </c>
    </row>
    <row r="71" ht="32.25" customHeight="1" spans="1:10">
      <c r="A71" s="208" t="s">
        <v>11</v>
      </c>
      <c r="B71" s="207" t="s">
        <v>12</v>
      </c>
      <c r="C71" s="214"/>
      <c r="D71" s="214"/>
      <c r="E71" s="215"/>
      <c r="F71" s="215"/>
      <c r="G71" s="214"/>
      <c r="H71" s="216"/>
      <c r="I71" s="209" t="s">
        <v>47</v>
      </c>
      <c r="J71" s="106">
        <f>SUM(J73:J90)</f>
        <v>0</v>
      </c>
    </row>
    <row r="72" spans="1:10">
      <c r="A72" s="211" t="s">
        <v>1</v>
      </c>
      <c r="B72" s="211" t="s">
        <v>48</v>
      </c>
      <c r="C72" s="211" t="s">
        <v>49</v>
      </c>
      <c r="D72" s="211" t="s">
        <v>50</v>
      </c>
      <c r="E72" s="211" t="s">
        <v>51</v>
      </c>
      <c r="F72" s="211" t="s">
        <v>7</v>
      </c>
      <c r="G72" s="211" t="s">
        <v>52</v>
      </c>
      <c r="H72" s="212" t="s">
        <v>53</v>
      </c>
      <c r="I72" s="212" t="s">
        <v>5</v>
      </c>
      <c r="J72" s="212" t="s">
        <v>6</v>
      </c>
    </row>
    <row r="73" spans="1:10">
      <c r="A73" s="155" t="s">
        <v>117</v>
      </c>
      <c r="B73" s="213" t="str">
        <f>VLOOKUP($A73,'L3-明细条目报价'!$B$2:$I$148,2,FALSE)</f>
        <v>人员及服务</v>
      </c>
      <c r="C73" s="175" t="str">
        <f>VLOOKUP($A73,'L3-明细条目报价'!$B$2:$I$148,3,FALSE)</f>
        <v>供应商自有服务人员</v>
      </c>
      <c r="D73" s="175" t="str">
        <f>VLOOKUP($A73,'L3-明细条目报价'!$B$2:$I$148,4,FALSE)</f>
        <v>现场工作人员</v>
      </c>
      <c r="E73" s="213" t="str">
        <f>VLOOKUP($A73,'L3-明细条目报价'!$B$2:$I$148,5,FALSE)</f>
        <v>项目经理</v>
      </c>
      <c r="F73" s="213" t="str">
        <f>VLOOKUP($A73,'L3-明细条目报价'!$B$2:$I$148,6,FALSE)</f>
        <v>需提供人员分工情况及承担职责，不含住宿、交通、补助等费用</v>
      </c>
      <c r="G73" s="175" t="str">
        <f>VLOOKUP($A73,'L3-明细条目报价'!$B$2:$I$148,7,FALSE)</f>
        <v>人/天</v>
      </c>
      <c r="H73" s="180">
        <f>VLOOKUP($A73,'L3-明细条目报价'!$B$2:$I$148,8,FALSE)</f>
        <v>0</v>
      </c>
      <c r="I73" s="154"/>
      <c r="J73" s="110">
        <f>H73*I73</f>
        <v>0</v>
      </c>
    </row>
    <row r="74" spans="1:10">
      <c r="A74" s="155" t="s">
        <v>118</v>
      </c>
      <c r="B74" s="213" t="str">
        <f>VLOOKUP($A74,'L3-明细条目报价'!$B$2:$I$148,2,FALSE)</f>
        <v>人员及服务</v>
      </c>
      <c r="C74" s="175" t="str">
        <f>VLOOKUP($A74,'L3-明细条目报价'!$B$2:$I$148,3,FALSE)</f>
        <v>供应商自有服务人员</v>
      </c>
      <c r="D74" s="175" t="str">
        <f>VLOOKUP($A74,'L3-明细条目报价'!$B$2:$I$148,4,FALSE)</f>
        <v>现场工作人员</v>
      </c>
      <c r="E74" s="213" t="str">
        <f>VLOOKUP($A74,'L3-明细条目报价'!$B$2:$I$148,5,FALSE)</f>
        <v>现场执行人员</v>
      </c>
      <c r="F74" s="213" t="str">
        <f>VLOOKUP($A74,'L3-明细条目报价'!$B$2:$I$148,6,FALSE)</f>
        <v>不含住宿、交通、补助等费用</v>
      </c>
      <c r="G74" s="175" t="str">
        <f>VLOOKUP($A74,'L3-明细条目报价'!$B$2:$I$148,7,FALSE)</f>
        <v>人/天</v>
      </c>
      <c r="H74" s="180">
        <f>VLOOKUP($A74,'L3-明细条目报价'!$B$2:$I$148,8,FALSE)</f>
        <v>0</v>
      </c>
      <c r="I74" s="154"/>
      <c r="J74" s="110">
        <f t="shared" ref="J74:J90" si="2">H74*I74</f>
        <v>0</v>
      </c>
    </row>
    <row r="75" spans="1:10">
      <c r="A75" s="155" t="s">
        <v>119</v>
      </c>
      <c r="B75" s="213" t="str">
        <f>VLOOKUP($A75,'L3-明细条目报价'!$B$2:$I$148,2,FALSE)</f>
        <v>人员及服务</v>
      </c>
      <c r="C75" s="175" t="str">
        <f>VLOOKUP($A75,'L3-明细条目报价'!$B$2:$I$148,3,FALSE)</f>
        <v>三方人员</v>
      </c>
      <c r="D75" s="175" t="str">
        <f>VLOOKUP($A75,'L3-明细条目报价'!$B$2:$I$148,4,FALSE)</f>
        <v>保洁</v>
      </c>
      <c r="E75" s="213" t="str">
        <f>VLOOKUP($A75,'L3-明细条目报价'!$B$2:$I$148,5,FALSE)</f>
        <v>/</v>
      </c>
      <c r="F75" s="213" t="str">
        <f>VLOOKUP($A75,'L3-明细条目报价'!$B$2:$I$148,6,FALSE)</f>
        <v>每场按8小时计，超过8小时但不到4小时按半天结算</v>
      </c>
      <c r="G75" s="175" t="str">
        <f>VLOOKUP($A75,'L3-明细条目报价'!$B$2:$I$148,7,FALSE)</f>
        <v>人/场</v>
      </c>
      <c r="H75" s="180">
        <f>VLOOKUP($A75,'L3-明细条目报价'!$B$2:$I$148,8,FALSE)</f>
        <v>0</v>
      </c>
      <c r="I75" s="154"/>
      <c r="J75" s="110">
        <f t="shared" si="2"/>
        <v>0</v>
      </c>
    </row>
    <row r="76" spans="1:10">
      <c r="A76" s="155" t="s">
        <v>120</v>
      </c>
      <c r="B76" s="213" t="str">
        <f>VLOOKUP($A76,'L3-明细条目报价'!$B$2:$I$148,2,FALSE)</f>
        <v>人员及服务</v>
      </c>
      <c r="C76" s="175" t="str">
        <f>VLOOKUP($A76,'L3-明细条目报价'!$B$2:$I$148,3,FALSE)</f>
        <v>三方人员</v>
      </c>
      <c r="D76" s="175" t="str">
        <f>VLOOKUP($A76,'L3-明细条目报价'!$B$2:$I$148,4,FALSE)</f>
        <v>礼仪</v>
      </c>
      <c r="E76" s="213" t="str">
        <f>VLOOKUP($A76,'L3-明细条目报价'!$B$2:$I$148,5,FALSE)</f>
        <v>/</v>
      </c>
      <c r="F76" s="213" t="str">
        <f>VLOOKUP($A76,'L3-明细条目报价'!$B$2:$I$148,6,FALSE)</f>
        <v>每场不超过8小时，彩排按每人0.5场收费，超过8小时但不到4小时按半天结算</v>
      </c>
      <c r="G76" s="175" t="str">
        <f>VLOOKUP($A76,'L3-明细条目报价'!$B$2:$I$148,7,FALSE)</f>
        <v>人/场</v>
      </c>
      <c r="H76" s="180">
        <f>VLOOKUP($A76,'L3-明细条目报价'!$B$2:$I$148,8,FALSE)</f>
        <v>0</v>
      </c>
      <c r="I76" s="154"/>
      <c r="J76" s="110">
        <f t="shared" si="2"/>
        <v>0</v>
      </c>
    </row>
    <row r="77" spans="1:10">
      <c r="A77" s="155" t="s">
        <v>121</v>
      </c>
      <c r="B77" s="213" t="str">
        <f>VLOOKUP($A77,'L3-明细条目报价'!$B$2:$I$148,2,FALSE)</f>
        <v>人员及服务</v>
      </c>
      <c r="C77" s="175" t="str">
        <f>VLOOKUP($A77,'L3-明细条目报价'!$B$2:$I$148,3,FALSE)</f>
        <v>三方人员</v>
      </c>
      <c r="D77" s="175" t="str">
        <f>VLOOKUP($A77,'L3-明细条目报价'!$B$2:$I$148,4,FALSE)</f>
        <v>保安</v>
      </c>
      <c r="E77" s="213" t="str">
        <f>VLOOKUP($A77,'L3-明细条目报价'!$B$2:$I$148,5,FALSE)</f>
        <v>/</v>
      </c>
      <c r="F77" s="213" t="str">
        <f>VLOOKUP($A77,'L3-明细条目报价'!$B$2:$I$148,6,FALSE)</f>
        <v>每场不超过8小时，彩排按每人0.5场收费，超过8小时但不到4小时按半天结算</v>
      </c>
      <c r="G77" s="175" t="str">
        <f>VLOOKUP($A77,'L3-明细条目报价'!$B$2:$I$148,7,FALSE)</f>
        <v>人/场</v>
      </c>
      <c r="H77" s="180">
        <f>VLOOKUP($A77,'L3-明细条目报价'!$B$2:$I$148,8,FALSE)</f>
        <v>0</v>
      </c>
      <c r="I77" s="154"/>
      <c r="J77" s="110">
        <f t="shared" si="2"/>
        <v>0</v>
      </c>
    </row>
    <row r="78" spans="1:10">
      <c r="A78" s="155" t="s">
        <v>122</v>
      </c>
      <c r="B78" s="213" t="str">
        <f>VLOOKUP($A78,'L3-明细条目报价'!$B$2:$I$148,2,FALSE)</f>
        <v>人员及服务</v>
      </c>
      <c r="C78" s="175" t="str">
        <f>VLOOKUP($A78,'L3-明细条目报价'!$B$2:$I$148,3,FALSE)</f>
        <v>三方人员</v>
      </c>
      <c r="D78" s="175" t="str">
        <f>VLOOKUP($A78,'L3-明细条目报价'!$B$2:$I$148,4,FALSE)</f>
        <v>摄影人员</v>
      </c>
      <c r="E78" s="213" t="str">
        <f>VLOOKUP($A78,'L3-明细条目报价'!$B$2:$I$148,5,FALSE)</f>
        <v>普通数字摄影</v>
      </c>
      <c r="F78" s="213" t="str">
        <f>VLOOKUP($A78,'L3-明细条目报价'!$B$2:$I$148,6,FALSE)</f>
        <v>人员劳务费及基础拍摄设备。每天不超过8小时，彩排与活动日价格一致（5年从业经验）</v>
      </c>
      <c r="G78" s="175" t="str">
        <f>VLOOKUP($A78,'L3-明细条目报价'!$B$2:$I$148,7,FALSE)</f>
        <v>人/天</v>
      </c>
      <c r="H78" s="180">
        <f>VLOOKUP($A78,'L3-明细条目报价'!$B$2:$I$148,8,FALSE)</f>
        <v>0</v>
      </c>
      <c r="I78" s="154"/>
      <c r="J78" s="110">
        <f t="shared" si="2"/>
        <v>0</v>
      </c>
    </row>
    <row r="79" spans="1:10">
      <c r="A79" s="155" t="s">
        <v>123</v>
      </c>
      <c r="B79" s="213" t="str">
        <f>VLOOKUP($A79,'L3-明细条目报价'!$B$2:$I$148,2,FALSE)</f>
        <v>人员及服务</v>
      </c>
      <c r="C79" s="175" t="str">
        <f>VLOOKUP($A79,'L3-明细条目报价'!$B$2:$I$148,3,FALSE)</f>
        <v>三方人员</v>
      </c>
      <c r="D79" s="175" t="str">
        <f>VLOOKUP($A79,'L3-明细条目报价'!$B$2:$I$148,4,FALSE)</f>
        <v>摄影人员</v>
      </c>
      <c r="E79" s="213" t="str">
        <f>VLOOKUP($A79,'L3-明细条目报价'!$B$2:$I$148,5,FALSE)</f>
        <v>普通数字视频拍摄</v>
      </c>
      <c r="F79" s="213" t="str">
        <f>VLOOKUP($A79,'L3-明细条目报价'!$B$2:$I$148,6,FALSE)</f>
        <v>人员劳务费及基础拍摄设备。每天不超过8小时，彩排与活动日价格一致（5年从业经验）</v>
      </c>
      <c r="G79" s="175" t="str">
        <f>VLOOKUP($A79,'L3-明细条目报价'!$B$2:$I$148,7,FALSE)</f>
        <v>人/天</v>
      </c>
      <c r="H79" s="180">
        <f>VLOOKUP($A79,'L3-明细条目报价'!$B$2:$I$148,8,FALSE)</f>
        <v>0</v>
      </c>
      <c r="I79" s="154"/>
      <c r="J79" s="110">
        <f t="shared" si="2"/>
        <v>0</v>
      </c>
    </row>
    <row r="80" spans="1:10">
      <c r="A80" s="155" t="s">
        <v>124</v>
      </c>
      <c r="B80" s="213" t="str">
        <f>VLOOKUP($A80,'L3-明细条目报价'!$B$2:$I$148,2,FALSE)</f>
        <v>人员及服务</v>
      </c>
      <c r="C80" s="175" t="str">
        <f>VLOOKUP($A80,'L3-明细条目报价'!$B$2:$I$148,3,FALSE)</f>
        <v>三方人员</v>
      </c>
      <c r="D80" s="175" t="str">
        <f>VLOOKUP($A80,'L3-明细条目报价'!$B$2:$I$148,4,FALSE)</f>
        <v>云摄影</v>
      </c>
      <c r="E80" s="213" t="str">
        <f>VLOOKUP($A80,'L3-明细条目报价'!$B$2:$I$148,5,FALSE)</f>
        <v>摄影师+修图+平台使用</v>
      </c>
      <c r="F80" s="213" t="str">
        <f>VLOOKUP($A80,'L3-明细条目报价'!$B$2:$I$148,6,FALSE)</f>
        <v>人员劳务费及基础拍摄设备。每天不超过8小时，彩排与活动日价格一致（5年从业经验）</v>
      </c>
      <c r="G80" s="175" t="str">
        <f>VLOOKUP($A80,'L3-明细条目报价'!$B$2:$I$148,7,FALSE)</f>
        <v>人/天</v>
      </c>
      <c r="H80" s="180">
        <f>VLOOKUP($A80,'L3-明细条目报价'!$B$2:$I$148,8,FALSE)</f>
        <v>0</v>
      </c>
      <c r="I80" s="154"/>
      <c r="J80" s="110">
        <f t="shared" si="2"/>
        <v>0</v>
      </c>
    </row>
    <row r="81" spans="1:10">
      <c r="A81" s="155" t="s">
        <v>125</v>
      </c>
      <c r="B81" s="213" t="str">
        <f>VLOOKUP($A81,'L3-明细条目报价'!$B$2:$I$148,2,FALSE)</f>
        <v>人员及服务</v>
      </c>
      <c r="C81" s="175" t="str">
        <f>VLOOKUP($A81,'L3-明细条目报价'!$B$2:$I$148,3,FALSE)</f>
        <v>三方人员</v>
      </c>
      <c r="D81" s="175" t="str">
        <f>VLOOKUP($A81,'L3-明细条目报价'!$B$2:$I$148,4,FALSE)</f>
        <v>云摄影</v>
      </c>
      <c r="E81" s="213" t="str">
        <f>VLOOKUP($A81,'L3-明细条目报价'!$B$2:$I$148,5,FALSE)</f>
        <v>Ai修图+平台使用</v>
      </c>
      <c r="F81" s="213" t="str">
        <f>VLOOKUP($A81,'L3-明细条目报价'!$B$2:$I$148,6,FALSE)</f>
        <v>AI修图及平台使用，例如VPHOTO</v>
      </c>
      <c r="G81" s="175" t="str">
        <f>VLOOKUP($A81,'L3-明细条目报价'!$B$2:$I$148,7,FALSE)</f>
        <v>场</v>
      </c>
      <c r="H81" s="180">
        <f>VLOOKUP($A81,'L3-明细条目报价'!$B$2:$I$148,8,FALSE)</f>
        <v>0</v>
      </c>
      <c r="I81" s="154"/>
      <c r="J81" s="110">
        <f t="shared" si="2"/>
        <v>0</v>
      </c>
    </row>
    <row r="82" spans="1:10">
      <c r="A82" s="155" t="s">
        <v>126</v>
      </c>
      <c r="B82" s="213" t="str">
        <f>VLOOKUP($A82,'L3-明细条目报价'!$B$2:$I$148,2,FALSE)</f>
        <v>人员及服务</v>
      </c>
      <c r="C82" s="175" t="str">
        <f>VLOOKUP($A82,'L3-明细条目报价'!$B$2:$I$148,3,FALSE)</f>
        <v>三方人员</v>
      </c>
      <c r="D82" s="175" t="str">
        <f>VLOOKUP($A82,'L3-明细条目报价'!$B$2:$I$148,4,FALSE)</f>
        <v>搭建人员</v>
      </c>
      <c r="E82" s="213" t="str">
        <f>VLOOKUP($A82,'L3-明细条目报价'!$B$2:$I$148,5,FALSE)</f>
        <v>搭建人员</v>
      </c>
      <c r="F82" s="213" t="str">
        <f>VLOOKUP($A82,'L3-明细条目报价'!$B$2:$I$148,6,FALSE)</f>
        <v>每场不超过8小时</v>
      </c>
      <c r="G82" s="175" t="str">
        <f>VLOOKUP($A82,'L3-明细条目报价'!$B$2:$I$148,7,FALSE)</f>
        <v>人/场</v>
      </c>
      <c r="H82" s="180">
        <f>VLOOKUP($A82,'L3-明细条目报价'!$B$2:$I$148,8,FALSE)</f>
        <v>0</v>
      </c>
      <c r="I82" s="154"/>
      <c r="J82" s="110">
        <f t="shared" si="2"/>
        <v>0</v>
      </c>
    </row>
    <row r="83" spans="1:10">
      <c r="A83" s="155" t="s">
        <v>127</v>
      </c>
      <c r="B83" s="213" t="str">
        <f>VLOOKUP($A83,'L3-明细条目报价'!$B$2:$I$148,2,FALSE)</f>
        <v>人员及服务</v>
      </c>
      <c r="C83" s="175" t="str">
        <f>VLOOKUP($A83,'L3-明细条目报价'!$B$2:$I$148,3,FALSE)</f>
        <v>三方人员</v>
      </c>
      <c r="D83" s="175" t="str">
        <f>VLOOKUP($A83,'L3-明细条目报价'!$B$2:$I$148,4,FALSE)</f>
        <v>高空作业</v>
      </c>
      <c r="E83" s="213" t="str">
        <f>VLOOKUP($A83,'L3-明细条目报价'!$B$2:$I$148,5,FALSE)</f>
        <v>/</v>
      </c>
      <c r="F83" s="213" t="str">
        <f>VLOOKUP($A83,'L3-明细条目报价'!$B$2:$I$148,6,FALSE)</f>
        <v>持高空作业资格证专业上岗人员，每场不超过8小时</v>
      </c>
      <c r="G83" s="175" t="str">
        <f>VLOOKUP($A83,'L3-明细条目报价'!$B$2:$I$148,7,FALSE)</f>
        <v>人/场</v>
      </c>
      <c r="H83" s="180">
        <f>VLOOKUP($A83,'L3-明细条目报价'!$B$2:$I$148,8,FALSE)</f>
        <v>0</v>
      </c>
      <c r="I83" s="154"/>
      <c r="J83" s="110">
        <f t="shared" si="2"/>
        <v>0</v>
      </c>
    </row>
    <row r="84" spans="1:10">
      <c r="A84" s="155" t="s">
        <v>128</v>
      </c>
      <c r="B84" s="213" t="str">
        <f>VLOOKUP($A84,'L3-明细条目报价'!$B$2:$I$148,2,FALSE)</f>
        <v>人员及服务</v>
      </c>
      <c r="C84" s="175" t="str">
        <f>VLOOKUP($A84,'L3-明细条目报价'!$B$2:$I$148,3,FALSE)</f>
        <v>三方人员</v>
      </c>
      <c r="D84" s="175" t="str">
        <f>VLOOKUP($A84,'L3-明细条目报价'!$B$2:$I$148,4,FALSE)</f>
        <v>美工</v>
      </c>
      <c r="E84" s="213" t="str">
        <f>VLOOKUP($A84,'L3-明细条目报价'!$B$2:$I$148,5,FALSE)</f>
        <v>/</v>
      </c>
      <c r="F84" s="213" t="str">
        <f>VLOOKUP($A84,'L3-明细条目报价'!$B$2:$I$148,6,FALSE)</f>
        <v>白天8小时/班，夜间4小时/班</v>
      </c>
      <c r="G84" s="175" t="str">
        <f>VLOOKUP($A84,'L3-明细条目报价'!$B$2:$I$148,7,FALSE)</f>
        <v>人/班</v>
      </c>
      <c r="H84" s="180">
        <f>VLOOKUP($A84,'L3-明细条目报价'!$B$2:$I$148,8,FALSE)</f>
        <v>0</v>
      </c>
      <c r="I84" s="154"/>
      <c r="J84" s="110">
        <f t="shared" si="2"/>
        <v>0</v>
      </c>
    </row>
    <row r="85" spans="1:10">
      <c r="A85" s="155" t="s">
        <v>129</v>
      </c>
      <c r="B85" s="213" t="str">
        <f>VLOOKUP($A85,'L3-明细条目报价'!$B$2:$I$148,2,FALSE)</f>
        <v>人员及服务</v>
      </c>
      <c r="C85" s="175" t="str">
        <f>VLOOKUP($A85,'L3-明细条目报价'!$B$2:$I$148,3,FALSE)</f>
        <v>三方人员</v>
      </c>
      <c r="D85" s="175" t="str">
        <f>VLOOKUP($A85,'L3-明细条目报价'!$B$2:$I$148,4,FALSE)</f>
        <v>电工</v>
      </c>
      <c r="E85" s="213" t="str">
        <f>VLOOKUP($A85,'L3-明细条目报价'!$B$2:$I$148,5,FALSE)</f>
        <v>/</v>
      </c>
      <c r="F85" s="213" t="str">
        <f>VLOOKUP($A85,'L3-明细条目报价'!$B$2:$I$148,6,FALSE)</f>
        <v>白天8小时/班，夜间4小时/班</v>
      </c>
      <c r="G85" s="175" t="str">
        <f>VLOOKUP($A85,'L3-明细条目报价'!$B$2:$I$148,7,FALSE)</f>
        <v>人/班</v>
      </c>
      <c r="H85" s="180">
        <f>VLOOKUP($A85,'L3-明细条目报价'!$B$2:$I$148,8,FALSE)</f>
        <v>0</v>
      </c>
      <c r="I85" s="154"/>
      <c r="J85" s="110">
        <f t="shared" si="2"/>
        <v>0</v>
      </c>
    </row>
    <row r="86" spans="1:10">
      <c r="A86" s="155" t="s">
        <v>130</v>
      </c>
      <c r="B86" s="213" t="str">
        <f>VLOOKUP($A86,'L3-明细条目报价'!$B$2:$I$148,2,FALSE)</f>
        <v>人员及服务</v>
      </c>
      <c r="C86" s="175" t="str">
        <f>VLOOKUP($A86,'L3-明细条目报价'!$B$2:$I$148,3,FALSE)</f>
        <v>三方人员</v>
      </c>
      <c r="D86" s="175" t="str">
        <f>VLOOKUP($A86,'L3-明细条目报价'!$B$2:$I$148,4,FALSE)</f>
        <v>妆发人员</v>
      </c>
      <c r="E86" s="213" t="str">
        <f>VLOOKUP($A86,'L3-明细条目报价'!$B$2:$I$148,5,FALSE)</f>
        <v>/</v>
      </c>
      <c r="F86" s="213" t="str">
        <f>VLOOKUP($A86,'L3-明细条目报价'!$B$2:$I$148,6,FALSE)</f>
        <v>3年以上化妆经验，每场不超过8小时</v>
      </c>
      <c r="G86" s="175" t="str">
        <f>VLOOKUP($A86,'L3-明细条目报价'!$B$2:$I$148,7,FALSE)</f>
        <v>人/天</v>
      </c>
      <c r="H86" s="180">
        <f>VLOOKUP($A86,'L3-明细条目报价'!$B$2:$I$148,8,FALSE)</f>
        <v>0</v>
      </c>
      <c r="I86" s="154"/>
      <c r="J86" s="110">
        <f t="shared" si="2"/>
        <v>0</v>
      </c>
    </row>
    <row r="87" spans="1:10">
      <c r="A87" s="155" t="s">
        <v>131</v>
      </c>
      <c r="B87" s="213" t="str">
        <f>VLOOKUP($A87,'L3-明细条目报价'!$B$2:$I$148,2,FALSE)</f>
        <v>人员及服务</v>
      </c>
      <c r="C87" s="175" t="str">
        <f>VLOOKUP($A87,'L3-明细条目报价'!$B$2:$I$148,3,FALSE)</f>
        <v>人员补助</v>
      </c>
      <c r="D87" s="175" t="str">
        <f>VLOOKUP($A87,'L3-明细条目报价'!$B$2:$I$148,4,FALSE)</f>
        <v>餐补</v>
      </c>
      <c r="E87" s="213" t="str">
        <f>VLOOKUP($A87,'L3-明细条目报价'!$B$2:$I$148,5,FALSE)</f>
        <v>/</v>
      </c>
      <c r="F87" s="213" t="str">
        <f>VLOOKUP($A87,'L3-明细条目报价'!$B$2:$I$148,6,FALSE)</f>
        <v>每人每天60元，凭证完整：凭证金额与补助金额取低值（限高60元/人/天），仅限供应商自有人员可以报</v>
      </c>
      <c r="G87" s="175" t="str">
        <f>VLOOKUP($A87,'L3-明细条目报价'!$B$2:$I$148,7,FALSE)</f>
        <v>人/天</v>
      </c>
      <c r="H87" s="180">
        <f>VLOOKUP($A87,'L3-明细条目报价'!$B$2:$I$148,8,FALSE)</f>
        <v>0</v>
      </c>
      <c r="I87" s="154"/>
      <c r="J87" s="110">
        <f t="shared" si="2"/>
        <v>0</v>
      </c>
    </row>
    <row r="88" spans="1:10">
      <c r="A88" s="155" t="s">
        <v>132</v>
      </c>
      <c r="B88" s="213" t="str">
        <f>VLOOKUP($A88,'L3-明细条目报价'!$B$2:$I$148,2,FALSE)</f>
        <v>人员及服务</v>
      </c>
      <c r="C88" s="175" t="str">
        <f>VLOOKUP($A88,'L3-明细条目报价'!$B$2:$I$148,3,FALSE)</f>
        <v>人员补助</v>
      </c>
      <c r="D88" s="175" t="str">
        <f>VLOOKUP($A88,'L3-明细条目报价'!$B$2:$I$148,4,FALSE)</f>
        <v>大交通补助</v>
      </c>
      <c r="E88" s="213" t="str">
        <f>VLOOKUP($A88,'L3-明细条目报价'!$B$2:$I$148,5,FALSE)</f>
        <v>/</v>
      </c>
      <c r="F88" s="213" t="str">
        <f>VLOOKUP($A88,'L3-明细条目报价'!$B$2:$I$148,6,FALSE)</f>
        <v>机票经济舱，高铁二等座，仅供应商自有人员可以报</v>
      </c>
      <c r="G88" s="175" t="str">
        <f>VLOOKUP($A88,'L3-明细条目报价'!$B$2:$I$148,7,FALSE)</f>
        <v>人/场</v>
      </c>
      <c r="H88" s="180">
        <f>VLOOKUP($A88,'L3-明细条目报价'!$B$2:$I$148,8,FALSE)</f>
        <v>0</v>
      </c>
      <c r="I88" s="154"/>
      <c r="J88" s="110">
        <f t="shared" si="2"/>
        <v>0</v>
      </c>
    </row>
    <row r="89" spans="1:10">
      <c r="A89" s="155" t="s">
        <v>133</v>
      </c>
      <c r="B89" s="213" t="str">
        <f>VLOOKUP($A89,'L3-明细条目报价'!$B$2:$I$148,2,FALSE)</f>
        <v>人员及服务</v>
      </c>
      <c r="C89" s="175" t="str">
        <f>VLOOKUP($A89,'L3-明细条目报价'!$B$2:$I$148,3,FALSE)</f>
        <v>人员补助</v>
      </c>
      <c r="D89" s="175" t="str">
        <f>VLOOKUP($A89,'L3-明细条目报价'!$B$2:$I$148,4,FALSE)</f>
        <v>住宿补助</v>
      </c>
      <c r="E89" s="213" t="str">
        <f>VLOOKUP($A89,'L3-明细条目报价'!$B$2:$I$148,5,FALSE)</f>
        <v>/</v>
      </c>
      <c r="F89" s="213" t="str">
        <f>VLOOKUP($A89,'L3-明细条目报价'!$B$2:$I$148,6,FALSE)</f>
        <v>据实结算，凭证金额与补助金额取低值（仅供应商自有人员可以报）；
限高规则：一线（北上广深）400元/间/夜（同性双床）；非一线300元/间/夜（同性双床）</v>
      </c>
      <c r="G89" s="175" t="str">
        <f>VLOOKUP($A89,'L3-明细条目报价'!$B$2:$I$148,7,FALSE)</f>
        <v>间/夜</v>
      </c>
      <c r="H89" s="180">
        <f>VLOOKUP($A89,'L3-明细条目报价'!$B$2:$I$148,8,FALSE)</f>
        <v>0</v>
      </c>
      <c r="I89" s="154"/>
      <c r="J89" s="110">
        <f t="shared" si="2"/>
        <v>0</v>
      </c>
    </row>
    <row r="90" spans="1:10">
      <c r="A90" s="155" t="s">
        <v>134</v>
      </c>
      <c r="B90" s="213" t="str">
        <f>VLOOKUP($A90,'L3-明细条目报价'!$B$2:$I$148,2,FALSE)</f>
        <v>人员及服务</v>
      </c>
      <c r="C90" s="175" t="str">
        <f>VLOOKUP($A90,'L3-明细条目报价'!$B$2:$I$148,3,FALSE)</f>
        <v>人员补助</v>
      </c>
      <c r="D90" s="175" t="str">
        <f>VLOOKUP($A90,'L3-明细条目报价'!$B$2:$I$148,4,FALSE)</f>
        <v>小交通补助（打车）</v>
      </c>
      <c r="E90" s="213" t="str">
        <f>VLOOKUP($A90,'L3-明细条目报价'!$B$2:$I$148,5,FALSE)</f>
        <v>/</v>
      </c>
      <c r="F90" s="213" t="str">
        <f>VLOOKUP($A90,'L3-明细条目报价'!$B$2:$I$148,6,FALSE)</f>
        <v>80/天/人（仅供应商自有人员可以报），凭证完整：凭证金额与补助金额取低值（限高80元/天/人）</v>
      </c>
      <c r="G90" s="175" t="str">
        <f>VLOOKUP($A90,'L3-明细条目报价'!$B$2:$I$148,7,FALSE)</f>
        <v>天/人</v>
      </c>
      <c r="H90" s="180">
        <f>VLOOKUP($A90,'L3-明细条目报价'!$B$2:$I$148,8,FALSE)</f>
        <v>0</v>
      </c>
      <c r="I90" s="154"/>
      <c r="J90" s="110">
        <f t="shared" si="2"/>
        <v>0</v>
      </c>
    </row>
    <row r="91" ht="32.25" customHeight="1" spans="1:10">
      <c r="A91" s="208" t="s">
        <v>13</v>
      </c>
      <c r="B91" s="207" t="s">
        <v>14</v>
      </c>
      <c r="C91" s="214"/>
      <c r="D91" s="214"/>
      <c r="E91" s="215"/>
      <c r="F91" s="215"/>
      <c r="G91" s="214"/>
      <c r="H91" s="216"/>
      <c r="I91" s="209" t="s">
        <v>47</v>
      </c>
      <c r="J91" s="106">
        <f>SUM(J93:J97)</f>
        <v>0</v>
      </c>
    </row>
    <row r="92" spans="1:10">
      <c r="A92" s="211" t="s">
        <v>1</v>
      </c>
      <c r="B92" s="211" t="s">
        <v>48</v>
      </c>
      <c r="C92" s="211" t="s">
        <v>49</v>
      </c>
      <c r="D92" s="211" t="s">
        <v>50</v>
      </c>
      <c r="E92" s="211" t="s">
        <v>51</v>
      </c>
      <c r="F92" s="211" t="s">
        <v>7</v>
      </c>
      <c r="G92" s="211" t="s">
        <v>52</v>
      </c>
      <c r="H92" s="212" t="s">
        <v>53</v>
      </c>
      <c r="I92" s="212" t="s">
        <v>5</v>
      </c>
      <c r="J92" s="212" t="s">
        <v>6</v>
      </c>
    </row>
    <row r="93" spans="1:10">
      <c r="A93" s="155" t="s">
        <v>135</v>
      </c>
      <c r="B93" s="213" t="str">
        <f>VLOOKUP($A93,'L3-明细条目报价'!$B$2:$I$148,2,FALSE)</f>
        <v>创意设计</v>
      </c>
      <c r="C93" s="175" t="str">
        <f>VLOOKUP($A93,'L3-明细条目报价'!$B$2:$I$148,3,FALSE)</f>
        <v>创意及策划</v>
      </c>
      <c r="D93" s="175" t="str">
        <f>VLOOKUP($A93,'L3-明细条目报价'!$B$2:$I$148,4,FALSE)</f>
        <v>主kv设计</v>
      </c>
      <c r="E93" s="213" t="str">
        <f>VLOOKUP($A93,'L3-明细条目报价'!$B$2:$I$148,5,FALSE)</f>
        <v>常规平面主视觉设计</v>
      </c>
      <c r="F93" s="213" t="str">
        <f>VLOOKUP($A93,'L3-明细条目报价'!$B$2:$I$148,6,FALSE)</f>
        <v>主视觉设计（常规平面KV设计）</v>
      </c>
      <c r="G93" s="175" t="str">
        <f>VLOOKUP($A93,'L3-明细条目报价'!$B$2:$I$148,7,FALSE)</f>
        <v>页</v>
      </c>
      <c r="H93" s="180">
        <f>VLOOKUP($A93,'L3-明细条目报价'!$B$2:$I$148,8,FALSE)</f>
        <v>0</v>
      </c>
      <c r="I93" s="154"/>
      <c r="J93" s="110">
        <f>H93*I93</f>
        <v>0</v>
      </c>
    </row>
    <row r="94" spans="1:10">
      <c r="A94" s="155" t="s">
        <v>136</v>
      </c>
      <c r="B94" s="213" t="str">
        <f>VLOOKUP($A94,'L3-明细条目报价'!$B$2:$I$148,2,FALSE)</f>
        <v>创意设计</v>
      </c>
      <c r="C94" s="175" t="str">
        <f>VLOOKUP($A94,'L3-明细条目报价'!$B$2:$I$148,3,FALSE)</f>
        <v>创意及策划</v>
      </c>
      <c r="D94" s="175" t="str">
        <f>VLOOKUP($A94,'L3-明细条目报价'!$B$2:$I$148,4,FALSE)</f>
        <v>延展设计</v>
      </c>
      <c r="E94" s="213" t="str">
        <f>VLOOKUP($A94,'L3-明细条目报价'!$B$2:$I$148,5,FALSE)</f>
        <v>常规延展设计</v>
      </c>
      <c r="F94" s="213" t="str">
        <f>VLOOKUP($A94,'L3-明细条目报价'!$B$2:$I$148,6,FALSE)</f>
        <v>常规延展设计（基础物料，延展，海报，长图，手册排版）</v>
      </c>
      <c r="G94" s="175" t="str">
        <f>VLOOKUP($A94,'L3-明细条目报价'!$B$2:$I$148,7,FALSE)</f>
        <v>页</v>
      </c>
      <c r="H94" s="180">
        <f>VLOOKUP($A94,'L3-明细条目报价'!$B$2:$I$148,8,FALSE)</f>
        <v>0</v>
      </c>
      <c r="I94" s="154"/>
      <c r="J94" s="110">
        <f>H94*I94</f>
        <v>0</v>
      </c>
    </row>
    <row r="95" spans="1:10">
      <c r="A95" s="155" t="s">
        <v>137</v>
      </c>
      <c r="B95" s="213" t="str">
        <f>VLOOKUP($A95,'L3-明细条目报价'!$B$2:$I$148,2,FALSE)</f>
        <v>创意设计</v>
      </c>
      <c r="C95" s="175" t="str">
        <f>VLOOKUP($A95,'L3-明细条目报价'!$B$2:$I$148,3,FALSE)</f>
        <v>创意及策划</v>
      </c>
      <c r="D95" s="175" t="str">
        <f>VLOOKUP($A95,'L3-明细条目报价'!$B$2:$I$148,4,FALSE)</f>
        <v>延展设计</v>
      </c>
      <c r="E95" s="213" t="str">
        <f>VLOOKUP($A95,'L3-明细条目报价'!$B$2:$I$148,5,FALSE)</f>
        <v>复杂延展设计</v>
      </c>
      <c r="F95" s="213" t="str">
        <f>VLOOKUP($A95,'L3-明细条目报价'!$B$2:$I$148,6,FALSE)</f>
        <v>复杂延展设计（基于3D建模的KV进行延展设计，长图）</v>
      </c>
      <c r="G95" s="175" t="str">
        <f>VLOOKUP($A95,'L3-明细条目报价'!$B$2:$I$148,7,FALSE)</f>
        <v>页</v>
      </c>
      <c r="H95" s="180">
        <f>VLOOKUP($A95,'L3-明细条目报价'!$B$2:$I$148,8,FALSE)</f>
        <v>0</v>
      </c>
      <c r="I95" s="154"/>
      <c r="J95" s="110">
        <f>H95*I95</f>
        <v>0</v>
      </c>
    </row>
    <row r="96" spans="1:10">
      <c r="A96" s="155" t="s">
        <v>138</v>
      </c>
      <c r="B96" s="213" t="str">
        <f>VLOOKUP($A96,'L3-明细条目报价'!$B$2:$I$148,2,FALSE)</f>
        <v>创意设计</v>
      </c>
      <c r="C96" s="175" t="str">
        <f>VLOOKUP($A96,'L3-明细条目报价'!$B$2:$I$148,3,FALSE)</f>
        <v>平面制作</v>
      </c>
      <c r="D96" s="175" t="str">
        <f>VLOOKUP($A96,'L3-明细条目报价'!$B$2:$I$148,4,FALSE)</f>
        <v>上屏PPT美化及制作</v>
      </c>
      <c r="E96" s="213" t="str">
        <f>VLOOKUP($A96,'L3-明细条目报价'!$B$2:$I$148,5,FALSE)</f>
        <v>PPT美化</v>
      </c>
      <c r="F96" s="213" t="str">
        <f>VLOOKUP($A96,'L3-明细条目报价'!$B$2:$I$148,6,FALSE)</f>
        <v>常规PPT美化及包装</v>
      </c>
      <c r="G96" s="175" t="str">
        <f>VLOOKUP($A96,'L3-明细条目报价'!$B$2:$I$148,7,FALSE)</f>
        <v>页</v>
      </c>
      <c r="H96" s="180">
        <f>VLOOKUP($A96,'L3-明细条目报价'!$B$2:$I$148,8,FALSE)</f>
        <v>0</v>
      </c>
      <c r="I96" s="154"/>
      <c r="J96" s="110">
        <f>H96*I96</f>
        <v>0</v>
      </c>
    </row>
    <row r="97" spans="1:10">
      <c r="A97" s="155" t="s">
        <v>139</v>
      </c>
      <c r="B97" s="213" t="str">
        <f>VLOOKUP($A97,'L3-明细条目报价'!$B$2:$I$148,2,FALSE)</f>
        <v>创意设计</v>
      </c>
      <c r="C97" s="175" t="str">
        <f>VLOOKUP($A97,'L3-明细条目报价'!$B$2:$I$148,3,FALSE)</f>
        <v>内容制作</v>
      </c>
      <c r="D97" s="175" t="str">
        <f>VLOOKUP($A97,'L3-明细条目报价'!$B$2:$I$148,4,FALSE)</f>
        <v>视频制作</v>
      </c>
      <c r="E97" s="213" t="str">
        <f>VLOOKUP($A97,'L3-明细条目报价'!$B$2:$I$148,5,FALSE)</f>
        <v>/</v>
      </c>
      <c r="F97" s="213" t="str">
        <f>VLOOKUP($A97,'L3-明细条目报价'!$B$2:$I$148,6,FALSE)</f>
        <v>活动流程相关视频素材包装及剪辑-现有素材+包含简单后期渲染输出，开场3分钟以内，串场1分钟以内</v>
      </c>
      <c r="G97" s="175" t="str">
        <f>VLOOKUP($A97,'L3-明细条目报价'!$B$2:$I$148,7,FALSE)</f>
        <v>秒</v>
      </c>
      <c r="H97" s="180">
        <f>VLOOKUP($A97,'L3-明细条目报价'!$B$2:$I$148,8,FALSE)</f>
        <v>0</v>
      </c>
      <c r="I97" s="154"/>
      <c r="J97" s="110">
        <f>H97*I97</f>
        <v>0</v>
      </c>
    </row>
    <row r="98" ht="32.25" customHeight="1" spans="1:10">
      <c r="A98" s="208" t="s">
        <v>15</v>
      </c>
      <c r="B98" s="207" t="s">
        <v>16</v>
      </c>
      <c r="C98" s="214"/>
      <c r="D98" s="214"/>
      <c r="E98" s="215"/>
      <c r="F98" s="215"/>
      <c r="G98" s="214"/>
      <c r="H98" s="216"/>
      <c r="I98" s="209" t="s">
        <v>47</v>
      </c>
      <c r="J98" s="106">
        <f>SUM(J100:J114)</f>
        <v>0</v>
      </c>
    </row>
    <row r="99" spans="1:10">
      <c r="A99" s="211" t="s">
        <v>1</v>
      </c>
      <c r="B99" s="211" t="s">
        <v>48</v>
      </c>
      <c r="C99" s="211" t="s">
        <v>49</v>
      </c>
      <c r="D99" s="211" t="s">
        <v>50</v>
      </c>
      <c r="E99" s="211" t="s">
        <v>51</v>
      </c>
      <c r="F99" s="211" t="s">
        <v>7</v>
      </c>
      <c r="G99" s="211" t="s">
        <v>52</v>
      </c>
      <c r="H99" s="212" t="s">
        <v>53</v>
      </c>
      <c r="I99" s="212" t="s">
        <v>5</v>
      </c>
      <c r="J99" s="212" t="s">
        <v>6</v>
      </c>
    </row>
    <row r="100" spans="1:10">
      <c r="A100" s="155" t="s">
        <v>140</v>
      </c>
      <c r="B100" s="213" t="str">
        <f>VLOOKUP($A100,'L3-明细条目报价'!$B$2:$I$148,2,FALSE)</f>
        <v>搭建</v>
      </c>
      <c r="C100" s="175" t="str">
        <f>VLOOKUP($A100,'L3-明细条目报价'!$B$2:$I$148,3,FALSE)</f>
        <v>常规背景结构</v>
      </c>
      <c r="D100" s="175" t="str">
        <f>VLOOKUP($A100,'L3-明细条目报价'!$B$2:$I$148,4,FALSE)</f>
        <v>单面木质背板</v>
      </c>
      <c r="E100" s="175" t="str">
        <f>VLOOKUP($A100,'L3-明细条目报价'!$B$2:$I$148,5,FALSE)</f>
        <v>/</v>
      </c>
      <c r="F100" s="175" t="str">
        <f>VLOOKUP($A100,'L3-明细条目报价'!$B$2:$I$148,6,FALSE)</f>
        <v>单面木质背板:木结构,表面贴画面写真(高度3m以上)</v>
      </c>
      <c r="G100" s="175" t="str">
        <f>VLOOKUP($A100,'L3-明细条目报价'!$B$2:$I$148,7,FALSE)</f>
        <v>平方米</v>
      </c>
      <c r="H100" s="180">
        <f>VLOOKUP($A100,'L3-明细条目报价'!$B$2:$I$148,8,FALSE)</f>
        <v>0</v>
      </c>
      <c r="I100" s="154"/>
      <c r="J100" s="110">
        <f>H100*I100</f>
        <v>0</v>
      </c>
    </row>
    <row r="101" spans="1:10">
      <c r="A101" s="155" t="s">
        <v>141</v>
      </c>
      <c r="B101" s="213" t="str">
        <f>VLOOKUP($A101,'L3-明细条目报价'!$B$2:$I$148,2,FALSE)</f>
        <v>搭建</v>
      </c>
      <c r="C101" s="175" t="str">
        <f>VLOOKUP($A101,'L3-明细条目报价'!$B$2:$I$148,3,FALSE)</f>
        <v>常规背景结构</v>
      </c>
      <c r="D101" s="175" t="str">
        <f>VLOOKUP($A101,'L3-明细条目报价'!$B$2:$I$148,4,FALSE)</f>
        <v>双面木质背板</v>
      </c>
      <c r="E101" s="175" t="str">
        <f>VLOOKUP($A101,'L3-明细条目报价'!$B$2:$I$148,5,FALSE)</f>
        <v>/</v>
      </c>
      <c r="F101" s="175" t="str">
        <f>VLOOKUP($A101,'L3-明细条目报价'!$B$2:$I$148,6,FALSE)</f>
        <v>双面木质背板:木结构,表面贴画面写真(高度3m以上)</v>
      </c>
      <c r="G101" s="175" t="str">
        <f>VLOOKUP($A101,'L3-明细条目报价'!$B$2:$I$148,7,FALSE)</f>
        <v>平方米</v>
      </c>
      <c r="H101" s="180">
        <f>VLOOKUP($A101,'L3-明细条目报价'!$B$2:$I$148,8,FALSE)</f>
        <v>0</v>
      </c>
      <c r="I101" s="154"/>
      <c r="J101" s="110">
        <f t="shared" ref="J101:J114" si="3">H101*I101</f>
        <v>0</v>
      </c>
    </row>
    <row r="102" spans="1:10">
      <c r="A102" s="155" t="s">
        <v>142</v>
      </c>
      <c r="B102" s="213" t="str">
        <f>VLOOKUP($A102,'L3-明细条目报价'!$B$2:$I$148,2,FALSE)</f>
        <v>搭建</v>
      </c>
      <c r="C102" s="175" t="str">
        <f>VLOOKUP($A102,'L3-明细条目报价'!$B$2:$I$148,3,FALSE)</f>
        <v>装饰材料</v>
      </c>
      <c r="D102" s="175" t="str">
        <f>VLOOKUP($A102,'L3-明细条目报价'!$B$2:$I$148,4,FALSE)</f>
        <v>KT板</v>
      </c>
      <c r="E102" s="175" t="str">
        <f>VLOOKUP($A102,'L3-明细条目报价'!$B$2:$I$148,5,FALSE)</f>
        <v>亚展A类板</v>
      </c>
      <c r="F102" s="175" t="str">
        <f>VLOOKUP($A102,'L3-明细条目报价'!$B$2:$I$148,6,FALSE)</f>
        <v>/</v>
      </c>
      <c r="G102" s="175" t="str">
        <f>VLOOKUP($A102,'L3-明细条目报价'!$B$2:$I$148,7,FALSE)</f>
        <v>平方米</v>
      </c>
      <c r="H102" s="180">
        <f>VLOOKUP($A102,'L3-明细条目报价'!$B$2:$I$148,8,FALSE)</f>
        <v>0</v>
      </c>
      <c r="I102" s="154"/>
      <c r="J102" s="110">
        <f t="shared" si="3"/>
        <v>0</v>
      </c>
    </row>
    <row r="103" spans="1:10">
      <c r="A103" s="155" t="s">
        <v>143</v>
      </c>
      <c r="B103" s="213" t="str">
        <f>VLOOKUP($A103,'L3-明细条目报价'!$B$2:$I$148,2,FALSE)</f>
        <v>搭建</v>
      </c>
      <c r="C103" s="175" t="str">
        <f>VLOOKUP($A103,'L3-明细条目报价'!$B$2:$I$148,3,FALSE)</f>
        <v>装饰材料</v>
      </c>
      <c r="D103" s="175" t="str">
        <f>VLOOKUP($A103,'L3-明细条目报价'!$B$2:$I$148,4,FALSE)</f>
        <v>展板</v>
      </c>
      <c r="E103" s="175" t="str">
        <f>VLOOKUP($A103,'L3-明细条目报价'!$B$2:$I$148,5,FALSE)</f>
        <v>展板</v>
      </c>
      <c r="F103" s="175" t="str">
        <f>VLOOKUP($A103,'L3-明细条目报价'!$B$2:$I$148,6,FALSE)</f>
        <v>白色PVC展板，3.2mm</v>
      </c>
      <c r="G103" s="175" t="str">
        <f>VLOOKUP($A103,'L3-明细条目报价'!$B$2:$I$148,7,FALSE)</f>
        <v>平方米</v>
      </c>
      <c r="H103" s="180">
        <f>VLOOKUP($A103,'L3-明细条目报价'!$B$2:$I$148,8,FALSE)</f>
        <v>0</v>
      </c>
      <c r="I103" s="154"/>
      <c r="J103" s="110">
        <f t="shared" si="3"/>
        <v>0</v>
      </c>
    </row>
    <row r="104" spans="1:10">
      <c r="A104" s="155" t="s">
        <v>144</v>
      </c>
      <c r="B104" s="213" t="str">
        <f>VLOOKUP($A104,'L3-明细条目报价'!$B$2:$I$148,2,FALSE)</f>
        <v>搭建</v>
      </c>
      <c r="C104" s="175" t="str">
        <f>VLOOKUP($A104,'L3-明细条目报价'!$B$2:$I$148,3,FALSE)</f>
        <v>基础饰面</v>
      </c>
      <c r="D104" s="175" t="str">
        <f>VLOOKUP($A104,'L3-明细条目报价'!$B$2:$I$148,4,FALSE)</f>
        <v>KT板单面裱写真</v>
      </c>
      <c r="E104" s="175" t="str">
        <f>VLOOKUP($A104,'L3-明细条目报价'!$B$2:$I$148,5,FALSE)</f>
        <v>/</v>
      </c>
      <c r="F104" s="175" t="str">
        <f>VLOOKUP($A104,'L3-明细条目报价'!$B$2:$I$148,6,FALSE)</f>
        <v>-</v>
      </c>
      <c r="G104" s="175" t="str">
        <f>VLOOKUP($A104,'L3-明细条目报价'!$B$2:$I$148,7,FALSE)</f>
        <v>平方米</v>
      </c>
      <c r="H104" s="180">
        <f>VLOOKUP($A104,'L3-明细条目报价'!$B$2:$I$148,8,FALSE)</f>
        <v>0</v>
      </c>
      <c r="I104" s="154"/>
      <c r="J104" s="110">
        <f t="shared" si="3"/>
        <v>0</v>
      </c>
    </row>
    <row r="105" spans="1:10">
      <c r="A105" s="155" t="s">
        <v>145</v>
      </c>
      <c r="B105" s="213" t="str">
        <f>VLOOKUP($A105,'L3-明细条目报价'!$B$2:$I$148,2,FALSE)</f>
        <v>搭建</v>
      </c>
      <c r="C105" s="175" t="str">
        <f>VLOOKUP($A105,'L3-明细条目报价'!$B$2:$I$148,3,FALSE)</f>
        <v>基础饰面</v>
      </c>
      <c r="D105" s="175" t="str">
        <f>VLOOKUP($A105,'L3-明细条目报价'!$B$2:$I$148,4,FALSE)</f>
        <v>KT板双面裱写真</v>
      </c>
      <c r="E105" s="175" t="str">
        <f>VLOOKUP($A105,'L3-明细条目报价'!$B$2:$I$148,5,FALSE)</f>
        <v>/</v>
      </c>
      <c r="F105" s="175" t="str">
        <f>VLOOKUP($A105,'L3-明细条目报价'!$B$2:$I$148,6,FALSE)</f>
        <v>-</v>
      </c>
      <c r="G105" s="175" t="str">
        <f>VLOOKUP($A105,'L3-明细条目报价'!$B$2:$I$148,7,FALSE)</f>
        <v>平方米</v>
      </c>
      <c r="H105" s="180">
        <f>VLOOKUP($A105,'L3-明细条目报价'!$B$2:$I$148,8,FALSE)</f>
        <v>0</v>
      </c>
      <c r="I105" s="154"/>
      <c r="J105" s="110">
        <f t="shared" si="3"/>
        <v>0</v>
      </c>
    </row>
    <row r="106" spans="1:10">
      <c r="A106" s="155" t="s">
        <v>146</v>
      </c>
      <c r="B106" s="213" t="str">
        <f>VLOOKUP($A106,'L3-明细条目报价'!$B$2:$I$148,2,FALSE)</f>
        <v>搭建</v>
      </c>
      <c r="C106" s="175" t="str">
        <f>VLOOKUP($A106,'L3-明细条目报价'!$B$2:$I$148,3,FALSE)</f>
        <v>指引</v>
      </c>
      <c r="D106" s="175" t="str">
        <f>VLOOKUP($A106,'L3-明细条目报价'!$B$2:$I$148,4,FALSE)</f>
        <v>油画架</v>
      </c>
      <c r="E106" s="175" t="str">
        <f>VLOOKUP($A106,'L3-明细条目报价'!$B$2:$I$148,5,FALSE)</f>
        <v>/</v>
      </c>
      <c r="F106" s="175" t="str">
        <f>VLOOKUP($A106,'L3-明细条目报价'!$B$2:$I$148,6,FALSE)</f>
        <v>油画架-木质，不含画面</v>
      </c>
      <c r="G106" s="175" t="str">
        <f>VLOOKUP($A106,'L3-明细条目报价'!$B$2:$I$148,7,FALSE)</f>
        <v>个</v>
      </c>
      <c r="H106" s="180">
        <f>VLOOKUP($A106,'L3-明细条目报价'!$B$2:$I$148,8,FALSE)</f>
        <v>0</v>
      </c>
      <c r="I106" s="154"/>
      <c r="J106" s="110">
        <f t="shared" si="3"/>
        <v>0</v>
      </c>
    </row>
    <row r="107" spans="1:10">
      <c r="A107" s="155" t="s">
        <v>147</v>
      </c>
      <c r="B107" s="213" t="str">
        <f>VLOOKUP($A107,'L3-明细条目报价'!$B$2:$I$148,2,FALSE)</f>
        <v>搭建</v>
      </c>
      <c r="C107" s="175" t="str">
        <f>VLOOKUP($A107,'L3-明细条目报价'!$B$2:$I$148,3,FALSE)</f>
        <v>指引</v>
      </c>
      <c r="D107" s="175" t="str">
        <f>VLOOKUP($A107,'L3-明细条目报价'!$B$2:$I$148,4,FALSE)</f>
        <v>木质T型</v>
      </c>
      <c r="E107" s="175" t="str">
        <f>VLOOKUP($A107,'L3-明细条目报价'!$B$2:$I$148,5,FALSE)</f>
        <v>/</v>
      </c>
      <c r="F107" s="175" t="str">
        <f>VLOOKUP($A107,'L3-明细条目报价'!$B$2:$I$148,6,FALSE)</f>
        <v>木质T型-0.8m X 2m，含双面写真、钢板配重</v>
      </c>
      <c r="G107" s="175" t="str">
        <f>VLOOKUP($A107,'L3-明细条目报价'!$B$2:$I$148,7,FALSE)</f>
        <v>个</v>
      </c>
      <c r="H107" s="180">
        <f>VLOOKUP($A107,'L3-明细条目报价'!$B$2:$I$148,8,FALSE)</f>
        <v>0</v>
      </c>
      <c r="I107" s="154"/>
      <c r="J107" s="110">
        <f t="shared" si="3"/>
        <v>0</v>
      </c>
    </row>
    <row r="108" spans="1:10">
      <c r="A108" s="155" t="s">
        <v>148</v>
      </c>
      <c r="B108" s="213" t="str">
        <f>VLOOKUP($A108,'L3-明细条目报价'!$B$2:$I$148,2,FALSE)</f>
        <v>搭建</v>
      </c>
      <c r="C108" s="175" t="str">
        <f>VLOOKUP($A108,'L3-明细条目报价'!$B$2:$I$148,3,FALSE)</f>
        <v>指引</v>
      </c>
      <c r="D108" s="175" t="str">
        <f>VLOOKUP($A108,'L3-明细条目报价'!$B$2:$I$148,4,FALSE)</f>
        <v>铝型材指示板</v>
      </c>
      <c r="E108" s="175" t="str">
        <f>VLOOKUP($A108,'L3-明细条目报价'!$B$2:$I$148,5,FALSE)</f>
        <v>/</v>
      </c>
      <c r="F108" s="175" t="str">
        <f>VLOOKUP($A108,'L3-明细条目报价'!$B$2:$I$148,6,FALSE)</f>
        <v>铝型材指示板-0.8m X 2m，含双面写真、钢板配重</v>
      </c>
      <c r="G108" s="175" t="str">
        <f>VLOOKUP($A108,'L3-明细条目报价'!$B$2:$I$148,7,FALSE)</f>
        <v>个</v>
      </c>
      <c r="H108" s="180">
        <f>VLOOKUP($A108,'L3-明细条目报价'!$B$2:$I$148,8,FALSE)</f>
        <v>0</v>
      </c>
      <c r="I108" s="154"/>
      <c r="J108" s="110">
        <f t="shared" si="3"/>
        <v>0</v>
      </c>
    </row>
    <row r="109" spans="1:10">
      <c r="A109" s="155" t="s">
        <v>149</v>
      </c>
      <c r="B109" s="213" t="str">
        <f>VLOOKUP($A109,'L3-明细条目报价'!$B$2:$I$148,2,FALSE)</f>
        <v>搭建</v>
      </c>
      <c r="C109" s="175" t="str">
        <f>VLOOKUP($A109,'L3-明细条目报价'!$B$2:$I$148,3,FALSE)</f>
        <v>道旗</v>
      </c>
      <c r="D109" s="175" t="str">
        <f>VLOOKUP($A109,'L3-明细条目报价'!$B$2:$I$148,4,FALSE)</f>
        <v>注水道旗（3m）</v>
      </c>
      <c r="E109" s="175" t="str">
        <f>VLOOKUP($A109,'L3-明细条目报价'!$B$2:$I$148,5,FALSE)</f>
        <v>/</v>
      </c>
      <c r="F109" s="175" t="str">
        <f>VLOOKUP($A109,'L3-明细条目报价'!$B$2:$I$148,6,FALSE)</f>
        <v>注水道旗-高度3米，加强铝合金旗杆，5级以上抗风性，双面画面旗帜布120cmx380cm（含30升以上升注水量配重支撑）</v>
      </c>
      <c r="G109" s="175" t="str">
        <f>VLOOKUP($A109,'L3-明细条目报价'!$B$2:$I$148,7,FALSE)</f>
        <v>个</v>
      </c>
      <c r="H109" s="180">
        <f>VLOOKUP($A109,'L3-明细条目报价'!$B$2:$I$148,8,FALSE)</f>
        <v>0</v>
      </c>
      <c r="I109" s="154"/>
      <c r="J109" s="110">
        <f t="shared" si="3"/>
        <v>0</v>
      </c>
    </row>
    <row r="110" spans="1:10">
      <c r="A110" s="155" t="s">
        <v>150</v>
      </c>
      <c r="B110" s="213" t="str">
        <f>VLOOKUP($A110,'L3-明细条目报价'!$B$2:$I$148,2,FALSE)</f>
        <v>搭建</v>
      </c>
      <c r="C110" s="175" t="str">
        <f>VLOOKUP($A110,'L3-明细条目报价'!$B$2:$I$148,3,FALSE)</f>
        <v>道旗</v>
      </c>
      <c r="D110" s="175" t="str">
        <f>VLOOKUP($A110,'L3-明细条目报价'!$B$2:$I$148,4,FALSE)</f>
        <v>注水道旗（5m）</v>
      </c>
      <c r="E110" s="175" t="str">
        <f>VLOOKUP($A110,'L3-明细条目报价'!$B$2:$I$148,5,FALSE)</f>
        <v>/</v>
      </c>
      <c r="F110" s="175" t="str">
        <f>VLOOKUP($A110,'L3-明细条目报价'!$B$2:$I$148,6,FALSE)</f>
        <v>注水道旗-高度5米，加强铝合金旗杆，5级以上抗风性，双面画面旗帜布120cmx380cm（含30升以上升注水量配重支撑）</v>
      </c>
      <c r="G110" s="175" t="str">
        <f>VLOOKUP($A110,'L3-明细条目报价'!$B$2:$I$148,7,FALSE)</f>
        <v>个</v>
      </c>
      <c r="H110" s="180">
        <f>VLOOKUP($A110,'L3-明细条目报价'!$B$2:$I$148,8,FALSE)</f>
        <v>0</v>
      </c>
      <c r="I110" s="154"/>
      <c r="J110" s="110">
        <f t="shared" si="3"/>
        <v>0</v>
      </c>
    </row>
    <row r="111" spans="1:10">
      <c r="A111" s="155" t="s">
        <v>151</v>
      </c>
      <c r="B111" s="213" t="str">
        <f>VLOOKUP($A111,'L3-明细条目报价'!$B$2:$I$148,2,FALSE)</f>
        <v>搭建</v>
      </c>
      <c r="C111" s="175" t="str">
        <f>VLOOKUP($A111,'L3-明细条目报价'!$B$2:$I$148,3,FALSE)</f>
        <v>展架</v>
      </c>
      <c r="D111" s="175" t="str">
        <f>VLOOKUP($A111,'L3-明细条目报价'!$B$2:$I$148,4,FALSE)</f>
        <v>铝合金展架（60*160cm）</v>
      </c>
      <c r="E111" s="175" t="str">
        <f>VLOOKUP($A111,'L3-明细条目报价'!$B$2:$I$148,5,FALSE)</f>
        <v>/</v>
      </c>
      <c r="F111" s="175" t="str">
        <f>VLOOKUP($A111,'L3-明细条目报价'!$B$2:$I$148,6,FALSE)</f>
        <v>铝合金材质，60*160cm，含写真画面</v>
      </c>
      <c r="G111" s="175" t="str">
        <f>VLOOKUP($A111,'L3-明细条目报价'!$B$2:$I$148,7,FALSE)</f>
        <v>平方米</v>
      </c>
      <c r="H111" s="180">
        <f>VLOOKUP($A111,'L3-明细条目报价'!$B$2:$I$148,8,FALSE)</f>
        <v>0</v>
      </c>
      <c r="I111" s="154"/>
      <c r="J111" s="110">
        <f t="shared" si="3"/>
        <v>0</v>
      </c>
    </row>
    <row r="112" spans="1:10">
      <c r="A112" s="155" t="s">
        <v>152</v>
      </c>
      <c r="B112" s="213" t="str">
        <f>VLOOKUP($A112,'L3-明细条目报价'!$B$2:$I$148,2,FALSE)</f>
        <v>搭建</v>
      </c>
      <c r="C112" s="175" t="str">
        <f>VLOOKUP($A112,'L3-明细条目报价'!$B$2:$I$148,3,FALSE)</f>
        <v>展架</v>
      </c>
      <c r="D112" s="175" t="str">
        <f>VLOOKUP($A112,'L3-明细条目报价'!$B$2:$I$148,4,FALSE)</f>
        <v>X展架（80*180cm）</v>
      </c>
      <c r="E112" s="175" t="str">
        <f>VLOOKUP($A112,'L3-明细条目报价'!$B$2:$I$148,5,FALSE)</f>
        <v>/</v>
      </c>
      <c r="F112" s="175" t="str">
        <f>VLOOKUP($A112,'L3-明细条目报价'!$B$2:$I$148,6,FALSE)</f>
        <v>铝合金材质，80*180cm，含写真画面</v>
      </c>
      <c r="G112" s="175" t="str">
        <f>VLOOKUP($A112,'L3-明细条目报价'!$B$2:$I$148,7,FALSE)</f>
        <v>平方米</v>
      </c>
      <c r="H112" s="180">
        <f>VLOOKUP($A112,'L3-明细条目报价'!$B$2:$I$148,8,FALSE)</f>
        <v>0</v>
      </c>
      <c r="I112" s="154"/>
      <c r="J112" s="110">
        <f t="shared" si="3"/>
        <v>0</v>
      </c>
    </row>
    <row r="113" spans="1:10">
      <c r="A113" s="155" t="s">
        <v>153</v>
      </c>
      <c r="B113" s="213" t="str">
        <f>VLOOKUP($A113,'L3-明细条目报价'!$B$2:$I$148,2,FALSE)</f>
        <v>搭建</v>
      </c>
      <c r="C113" s="175" t="str">
        <f>VLOOKUP($A113,'L3-明细条目报价'!$B$2:$I$148,3,FALSE)</f>
        <v>易拉宝</v>
      </c>
      <c r="D113" s="175" t="str">
        <f>VLOOKUP($A113,'L3-明细条目报价'!$B$2:$I$148,4,FALSE)</f>
        <v>易拉宝（80*200cm）</v>
      </c>
      <c r="E113" s="175" t="str">
        <f>VLOOKUP($A113,'L3-明细条目报价'!$B$2:$I$148,5,FALSE)</f>
        <v>/</v>
      </c>
      <c r="F113" s="175" t="str">
        <f>VLOOKUP($A113,'L3-明细条目报价'!$B$2:$I$148,6,FALSE)</f>
        <v>铝合金材质，80*200cm，含写真画面</v>
      </c>
      <c r="G113" s="175" t="str">
        <f>VLOOKUP($A113,'L3-明细条目报价'!$B$2:$I$148,7,FALSE)</f>
        <v>平方米</v>
      </c>
      <c r="H113" s="180">
        <f>VLOOKUP($A113,'L3-明细条目报价'!$B$2:$I$148,8,FALSE)</f>
        <v>0</v>
      </c>
      <c r="I113" s="154"/>
      <c r="J113" s="110">
        <f t="shared" si="3"/>
        <v>0</v>
      </c>
    </row>
    <row r="114" spans="1:10">
      <c r="A114" s="155" t="s">
        <v>154</v>
      </c>
      <c r="B114" s="213" t="str">
        <f>VLOOKUP($A114,'L3-明细条目报价'!$B$2:$I$148,2,FALSE)</f>
        <v>搭建</v>
      </c>
      <c r="C114" s="175" t="str">
        <f>VLOOKUP($A114,'L3-明细条目报价'!$B$2:$I$148,3,FALSE)</f>
        <v>易拉宝</v>
      </c>
      <c r="D114" s="175" t="str">
        <f>VLOOKUP($A114,'L3-明细条目报价'!$B$2:$I$148,4,FALSE)</f>
        <v>易拉宝（120*200cm）</v>
      </c>
      <c r="E114" s="175" t="str">
        <f>VLOOKUP($A114,'L3-明细条目报价'!$B$2:$I$148,5,FALSE)</f>
        <v>/</v>
      </c>
      <c r="F114" s="175" t="str">
        <f>VLOOKUP($A114,'L3-明细条目报价'!$B$2:$I$148,6,FALSE)</f>
        <v>铝合金材质，120*200cm，含写真画面</v>
      </c>
      <c r="G114" s="175" t="str">
        <f>VLOOKUP($A114,'L3-明细条目报价'!$B$2:$I$148,7,FALSE)</f>
        <v>平方米</v>
      </c>
      <c r="H114" s="180">
        <f>VLOOKUP($A114,'L3-明细条目报价'!$B$2:$I$148,8,FALSE)</f>
        <v>0</v>
      </c>
      <c r="I114" s="154"/>
      <c r="J114" s="110">
        <f t="shared" si="3"/>
        <v>0</v>
      </c>
    </row>
    <row r="115" ht="32.25" customHeight="1" spans="1:10">
      <c r="A115" s="208" t="s">
        <v>17</v>
      </c>
      <c r="B115" s="207" t="s">
        <v>18</v>
      </c>
      <c r="C115" s="214"/>
      <c r="D115" s="214"/>
      <c r="E115" s="215"/>
      <c r="F115" s="215"/>
      <c r="G115" s="214"/>
      <c r="H115" s="216"/>
      <c r="I115" s="209" t="s">
        <v>47</v>
      </c>
      <c r="J115" s="106">
        <f>SUM(J117:J144)</f>
        <v>0</v>
      </c>
    </row>
    <row r="116" spans="1:10">
      <c r="A116" s="211" t="s">
        <v>1</v>
      </c>
      <c r="B116" s="211" t="s">
        <v>48</v>
      </c>
      <c r="C116" s="211" t="s">
        <v>49</v>
      </c>
      <c r="D116" s="211" t="s">
        <v>50</v>
      </c>
      <c r="E116" s="211" t="s">
        <v>51</v>
      </c>
      <c r="F116" s="211" t="s">
        <v>7</v>
      </c>
      <c r="G116" s="211" t="s">
        <v>52</v>
      </c>
      <c r="H116" s="212" t="s">
        <v>53</v>
      </c>
      <c r="I116" s="212" t="s">
        <v>5</v>
      </c>
      <c r="J116" s="212" t="s">
        <v>6</v>
      </c>
    </row>
    <row r="117" spans="1:10">
      <c r="A117" s="175" t="s">
        <v>155</v>
      </c>
      <c r="B117" s="213" t="str">
        <f>VLOOKUP($A117,'L3-明细条目报价'!$B$2:$I$148,2,FALSE)</f>
        <v>物料制作</v>
      </c>
      <c r="C117" s="175" t="str">
        <f>VLOOKUP($A117,'L3-明细条目报价'!$B$2:$I$148,3,FALSE)</f>
        <v>印刷</v>
      </c>
      <c r="D117" s="175" t="str">
        <f>VLOOKUP($A117,'L3-明细条目报价'!$B$2:$I$148,4,FALSE)</f>
        <v>A4彩色单面128克铜板纸</v>
      </c>
      <c r="E117" s="213" t="str">
        <f>VLOOKUP($A117,'L3-明细条目报价'!$B$2:$I$148,5,FALSE)</f>
        <v>/</v>
      </c>
      <c r="F117" s="213" t="str">
        <f>VLOOKUP($A117,'L3-明细条目报价'!$B$2:$I$148,6,FALSE)</f>
        <v>/</v>
      </c>
      <c r="G117" s="175" t="str">
        <f>VLOOKUP($A117,'L3-明细条目报价'!$B$2:$I$148,7,FALSE)</f>
        <v>张</v>
      </c>
      <c r="H117" s="180">
        <f>VLOOKUP($A117,'L3-明细条目报价'!$B$2:$I$148,8,FALSE)</f>
        <v>0</v>
      </c>
      <c r="I117" s="154"/>
      <c r="J117" s="110">
        <f>H117*I117</f>
        <v>0</v>
      </c>
    </row>
    <row r="118" spans="1:10">
      <c r="A118" s="175" t="s">
        <v>156</v>
      </c>
      <c r="B118" s="213" t="str">
        <f>VLOOKUP($A118,'L3-明细条目报价'!$B$2:$I$148,2,FALSE)</f>
        <v>物料制作</v>
      </c>
      <c r="C118" s="175" t="str">
        <f>VLOOKUP($A118,'L3-明细条目报价'!$B$2:$I$148,3,FALSE)</f>
        <v>印刷</v>
      </c>
      <c r="D118" s="175" t="str">
        <f>VLOOKUP($A118,'L3-明细条目报价'!$B$2:$I$148,4,FALSE)</f>
        <v>A4彩色单面157克铜板纸</v>
      </c>
      <c r="E118" s="213" t="str">
        <f>VLOOKUP($A118,'L3-明细条目报价'!$B$2:$I$148,5,FALSE)</f>
        <v>/</v>
      </c>
      <c r="F118" s="213" t="str">
        <f>VLOOKUP($A118,'L3-明细条目报价'!$B$2:$I$148,6,FALSE)</f>
        <v>/</v>
      </c>
      <c r="G118" s="175" t="str">
        <f>VLOOKUP($A118,'L3-明细条目报价'!$B$2:$I$148,7,FALSE)</f>
        <v>张</v>
      </c>
      <c r="H118" s="180">
        <f>VLOOKUP($A118,'L3-明细条目报价'!$B$2:$I$148,8,FALSE)</f>
        <v>0</v>
      </c>
      <c r="I118" s="154"/>
      <c r="J118" s="110">
        <f t="shared" ref="J118:J144" si="4">H118*I118</f>
        <v>0</v>
      </c>
    </row>
    <row r="119" spans="1:10">
      <c r="A119" s="175" t="s">
        <v>157</v>
      </c>
      <c r="B119" s="213" t="str">
        <f>VLOOKUP($A119,'L3-明细条目报价'!$B$2:$I$148,2,FALSE)</f>
        <v>物料制作</v>
      </c>
      <c r="C119" s="175" t="str">
        <f>VLOOKUP($A119,'L3-明细条目报价'!$B$2:$I$148,3,FALSE)</f>
        <v>印刷</v>
      </c>
      <c r="D119" s="175" t="str">
        <f>VLOOKUP($A119,'L3-明细条目报价'!$B$2:$I$148,4,FALSE)</f>
        <v>A4彩色单面200克铜板纸</v>
      </c>
      <c r="E119" s="213" t="str">
        <f>VLOOKUP($A119,'L3-明细条目报价'!$B$2:$I$148,5,FALSE)</f>
        <v>/</v>
      </c>
      <c r="F119" s="213" t="str">
        <f>VLOOKUP($A119,'L3-明细条目报价'!$B$2:$I$148,6,FALSE)</f>
        <v>/</v>
      </c>
      <c r="G119" s="175" t="str">
        <f>VLOOKUP($A119,'L3-明细条目报价'!$B$2:$I$148,7,FALSE)</f>
        <v>张</v>
      </c>
      <c r="H119" s="180">
        <f>VLOOKUP($A119,'L3-明细条目报价'!$B$2:$I$148,8,FALSE)</f>
        <v>0</v>
      </c>
      <c r="I119" s="154"/>
      <c r="J119" s="110">
        <f t="shared" si="4"/>
        <v>0</v>
      </c>
    </row>
    <row r="120" spans="1:10">
      <c r="A120" s="175" t="s">
        <v>158</v>
      </c>
      <c r="B120" s="213" t="str">
        <f>VLOOKUP($A120,'L3-明细条目报价'!$B$2:$I$148,2,FALSE)</f>
        <v>物料制作</v>
      </c>
      <c r="C120" s="175" t="str">
        <f>VLOOKUP($A120,'L3-明细条目报价'!$B$2:$I$148,3,FALSE)</f>
        <v>印刷</v>
      </c>
      <c r="D120" s="175" t="str">
        <f>VLOOKUP($A120,'L3-明细条目报价'!$B$2:$I$148,4,FALSE)</f>
        <v>A4彩色单面250克铜板纸</v>
      </c>
      <c r="E120" s="213" t="str">
        <f>VLOOKUP($A120,'L3-明细条目报价'!$B$2:$I$148,5,FALSE)</f>
        <v>/</v>
      </c>
      <c r="F120" s="213" t="str">
        <f>VLOOKUP($A120,'L3-明细条目报价'!$B$2:$I$148,6,FALSE)</f>
        <v>/</v>
      </c>
      <c r="G120" s="175" t="str">
        <f>VLOOKUP($A120,'L3-明细条目报价'!$B$2:$I$148,7,FALSE)</f>
        <v>张</v>
      </c>
      <c r="H120" s="180">
        <f>VLOOKUP($A120,'L3-明细条目报价'!$B$2:$I$148,8,FALSE)</f>
        <v>0</v>
      </c>
      <c r="I120" s="154"/>
      <c r="J120" s="110">
        <f t="shared" si="4"/>
        <v>0</v>
      </c>
    </row>
    <row r="121" spans="1:10">
      <c r="A121" s="175" t="s">
        <v>159</v>
      </c>
      <c r="B121" s="213" t="str">
        <f>VLOOKUP($A121,'L3-明细条目报价'!$B$2:$I$148,2,FALSE)</f>
        <v>物料制作</v>
      </c>
      <c r="C121" s="175" t="str">
        <f>VLOOKUP($A121,'L3-明细条目报价'!$B$2:$I$148,3,FALSE)</f>
        <v>印刷</v>
      </c>
      <c r="D121" s="175" t="str">
        <f>VLOOKUP($A121,'L3-明细条目报价'!$B$2:$I$148,4,FALSE)</f>
        <v>A4彩色双面157克铜板纸</v>
      </c>
      <c r="E121" s="213" t="str">
        <f>VLOOKUP($A121,'L3-明细条目报价'!$B$2:$I$148,5,FALSE)</f>
        <v>/</v>
      </c>
      <c r="F121" s="213" t="str">
        <f>VLOOKUP($A121,'L3-明细条目报价'!$B$2:$I$148,6,FALSE)</f>
        <v>/</v>
      </c>
      <c r="G121" s="175" t="str">
        <f>VLOOKUP($A121,'L3-明细条目报价'!$B$2:$I$148,7,FALSE)</f>
        <v>张</v>
      </c>
      <c r="H121" s="180">
        <f>VLOOKUP($A121,'L3-明细条目报价'!$B$2:$I$148,8,FALSE)</f>
        <v>0</v>
      </c>
      <c r="I121" s="154"/>
      <c r="J121" s="110">
        <f t="shared" si="4"/>
        <v>0</v>
      </c>
    </row>
    <row r="122" spans="1:10">
      <c r="A122" s="175" t="s">
        <v>160</v>
      </c>
      <c r="B122" s="213" t="str">
        <f>VLOOKUP($A122,'L3-明细条目报价'!$B$2:$I$148,2,FALSE)</f>
        <v>物料制作</v>
      </c>
      <c r="C122" s="175" t="str">
        <f>VLOOKUP($A122,'L3-明细条目报价'!$B$2:$I$148,3,FALSE)</f>
        <v>印刷</v>
      </c>
      <c r="D122" s="175" t="str">
        <f>VLOOKUP($A122,'L3-明细条目报价'!$B$2:$I$148,4,FALSE)</f>
        <v>A4彩色双面200克铜板纸</v>
      </c>
      <c r="E122" s="213" t="str">
        <f>VLOOKUP($A122,'L3-明细条目报价'!$B$2:$I$148,5,FALSE)</f>
        <v>/</v>
      </c>
      <c r="F122" s="213" t="str">
        <f>VLOOKUP($A122,'L3-明细条目报价'!$B$2:$I$148,6,FALSE)</f>
        <v>/</v>
      </c>
      <c r="G122" s="175" t="str">
        <f>VLOOKUP($A122,'L3-明细条目报价'!$B$2:$I$148,7,FALSE)</f>
        <v>张</v>
      </c>
      <c r="H122" s="180">
        <f>VLOOKUP($A122,'L3-明细条目报价'!$B$2:$I$148,8,FALSE)</f>
        <v>0</v>
      </c>
      <c r="I122" s="154"/>
      <c r="J122" s="110">
        <f t="shared" si="4"/>
        <v>0</v>
      </c>
    </row>
    <row r="123" spans="1:10">
      <c r="A123" s="175" t="s">
        <v>161</v>
      </c>
      <c r="B123" s="213" t="str">
        <f>VLOOKUP($A123,'L3-明细条目报价'!$B$2:$I$148,2,FALSE)</f>
        <v>物料制作</v>
      </c>
      <c r="C123" s="175" t="str">
        <f>VLOOKUP($A123,'L3-明细条目报价'!$B$2:$I$148,3,FALSE)</f>
        <v>印刷</v>
      </c>
      <c r="D123" s="175" t="str">
        <f>VLOOKUP($A123,'L3-明细条目报价'!$B$2:$I$148,4,FALSE)</f>
        <v>A4彩色双面250克铜板纸</v>
      </c>
      <c r="E123" s="213" t="str">
        <f>VLOOKUP($A123,'L3-明细条目报价'!$B$2:$I$148,5,FALSE)</f>
        <v>/</v>
      </c>
      <c r="F123" s="213" t="str">
        <f>VLOOKUP($A123,'L3-明细条目报价'!$B$2:$I$148,6,FALSE)</f>
        <v>/</v>
      </c>
      <c r="G123" s="175" t="str">
        <f>VLOOKUP($A123,'L3-明细条目报价'!$B$2:$I$148,7,FALSE)</f>
        <v>张</v>
      </c>
      <c r="H123" s="180">
        <f>VLOOKUP($A123,'L3-明细条目报价'!$B$2:$I$148,8,FALSE)</f>
        <v>0</v>
      </c>
      <c r="I123" s="154"/>
      <c r="J123" s="110">
        <f t="shared" si="4"/>
        <v>0</v>
      </c>
    </row>
    <row r="124" spans="1:10">
      <c r="A124" s="175" t="s">
        <v>162</v>
      </c>
      <c r="B124" s="213" t="str">
        <f>VLOOKUP($A124,'L3-明细条目报价'!$B$2:$I$148,2,FALSE)</f>
        <v>物料制作</v>
      </c>
      <c r="C124" s="175" t="str">
        <f>VLOOKUP($A124,'L3-明细条目报价'!$B$2:$I$148,3,FALSE)</f>
        <v>印刷</v>
      </c>
      <c r="D124" s="175" t="str">
        <f>VLOOKUP($A124,'L3-明细条目报价'!$B$2:$I$148,4,FALSE)</f>
        <v>彩色单面海报</v>
      </c>
      <c r="E124" s="213" t="str">
        <f>VLOOKUP($A124,'L3-明细条目报价'!$B$2:$I$148,5,FALSE)</f>
        <v>/</v>
      </c>
      <c r="F124" s="213" t="str">
        <f>VLOOKUP($A124,'L3-明细条目报价'!$B$2:$I$148,6,FALSE)</f>
        <v>彩色单面印刷，250克420mm X 570mm</v>
      </c>
      <c r="G124" s="175" t="str">
        <f>VLOOKUP($A124,'L3-明细条目报价'!$B$2:$I$148,7,FALSE)</f>
        <v>张</v>
      </c>
      <c r="H124" s="180">
        <f>VLOOKUP($A124,'L3-明细条目报价'!$B$2:$I$148,8,FALSE)</f>
        <v>0</v>
      </c>
      <c r="I124" s="154"/>
      <c r="J124" s="110">
        <f t="shared" si="4"/>
        <v>0</v>
      </c>
    </row>
    <row r="125" spans="1:10">
      <c r="A125" s="175" t="s">
        <v>163</v>
      </c>
      <c r="B125" s="213" t="str">
        <f>VLOOKUP($A125,'L3-明细条目报价'!$B$2:$I$148,2,FALSE)</f>
        <v>物料制作</v>
      </c>
      <c r="C125" s="175" t="str">
        <f>VLOOKUP($A125,'L3-明细条目报价'!$B$2:$I$148,3,FALSE)</f>
        <v>印刷</v>
      </c>
      <c r="D125" s="175" t="str">
        <f>VLOOKUP($A125,'L3-明细条目报价'!$B$2:$I$148,4,FALSE)</f>
        <v>彩色相纸快印海报</v>
      </c>
      <c r="E125" s="213" t="str">
        <f>VLOOKUP($A125,'L3-明细条目报价'!$B$2:$I$148,5,FALSE)</f>
        <v>/</v>
      </c>
      <c r="F125" s="213" t="str">
        <f>VLOOKUP($A125,'L3-明细条目报价'!$B$2:$I$148,6,FALSE)</f>
        <v>彩色相纸快印，60*90cm等常见尺寸快印</v>
      </c>
      <c r="G125" s="175" t="str">
        <f>VLOOKUP($A125,'L3-明细条目报价'!$B$2:$I$148,7,FALSE)</f>
        <v>张</v>
      </c>
      <c r="H125" s="180">
        <f>VLOOKUP($A125,'L3-明细条目报价'!$B$2:$I$148,8,FALSE)</f>
        <v>0</v>
      </c>
      <c r="I125" s="154"/>
      <c r="J125" s="110">
        <f t="shared" si="4"/>
        <v>0</v>
      </c>
    </row>
    <row r="126" spans="1:10">
      <c r="A126" s="175" t="s">
        <v>164</v>
      </c>
      <c r="B126" s="213" t="str">
        <f>VLOOKUP($A126,'L3-明细条目报价'!$B$2:$I$148,2,FALSE)</f>
        <v>物料制作</v>
      </c>
      <c r="C126" s="175" t="str">
        <f>VLOOKUP($A126,'L3-明细条目报价'!$B$2:$I$148,3,FALSE)</f>
        <v>印刷</v>
      </c>
      <c r="D126" s="175" t="str">
        <f>VLOOKUP($A126,'L3-明细条目报价'!$B$2:$I$148,4,FALSE)</f>
        <v>桌卡</v>
      </c>
      <c r="E126" s="213" t="str">
        <f>VLOOKUP($A126,'L3-明细条目报价'!$B$2:$I$148,5,FALSE)</f>
        <v>/</v>
      </c>
      <c r="F126" s="213" t="str">
        <f>VLOOKUP($A126,'L3-明细条目报价'!$B$2:$I$148,6,FALSE)</f>
        <v>200克铜版彩色打印三折页，150mm X 210mm</v>
      </c>
      <c r="G126" s="175" t="str">
        <f>VLOOKUP($A126,'L3-明细条目报价'!$B$2:$I$148,7,FALSE)</f>
        <v>套</v>
      </c>
      <c r="H126" s="180">
        <f>VLOOKUP($A126,'L3-明细条目报价'!$B$2:$I$148,8,FALSE)</f>
        <v>0</v>
      </c>
      <c r="I126" s="154"/>
      <c r="J126" s="110">
        <f t="shared" si="4"/>
        <v>0</v>
      </c>
    </row>
    <row r="127" spans="1:10">
      <c r="A127" s="175" t="s">
        <v>165</v>
      </c>
      <c r="B127" s="213" t="str">
        <f>VLOOKUP($A127,'L3-明细条目报价'!$B$2:$I$148,2,FALSE)</f>
        <v>物料制作</v>
      </c>
      <c r="C127" s="175" t="str">
        <f>VLOOKUP($A127,'L3-明细条目报价'!$B$2:$I$148,3,FALSE)</f>
        <v>印刷</v>
      </c>
      <c r="D127" s="175" t="str">
        <f>VLOOKUP($A127,'L3-明细条目报价'!$B$2:$I$148,4,FALSE)</f>
        <v>门牌</v>
      </c>
      <c r="E127" s="213" t="str">
        <f>VLOOKUP($A127,'L3-明细条目报价'!$B$2:$I$148,5,FALSE)</f>
        <v>/</v>
      </c>
      <c r="F127" s="213" t="str">
        <f>VLOOKUP($A127,'L3-明细条目报价'!$B$2:$I$148,6,FALSE)</f>
        <v>KT板双面打印，A4大小</v>
      </c>
      <c r="G127" s="175" t="str">
        <f>VLOOKUP($A127,'L3-明细条目报价'!$B$2:$I$148,7,FALSE)</f>
        <v>张</v>
      </c>
      <c r="H127" s="180">
        <f>VLOOKUP($A127,'L3-明细条目报价'!$B$2:$I$148,8,FALSE)</f>
        <v>0</v>
      </c>
      <c r="I127" s="154"/>
      <c r="J127" s="110">
        <f t="shared" si="4"/>
        <v>0</v>
      </c>
    </row>
    <row r="128" spans="1:10">
      <c r="A128" s="175" t="s">
        <v>166</v>
      </c>
      <c r="B128" s="213" t="str">
        <f>VLOOKUP($A128,'L3-明细条目报价'!$B$2:$I$148,2,FALSE)</f>
        <v>物料制作</v>
      </c>
      <c r="C128" s="175" t="str">
        <f>VLOOKUP($A128,'L3-明细条目报价'!$B$2:$I$148,3,FALSE)</f>
        <v>印刷</v>
      </c>
      <c r="D128" s="175" t="str">
        <f>VLOOKUP($A128,'L3-明细条目报价'!$B$2:$I$148,4,FALSE)</f>
        <v>手举牌</v>
      </c>
      <c r="E128" s="213" t="str">
        <f>VLOOKUP($A128,'L3-明细条目报价'!$B$2:$I$148,5,FALSE)</f>
        <v>/</v>
      </c>
      <c r="F128" s="213" t="str">
        <f>VLOOKUP($A128,'L3-明细条目报价'!$B$2:$I$148,6,FALSE)</f>
        <v>KT板双面打印，400mmX600mm</v>
      </c>
      <c r="G128" s="175" t="str">
        <f>VLOOKUP($A128,'L3-明细条目报价'!$B$2:$I$148,7,FALSE)</f>
        <v>张</v>
      </c>
      <c r="H128" s="180">
        <f>VLOOKUP($A128,'L3-明细条目报价'!$B$2:$I$148,8,FALSE)</f>
        <v>0</v>
      </c>
      <c r="I128" s="154"/>
      <c r="J128" s="110">
        <f t="shared" si="4"/>
        <v>0</v>
      </c>
    </row>
    <row r="129" spans="1:10">
      <c r="A129" s="175" t="s">
        <v>167</v>
      </c>
      <c r="B129" s="213" t="str">
        <f>VLOOKUP($A129,'L3-明细条目报价'!$B$2:$I$148,2,FALSE)</f>
        <v>物料制作</v>
      </c>
      <c r="C129" s="175" t="str">
        <f>VLOOKUP($A129,'L3-明细条目报价'!$B$2:$I$148,3,FALSE)</f>
        <v>印刷</v>
      </c>
      <c r="D129" s="175" t="str">
        <f>VLOOKUP($A129,'L3-明细条目报价'!$B$2:$I$148,4,FALSE)</f>
        <v>铜版彩色打印内页证件</v>
      </c>
      <c r="E129" s="213" t="str">
        <f>VLOOKUP($A129,'L3-明细条目报价'!$B$2:$I$148,5,FALSE)</f>
        <v>/</v>
      </c>
      <c r="F129" s="213" t="str">
        <f>VLOOKUP($A129,'L3-明细条目报价'!$B$2:$I$148,6,FALSE)</f>
        <v>200克铜版彩色打印内页+卡套+挂绳（含挂绳印刷），125mm X 95mm，挂绳1cm宽，尼龙，含单色logo印刷</v>
      </c>
      <c r="G129" s="175" t="str">
        <f>VLOOKUP($A129,'L3-明细条目报价'!$B$2:$I$148,7,FALSE)</f>
        <v>套</v>
      </c>
      <c r="H129" s="180">
        <f>VLOOKUP($A129,'L3-明细条目报价'!$B$2:$I$148,8,FALSE)</f>
        <v>0</v>
      </c>
      <c r="I129" s="154"/>
      <c r="J129" s="110">
        <f t="shared" si="4"/>
        <v>0</v>
      </c>
    </row>
    <row r="130" spans="1:10">
      <c r="A130" s="175" t="s">
        <v>168</v>
      </c>
      <c r="B130" s="213" t="str">
        <f>VLOOKUP($A130,'L3-明细条目报价'!$B$2:$I$148,2,FALSE)</f>
        <v>物料制作</v>
      </c>
      <c r="C130" s="175" t="str">
        <f>VLOOKUP($A130,'L3-明细条目报价'!$B$2:$I$148,3,FALSE)</f>
        <v>印刷</v>
      </c>
      <c r="D130" s="175" t="str">
        <f>VLOOKUP($A130,'L3-明细条目报价'!$B$2:$I$148,4,FALSE)</f>
        <v>PVC彩色证件</v>
      </c>
      <c r="E130" s="213" t="str">
        <f>VLOOKUP($A130,'L3-明细条目报价'!$B$2:$I$148,5,FALSE)</f>
        <v>/</v>
      </c>
      <c r="F130" s="213" t="str">
        <f>VLOOKUP($A130,'L3-明细条目报价'!$B$2:$I$148,6,FALSE)</f>
        <v>PVC彩色印刷+挂绳（含挂绳印刷），125mm X 95mm，挂绳1cm宽，尼龙，含单色logo印刷</v>
      </c>
      <c r="G130" s="175" t="str">
        <f>VLOOKUP($A130,'L3-明细条目报价'!$B$2:$I$148,7,FALSE)</f>
        <v>套</v>
      </c>
      <c r="H130" s="180">
        <f>VLOOKUP($A130,'L3-明细条目报价'!$B$2:$I$148,8,FALSE)</f>
        <v>0</v>
      </c>
      <c r="I130" s="154"/>
      <c r="J130" s="110">
        <f t="shared" si="4"/>
        <v>0</v>
      </c>
    </row>
    <row r="131" spans="1:10">
      <c r="A131" s="175" t="s">
        <v>169</v>
      </c>
      <c r="B131" s="213" t="str">
        <f>VLOOKUP($A131,'L3-明细条目报价'!$B$2:$I$148,2,FALSE)</f>
        <v>物料制作</v>
      </c>
      <c r="C131" s="175" t="str">
        <f>VLOOKUP($A131,'L3-明细条目报价'!$B$2:$I$148,3,FALSE)</f>
        <v>印刷</v>
      </c>
      <c r="D131" s="175" t="str">
        <f>VLOOKUP($A131,'L3-明细条目报价'!$B$2:$I$148,4,FALSE)</f>
        <v>铜版纸对裱覆膜证件</v>
      </c>
      <c r="E131" s="213" t="str">
        <f>VLOOKUP($A131,'L3-明细条目报价'!$B$2:$I$148,5,FALSE)</f>
        <v>/</v>
      </c>
      <c r="F131" s="213" t="str">
        <f>VLOOKUP($A131,'L3-明细条目报价'!$B$2:$I$148,6,FALSE)</f>
        <v>250G克铜版纸对裱+覆膜，125mm X 95mm，挂绳1cm宽，尼龙，含单色logo印刷</v>
      </c>
      <c r="G131" s="175" t="str">
        <f>VLOOKUP($A131,'L3-明细条目报价'!$B$2:$I$148,7,FALSE)</f>
        <v>套</v>
      </c>
      <c r="H131" s="180">
        <f>VLOOKUP($A131,'L3-明细条目报价'!$B$2:$I$148,8,FALSE)</f>
        <v>0</v>
      </c>
      <c r="I131" s="154"/>
      <c r="J131" s="110">
        <f t="shared" si="4"/>
        <v>0</v>
      </c>
    </row>
    <row r="132" spans="1:10">
      <c r="A132" s="175" t="s">
        <v>170</v>
      </c>
      <c r="B132" s="213" t="str">
        <f>VLOOKUP($A132,'L3-明细条目报价'!$B$2:$I$148,2,FALSE)</f>
        <v>物料制作</v>
      </c>
      <c r="C132" s="175" t="str">
        <f>VLOOKUP($A132,'L3-明细条目报价'!$B$2:$I$148,3,FALSE)</f>
        <v>印刷</v>
      </c>
      <c r="D132" s="175" t="str">
        <f>VLOOKUP($A132,'L3-明细条目报价'!$B$2:$I$148,4,FALSE)</f>
        <v>亚克力证件</v>
      </c>
      <c r="E132" s="213" t="str">
        <f>VLOOKUP($A132,'L3-明细条目报价'!$B$2:$I$148,5,FALSE)</f>
        <v>/</v>
      </c>
      <c r="F132" s="213" t="str">
        <f>VLOOKUP($A132,'L3-明细条目报价'!$B$2:$I$148,6,FALSE)</f>
        <v>亚克力UV印刷+挂绳（含挂绳印刷），125mm X 95mm，挂绳1cm宽，尼龙，含单色logo印刷</v>
      </c>
      <c r="G132" s="175" t="str">
        <f>VLOOKUP($A132,'L3-明细条目报价'!$B$2:$I$148,7,FALSE)</f>
        <v>套</v>
      </c>
      <c r="H132" s="180">
        <f>VLOOKUP($A132,'L3-明细条目报价'!$B$2:$I$148,8,FALSE)</f>
        <v>0</v>
      </c>
      <c r="I132" s="154"/>
      <c r="J132" s="110">
        <f t="shared" si="4"/>
        <v>0</v>
      </c>
    </row>
    <row r="133" spans="1:10">
      <c r="A133" s="175" t="s">
        <v>171</v>
      </c>
      <c r="B133" s="213" t="str">
        <f>VLOOKUP($A133,'L3-明细条目报价'!$B$2:$I$148,2,FALSE)</f>
        <v>物料制作</v>
      </c>
      <c r="C133" s="175" t="str">
        <f>VLOOKUP($A133,'L3-明细条目报价'!$B$2:$I$148,3,FALSE)</f>
        <v>印刷</v>
      </c>
      <c r="D133" s="175" t="str">
        <f>VLOOKUP($A133,'L3-明细条目报价'!$B$2:$I$148,4,FALSE)</f>
        <v>PVC麦克风套</v>
      </c>
      <c r="E133" s="213" t="str">
        <f>VLOOKUP($A133,'L3-明细条目报价'!$B$2:$I$148,5,FALSE)</f>
        <v>/</v>
      </c>
      <c r="F133" s="213" t="str">
        <f>VLOOKUP($A133,'L3-明细条目报价'!$B$2:$I$148,6,FALSE)</f>
        <v>PVC，裱写真画面，80mm*50mm</v>
      </c>
      <c r="G133" s="175" t="str">
        <f>VLOOKUP($A133,'L3-明细条目报价'!$B$2:$I$148,7,FALSE)</f>
        <v>个</v>
      </c>
      <c r="H133" s="180">
        <f>VLOOKUP($A133,'L3-明细条目报价'!$B$2:$I$148,8,FALSE)</f>
        <v>0</v>
      </c>
      <c r="I133" s="154"/>
      <c r="J133" s="110">
        <f t="shared" si="4"/>
        <v>0</v>
      </c>
    </row>
    <row r="134" spans="1:10">
      <c r="A134" s="175" t="s">
        <v>172</v>
      </c>
      <c r="B134" s="213" t="str">
        <f>VLOOKUP($A134,'L3-明细条目报价'!$B$2:$I$148,2,FALSE)</f>
        <v>物料制作</v>
      </c>
      <c r="C134" s="175" t="str">
        <f>VLOOKUP($A134,'L3-明细条目报价'!$B$2:$I$148,3,FALSE)</f>
        <v>印刷</v>
      </c>
      <c r="D134" s="175" t="str">
        <f>VLOOKUP($A134,'L3-明细条目报价'!$B$2:$I$148,4,FALSE)</f>
        <v>雪弗板麦克风套</v>
      </c>
      <c r="E134" s="213" t="str">
        <f>VLOOKUP($A134,'L3-明细条目报价'!$B$2:$I$148,5,FALSE)</f>
        <v>/</v>
      </c>
      <c r="F134" s="213" t="str">
        <f>VLOOKUP($A134,'L3-明细条目报价'!$B$2:$I$148,6,FALSE)</f>
        <v>雪弗板裱写真，80mm*50mm</v>
      </c>
      <c r="G134" s="175" t="str">
        <f>VLOOKUP($A134,'L3-明细条目报价'!$B$2:$I$148,7,FALSE)</f>
        <v>个</v>
      </c>
      <c r="H134" s="180">
        <f>VLOOKUP($A134,'L3-明细条目报价'!$B$2:$I$148,8,FALSE)</f>
        <v>0</v>
      </c>
      <c r="I134" s="154"/>
      <c r="J134" s="110">
        <f t="shared" si="4"/>
        <v>0</v>
      </c>
    </row>
    <row r="135" spans="1:10">
      <c r="A135" s="175" t="s">
        <v>173</v>
      </c>
      <c r="B135" s="213" t="str">
        <f>VLOOKUP($A135,'L3-明细条目报价'!$B$2:$I$148,2,FALSE)</f>
        <v>物料制作</v>
      </c>
      <c r="C135" s="175" t="str">
        <f>VLOOKUP($A135,'L3-明细条目报价'!$B$2:$I$148,3,FALSE)</f>
        <v>印刷</v>
      </c>
      <c r="D135" s="175" t="str">
        <f>VLOOKUP($A135,'L3-明细条目报价'!$B$2:$I$148,4,FALSE)</f>
        <v>椅背贴</v>
      </c>
      <c r="E135" s="213" t="str">
        <f>VLOOKUP($A135,'L3-明细条目报价'!$B$2:$I$148,5,FALSE)</f>
        <v>/</v>
      </c>
      <c r="F135" s="213" t="str">
        <f>VLOOKUP($A135,'L3-明细条目报价'!$B$2:$I$148,6,FALSE)</f>
        <v>不干胶印刷，150mm*100mm</v>
      </c>
      <c r="G135" s="175" t="str">
        <f>VLOOKUP($A135,'L3-明细条目报价'!$B$2:$I$148,7,FALSE)</f>
        <v>张</v>
      </c>
      <c r="H135" s="180">
        <f>VLOOKUP($A135,'L3-明细条目报价'!$B$2:$I$148,8,FALSE)</f>
        <v>0</v>
      </c>
      <c r="I135" s="154"/>
      <c r="J135" s="110">
        <f t="shared" si="4"/>
        <v>0</v>
      </c>
    </row>
    <row r="136" spans="1:10">
      <c r="A136" s="175" t="s">
        <v>174</v>
      </c>
      <c r="B136" s="213" t="str">
        <f>VLOOKUP($A136,'L3-明细条目报价'!$B$2:$I$148,2,FALSE)</f>
        <v>物料制作</v>
      </c>
      <c r="C136" s="175" t="str">
        <f>VLOOKUP($A136,'L3-明细条目报价'!$B$2:$I$148,3,FALSE)</f>
        <v>印刷</v>
      </c>
      <c r="D136" s="175" t="str">
        <f>VLOOKUP($A136,'L3-明细条目报价'!$B$2:$I$148,4,FALSE)</f>
        <v>主持人手卡</v>
      </c>
      <c r="E136" s="213" t="str">
        <f>VLOOKUP($A136,'L3-明细条目报价'!$B$2:$I$148,5,FALSE)</f>
        <v>/</v>
      </c>
      <c r="F136" s="213" t="str">
        <f>VLOOKUP($A136,'L3-明细条目报价'!$B$2:$I$148,6,FALSE)</f>
        <v>彩色单面157克铜板纸，150mm*100mm</v>
      </c>
      <c r="G136" s="175" t="str">
        <f>VLOOKUP($A136,'L3-明细条目报价'!$B$2:$I$148,7,FALSE)</f>
        <v>张</v>
      </c>
      <c r="H136" s="180">
        <f>VLOOKUP($A136,'L3-明细条目报价'!$B$2:$I$148,8,FALSE)</f>
        <v>0</v>
      </c>
      <c r="I136" s="154"/>
      <c r="J136" s="110">
        <f t="shared" si="4"/>
        <v>0</v>
      </c>
    </row>
    <row r="137" spans="1:10">
      <c r="A137" s="175" t="s">
        <v>175</v>
      </c>
      <c r="B137" s="213" t="str">
        <f>VLOOKUP($A137,'L3-明细条目报价'!$B$2:$I$148,2,FALSE)</f>
        <v>物料制作</v>
      </c>
      <c r="C137" s="175" t="str">
        <f>VLOOKUP($A137,'L3-明细条目报价'!$B$2:$I$148,3,FALSE)</f>
        <v>印刷</v>
      </c>
      <c r="D137" s="175" t="str">
        <f>VLOOKUP($A137,'L3-明细条目报价'!$B$2:$I$148,4,FALSE)</f>
        <v>臂贴</v>
      </c>
      <c r="E137" s="213" t="str">
        <f>VLOOKUP($A137,'L3-明细条目报价'!$B$2:$I$148,5,FALSE)</f>
        <v>/</v>
      </c>
      <c r="F137" s="213" t="str">
        <f>VLOOKUP($A137,'L3-明细条目报价'!$B$2:$I$148,6,FALSE)</f>
        <v>不干胶印刷，80mm圆</v>
      </c>
      <c r="G137" s="175" t="str">
        <f>VLOOKUP($A137,'L3-明细条目报价'!$B$2:$I$148,7,FALSE)</f>
        <v>张</v>
      </c>
      <c r="H137" s="180">
        <f>VLOOKUP($A137,'L3-明细条目报价'!$B$2:$I$148,8,FALSE)</f>
        <v>0</v>
      </c>
      <c r="I137" s="154"/>
      <c r="J137" s="110">
        <f t="shared" si="4"/>
        <v>0</v>
      </c>
    </row>
    <row r="138" spans="1:10">
      <c r="A138" s="175" t="s">
        <v>176</v>
      </c>
      <c r="B138" s="213" t="str">
        <f>VLOOKUP($A138,'L3-明细条目报价'!$B$2:$I$148,2,FALSE)</f>
        <v>物料制作</v>
      </c>
      <c r="C138" s="175" t="str">
        <f>VLOOKUP($A138,'L3-明细条目报价'!$B$2:$I$148,3,FALSE)</f>
        <v>印刷</v>
      </c>
      <c r="D138" s="175" t="str">
        <f>VLOOKUP($A138,'L3-明细条目报价'!$B$2:$I$148,4,FALSE)</f>
        <v>纸质手提袋</v>
      </c>
      <c r="E138" s="213" t="str">
        <f>VLOOKUP($A138,'L3-明细条目报价'!$B$2:$I$148,5,FALSE)</f>
        <v>/</v>
      </c>
      <c r="F138" s="213" t="str">
        <f>VLOOKUP($A138,'L3-明细条目报价'!$B$2:$I$148,6,FALSE)</f>
        <v>纸质快印，350mm*250mm*100mm</v>
      </c>
      <c r="G138" s="175" t="str">
        <f>VLOOKUP($A138,'L3-明细条目报价'!$B$2:$I$148,7,FALSE)</f>
        <v>个</v>
      </c>
      <c r="H138" s="180">
        <f>VLOOKUP($A138,'L3-明细条目报价'!$B$2:$I$148,8,FALSE)</f>
        <v>0</v>
      </c>
      <c r="I138" s="154"/>
      <c r="J138" s="110">
        <f t="shared" si="4"/>
        <v>0</v>
      </c>
    </row>
    <row r="139" spans="1:10">
      <c r="A139" s="175" t="s">
        <v>177</v>
      </c>
      <c r="B139" s="213" t="str">
        <f>VLOOKUP($A139,'L3-明细条目报价'!$B$2:$I$148,2,FALSE)</f>
        <v>物料制作</v>
      </c>
      <c r="C139" s="175" t="str">
        <f>VLOOKUP($A139,'L3-明细条目报价'!$B$2:$I$148,3,FALSE)</f>
        <v>印刷</v>
      </c>
      <c r="D139" s="175" t="str">
        <f>VLOOKUP($A139,'L3-明细条目报价'!$B$2:$I$148,4,FALSE)</f>
        <v>无纺布手提袋</v>
      </c>
      <c r="E139" s="213" t="str">
        <f>VLOOKUP($A139,'L3-明细条目报价'!$B$2:$I$148,5,FALSE)</f>
        <v>/</v>
      </c>
      <c r="F139" s="213" t="str">
        <f>VLOOKUP($A139,'L3-明细条目报价'!$B$2:$I$148,6,FALSE)</f>
        <v>无纺布，350mm*250mm*100mm，含彩色logo印刷</v>
      </c>
      <c r="G139" s="175" t="str">
        <f>VLOOKUP($A139,'L3-明细条目报价'!$B$2:$I$148,7,FALSE)</f>
        <v>个</v>
      </c>
      <c r="H139" s="180">
        <f>VLOOKUP($A139,'L3-明细条目报价'!$B$2:$I$148,8,FALSE)</f>
        <v>0</v>
      </c>
      <c r="I139" s="154"/>
      <c r="J139" s="110">
        <f t="shared" si="4"/>
        <v>0</v>
      </c>
    </row>
    <row r="140" spans="1:10">
      <c r="A140" s="175" t="s">
        <v>178</v>
      </c>
      <c r="B140" s="213" t="str">
        <f>VLOOKUP($A140,'L3-明细条目报价'!$B$2:$I$148,2,FALSE)</f>
        <v>物料制作</v>
      </c>
      <c r="C140" s="175" t="str">
        <f>VLOOKUP($A140,'L3-明细条目报价'!$B$2:$I$148,3,FALSE)</f>
        <v>印刷</v>
      </c>
      <c r="D140" s="175" t="str">
        <f>VLOOKUP($A140,'L3-明细条目报价'!$B$2:$I$148,4,FALSE)</f>
        <v>帆布手提袋</v>
      </c>
      <c r="E140" s="213" t="str">
        <f>VLOOKUP($A140,'L3-明细条目报价'!$B$2:$I$148,5,FALSE)</f>
        <v>/</v>
      </c>
      <c r="F140" s="213" t="str">
        <f>VLOOKUP($A140,'L3-明细条目报价'!$B$2:$I$148,6,FALSE)</f>
        <v>帆布，350mm*250mm*100mm，含彩色logo印刷</v>
      </c>
      <c r="G140" s="175" t="str">
        <f>VLOOKUP($A140,'L3-明细条目报价'!$B$2:$I$148,7,FALSE)</f>
        <v>个</v>
      </c>
      <c r="H140" s="180">
        <f>VLOOKUP($A140,'L3-明细条目报价'!$B$2:$I$148,8,FALSE)</f>
        <v>0</v>
      </c>
      <c r="I140" s="154"/>
      <c r="J140" s="110">
        <f t="shared" si="4"/>
        <v>0</v>
      </c>
    </row>
    <row r="141" spans="1:10">
      <c r="A141" s="175" t="s">
        <v>179</v>
      </c>
      <c r="B141" s="213" t="str">
        <f>VLOOKUP($A141,'L3-明细条目报价'!$B$2:$I$148,2,FALSE)</f>
        <v>物料制作</v>
      </c>
      <c r="C141" s="175" t="str">
        <f>VLOOKUP($A141,'L3-明细条目报价'!$B$2:$I$148,3,FALSE)</f>
        <v>印刷</v>
      </c>
      <c r="D141" s="175" t="str">
        <f>VLOOKUP($A141,'L3-明细条目报价'!$B$2:$I$148,4,FALSE)</f>
        <v>手环</v>
      </c>
      <c r="E141" s="213" t="str">
        <f>VLOOKUP($A141,'L3-明细条目报价'!$B$2:$I$148,5,FALSE)</f>
        <v>/</v>
      </c>
      <c r="F141" s="213" t="str">
        <f>VLOOKUP($A141,'L3-明细条目报价'!$B$2:$I$148,6,FALSE)</f>
        <v>2*26cm杜邦纸两侧贴胶</v>
      </c>
      <c r="G141" s="175" t="str">
        <f>VLOOKUP($A141,'L3-明细条目报价'!$B$2:$I$148,7,FALSE)</f>
        <v>个</v>
      </c>
      <c r="H141" s="180">
        <f>VLOOKUP($A141,'L3-明细条目报价'!$B$2:$I$148,8,FALSE)</f>
        <v>0</v>
      </c>
      <c r="I141" s="154"/>
      <c r="J141" s="110">
        <f t="shared" si="4"/>
        <v>0</v>
      </c>
    </row>
    <row r="142" spans="1:10">
      <c r="A142" s="175" t="s">
        <v>180</v>
      </c>
      <c r="B142" s="213" t="str">
        <f>VLOOKUP($A142,'L3-明细条目报价'!$B$2:$I$148,2,FALSE)</f>
        <v>物料制作</v>
      </c>
      <c r="C142" s="175" t="str">
        <f>VLOOKUP($A142,'L3-明细条目报价'!$B$2:$I$148,3,FALSE)</f>
        <v>其他物资</v>
      </c>
      <c r="D142" s="175" t="str">
        <f>VLOOKUP($A142,'L3-明细条目报价'!$B$2:$I$148,4,FALSE)</f>
        <v>发光手举牌</v>
      </c>
      <c r="E142" s="213" t="str">
        <f>VLOOKUP($A142,'L3-明细条目报价'!$B$2:$I$148,5,FALSE)</f>
        <v>/</v>
      </c>
      <c r="F142" s="213" t="str">
        <f>VLOOKUP($A142,'L3-明细条目报价'!$B$2:$I$148,6,FALSE)</f>
        <v>发光款手举牌</v>
      </c>
      <c r="G142" s="175" t="str">
        <f>VLOOKUP($A142,'L3-明细条目报价'!$B$2:$I$148,7,FALSE)</f>
        <v>平方米</v>
      </c>
      <c r="H142" s="180">
        <f>VLOOKUP($A142,'L3-明细条目报价'!$B$2:$I$148,8,FALSE)</f>
        <v>0</v>
      </c>
      <c r="I142" s="154"/>
      <c r="J142" s="110">
        <f t="shared" si="4"/>
        <v>0</v>
      </c>
    </row>
    <row r="143" spans="1:10">
      <c r="A143" s="175" t="s">
        <v>181</v>
      </c>
      <c r="B143" s="213" t="str">
        <f>VLOOKUP($A143,'L3-明细条目报价'!$B$2:$I$148,2,FALSE)</f>
        <v>物料制作</v>
      </c>
      <c r="C143" s="175" t="str">
        <f>VLOOKUP($A143,'L3-明细条目报价'!$B$2:$I$148,3,FALSE)</f>
        <v>其他物资</v>
      </c>
      <c r="D143" s="175" t="str">
        <f>VLOOKUP($A143,'L3-明细条目报价'!$B$2:$I$148,4,FALSE)</f>
        <v>手牌</v>
      </c>
      <c r="E143" s="213" t="str">
        <f>VLOOKUP($A143,'L3-明细条目报价'!$B$2:$I$148,5,FALSE)</f>
        <v>/</v>
      </c>
      <c r="F143" s="213" t="str">
        <f>VLOOKUP($A143,'L3-明细条目报价'!$B$2:$I$148,6,FALSE)</f>
        <v>签到台/指引</v>
      </c>
      <c r="G143" s="175" t="str">
        <f>VLOOKUP($A143,'L3-明细条目报价'!$B$2:$I$148,7,FALSE)</f>
        <v>个</v>
      </c>
      <c r="H143" s="180">
        <f>VLOOKUP($A143,'L3-明细条目报价'!$B$2:$I$148,8,FALSE)</f>
        <v>0</v>
      </c>
      <c r="I143" s="154"/>
      <c r="J143" s="110">
        <f t="shared" si="4"/>
        <v>0</v>
      </c>
    </row>
    <row r="144" spans="1:10">
      <c r="A144" s="175" t="s">
        <v>182</v>
      </c>
      <c r="B144" s="213" t="str">
        <f>VLOOKUP($A144,'L3-明细条目报价'!$B$2:$I$148,2,FALSE)</f>
        <v>物料制作</v>
      </c>
      <c r="C144" s="175" t="str">
        <f>VLOOKUP($A144,'L3-明细条目报价'!$B$2:$I$148,3,FALSE)</f>
        <v>其他物资</v>
      </c>
      <c r="D144" s="175" t="str">
        <f>VLOOKUP($A144,'L3-明细条目报价'!$B$2:$I$148,4,FALSE)</f>
        <v>定制矿泉水</v>
      </c>
      <c r="E144" s="213" t="str">
        <f>VLOOKUP($A144,'L3-明细条目报价'!$B$2:$I$148,5,FALSE)</f>
        <v>/</v>
      </c>
      <c r="F144" s="213">
        <f>VLOOKUP($A144,'L3-明细条目报价'!$B$2:$I$148,6,FALSE)</f>
        <v>0</v>
      </c>
      <c r="G144" s="175" t="str">
        <f>VLOOKUP($A144,'L3-明细条目报价'!$B$2:$I$148,7,FALSE)</f>
        <v>瓶</v>
      </c>
      <c r="H144" s="180">
        <f>VLOOKUP($A144,'L3-明细条目报价'!$B$2:$I$148,8,FALSE)</f>
        <v>0</v>
      </c>
      <c r="I144" s="154"/>
      <c r="J144" s="110">
        <f t="shared" si="4"/>
        <v>0</v>
      </c>
    </row>
    <row r="145" ht="32.25" customHeight="1" spans="1:10">
      <c r="A145" s="208" t="s">
        <v>19</v>
      </c>
      <c r="B145" s="207" t="s">
        <v>20</v>
      </c>
      <c r="C145" s="214"/>
      <c r="D145" s="214"/>
      <c r="E145" s="215"/>
      <c r="F145" s="215"/>
      <c r="G145" s="214"/>
      <c r="H145" s="216"/>
      <c r="I145" s="209" t="s">
        <v>47</v>
      </c>
      <c r="J145" s="106">
        <f>SUM(J147)</f>
        <v>0</v>
      </c>
    </row>
    <row r="146" spans="1:10">
      <c r="A146" s="211" t="s">
        <v>1</v>
      </c>
      <c r="B146" s="211" t="s">
        <v>48</v>
      </c>
      <c r="C146" s="211" t="s">
        <v>49</v>
      </c>
      <c r="D146" s="211" t="s">
        <v>50</v>
      </c>
      <c r="E146" s="211" t="s">
        <v>51</v>
      </c>
      <c r="F146" s="211" t="s">
        <v>7</v>
      </c>
      <c r="G146" s="211" t="s">
        <v>52</v>
      </c>
      <c r="H146" s="212" t="s">
        <v>53</v>
      </c>
      <c r="I146" s="212" t="s">
        <v>5</v>
      </c>
      <c r="J146" s="212" t="s">
        <v>6</v>
      </c>
    </row>
    <row r="147" spans="1:10">
      <c r="A147" s="175">
        <v>1</v>
      </c>
      <c r="B147" s="213" t="s">
        <v>183</v>
      </c>
      <c r="C147" s="175"/>
      <c r="D147" s="175"/>
      <c r="E147" s="213"/>
      <c r="F147" s="213"/>
      <c r="G147" s="175"/>
      <c r="H147" s="180"/>
      <c r="I147" s="154">
        <v>1</v>
      </c>
      <c r="J147" s="110"/>
    </row>
    <row r="148" ht="32.25" customHeight="1" spans="1:10">
      <c r="A148" s="208" t="s">
        <v>184</v>
      </c>
      <c r="B148" s="207" t="s">
        <v>185</v>
      </c>
      <c r="C148" s="214"/>
      <c r="D148" s="214"/>
      <c r="E148" s="215"/>
      <c r="F148" s="215"/>
      <c r="G148" s="214"/>
      <c r="H148" s="216"/>
      <c r="I148" s="209" t="s">
        <v>47</v>
      </c>
      <c r="J148" s="106">
        <f>SUM(J150:J150)</f>
        <v>0</v>
      </c>
    </row>
    <row r="149" spans="1:10">
      <c r="A149" s="211" t="s">
        <v>1</v>
      </c>
      <c r="B149" s="211" t="s">
        <v>48</v>
      </c>
      <c r="C149" s="211" t="s">
        <v>49</v>
      </c>
      <c r="D149" s="211" t="s">
        <v>50</v>
      </c>
      <c r="E149" s="211" t="s">
        <v>51</v>
      </c>
      <c r="F149" s="211" t="s">
        <v>7</v>
      </c>
      <c r="G149" s="211" t="s">
        <v>52</v>
      </c>
      <c r="H149" s="212" t="s">
        <v>186</v>
      </c>
      <c r="I149" s="212" t="s">
        <v>5</v>
      </c>
      <c r="J149" s="212" t="s">
        <v>6</v>
      </c>
    </row>
    <row r="150" spans="1:10">
      <c r="A150" s="155" t="s">
        <v>187</v>
      </c>
      <c r="B150" s="213" t="str">
        <f>VLOOKUP($A150,'L3-明细条目报价'!$B$7:$I$148,2,FALSE)</f>
        <v>据实结算</v>
      </c>
      <c r="C150" s="175">
        <f>VLOOKUP($A150,'L3-明细条目报价'!$B$7:$I$148,3,FALSE)</f>
        <v>0</v>
      </c>
      <c r="D150" s="175">
        <f>VLOOKUP($A150,'L3-明细条目报价'!$B$7:$I$148,4,FALSE)</f>
        <v>0</v>
      </c>
      <c r="E150" s="213">
        <f>VLOOKUP($A150,'L3-明细条目报价'!$B$7:$I$148,5,FALSE)</f>
        <v>0</v>
      </c>
      <c r="F150" s="213" t="str">
        <f>VLOOKUP($A150,'L3-明细条目报价'!$B$7:$I$148,6,FALSE)</f>
        <v>第三方提供非增值税普通发票（包含无票、收据、普票等场景）</v>
      </c>
      <c r="G150" s="175" t="str">
        <f>VLOOKUP($A150,'L3-明细条目报价'!$B$7:$I$148,7,FALSE)</f>
        <v>项</v>
      </c>
      <c r="H150" s="180">
        <f>VLOOKUP($A150,'L3-明细条目报价'!$B$2:$I$148,8,FALSE)</f>
        <v>0</v>
      </c>
      <c r="I150" s="154">
        <v>1</v>
      </c>
      <c r="J150" s="110">
        <f>H150*I150</f>
        <v>0</v>
      </c>
    </row>
    <row r="151" ht="32.25" customHeight="1" spans="1:10">
      <c r="A151" s="208" t="s">
        <v>188</v>
      </c>
      <c r="B151" s="207" t="s">
        <v>189</v>
      </c>
      <c r="C151" s="214"/>
      <c r="D151" s="214"/>
      <c r="E151" s="215"/>
      <c r="F151" s="215"/>
      <c r="G151" s="214"/>
      <c r="H151" s="216"/>
      <c r="I151" s="209" t="s">
        <v>47</v>
      </c>
      <c r="J151" s="106">
        <f>SUM(J153:J153)</f>
        <v>0</v>
      </c>
    </row>
    <row r="152" spans="1:10">
      <c r="A152" s="211" t="s">
        <v>1</v>
      </c>
      <c r="B152" s="211" t="s">
        <v>48</v>
      </c>
      <c r="C152" s="211" t="s">
        <v>49</v>
      </c>
      <c r="D152" s="211" t="s">
        <v>50</v>
      </c>
      <c r="E152" s="211" t="s">
        <v>51</v>
      </c>
      <c r="F152" s="211" t="s">
        <v>7</v>
      </c>
      <c r="G152" s="211" t="s">
        <v>52</v>
      </c>
      <c r="H152" s="212" t="s">
        <v>186</v>
      </c>
      <c r="I152" s="212" t="s">
        <v>5</v>
      </c>
      <c r="J152" s="212" t="s">
        <v>6</v>
      </c>
    </row>
    <row r="153" spans="1:10">
      <c r="A153" s="155" t="s">
        <v>190</v>
      </c>
      <c r="B153" s="213" t="str">
        <f>VLOOKUP($A153,'L3-明细条目报价'!$B$7:$I$148,2,FALSE)</f>
        <v>据实结算</v>
      </c>
      <c r="C153" s="175">
        <f>VLOOKUP($A153,'L3-明细条目报价'!$B$7:$I$148,3,FALSE)</f>
        <v>0</v>
      </c>
      <c r="D153" s="175">
        <f>VLOOKUP($A153,'L3-明细条目报价'!$B$7:$I$148,4,FALSE)</f>
        <v>0</v>
      </c>
      <c r="E153" s="213">
        <f>VLOOKUP($A153,'L3-明细条目报价'!$B$7:$I$148,5,FALSE)</f>
        <v>0</v>
      </c>
      <c r="F153" s="213" t="str">
        <f>VLOOKUP($A153,'L3-明细条目报价'!$B$7:$I$148,6,FALSE)</f>
        <v>提供1%增值税发票</v>
      </c>
      <c r="G153" s="175" t="str">
        <f>VLOOKUP($A153,'L3-明细条目报价'!$B$7:$I$148,7,FALSE)</f>
        <v>项</v>
      </c>
      <c r="H153" s="180">
        <f>VLOOKUP($A153,'L3-明细条目报价'!$B$2:$I$148,8,FALSE)</f>
        <v>0</v>
      </c>
      <c r="I153" s="154">
        <v>1</v>
      </c>
      <c r="J153" s="110">
        <f>H153*I153</f>
        <v>0</v>
      </c>
    </row>
    <row r="154" ht="32.25" customHeight="1" spans="1:10">
      <c r="A154" s="208" t="s">
        <v>191</v>
      </c>
      <c r="B154" s="207" t="s">
        <v>192</v>
      </c>
      <c r="C154" s="214"/>
      <c r="D154" s="214"/>
      <c r="E154" s="215"/>
      <c r="F154" s="215"/>
      <c r="G154" s="214"/>
      <c r="H154" s="216"/>
      <c r="I154" s="209" t="s">
        <v>47</v>
      </c>
      <c r="J154" s="106">
        <f>SUM(J156:J156)</f>
        <v>0</v>
      </c>
    </row>
    <row r="155" spans="1:10">
      <c r="A155" s="211" t="s">
        <v>1</v>
      </c>
      <c r="B155" s="211" t="s">
        <v>48</v>
      </c>
      <c r="C155" s="211" t="s">
        <v>49</v>
      </c>
      <c r="D155" s="211" t="s">
        <v>50</v>
      </c>
      <c r="E155" s="211" t="s">
        <v>51</v>
      </c>
      <c r="F155" s="211" t="s">
        <v>7</v>
      </c>
      <c r="G155" s="211" t="s">
        <v>52</v>
      </c>
      <c r="H155" s="212" t="s">
        <v>186</v>
      </c>
      <c r="I155" s="212" t="s">
        <v>5</v>
      </c>
      <c r="J155" s="212" t="s">
        <v>6</v>
      </c>
    </row>
    <row r="156" spans="1:10">
      <c r="A156" s="155" t="s">
        <v>193</v>
      </c>
      <c r="B156" s="213" t="str">
        <f>VLOOKUP($A156,'L3-明细条目报价'!$B$7:$I$148,2,FALSE)</f>
        <v>据实结算</v>
      </c>
      <c r="C156" s="175">
        <f>VLOOKUP($A156,'L3-明细条目报价'!$B$7:$I$148,3,FALSE)</f>
        <v>0</v>
      </c>
      <c r="D156" s="175">
        <f>VLOOKUP($A156,'L3-明细条目报价'!$B$7:$I$148,4,FALSE)</f>
        <v>0</v>
      </c>
      <c r="E156" s="213">
        <f>VLOOKUP($A156,'L3-明细条目报价'!$B$7:$I$148,5,FALSE)</f>
        <v>0</v>
      </c>
      <c r="F156" s="213" t="str">
        <f>VLOOKUP($A156,'L3-明细条目报价'!$B$7:$I$148,6,FALSE)</f>
        <v>提供3%增值税发票</v>
      </c>
      <c r="G156" s="175" t="str">
        <f>VLOOKUP($A156,'L3-明细条目报价'!$B$7:$I$148,7,FALSE)</f>
        <v>项</v>
      </c>
      <c r="H156" s="180">
        <f>VLOOKUP($A156,'L3-明细条目报价'!$B$2:$I$148,8,FALSE)</f>
        <v>0</v>
      </c>
      <c r="I156" s="154">
        <v>1</v>
      </c>
      <c r="J156" s="110">
        <f>H156*I156</f>
        <v>0</v>
      </c>
    </row>
    <row r="157" ht="32.25" customHeight="1" spans="1:10">
      <c r="A157" s="208" t="s">
        <v>194</v>
      </c>
      <c r="B157" s="207" t="s">
        <v>195</v>
      </c>
      <c r="C157" s="214"/>
      <c r="D157" s="214"/>
      <c r="E157" s="215"/>
      <c r="F157" s="215"/>
      <c r="G157" s="214"/>
      <c r="H157" s="216"/>
      <c r="I157" s="209" t="s">
        <v>47</v>
      </c>
      <c r="J157" s="106">
        <f>SUM(J159:J159)</f>
        <v>0</v>
      </c>
    </row>
    <row r="158" spans="1:10">
      <c r="A158" s="211" t="s">
        <v>1</v>
      </c>
      <c r="B158" s="211" t="s">
        <v>48</v>
      </c>
      <c r="C158" s="211" t="s">
        <v>49</v>
      </c>
      <c r="D158" s="211" t="s">
        <v>50</v>
      </c>
      <c r="E158" s="211" t="s">
        <v>51</v>
      </c>
      <c r="F158" s="211" t="s">
        <v>7</v>
      </c>
      <c r="G158" s="211" t="s">
        <v>52</v>
      </c>
      <c r="H158" s="212" t="s">
        <v>186</v>
      </c>
      <c r="I158" s="212" t="s">
        <v>5</v>
      </c>
      <c r="J158" s="212" t="s">
        <v>6</v>
      </c>
    </row>
    <row r="159" spans="1:10">
      <c r="A159" s="155" t="s">
        <v>196</v>
      </c>
      <c r="B159" s="213" t="str">
        <f>VLOOKUP($A159,'L3-明细条目报价'!$B$7:$I$148,2,FALSE)</f>
        <v>据实结算</v>
      </c>
      <c r="C159" s="175">
        <f>VLOOKUP($A159,'L3-明细条目报价'!$B$7:$I$148,3,FALSE)</f>
        <v>0</v>
      </c>
      <c r="D159" s="175">
        <f>VLOOKUP($A159,'L3-明细条目报价'!$B$7:$I$148,4,FALSE)</f>
        <v>0</v>
      </c>
      <c r="E159" s="213">
        <f>VLOOKUP($A159,'L3-明细条目报价'!$B$7:$I$148,5,FALSE)</f>
        <v>0</v>
      </c>
      <c r="F159" s="213" t="str">
        <f>VLOOKUP($A159,'L3-明细条目报价'!$B$7:$I$148,6,FALSE)</f>
        <v>提供6%增值税发票</v>
      </c>
      <c r="G159" s="175" t="str">
        <f>VLOOKUP($A159,'L3-明细条目报价'!$B$7:$I$148,7,FALSE)</f>
        <v>项</v>
      </c>
      <c r="H159" s="180">
        <f>VLOOKUP($A159,'L3-明细条目报价'!$B$2:$I$148,8,FALSE)</f>
        <v>0</v>
      </c>
      <c r="I159" s="154">
        <v>1</v>
      </c>
      <c r="J159" s="110">
        <f>H159*I159</f>
        <v>0</v>
      </c>
    </row>
    <row r="160" ht="32.25" customHeight="1" spans="1:10">
      <c r="A160" s="208" t="s">
        <v>23</v>
      </c>
      <c r="B160" s="207" t="s">
        <v>24</v>
      </c>
      <c r="C160" s="214"/>
      <c r="D160" s="214"/>
      <c r="E160" s="215"/>
      <c r="F160" s="215"/>
      <c r="G160" s="214"/>
      <c r="H160" s="216"/>
      <c r="I160" s="209" t="s">
        <v>47</v>
      </c>
      <c r="J160" s="106">
        <f>SUM(J162:J167)</f>
        <v>0</v>
      </c>
    </row>
    <row r="161" spans="1:10">
      <c r="A161" s="211" t="s">
        <v>1</v>
      </c>
      <c r="B161" s="211" t="s">
        <v>48</v>
      </c>
      <c r="C161" s="211" t="s">
        <v>49</v>
      </c>
      <c r="D161" s="211" t="s">
        <v>50</v>
      </c>
      <c r="E161" s="211" t="s">
        <v>51</v>
      </c>
      <c r="F161" s="211" t="s">
        <v>7</v>
      </c>
      <c r="G161" s="211" t="s">
        <v>52</v>
      </c>
      <c r="H161" s="212" t="s">
        <v>197</v>
      </c>
      <c r="I161" s="212" t="s">
        <v>5</v>
      </c>
      <c r="J161" s="212" t="s">
        <v>6</v>
      </c>
    </row>
    <row r="162" spans="1:10">
      <c r="A162" s="155" t="s">
        <v>198</v>
      </c>
      <c r="B162" s="213" t="str">
        <f>VLOOKUP($A162,'L3-明细条目报价'!$B$7:$I$148,2,FALSE)</f>
        <v>服务费及税费</v>
      </c>
      <c r="C162" s="175" t="str">
        <f>VLOOKUP($A162,'L3-明细条目报价'!$B$7:$I$148,3,FALSE)</f>
        <v>服务费</v>
      </c>
      <c r="D162" s="175" t="str">
        <f>VLOOKUP($A162,'L3-明细条目报价'!$B$7:$I$148,4,FALSE)</f>
        <v>据实结算服务费</v>
      </c>
      <c r="E162" s="213" t="str">
        <f>VLOOKUP($A162,'L3-明细条目报价'!$B$7:$I$148,5,FALSE)</f>
        <v>服务费比例</v>
      </c>
      <c r="F162" s="213" t="str">
        <f>VLOOKUP($A162,'L3-明细条目报价'!$B$7:$I$148,6,FALSE)</f>
        <v>仅针对据实结算内容，即7-1至7-4总和，不包含据实结算的税损</v>
      </c>
      <c r="G162" s="175" t="str">
        <f>VLOOKUP($A162,'L3-明细条目报价'!$B$7:$I$148,7,FALSE)</f>
        <v>填写百分比</v>
      </c>
      <c r="H162" s="114">
        <f>VLOOKUP($A162,'L3-明细条目报价'!$B$7:$I$148,8,FALSE)</f>
        <v>0</v>
      </c>
      <c r="I162" s="154">
        <f>J148+J151+J154+J157</f>
        <v>0</v>
      </c>
      <c r="J162" s="110">
        <f t="shared" ref="J162:J167" si="5">H162*I162</f>
        <v>0</v>
      </c>
    </row>
    <row r="163" spans="1:10">
      <c r="A163" s="155" t="s">
        <v>199</v>
      </c>
      <c r="B163" s="213" t="str">
        <f>VLOOKUP($A163,'L3-明细条目报价'!$B$7:$I$148,2,FALSE)</f>
        <v>服务费及税费</v>
      </c>
      <c r="C163" s="175" t="str">
        <f>VLOOKUP($A163,'L3-明细条目报价'!$B$7:$I$148,3,FALSE)</f>
        <v>税费</v>
      </c>
      <c r="D163" s="175" t="str">
        <f>VLOOKUP($A163,'L3-明细条目报价'!$B$7:$I$148,4,FALSE)</f>
        <v>税差</v>
      </c>
      <c r="E163" s="213" t="str">
        <f>VLOOKUP($A163,'L3-明细条目报价'!$B$7:$I$148,5,FALSE)</f>
        <v>第三方税差-第三方提供非【增值税专用发票】</v>
      </c>
      <c r="F163" s="213" t="str">
        <f>VLOOKUP($A163,'L3-明细条目报价'!$B$7:$I$148,6,FALSE)</f>
        <v>包含无票、收据、普票等场景（结算公式=模块7-1总金额*6%）</v>
      </c>
      <c r="G163" s="175" t="str">
        <f>VLOOKUP($A163,'L3-明细条目报价'!$B$7:$I$148,7,FALSE)</f>
        <v>固定百分比</v>
      </c>
      <c r="H163" s="114">
        <f>VLOOKUP($A163,'L3-明细条目报价'!$B$7:$I$148,8,FALSE)</f>
        <v>0.06</v>
      </c>
      <c r="I163" s="154">
        <f>J148</f>
        <v>0</v>
      </c>
      <c r="J163" s="110">
        <f t="shared" si="5"/>
        <v>0</v>
      </c>
    </row>
    <row r="164" spans="1:10">
      <c r="A164" s="155" t="s">
        <v>200</v>
      </c>
      <c r="B164" s="213" t="str">
        <f>VLOOKUP($A164,'L3-明细条目报价'!$B$7:$I$148,2,FALSE)</f>
        <v>服务费及税费</v>
      </c>
      <c r="C164" s="175" t="str">
        <f>VLOOKUP($A164,'L3-明细条目报价'!$B$7:$I$148,3,FALSE)</f>
        <v>税费</v>
      </c>
      <c r="D164" s="175" t="str">
        <f>VLOOKUP($A164,'L3-明细条目报价'!$B$7:$I$148,4,FALSE)</f>
        <v>税差</v>
      </c>
      <c r="E164" s="213" t="str">
        <f>VLOOKUP($A164,'L3-明细条目报价'!$B$7:$I$148,5,FALSE)</f>
        <v>第三方税差-第三方提供1%【增值税专用发票】</v>
      </c>
      <c r="F164" s="213" t="str">
        <f>VLOOKUP($A164,'L3-明细条目报价'!$B$7:$I$148,6,FALSE)</f>
        <v>结算公式=模块7-2总金额*4.95%</v>
      </c>
      <c r="G164" s="175" t="str">
        <f>VLOOKUP($A164,'L3-明细条目报价'!$B$7:$I$148,7,FALSE)</f>
        <v>固定百分比</v>
      </c>
      <c r="H164" s="114">
        <f>VLOOKUP($A164,'L3-明细条目报价'!$B$7:$I$148,8,FALSE)</f>
        <v>0.0495049504950495</v>
      </c>
      <c r="I164" s="154">
        <f>J151</f>
        <v>0</v>
      </c>
      <c r="J164" s="110">
        <f t="shared" si="5"/>
        <v>0</v>
      </c>
    </row>
    <row r="165" spans="1:10">
      <c r="A165" s="155" t="s">
        <v>201</v>
      </c>
      <c r="B165" s="213" t="str">
        <f>VLOOKUP($A165,'L3-明细条目报价'!$B$7:$I$148,2,FALSE)</f>
        <v>服务费及税费</v>
      </c>
      <c r="C165" s="175" t="str">
        <f>VLOOKUP($A165,'L3-明细条目报价'!$B$7:$I$148,3,FALSE)</f>
        <v>税费</v>
      </c>
      <c r="D165" s="175" t="str">
        <f>VLOOKUP($A165,'L3-明细条目报价'!$B$7:$I$148,4,FALSE)</f>
        <v>税差</v>
      </c>
      <c r="E165" s="213" t="str">
        <f>VLOOKUP($A165,'L3-明细条目报价'!$B$7:$I$148,5,FALSE)</f>
        <v>第三方税差-第三方提供3%【增值税专用发票】</v>
      </c>
      <c r="F165" s="213" t="str">
        <f>VLOOKUP($A165,'L3-明细条目报价'!$B$7:$I$148,6,FALSE)</f>
        <v>结算公式=模块7-3总金额*2.91%</v>
      </c>
      <c r="G165" s="175" t="str">
        <f>VLOOKUP($A165,'L3-明细条目报价'!$B$7:$I$148,7,FALSE)</f>
        <v>固定百分比</v>
      </c>
      <c r="H165" s="114">
        <f>VLOOKUP($A165,'L3-明细条目报价'!$B$7:$I$148,8,FALSE)</f>
        <v>0.029126213592233</v>
      </c>
      <c r="I165" s="154">
        <f>J154</f>
        <v>0</v>
      </c>
      <c r="J165" s="110">
        <f t="shared" si="5"/>
        <v>0</v>
      </c>
    </row>
    <row r="166" spans="1:10">
      <c r="A166" s="155" t="s">
        <v>202</v>
      </c>
      <c r="B166" s="213" t="str">
        <f>VLOOKUP($A166,'L3-明细条目报价'!$B$7:$I$148,2,FALSE)</f>
        <v>服务费及税费</v>
      </c>
      <c r="C166" s="175" t="str">
        <f>VLOOKUP($A166,'L3-明细条目报价'!$B$7:$I$148,3,FALSE)</f>
        <v>税费</v>
      </c>
      <c r="D166" s="175" t="str">
        <f>VLOOKUP($A166,'L3-明细条目报价'!$B$7:$I$148,4,FALSE)</f>
        <v>税差</v>
      </c>
      <c r="E166" s="213" t="str">
        <f>VLOOKUP($A166,'L3-明细条目报价'!$B$7:$I$148,5,FALSE)</f>
        <v>第三方税差-第三方提供6%及以上的【增值税专用发票】</v>
      </c>
      <c r="F166" s="213" t="str">
        <f>VLOOKUP($A166,'L3-明细条目报价'!$B$7:$I$148,6,FALSE)</f>
        <v>结算公式=模块7-4总金额*0%</v>
      </c>
      <c r="G166" s="175" t="str">
        <f>VLOOKUP($A166,'L3-明细条目报价'!$B$7:$I$148,7,FALSE)</f>
        <v>固定百分比</v>
      </c>
      <c r="H166" s="114">
        <f>VLOOKUP($A166,'L3-明细条目报价'!$B$7:$I$148,8,FALSE)</f>
        <v>0</v>
      </c>
      <c r="I166" s="154">
        <f>J157</f>
        <v>0</v>
      </c>
      <c r="J166" s="110">
        <f t="shared" si="5"/>
        <v>0</v>
      </c>
    </row>
    <row r="167" spans="1:10">
      <c r="A167" s="155" t="s">
        <v>203</v>
      </c>
      <c r="B167" s="213" t="str">
        <f>VLOOKUP($A167,'L3-明细条目报价'!$B$7:$I$148,2,FALSE)</f>
        <v>服务费及税费</v>
      </c>
      <c r="C167" s="175" t="str">
        <f>VLOOKUP($A167,'L3-明细条目报价'!$B$7:$I$148,3,FALSE)</f>
        <v>税费</v>
      </c>
      <c r="D167" s="175" t="str">
        <f>VLOOKUP($A167,'L3-明细条目报价'!$B$7:$I$148,4,FALSE)</f>
        <v>整体项目增值税税费</v>
      </c>
      <c r="E167" s="213" t="str">
        <f>VLOOKUP($A167,'L3-明细条目报价'!$B$7:$I$148,5,FALSE)</f>
        <v>增值税税费比例</v>
      </c>
      <c r="F167" s="213" t="str">
        <f>VLOOKUP($A167,'L3-明细条目报价'!$B$7:$I$148,6,FALSE)</f>
        <v>仅限非据实结算板块，据实结算场景（如大交通、酒店和其他据实结算项）不结算税费</v>
      </c>
      <c r="G167" s="175" t="str">
        <f>VLOOKUP($A167,'L3-明细条目报价'!$B$7:$I$148,7,FALSE)</f>
        <v>固定百分比</v>
      </c>
      <c r="H167" s="114">
        <f>VLOOKUP($A167,'L3-明细条目报价'!$B$7:$I$148,8,FALSE)</f>
        <v>0.06</v>
      </c>
      <c r="I167" s="154">
        <f>J6+J71+J91+J98+J115+J145+J162</f>
        <v>0</v>
      </c>
      <c r="J167" s="110">
        <f t="shared" si="5"/>
        <v>0</v>
      </c>
    </row>
  </sheetData>
  <mergeCells count="21">
    <mergeCell ref="G1:H1"/>
    <mergeCell ref="I1:J1"/>
    <mergeCell ref="B2:D2"/>
    <mergeCell ref="G2:H2"/>
    <mergeCell ref="I2:J2"/>
    <mergeCell ref="G3:H3"/>
    <mergeCell ref="I3:J3"/>
    <mergeCell ref="F4:G4"/>
    <mergeCell ref="H4:J4"/>
    <mergeCell ref="A5:J5"/>
    <mergeCell ref="B6:H6"/>
    <mergeCell ref="B71:H71"/>
    <mergeCell ref="B91:H91"/>
    <mergeCell ref="B98:H98"/>
    <mergeCell ref="B115:H115"/>
    <mergeCell ref="B145:H145"/>
    <mergeCell ref="B148:H148"/>
    <mergeCell ref="B151:H151"/>
    <mergeCell ref="B154:H154"/>
    <mergeCell ref="B157:H157"/>
    <mergeCell ref="B160:H160"/>
  </mergeCells>
  <conditionalFormatting sqref="A147:H147">
    <cfRule type="expression" dxfId="0" priority="125">
      <formula>IF(AND($F147&lt;&gt;"",#REF!=""),1,0)</formula>
    </cfRule>
  </conditionalFormatting>
  <conditionalFormatting sqref="A150">
    <cfRule type="expression" dxfId="0" priority="22">
      <formula>IF(AND($H150&lt;&gt;"",#REF!=""),1,0)</formula>
    </cfRule>
  </conditionalFormatting>
  <conditionalFormatting sqref="B150:H150">
    <cfRule type="expression" dxfId="0" priority="4">
      <formula>IF(AND($F150&lt;&gt;"",#REF!=""),1,0)</formula>
    </cfRule>
  </conditionalFormatting>
  <conditionalFormatting sqref="A153">
    <cfRule type="expression" dxfId="0" priority="121">
      <formula>IF(AND($H153&lt;&gt;"",#REF!=""),1,0)</formula>
    </cfRule>
  </conditionalFormatting>
  <conditionalFormatting sqref="B153:H153">
    <cfRule type="expression" dxfId="0" priority="3">
      <formula>IF(AND($F153&lt;&gt;"",#REF!=""),1,0)</formula>
    </cfRule>
  </conditionalFormatting>
  <conditionalFormatting sqref="A156">
    <cfRule type="expression" dxfId="0" priority="117">
      <formula>IF(AND($H156&lt;&gt;"",#REF!=""),1,0)</formula>
    </cfRule>
  </conditionalFormatting>
  <conditionalFormatting sqref="B156:H156">
    <cfRule type="expression" dxfId="0" priority="2">
      <formula>IF(AND($F156&lt;&gt;"",#REF!=""),1,0)</formula>
    </cfRule>
  </conditionalFormatting>
  <conditionalFormatting sqref="A159">
    <cfRule type="expression" dxfId="0" priority="115">
      <formula>IF(AND($H159&lt;&gt;"",#REF!=""),1,0)</formula>
    </cfRule>
  </conditionalFormatting>
  <conditionalFormatting sqref="B159:H159">
    <cfRule type="expression" dxfId="0" priority="1">
      <formula>IF(AND($F159&lt;&gt;"",#REF!=""),1,0)</formula>
    </cfRule>
  </conditionalFormatting>
  <conditionalFormatting sqref="A9:A10">
    <cfRule type="expression" dxfId="0" priority="145">
      <formula>IF(AND($F9&lt;&gt;"",#REF!=""),1,0)</formula>
    </cfRule>
  </conditionalFormatting>
  <conditionalFormatting sqref="A12:A13">
    <cfRule type="expression" dxfId="0" priority="106">
      <formula>IF(AND($F12&lt;&gt;"",#REF!=""),1,0)</formula>
    </cfRule>
  </conditionalFormatting>
  <conditionalFormatting sqref="A15:A16">
    <cfRule type="expression" dxfId="0" priority="103">
      <formula>IF(AND($F15&lt;&gt;"",#REF!=""),1,0)</formula>
    </cfRule>
  </conditionalFormatting>
  <conditionalFormatting sqref="A18:A19">
    <cfRule type="expression" dxfId="0" priority="100">
      <formula>IF(AND($F18&lt;&gt;"",#REF!=""),1,0)</formula>
    </cfRule>
  </conditionalFormatting>
  <conditionalFormatting sqref="A21:A22">
    <cfRule type="expression" dxfId="0" priority="97">
      <formula>IF(AND($F21&lt;&gt;"",#REF!=""),1,0)</formula>
    </cfRule>
  </conditionalFormatting>
  <conditionalFormatting sqref="A24:A25">
    <cfRule type="expression" dxfId="0" priority="94">
      <formula>IF(AND($F24&lt;&gt;"",#REF!=""),1,0)</formula>
    </cfRule>
  </conditionalFormatting>
  <conditionalFormatting sqref="A27:A28">
    <cfRule type="expression" dxfId="0" priority="91">
      <formula>IF(AND($F27&lt;&gt;"",#REF!=""),1,0)</formula>
    </cfRule>
  </conditionalFormatting>
  <conditionalFormatting sqref="A30:A31">
    <cfRule type="expression" dxfId="0" priority="88">
      <formula>IF(AND($F30&lt;&gt;"",#REF!=""),1,0)</formula>
    </cfRule>
  </conditionalFormatting>
  <conditionalFormatting sqref="A33:A34">
    <cfRule type="expression" dxfId="0" priority="85">
      <formula>IF(AND($F33&lt;&gt;"",#REF!=""),1,0)</formula>
    </cfRule>
  </conditionalFormatting>
  <conditionalFormatting sqref="A36:A37">
    <cfRule type="expression" dxfId="0" priority="82">
      <formula>IF(AND($F36&lt;&gt;"",#REF!=""),1,0)</formula>
    </cfRule>
  </conditionalFormatting>
  <conditionalFormatting sqref="A39:A40">
    <cfRule type="expression" dxfId="0" priority="79">
      <formula>IF(AND($F39&lt;&gt;"",#REF!=""),1,0)</formula>
    </cfRule>
  </conditionalFormatting>
  <conditionalFormatting sqref="A42:A45">
    <cfRule type="expression" dxfId="0" priority="73">
      <formula>IF(AND($F42&lt;&gt;"",#REF!=""),1,0)</formula>
    </cfRule>
  </conditionalFormatting>
  <conditionalFormatting sqref="A47:A48">
    <cfRule type="expression" dxfId="0" priority="70">
      <formula>IF(AND($F47&lt;&gt;"",#REF!=""),1,0)</formula>
    </cfRule>
  </conditionalFormatting>
  <conditionalFormatting sqref="A50:A51">
    <cfRule type="expression" dxfId="0" priority="67">
      <formula>IF(AND($F50&lt;&gt;"",#REF!=""),1,0)</formula>
    </cfRule>
  </conditionalFormatting>
  <conditionalFormatting sqref="A53:A56">
    <cfRule type="expression" dxfId="0" priority="61">
      <formula>IF(AND($F53&lt;&gt;"",#REF!=""),1,0)</formula>
    </cfRule>
  </conditionalFormatting>
  <conditionalFormatting sqref="A58:A59">
    <cfRule type="expression" dxfId="0" priority="58">
      <formula>IF(AND($F58&lt;&gt;"",#REF!=""),1,0)</formula>
    </cfRule>
  </conditionalFormatting>
  <conditionalFormatting sqref="A61:A62">
    <cfRule type="expression" dxfId="0" priority="55">
      <formula>IF(AND($F61&lt;&gt;"",#REF!=""),1,0)</formula>
    </cfRule>
  </conditionalFormatting>
  <conditionalFormatting sqref="A64:A66">
    <cfRule type="expression" dxfId="0" priority="50">
      <formula>IF(AND($F64&lt;&gt;"",#REF!=""),1,0)</formula>
    </cfRule>
  </conditionalFormatting>
  <conditionalFormatting sqref="A68:A70">
    <cfRule type="expression" dxfId="0" priority="48">
      <formula>IF(AND($F68&lt;&gt;"",#REF!=""),1,0)</formula>
    </cfRule>
  </conditionalFormatting>
  <conditionalFormatting sqref="A73:A90">
    <cfRule type="expression" dxfId="0" priority="132">
      <formula>IF(AND($H73&lt;&gt;"",#REF!=""),1,0)</formula>
    </cfRule>
  </conditionalFormatting>
  <conditionalFormatting sqref="A93:A97">
    <cfRule type="expression" dxfId="0" priority="127">
      <formula>IF(AND($H93&lt;&gt;"",#REF!=""),1,0)</formula>
    </cfRule>
  </conditionalFormatting>
  <conditionalFormatting sqref="A100:A114">
    <cfRule type="expression" dxfId="0" priority="131">
      <formula>IF(AND($H100&lt;&gt;"",#REF!=""),1,0)</formula>
    </cfRule>
  </conditionalFormatting>
  <conditionalFormatting sqref="A162:A167">
    <cfRule type="expression" dxfId="0" priority="27">
      <formula>IF(AND($G162&lt;&gt;"",#REF!=""),1,0)</formula>
    </cfRule>
  </conditionalFormatting>
  <conditionalFormatting sqref="B8:H70">
    <cfRule type="expression" dxfId="0" priority="46">
      <formula>IF(AND($F8&lt;&gt;"",#REF!=""),1,0)</formula>
    </cfRule>
  </conditionalFormatting>
  <conditionalFormatting sqref="B73:H90 B93:H97">
    <cfRule type="expression" dxfId="0" priority="157">
      <formula>IF(AND($F73&lt;&gt;"",#REF!=""),1,0)</formula>
    </cfRule>
  </conditionalFormatting>
  <conditionalFormatting sqref="B100:H114">
    <cfRule type="expression" dxfId="0" priority="136">
      <formula>IF(AND($F100&lt;&gt;"",#REF!=""),1,0)</formula>
    </cfRule>
  </conditionalFormatting>
  <conditionalFormatting sqref="A117:H144">
    <cfRule type="expression" dxfId="0" priority="109">
      <formula>IF(AND($F117&lt;&gt;"",#REF!=""),1,0)</formula>
    </cfRule>
  </conditionalFormatting>
  <conditionalFormatting sqref="B162:H167">
    <cfRule type="expression" dxfId="0" priority="5">
      <formula>IF(AND($F162&lt;&gt;"",#REF!=""),1,0)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8"/>
  <sheetViews>
    <sheetView view="pageBreakPreview" zoomScale="30" zoomScaleNormal="83" workbookViewId="0">
      <pane ySplit="1" topLeftCell="A2" activePane="bottomLeft" state="frozen"/>
      <selection/>
      <selection pane="bottomLeft" activeCell="I146" sqref="I146"/>
    </sheetView>
  </sheetViews>
  <sheetFormatPr defaultColWidth="9" defaultRowHeight="15.5"/>
  <cols>
    <col min="1" max="1" width="13.8461538461538" customWidth="1"/>
    <col min="2" max="2" width="16.8461538461538" customWidth="1"/>
    <col min="3" max="3" width="13.8461538461538" style="145" customWidth="1"/>
    <col min="4" max="4" width="22" style="145" customWidth="1"/>
    <col min="5" max="5" width="42.4615384615385" style="145" customWidth="1"/>
    <col min="6" max="6" width="47" style="145" customWidth="1"/>
    <col min="7" max="7" width="102.153846153846" customWidth="1"/>
    <col min="8" max="8" width="10.3076923076923" customWidth="1"/>
    <col min="9" max="9" width="31" style="146" customWidth="1"/>
    <col min="10" max="10" width="47.5384615384615" customWidth="1"/>
    <col min="11" max="11" width="17" customWidth="1"/>
  </cols>
  <sheetData>
    <row r="1" s="140" customFormat="1" ht="40" spans="1:19">
      <c r="B1" s="3" t="s">
        <v>204</v>
      </c>
      <c r="C1" s="3" t="s">
        <v>205</v>
      </c>
      <c r="D1" s="3" t="s">
        <v>206</v>
      </c>
      <c r="E1" s="3"/>
      <c r="F1" s="3"/>
      <c r="G1" s="3" t="s">
        <v>207</v>
      </c>
      <c r="H1" s="3" t="s">
        <v>3</v>
      </c>
      <c r="I1" s="4" t="s">
        <v>208</v>
      </c>
      <c r="J1" s="147" t="s">
        <v>209</v>
      </c>
      <c r="K1" s="3" t="s">
        <v>210</v>
      </c>
      <c r="L1" s="148"/>
      <c r="M1" s="148"/>
    </row>
    <row r="2" ht="20" spans="1:19">
      <c r="B2" s="149" t="s">
        <v>211</v>
      </c>
      <c r="C2" s="149" t="s">
        <v>212</v>
      </c>
      <c r="D2" s="149" t="s">
        <v>213</v>
      </c>
      <c r="E2" s="149" t="s">
        <v>214</v>
      </c>
      <c r="F2" s="149" t="s">
        <v>215</v>
      </c>
      <c r="G2" s="149" t="s">
        <v>216</v>
      </c>
      <c r="H2" s="149" t="s">
        <v>217</v>
      </c>
      <c r="I2" s="150" t="s">
        <v>218</v>
      </c>
      <c r="K2" s="149" t="s">
        <v>219</v>
      </c>
    </row>
    <row r="3" s="141" customFormat="1" ht="29" spans="1:19">
      <c r="A3" s="142"/>
      <c r="B3" s="151" t="s">
        <v>54</v>
      </c>
      <c r="C3" s="151" t="s">
        <v>9</v>
      </c>
      <c r="D3" s="9" t="s">
        <v>220</v>
      </c>
      <c r="E3" s="9" t="s">
        <v>221</v>
      </c>
      <c r="F3" s="9" t="s">
        <v>222</v>
      </c>
      <c r="G3" s="10" t="s">
        <v>223</v>
      </c>
      <c r="H3" s="11" t="s">
        <v>224</v>
      </c>
      <c r="I3" s="152"/>
      <c r="J3" s="153" t="s">
        <v>225</v>
      </c>
      <c r="K3" s="154">
        <v>15</v>
      </c>
      <c r="L3" s="142"/>
      <c r="M3" s="142"/>
    </row>
    <row r="4" s="141" customFormat="1" ht="14.5" spans="1:19">
      <c r="A4" s="142"/>
      <c r="B4" s="151" t="s">
        <v>55</v>
      </c>
      <c r="C4" s="151" t="s">
        <v>9</v>
      </c>
      <c r="D4" s="9" t="s">
        <v>220</v>
      </c>
      <c r="E4" s="9" t="s">
        <v>226</v>
      </c>
      <c r="F4" s="9" t="s">
        <v>222</v>
      </c>
      <c r="G4" s="14" t="s">
        <v>227</v>
      </c>
      <c r="H4" s="11" t="s">
        <v>228</v>
      </c>
      <c r="I4" s="152"/>
      <c r="J4" s="153"/>
      <c r="K4" s="154">
        <v>60</v>
      </c>
      <c r="L4" s="142"/>
      <c r="M4" s="142"/>
    </row>
    <row r="5" s="141" customFormat="1" ht="14.5" spans="1:19">
      <c r="A5" s="142"/>
      <c r="B5" s="151" t="s">
        <v>56</v>
      </c>
      <c r="C5" s="151" t="s">
        <v>9</v>
      </c>
      <c r="D5" s="9" t="s">
        <v>220</v>
      </c>
      <c r="E5" s="9" t="s">
        <v>229</v>
      </c>
      <c r="F5" s="9" t="s">
        <v>222</v>
      </c>
      <c r="G5" s="14" t="s">
        <v>230</v>
      </c>
      <c r="H5" s="11" t="s">
        <v>231</v>
      </c>
      <c r="I5" s="152"/>
      <c r="J5" s="153"/>
      <c r="K5" s="154">
        <v>200</v>
      </c>
      <c r="L5" s="142"/>
      <c r="M5" s="142"/>
    </row>
    <row r="6" s="141" customFormat="1" ht="14.5" spans="1:19">
      <c r="A6" s="142"/>
      <c r="B6" s="151" t="s">
        <v>57</v>
      </c>
      <c r="C6" s="151" t="s">
        <v>9</v>
      </c>
      <c r="D6" s="9" t="s">
        <v>220</v>
      </c>
      <c r="E6" s="9" t="s">
        <v>232</v>
      </c>
      <c r="F6" s="9" t="s">
        <v>222</v>
      </c>
      <c r="G6" s="14" t="s">
        <v>233</v>
      </c>
      <c r="H6" s="11" t="s">
        <v>234</v>
      </c>
      <c r="I6" s="152"/>
      <c r="J6" s="153"/>
      <c r="K6" s="154">
        <v>1600</v>
      </c>
      <c r="L6" s="142"/>
      <c r="M6" s="142"/>
    </row>
    <row r="7" s="142" customFormat="1" ht="29" spans="1:19">
      <c r="B7" s="155" t="s">
        <v>58</v>
      </c>
      <c r="C7" s="155" t="s">
        <v>9</v>
      </c>
      <c r="D7" s="16" t="s">
        <v>235</v>
      </c>
      <c r="E7" s="16" t="s">
        <v>236</v>
      </c>
      <c r="F7" s="16" t="s">
        <v>222</v>
      </c>
      <c r="G7" s="17" t="s">
        <v>237</v>
      </c>
      <c r="H7" s="18" t="s">
        <v>224</v>
      </c>
      <c r="I7" s="152"/>
      <c r="J7" s="153"/>
      <c r="K7" s="154">
        <v>100</v>
      </c>
    </row>
    <row r="8" s="142" customFormat="1" ht="14.5" spans="1:19">
      <c r="B8" s="155" t="s">
        <v>59</v>
      </c>
      <c r="C8" s="155" t="s">
        <v>9</v>
      </c>
      <c r="D8" s="16" t="s">
        <v>235</v>
      </c>
      <c r="E8" s="16" t="s">
        <v>226</v>
      </c>
      <c r="F8" s="16" t="s">
        <v>222</v>
      </c>
      <c r="G8" s="19" t="s">
        <v>238</v>
      </c>
      <c r="H8" s="18" t="s">
        <v>228</v>
      </c>
      <c r="I8" s="152"/>
      <c r="J8" s="153"/>
      <c r="K8" s="154">
        <v>300</v>
      </c>
    </row>
    <row r="9" s="142" customFormat="1" ht="14.5" spans="1:19">
      <c r="B9" s="155" t="s">
        <v>60</v>
      </c>
      <c r="C9" s="155" t="s">
        <v>9</v>
      </c>
      <c r="D9" s="16" t="s">
        <v>235</v>
      </c>
      <c r="E9" s="16" t="s">
        <v>229</v>
      </c>
      <c r="F9" s="16" t="s">
        <v>222</v>
      </c>
      <c r="G9" s="19" t="s">
        <v>239</v>
      </c>
      <c r="H9" s="18" t="s">
        <v>231</v>
      </c>
      <c r="I9" s="152"/>
      <c r="J9" s="153"/>
      <c r="K9" s="154">
        <v>400</v>
      </c>
    </row>
    <row r="10" s="142" customFormat="1" ht="14.5" spans="1:19">
      <c r="B10" s="155" t="s">
        <v>61</v>
      </c>
      <c r="C10" s="155" t="s">
        <v>9</v>
      </c>
      <c r="D10" s="16" t="s">
        <v>235</v>
      </c>
      <c r="E10" s="16" t="s">
        <v>232</v>
      </c>
      <c r="F10" s="16" t="s">
        <v>222</v>
      </c>
      <c r="G10" s="19" t="s">
        <v>240</v>
      </c>
      <c r="H10" s="18" t="s">
        <v>234</v>
      </c>
      <c r="I10" s="152"/>
      <c r="J10" s="153"/>
      <c r="K10" s="154">
        <v>3200</v>
      </c>
    </row>
    <row r="11" s="141" customFormat="1" ht="14.5" spans="1:19">
      <c r="A11" s="142"/>
      <c r="B11" s="151" t="s">
        <v>62</v>
      </c>
      <c r="C11" s="151" t="s">
        <v>9</v>
      </c>
      <c r="D11" s="9" t="s">
        <v>241</v>
      </c>
      <c r="E11" s="9" t="s">
        <v>221</v>
      </c>
      <c r="F11" s="9" t="s">
        <v>222</v>
      </c>
      <c r="G11" s="10" t="s">
        <v>242</v>
      </c>
      <c r="H11" s="11" t="s">
        <v>224</v>
      </c>
      <c r="I11" s="152"/>
      <c r="J11" s="153"/>
      <c r="K11" s="154">
        <v>50</v>
      </c>
      <c r="L11" s="142"/>
      <c r="M11" s="142"/>
    </row>
    <row r="12" s="141" customFormat="1" ht="14.5" spans="1:19">
      <c r="A12" s="142"/>
      <c r="B12" s="151" t="s">
        <v>63</v>
      </c>
      <c r="C12" s="151" t="s">
        <v>9</v>
      </c>
      <c r="D12" s="9" t="s">
        <v>241</v>
      </c>
      <c r="E12" s="9" t="s">
        <v>226</v>
      </c>
      <c r="F12" s="9" t="s">
        <v>222</v>
      </c>
      <c r="G12" s="14" t="s">
        <v>243</v>
      </c>
      <c r="H12" s="11" t="s">
        <v>228</v>
      </c>
      <c r="I12" s="152"/>
      <c r="J12" s="153"/>
      <c r="K12" s="154">
        <v>150</v>
      </c>
      <c r="L12" s="142"/>
      <c r="M12" s="142"/>
    </row>
    <row r="13" s="141" customFormat="1" ht="14.5" spans="1:19">
      <c r="A13" s="142"/>
      <c r="B13" s="151" t="s">
        <v>64</v>
      </c>
      <c r="C13" s="151" t="s">
        <v>9</v>
      </c>
      <c r="D13" s="9" t="s">
        <v>241</v>
      </c>
      <c r="E13" s="9" t="s">
        <v>229</v>
      </c>
      <c r="F13" s="9" t="s">
        <v>222</v>
      </c>
      <c r="G13" s="14" t="s">
        <v>244</v>
      </c>
      <c r="H13" s="11" t="s">
        <v>231</v>
      </c>
      <c r="I13" s="152"/>
      <c r="J13" s="153"/>
      <c r="K13" s="154">
        <v>300</v>
      </c>
      <c r="L13" s="142"/>
      <c r="M13" s="142"/>
    </row>
    <row r="14" s="141" customFormat="1" ht="14.5" spans="1:19">
      <c r="A14" s="142"/>
      <c r="B14" s="151" t="s">
        <v>65</v>
      </c>
      <c r="C14" s="151" t="s">
        <v>9</v>
      </c>
      <c r="D14" s="9" t="s">
        <v>241</v>
      </c>
      <c r="E14" s="9" t="s">
        <v>232</v>
      </c>
      <c r="F14" s="9" t="s">
        <v>222</v>
      </c>
      <c r="G14" s="14" t="s">
        <v>245</v>
      </c>
      <c r="H14" s="11" t="s">
        <v>234</v>
      </c>
      <c r="I14" s="152"/>
      <c r="J14" s="153"/>
      <c r="K14" s="154">
        <v>2400</v>
      </c>
      <c r="L14" s="142"/>
      <c r="M14" s="142"/>
    </row>
    <row r="15" s="142" customFormat="1" ht="29" spans="1:19">
      <c r="B15" s="155" t="s">
        <v>66</v>
      </c>
      <c r="C15" s="155" t="s">
        <v>9</v>
      </c>
      <c r="D15" s="16" t="s">
        <v>246</v>
      </c>
      <c r="E15" s="16" t="s">
        <v>221</v>
      </c>
      <c r="F15" s="16" t="s">
        <v>222</v>
      </c>
      <c r="G15" s="17" t="s">
        <v>247</v>
      </c>
      <c r="H15" s="18" t="s">
        <v>224</v>
      </c>
      <c r="I15" s="152"/>
      <c r="J15" s="153"/>
      <c r="K15" s="154">
        <v>50</v>
      </c>
      <c r="S15" s="156"/>
    </row>
    <row r="16" s="142" customFormat="1" ht="14.5" spans="1:19">
      <c r="B16" s="155" t="s">
        <v>67</v>
      </c>
      <c r="C16" s="155" t="s">
        <v>9</v>
      </c>
      <c r="D16" s="16" t="s">
        <v>246</v>
      </c>
      <c r="E16" s="16" t="s">
        <v>226</v>
      </c>
      <c r="F16" s="16" t="s">
        <v>222</v>
      </c>
      <c r="G16" s="19" t="s">
        <v>248</v>
      </c>
      <c r="H16" s="18" t="s">
        <v>228</v>
      </c>
      <c r="I16" s="152"/>
      <c r="J16" s="153"/>
      <c r="K16" s="154">
        <v>150</v>
      </c>
    </row>
    <row r="17" s="142" customFormat="1" ht="14.5" spans="1:13">
      <c r="B17" s="155" t="s">
        <v>68</v>
      </c>
      <c r="C17" s="155" t="s">
        <v>9</v>
      </c>
      <c r="D17" s="16" t="s">
        <v>246</v>
      </c>
      <c r="E17" s="16" t="s">
        <v>229</v>
      </c>
      <c r="F17" s="16" t="s">
        <v>222</v>
      </c>
      <c r="G17" s="19" t="s">
        <v>249</v>
      </c>
      <c r="H17" s="18" t="s">
        <v>231</v>
      </c>
      <c r="I17" s="152"/>
      <c r="J17" s="153"/>
      <c r="K17" s="154">
        <v>300</v>
      </c>
    </row>
    <row r="18" s="142" customFormat="1" ht="14.5" spans="1:13">
      <c r="B18" s="155" t="s">
        <v>69</v>
      </c>
      <c r="C18" s="155" t="s">
        <v>9</v>
      </c>
      <c r="D18" s="16" t="s">
        <v>246</v>
      </c>
      <c r="E18" s="16" t="s">
        <v>232</v>
      </c>
      <c r="F18" s="16" t="s">
        <v>222</v>
      </c>
      <c r="G18" s="19" t="s">
        <v>250</v>
      </c>
      <c r="H18" s="18" t="s">
        <v>234</v>
      </c>
      <c r="I18" s="152"/>
      <c r="J18" s="153"/>
      <c r="K18" s="154">
        <v>2400</v>
      </c>
    </row>
    <row r="19" s="141" customFormat="1" ht="29" spans="1:13">
      <c r="A19" s="142"/>
      <c r="B19" s="151" t="s">
        <v>70</v>
      </c>
      <c r="C19" s="151" t="s">
        <v>9</v>
      </c>
      <c r="D19" s="9" t="s">
        <v>251</v>
      </c>
      <c r="E19" s="9" t="s">
        <v>221</v>
      </c>
      <c r="F19" s="9" t="s">
        <v>222</v>
      </c>
      <c r="G19" s="10" t="s">
        <v>252</v>
      </c>
      <c r="H19" s="11" t="s">
        <v>224</v>
      </c>
      <c r="I19" s="152"/>
      <c r="J19" s="153"/>
      <c r="K19" s="154">
        <v>200</v>
      </c>
      <c r="L19" s="142"/>
      <c r="M19" s="142"/>
    </row>
    <row r="20" s="141" customFormat="1" ht="14.5" spans="1:13">
      <c r="A20" s="142"/>
      <c r="B20" s="151" t="s">
        <v>71</v>
      </c>
      <c r="C20" s="151" t="s">
        <v>9</v>
      </c>
      <c r="D20" s="9" t="s">
        <v>251</v>
      </c>
      <c r="E20" s="9" t="s">
        <v>226</v>
      </c>
      <c r="F20" s="9" t="s">
        <v>222</v>
      </c>
      <c r="G20" s="14" t="s">
        <v>253</v>
      </c>
      <c r="H20" s="11" t="s">
        <v>228</v>
      </c>
      <c r="I20" s="152"/>
      <c r="J20" s="153"/>
      <c r="K20" s="154">
        <v>600</v>
      </c>
      <c r="L20" s="142"/>
      <c r="M20" s="142"/>
    </row>
    <row r="21" s="141" customFormat="1" ht="14.5" spans="1:13">
      <c r="A21" s="142"/>
      <c r="B21" s="151" t="s">
        <v>72</v>
      </c>
      <c r="C21" s="151" t="s">
        <v>9</v>
      </c>
      <c r="D21" s="9" t="s">
        <v>251</v>
      </c>
      <c r="E21" s="9" t="s">
        <v>229</v>
      </c>
      <c r="F21" s="9" t="s">
        <v>222</v>
      </c>
      <c r="G21" s="14" t="s">
        <v>254</v>
      </c>
      <c r="H21" s="11" t="s">
        <v>231</v>
      </c>
      <c r="I21" s="152"/>
      <c r="J21" s="153"/>
      <c r="K21" s="154">
        <v>1200</v>
      </c>
      <c r="L21" s="142"/>
      <c r="M21" s="142"/>
    </row>
    <row r="22" s="141" customFormat="1" ht="14.5" spans="1:13">
      <c r="A22" s="142"/>
      <c r="B22" s="151" t="s">
        <v>73</v>
      </c>
      <c r="C22" s="151" t="s">
        <v>9</v>
      </c>
      <c r="D22" s="9" t="s">
        <v>251</v>
      </c>
      <c r="E22" s="9" t="s">
        <v>232</v>
      </c>
      <c r="F22" s="9" t="s">
        <v>222</v>
      </c>
      <c r="G22" s="14" t="s">
        <v>255</v>
      </c>
      <c r="H22" s="11" t="s">
        <v>234</v>
      </c>
      <c r="I22" s="152"/>
      <c r="J22" s="153"/>
      <c r="K22" s="154">
        <f>K21*8</f>
        <v>9600</v>
      </c>
      <c r="L22" s="142"/>
      <c r="M22" s="142"/>
    </row>
    <row r="23" s="142" customFormat="1" ht="14.5" spans="1:13">
      <c r="B23" s="155" t="s">
        <v>74</v>
      </c>
      <c r="C23" s="155" t="s">
        <v>9</v>
      </c>
      <c r="D23" s="16" t="s">
        <v>256</v>
      </c>
      <c r="E23" s="16" t="s">
        <v>221</v>
      </c>
      <c r="F23" s="16" t="s">
        <v>222</v>
      </c>
      <c r="G23" s="17" t="s">
        <v>257</v>
      </c>
      <c r="H23" s="18" t="s">
        <v>224</v>
      </c>
      <c r="I23" s="152"/>
      <c r="J23" s="153"/>
      <c r="K23" s="154">
        <v>100</v>
      </c>
    </row>
    <row r="24" s="142" customFormat="1" ht="14.5" spans="1:13">
      <c r="B24" s="155" t="s">
        <v>75</v>
      </c>
      <c r="C24" s="155" t="s">
        <v>9</v>
      </c>
      <c r="D24" s="16" t="s">
        <v>256</v>
      </c>
      <c r="E24" s="16" t="s">
        <v>226</v>
      </c>
      <c r="F24" s="16" t="s">
        <v>222</v>
      </c>
      <c r="G24" s="19" t="s">
        <v>258</v>
      </c>
      <c r="H24" s="18" t="s">
        <v>228</v>
      </c>
      <c r="I24" s="152"/>
      <c r="J24" s="153"/>
      <c r="K24" s="154">
        <v>300</v>
      </c>
    </row>
    <row r="25" s="142" customFormat="1" ht="14.5" spans="1:13">
      <c r="B25" s="155" t="s">
        <v>76</v>
      </c>
      <c r="C25" s="155" t="s">
        <v>9</v>
      </c>
      <c r="D25" s="16" t="s">
        <v>256</v>
      </c>
      <c r="E25" s="16" t="s">
        <v>229</v>
      </c>
      <c r="F25" s="16" t="s">
        <v>222</v>
      </c>
      <c r="G25" s="19" t="s">
        <v>259</v>
      </c>
      <c r="H25" s="18" t="s">
        <v>231</v>
      </c>
      <c r="I25" s="152"/>
      <c r="J25" s="153"/>
      <c r="K25" s="154">
        <v>600</v>
      </c>
    </row>
    <row r="26" s="142" customFormat="1" ht="14.5" spans="1:13">
      <c r="B26" s="155" t="s">
        <v>77</v>
      </c>
      <c r="C26" s="155" t="s">
        <v>9</v>
      </c>
      <c r="D26" s="16" t="s">
        <v>256</v>
      </c>
      <c r="E26" s="16" t="s">
        <v>232</v>
      </c>
      <c r="F26" s="16" t="s">
        <v>222</v>
      </c>
      <c r="G26" s="19" t="s">
        <v>260</v>
      </c>
      <c r="H26" s="18" t="s">
        <v>234</v>
      </c>
      <c r="I26" s="152"/>
      <c r="J26" s="153"/>
      <c r="K26" s="154">
        <f>K25*8</f>
        <v>4800</v>
      </c>
    </row>
    <row r="27" s="141" customFormat="1" ht="14.5" spans="1:13">
      <c r="A27" s="142"/>
      <c r="B27" s="151" t="s">
        <v>78</v>
      </c>
      <c r="C27" s="151" t="s">
        <v>9</v>
      </c>
      <c r="D27" s="9" t="s">
        <v>261</v>
      </c>
      <c r="E27" s="9" t="s">
        <v>221</v>
      </c>
      <c r="F27" s="9" t="s">
        <v>222</v>
      </c>
      <c r="G27" s="10" t="s">
        <v>262</v>
      </c>
      <c r="H27" s="11" t="s">
        <v>224</v>
      </c>
      <c r="I27" s="152"/>
      <c r="J27" s="153"/>
      <c r="K27" s="154">
        <v>100</v>
      </c>
      <c r="L27" s="142"/>
      <c r="M27" s="142"/>
    </row>
    <row r="28" s="141" customFormat="1" ht="14.5" spans="1:13">
      <c r="A28" s="142"/>
      <c r="B28" s="151" t="s">
        <v>79</v>
      </c>
      <c r="C28" s="151" t="s">
        <v>9</v>
      </c>
      <c r="D28" s="9" t="s">
        <v>261</v>
      </c>
      <c r="E28" s="9" t="s">
        <v>226</v>
      </c>
      <c r="F28" s="9" t="s">
        <v>222</v>
      </c>
      <c r="G28" s="14" t="s">
        <v>263</v>
      </c>
      <c r="H28" s="11" t="s">
        <v>228</v>
      </c>
      <c r="I28" s="152"/>
      <c r="J28" s="153"/>
      <c r="K28" s="154">
        <v>300</v>
      </c>
      <c r="L28" s="142"/>
      <c r="M28" s="142"/>
    </row>
    <row r="29" s="141" customFormat="1" ht="14.5" spans="1:13">
      <c r="A29" s="142"/>
      <c r="B29" s="151" t="s">
        <v>80</v>
      </c>
      <c r="C29" s="151" t="s">
        <v>9</v>
      </c>
      <c r="D29" s="9" t="s">
        <v>261</v>
      </c>
      <c r="E29" s="9" t="s">
        <v>229</v>
      </c>
      <c r="F29" s="9" t="s">
        <v>222</v>
      </c>
      <c r="G29" s="14" t="s">
        <v>264</v>
      </c>
      <c r="H29" s="11" t="s">
        <v>231</v>
      </c>
      <c r="I29" s="152"/>
      <c r="J29" s="153"/>
      <c r="K29" s="154">
        <v>600</v>
      </c>
      <c r="L29" s="142"/>
      <c r="M29" s="142"/>
    </row>
    <row r="30" s="141" customFormat="1" ht="14.5" spans="1:13">
      <c r="A30" s="142"/>
      <c r="B30" s="151" t="s">
        <v>81</v>
      </c>
      <c r="C30" s="151" t="s">
        <v>9</v>
      </c>
      <c r="D30" s="9" t="s">
        <v>261</v>
      </c>
      <c r="E30" s="9" t="s">
        <v>232</v>
      </c>
      <c r="F30" s="9" t="s">
        <v>222</v>
      </c>
      <c r="G30" s="14" t="s">
        <v>265</v>
      </c>
      <c r="H30" s="11" t="s">
        <v>234</v>
      </c>
      <c r="I30" s="152"/>
      <c r="J30" s="153"/>
      <c r="K30" s="154">
        <f>K29*8</f>
        <v>4800</v>
      </c>
      <c r="L30" s="142"/>
      <c r="M30" s="142"/>
    </row>
    <row r="31" s="142" customFormat="1" ht="14.5" spans="1:13">
      <c r="B31" s="155" t="s">
        <v>82</v>
      </c>
      <c r="C31" s="155" t="s">
        <v>9</v>
      </c>
      <c r="D31" s="16" t="s">
        <v>266</v>
      </c>
      <c r="E31" s="16" t="s">
        <v>221</v>
      </c>
      <c r="F31" s="16" t="s">
        <v>222</v>
      </c>
      <c r="G31" s="17" t="s">
        <v>262</v>
      </c>
      <c r="H31" s="18" t="s">
        <v>224</v>
      </c>
      <c r="I31" s="152"/>
      <c r="J31" s="153"/>
      <c r="K31" s="154">
        <v>100</v>
      </c>
    </row>
    <row r="32" s="142" customFormat="1" ht="14.5" spans="1:13">
      <c r="B32" s="155" t="s">
        <v>83</v>
      </c>
      <c r="C32" s="155" t="s">
        <v>9</v>
      </c>
      <c r="D32" s="16" t="s">
        <v>266</v>
      </c>
      <c r="E32" s="16" t="s">
        <v>226</v>
      </c>
      <c r="F32" s="16" t="s">
        <v>222</v>
      </c>
      <c r="G32" s="19" t="s">
        <v>263</v>
      </c>
      <c r="H32" s="18" t="s">
        <v>228</v>
      </c>
      <c r="I32" s="152"/>
      <c r="J32" s="153"/>
      <c r="K32" s="154">
        <v>300</v>
      </c>
    </row>
    <row r="33" s="142" customFormat="1" ht="14.5" spans="1:13">
      <c r="B33" s="155" t="s">
        <v>84</v>
      </c>
      <c r="C33" s="155" t="s">
        <v>9</v>
      </c>
      <c r="D33" s="16" t="s">
        <v>266</v>
      </c>
      <c r="E33" s="16" t="s">
        <v>229</v>
      </c>
      <c r="F33" s="16" t="s">
        <v>222</v>
      </c>
      <c r="G33" s="19" t="s">
        <v>264</v>
      </c>
      <c r="H33" s="18" t="s">
        <v>231</v>
      </c>
      <c r="I33" s="152"/>
      <c r="J33" s="153"/>
      <c r="K33" s="154">
        <v>600</v>
      </c>
    </row>
    <row r="34" s="142" customFormat="1" ht="14.5" spans="1:13">
      <c r="B34" s="155" t="s">
        <v>85</v>
      </c>
      <c r="C34" s="155" t="s">
        <v>9</v>
      </c>
      <c r="D34" s="16" t="s">
        <v>266</v>
      </c>
      <c r="E34" s="16" t="s">
        <v>232</v>
      </c>
      <c r="F34" s="16" t="s">
        <v>222</v>
      </c>
      <c r="G34" s="19" t="s">
        <v>265</v>
      </c>
      <c r="H34" s="18" t="s">
        <v>234</v>
      </c>
      <c r="I34" s="152"/>
      <c r="J34" s="153"/>
      <c r="K34" s="154">
        <f>K33*8</f>
        <v>4800</v>
      </c>
    </row>
    <row r="35" s="141" customFormat="1" ht="14.5" spans="1:13">
      <c r="A35" s="142"/>
      <c r="B35" s="151" t="s">
        <v>86</v>
      </c>
      <c r="C35" s="151" t="s">
        <v>9</v>
      </c>
      <c r="D35" s="9" t="s">
        <v>267</v>
      </c>
      <c r="E35" s="9" t="s">
        <v>221</v>
      </c>
      <c r="F35" s="9" t="s">
        <v>222</v>
      </c>
      <c r="G35" s="10" t="s">
        <v>262</v>
      </c>
      <c r="H35" s="11" t="s">
        <v>224</v>
      </c>
      <c r="I35" s="152"/>
      <c r="J35" s="153"/>
      <c r="K35" s="154">
        <v>100</v>
      </c>
      <c r="L35" s="142"/>
      <c r="M35" s="142"/>
    </row>
    <row r="36" s="141" customFormat="1" ht="14.5" spans="1:13">
      <c r="A36" s="142"/>
      <c r="B36" s="151" t="s">
        <v>87</v>
      </c>
      <c r="C36" s="151" t="s">
        <v>9</v>
      </c>
      <c r="D36" s="9" t="s">
        <v>267</v>
      </c>
      <c r="E36" s="9" t="s">
        <v>226</v>
      </c>
      <c r="F36" s="9" t="s">
        <v>222</v>
      </c>
      <c r="G36" s="14" t="s">
        <v>263</v>
      </c>
      <c r="H36" s="11" t="s">
        <v>228</v>
      </c>
      <c r="I36" s="152"/>
      <c r="J36" s="153"/>
      <c r="K36" s="154">
        <v>300</v>
      </c>
      <c r="L36" s="142"/>
      <c r="M36" s="142"/>
    </row>
    <row r="37" s="141" customFormat="1" ht="14.5" spans="1:13">
      <c r="A37" s="142"/>
      <c r="B37" s="151" t="s">
        <v>88</v>
      </c>
      <c r="C37" s="151" t="s">
        <v>9</v>
      </c>
      <c r="D37" s="9" t="s">
        <v>267</v>
      </c>
      <c r="E37" s="9" t="s">
        <v>229</v>
      </c>
      <c r="F37" s="9" t="s">
        <v>222</v>
      </c>
      <c r="G37" s="14" t="s">
        <v>264</v>
      </c>
      <c r="H37" s="11" t="s">
        <v>231</v>
      </c>
      <c r="I37" s="152"/>
      <c r="J37" s="153"/>
      <c r="K37" s="154">
        <v>600</v>
      </c>
      <c r="L37" s="142"/>
      <c r="M37" s="142"/>
    </row>
    <row r="38" s="141" customFormat="1" ht="14.5" spans="1:13">
      <c r="A38" s="142"/>
      <c r="B38" s="151" t="s">
        <v>89</v>
      </c>
      <c r="C38" s="151" t="s">
        <v>9</v>
      </c>
      <c r="D38" s="9" t="s">
        <v>267</v>
      </c>
      <c r="E38" s="9" t="s">
        <v>232</v>
      </c>
      <c r="F38" s="9" t="s">
        <v>222</v>
      </c>
      <c r="G38" s="14" t="s">
        <v>265</v>
      </c>
      <c r="H38" s="11" t="s">
        <v>234</v>
      </c>
      <c r="I38" s="152"/>
      <c r="J38" s="153"/>
      <c r="K38" s="154">
        <f>K37*8</f>
        <v>4800</v>
      </c>
      <c r="L38" s="142"/>
      <c r="M38" s="142"/>
    </row>
    <row r="39" s="142" customFormat="1" ht="14.5" spans="1:13">
      <c r="B39" s="155" t="s">
        <v>90</v>
      </c>
      <c r="C39" s="155" t="s">
        <v>9</v>
      </c>
      <c r="D39" s="16" t="s">
        <v>268</v>
      </c>
      <c r="E39" s="16" t="s">
        <v>221</v>
      </c>
      <c r="F39" s="16" t="s">
        <v>222</v>
      </c>
      <c r="G39" s="17" t="s">
        <v>262</v>
      </c>
      <c r="H39" s="18" t="s">
        <v>224</v>
      </c>
      <c r="I39" s="152"/>
      <c r="J39" s="153"/>
      <c r="K39" s="154">
        <v>50</v>
      </c>
    </row>
    <row r="40" s="142" customFormat="1" ht="14.5" spans="1:13">
      <c r="B40" s="155" t="s">
        <v>91</v>
      </c>
      <c r="C40" s="155" t="s">
        <v>9</v>
      </c>
      <c r="D40" s="16" t="s">
        <v>268</v>
      </c>
      <c r="E40" s="16" t="s">
        <v>226</v>
      </c>
      <c r="F40" s="16" t="s">
        <v>222</v>
      </c>
      <c r="G40" s="19" t="s">
        <v>263</v>
      </c>
      <c r="H40" s="18" t="s">
        <v>228</v>
      </c>
      <c r="I40" s="152"/>
      <c r="J40" s="153"/>
      <c r="K40" s="154">
        <v>150</v>
      </c>
    </row>
    <row r="41" s="142" customFormat="1" ht="14.5" spans="1:13">
      <c r="B41" s="155" t="s">
        <v>92</v>
      </c>
      <c r="C41" s="155" t="s">
        <v>9</v>
      </c>
      <c r="D41" s="16" t="s">
        <v>268</v>
      </c>
      <c r="E41" s="16" t="s">
        <v>229</v>
      </c>
      <c r="F41" s="16" t="s">
        <v>222</v>
      </c>
      <c r="G41" s="19" t="s">
        <v>264</v>
      </c>
      <c r="H41" s="18" t="s">
        <v>231</v>
      </c>
      <c r="I41" s="152"/>
      <c r="J41" s="153"/>
      <c r="K41" s="154">
        <v>300</v>
      </c>
    </row>
    <row r="42" s="142" customFormat="1" ht="14.5" spans="1:13">
      <c r="B42" s="155" t="s">
        <v>93</v>
      </c>
      <c r="C42" s="155" t="s">
        <v>9</v>
      </c>
      <c r="D42" s="16" t="s">
        <v>268</v>
      </c>
      <c r="E42" s="16" t="s">
        <v>232</v>
      </c>
      <c r="F42" s="16" t="s">
        <v>222</v>
      </c>
      <c r="G42" s="19" t="s">
        <v>265</v>
      </c>
      <c r="H42" s="18" t="s">
        <v>234</v>
      </c>
      <c r="I42" s="152"/>
      <c r="J42" s="153"/>
      <c r="K42" s="154">
        <v>2400</v>
      </c>
    </row>
    <row r="43" s="141" customFormat="1" ht="14.5" spans="1:13">
      <c r="A43" s="142"/>
      <c r="B43" s="151" t="s">
        <v>94</v>
      </c>
      <c r="C43" s="151" t="s">
        <v>9</v>
      </c>
      <c r="D43" s="9" t="s">
        <v>269</v>
      </c>
      <c r="E43" s="9" t="s">
        <v>221</v>
      </c>
      <c r="F43" s="9" t="s">
        <v>222</v>
      </c>
      <c r="G43" s="10" t="s">
        <v>270</v>
      </c>
      <c r="H43" s="11" t="s">
        <v>224</v>
      </c>
      <c r="I43" s="152"/>
      <c r="J43" s="153"/>
      <c r="K43" s="154">
        <v>50</v>
      </c>
      <c r="L43" s="142"/>
      <c r="M43" s="142"/>
    </row>
    <row r="44" s="141" customFormat="1" ht="14.5" spans="1:13">
      <c r="A44" s="142"/>
      <c r="B44" s="151" t="s">
        <v>95</v>
      </c>
      <c r="C44" s="151" t="s">
        <v>9</v>
      </c>
      <c r="D44" s="9" t="s">
        <v>269</v>
      </c>
      <c r="E44" s="9" t="s">
        <v>226</v>
      </c>
      <c r="F44" s="9" t="s">
        <v>222</v>
      </c>
      <c r="G44" s="14" t="s">
        <v>271</v>
      </c>
      <c r="H44" s="11" t="s">
        <v>228</v>
      </c>
      <c r="I44" s="152"/>
      <c r="J44" s="153"/>
      <c r="K44" s="154">
        <v>150</v>
      </c>
      <c r="L44" s="142"/>
      <c r="M44" s="142"/>
    </row>
    <row r="45" s="141" customFormat="1" ht="14.5" spans="1:13">
      <c r="A45" s="142"/>
      <c r="B45" s="151" t="s">
        <v>96</v>
      </c>
      <c r="C45" s="151" t="s">
        <v>9</v>
      </c>
      <c r="D45" s="9" t="s">
        <v>269</v>
      </c>
      <c r="E45" s="9" t="s">
        <v>229</v>
      </c>
      <c r="F45" s="9" t="s">
        <v>222</v>
      </c>
      <c r="G45" s="14" t="s">
        <v>272</v>
      </c>
      <c r="H45" s="11" t="s">
        <v>231</v>
      </c>
      <c r="I45" s="152"/>
      <c r="J45" s="153"/>
      <c r="K45" s="154">
        <v>300</v>
      </c>
      <c r="L45" s="142"/>
      <c r="M45" s="142"/>
    </row>
    <row r="46" s="141" customFormat="1" ht="14.5" spans="1:13">
      <c r="A46" s="142"/>
      <c r="B46" s="151" t="s">
        <v>97</v>
      </c>
      <c r="C46" s="151" t="s">
        <v>9</v>
      </c>
      <c r="D46" s="9" t="s">
        <v>269</v>
      </c>
      <c r="E46" s="9" t="s">
        <v>232</v>
      </c>
      <c r="F46" s="9" t="s">
        <v>222</v>
      </c>
      <c r="G46" s="14" t="s">
        <v>273</v>
      </c>
      <c r="H46" s="11" t="s">
        <v>234</v>
      </c>
      <c r="I46" s="152"/>
      <c r="J46" s="153"/>
      <c r="K46" s="154">
        <v>2400</v>
      </c>
      <c r="L46" s="142"/>
      <c r="M46" s="142"/>
    </row>
    <row r="47" s="142" customFormat="1" ht="14.5" spans="1:13">
      <c r="B47" s="155" t="s">
        <v>98</v>
      </c>
      <c r="C47" s="155" t="s">
        <v>9</v>
      </c>
      <c r="D47" s="16" t="s">
        <v>274</v>
      </c>
      <c r="E47" s="16" t="s">
        <v>221</v>
      </c>
      <c r="F47" s="16" t="s">
        <v>222</v>
      </c>
      <c r="G47" s="17" t="s">
        <v>270</v>
      </c>
      <c r="H47" s="18" t="s">
        <v>224</v>
      </c>
      <c r="I47" s="152"/>
      <c r="J47" s="153"/>
      <c r="K47" s="154">
        <v>50</v>
      </c>
    </row>
    <row r="48" s="142" customFormat="1" ht="14.5" spans="1:13">
      <c r="B48" s="155" t="s">
        <v>99</v>
      </c>
      <c r="C48" s="155" t="s">
        <v>9</v>
      </c>
      <c r="D48" s="16" t="s">
        <v>274</v>
      </c>
      <c r="E48" s="16" t="s">
        <v>226</v>
      </c>
      <c r="F48" s="16" t="s">
        <v>222</v>
      </c>
      <c r="G48" s="19" t="s">
        <v>271</v>
      </c>
      <c r="H48" s="18" t="s">
        <v>228</v>
      </c>
      <c r="I48" s="152"/>
      <c r="J48" s="153"/>
      <c r="K48" s="154">
        <v>150</v>
      </c>
    </row>
    <row r="49" s="142" customFormat="1" ht="14.5" spans="1:13">
      <c r="B49" s="155" t="s">
        <v>100</v>
      </c>
      <c r="C49" s="155" t="s">
        <v>9</v>
      </c>
      <c r="D49" s="16" t="s">
        <v>274</v>
      </c>
      <c r="E49" s="16" t="s">
        <v>229</v>
      </c>
      <c r="F49" s="16" t="s">
        <v>222</v>
      </c>
      <c r="G49" s="19" t="s">
        <v>272</v>
      </c>
      <c r="H49" s="18" t="s">
        <v>231</v>
      </c>
      <c r="I49" s="152"/>
      <c r="J49" s="153"/>
      <c r="K49" s="154">
        <v>300</v>
      </c>
    </row>
    <row r="50" s="142" customFormat="1" ht="14.5" spans="1:13">
      <c r="B50" s="155" t="s">
        <v>101</v>
      </c>
      <c r="C50" s="155" t="s">
        <v>9</v>
      </c>
      <c r="D50" s="16" t="s">
        <v>274</v>
      </c>
      <c r="E50" s="16" t="s">
        <v>232</v>
      </c>
      <c r="F50" s="16" t="s">
        <v>222</v>
      </c>
      <c r="G50" s="19" t="s">
        <v>273</v>
      </c>
      <c r="H50" s="18" t="s">
        <v>234</v>
      </c>
      <c r="I50" s="152"/>
      <c r="J50" s="153"/>
      <c r="K50" s="154">
        <v>2400</v>
      </c>
    </row>
    <row r="51" s="141" customFormat="1" ht="14.5" spans="1:13">
      <c r="A51" s="142"/>
      <c r="B51" s="151" t="s">
        <v>102</v>
      </c>
      <c r="C51" s="151" t="s">
        <v>9</v>
      </c>
      <c r="D51" s="9" t="s">
        <v>275</v>
      </c>
      <c r="E51" s="9" t="s">
        <v>221</v>
      </c>
      <c r="F51" s="9" t="s">
        <v>222</v>
      </c>
      <c r="G51" s="10" t="s">
        <v>270</v>
      </c>
      <c r="H51" s="11" t="s">
        <v>224</v>
      </c>
      <c r="I51" s="152"/>
      <c r="J51" s="153"/>
      <c r="K51" s="154">
        <v>50</v>
      </c>
      <c r="L51" s="142"/>
      <c r="M51" s="142"/>
    </row>
    <row r="52" s="141" customFormat="1" ht="14.5" spans="1:13">
      <c r="A52" s="142"/>
      <c r="B52" s="151" t="s">
        <v>103</v>
      </c>
      <c r="C52" s="151" t="s">
        <v>9</v>
      </c>
      <c r="D52" s="9" t="s">
        <v>275</v>
      </c>
      <c r="E52" s="9" t="s">
        <v>226</v>
      </c>
      <c r="F52" s="9" t="s">
        <v>222</v>
      </c>
      <c r="G52" s="14" t="s">
        <v>271</v>
      </c>
      <c r="H52" s="11" t="s">
        <v>228</v>
      </c>
      <c r="I52" s="152"/>
      <c r="J52" s="153"/>
      <c r="K52" s="154">
        <v>150</v>
      </c>
      <c r="L52" s="142"/>
      <c r="M52" s="142"/>
    </row>
    <row r="53" s="141" customFormat="1" ht="14.5" spans="1:13">
      <c r="A53" s="142"/>
      <c r="B53" s="151" t="s">
        <v>104</v>
      </c>
      <c r="C53" s="151" t="s">
        <v>9</v>
      </c>
      <c r="D53" s="9" t="s">
        <v>275</v>
      </c>
      <c r="E53" s="9" t="s">
        <v>229</v>
      </c>
      <c r="F53" s="9" t="s">
        <v>222</v>
      </c>
      <c r="G53" s="14" t="s">
        <v>272</v>
      </c>
      <c r="H53" s="11" t="s">
        <v>231</v>
      </c>
      <c r="I53" s="152"/>
      <c r="J53" s="153"/>
      <c r="K53" s="154">
        <v>300</v>
      </c>
      <c r="L53" s="142"/>
      <c r="M53" s="142"/>
    </row>
    <row r="54" s="141" customFormat="1" ht="14.5" spans="1:13">
      <c r="A54" s="142"/>
      <c r="B54" s="151" t="s">
        <v>105</v>
      </c>
      <c r="C54" s="151" t="s">
        <v>9</v>
      </c>
      <c r="D54" s="9" t="s">
        <v>275</v>
      </c>
      <c r="E54" s="9" t="s">
        <v>232</v>
      </c>
      <c r="F54" s="9" t="s">
        <v>222</v>
      </c>
      <c r="G54" s="14" t="s">
        <v>273</v>
      </c>
      <c r="H54" s="11" t="s">
        <v>234</v>
      </c>
      <c r="I54" s="152"/>
      <c r="J54" s="153"/>
      <c r="K54" s="154">
        <v>2400</v>
      </c>
      <c r="L54" s="142"/>
      <c r="M54" s="142"/>
    </row>
    <row r="55" s="142" customFormat="1" ht="14.5" spans="1:13">
      <c r="B55" s="155" t="s">
        <v>106</v>
      </c>
      <c r="C55" s="155" t="s">
        <v>9</v>
      </c>
      <c r="D55" s="16" t="s">
        <v>276</v>
      </c>
      <c r="E55" s="16" t="s">
        <v>221</v>
      </c>
      <c r="F55" s="16" t="s">
        <v>222</v>
      </c>
      <c r="G55" s="17" t="s">
        <v>270</v>
      </c>
      <c r="H55" s="18" t="s">
        <v>224</v>
      </c>
      <c r="I55" s="152"/>
      <c r="J55" s="153"/>
      <c r="K55" s="154">
        <v>50</v>
      </c>
    </row>
    <row r="56" s="142" customFormat="1" ht="14.5" spans="1:13">
      <c r="B56" s="155" t="s">
        <v>107</v>
      </c>
      <c r="C56" s="155" t="s">
        <v>9</v>
      </c>
      <c r="D56" s="16" t="s">
        <v>276</v>
      </c>
      <c r="E56" s="16" t="s">
        <v>226</v>
      </c>
      <c r="F56" s="16" t="s">
        <v>222</v>
      </c>
      <c r="G56" s="19" t="s">
        <v>271</v>
      </c>
      <c r="H56" s="18" t="s">
        <v>228</v>
      </c>
      <c r="I56" s="152"/>
      <c r="J56" s="153"/>
      <c r="K56" s="154">
        <v>150</v>
      </c>
    </row>
    <row r="57" s="142" customFormat="1" ht="14.5" spans="1:13">
      <c r="B57" s="155" t="s">
        <v>108</v>
      </c>
      <c r="C57" s="155" t="s">
        <v>9</v>
      </c>
      <c r="D57" s="16" t="s">
        <v>276</v>
      </c>
      <c r="E57" s="16" t="s">
        <v>229</v>
      </c>
      <c r="F57" s="16" t="s">
        <v>222</v>
      </c>
      <c r="G57" s="19" t="s">
        <v>272</v>
      </c>
      <c r="H57" s="18" t="s">
        <v>231</v>
      </c>
      <c r="I57" s="152"/>
      <c r="J57" s="153"/>
      <c r="K57" s="154">
        <v>300</v>
      </c>
    </row>
    <row r="58" s="142" customFormat="1" ht="14.5" spans="1:13">
      <c r="B58" s="155" t="s">
        <v>109</v>
      </c>
      <c r="C58" s="155" t="s">
        <v>9</v>
      </c>
      <c r="D58" s="16" t="s">
        <v>276</v>
      </c>
      <c r="E58" s="16" t="s">
        <v>232</v>
      </c>
      <c r="F58" s="16" t="s">
        <v>222</v>
      </c>
      <c r="G58" s="19" t="s">
        <v>273</v>
      </c>
      <c r="H58" s="18" t="s">
        <v>234</v>
      </c>
      <c r="I58" s="152"/>
      <c r="J58" s="153"/>
      <c r="K58" s="154">
        <v>2400</v>
      </c>
    </row>
    <row r="59" s="141" customFormat="1" ht="14.5" spans="1:13">
      <c r="A59" s="142"/>
      <c r="B59" s="151" t="s">
        <v>110</v>
      </c>
      <c r="C59" s="151" t="s">
        <v>9</v>
      </c>
      <c r="D59" s="9" t="s">
        <v>277</v>
      </c>
      <c r="E59" s="9" t="s">
        <v>221</v>
      </c>
      <c r="F59" s="9" t="s">
        <v>222</v>
      </c>
      <c r="G59" s="10" t="s">
        <v>270</v>
      </c>
      <c r="H59" s="11" t="s">
        <v>224</v>
      </c>
      <c r="I59" s="152"/>
      <c r="J59" s="153"/>
      <c r="K59" s="154">
        <v>50</v>
      </c>
      <c r="L59" s="142"/>
      <c r="M59" s="142"/>
    </row>
    <row r="60" s="141" customFormat="1" ht="14.5" spans="1:13">
      <c r="A60" s="142"/>
      <c r="B60" s="151" t="s">
        <v>111</v>
      </c>
      <c r="C60" s="151" t="s">
        <v>9</v>
      </c>
      <c r="D60" s="9" t="s">
        <v>277</v>
      </c>
      <c r="E60" s="9" t="s">
        <v>226</v>
      </c>
      <c r="F60" s="9" t="s">
        <v>222</v>
      </c>
      <c r="G60" s="14" t="s">
        <v>271</v>
      </c>
      <c r="H60" s="11" t="s">
        <v>228</v>
      </c>
      <c r="I60" s="152"/>
      <c r="J60" s="153"/>
      <c r="K60" s="154">
        <v>150</v>
      </c>
      <c r="L60" s="142"/>
      <c r="M60" s="142"/>
    </row>
    <row r="61" s="141" customFormat="1" ht="14.5" spans="1:13">
      <c r="A61" s="142"/>
      <c r="B61" s="151" t="s">
        <v>112</v>
      </c>
      <c r="C61" s="151" t="s">
        <v>9</v>
      </c>
      <c r="D61" s="9" t="s">
        <v>277</v>
      </c>
      <c r="E61" s="9" t="s">
        <v>229</v>
      </c>
      <c r="F61" s="9" t="s">
        <v>222</v>
      </c>
      <c r="G61" s="14" t="s">
        <v>272</v>
      </c>
      <c r="H61" s="11" t="s">
        <v>231</v>
      </c>
      <c r="I61" s="152"/>
      <c r="J61" s="153"/>
      <c r="K61" s="154">
        <v>300</v>
      </c>
      <c r="L61" s="142"/>
      <c r="M61" s="142"/>
    </row>
    <row r="62" s="141" customFormat="1" ht="14.5" spans="1:13">
      <c r="A62" s="142"/>
      <c r="B62" s="151" t="s">
        <v>113</v>
      </c>
      <c r="C62" s="151" t="s">
        <v>9</v>
      </c>
      <c r="D62" s="9" t="s">
        <v>277</v>
      </c>
      <c r="E62" s="9" t="s">
        <v>232</v>
      </c>
      <c r="F62" s="9" t="s">
        <v>222</v>
      </c>
      <c r="G62" s="14" t="s">
        <v>273</v>
      </c>
      <c r="H62" s="11" t="s">
        <v>234</v>
      </c>
      <c r="I62" s="152"/>
      <c r="J62" s="153"/>
      <c r="K62" s="154">
        <v>2400</v>
      </c>
      <c r="L62" s="142"/>
      <c r="M62" s="142"/>
    </row>
    <row r="63" s="143" customFormat="1" spans="1:13">
      <c r="A63" s="157"/>
      <c r="B63" s="158" t="s">
        <v>114</v>
      </c>
      <c r="C63" s="158" t="s">
        <v>9</v>
      </c>
      <c r="D63" s="22" t="s">
        <v>278</v>
      </c>
      <c r="E63" s="23" t="s">
        <v>279</v>
      </c>
      <c r="F63" s="22" t="s">
        <v>222</v>
      </c>
      <c r="G63" s="159" t="s">
        <v>280</v>
      </c>
      <c r="H63" s="23" t="s">
        <v>10</v>
      </c>
      <c r="I63" s="160">
        <v>0</v>
      </c>
      <c r="J63" s="161" t="s">
        <v>281</v>
      </c>
      <c r="K63" s="154">
        <v>1</v>
      </c>
      <c r="L63" s="157"/>
      <c r="M63" s="157"/>
    </row>
    <row r="64" s="143" customFormat="1" spans="1:13">
      <c r="A64" s="157"/>
      <c r="B64" s="158" t="s">
        <v>115</v>
      </c>
      <c r="C64" s="158" t="s">
        <v>9</v>
      </c>
      <c r="D64" s="22" t="s">
        <v>278</v>
      </c>
      <c r="E64" s="23" t="s">
        <v>282</v>
      </c>
      <c r="F64" s="22" t="s">
        <v>222</v>
      </c>
      <c r="G64" s="159" t="s">
        <v>280</v>
      </c>
      <c r="H64" s="23" t="s">
        <v>10</v>
      </c>
      <c r="I64" s="160">
        <v>0</v>
      </c>
      <c r="J64" s="161"/>
      <c r="K64" s="154">
        <v>1</v>
      </c>
      <c r="L64" s="157"/>
      <c r="M64" s="157"/>
    </row>
    <row r="65" s="143" customFormat="1" spans="1:13">
      <c r="A65" s="157"/>
      <c r="B65" s="158" t="s">
        <v>116</v>
      </c>
      <c r="C65" s="158" t="s">
        <v>9</v>
      </c>
      <c r="D65" s="22" t="s">
        <v>278</v>
      </c>
      <c r="E65" s="23" t="s">
        <v>283</v>
      </c>
      <c r="F65" s="22" t="s">
        <v>222</v>
      </c>
      <c r="G65" s="162" t="s">
        <v>284</v>
      </c>
      <c r="H65" s="23" t="s">
        <v>10</v>
      </c>
      <c r="I65" s="160">
        <v>0</v>
      </c>
      <c r="J65" s="161"/>
      <c r="K65" s="154">
        <v>1</v>
      </c>
      <c r="L65" s="157"/>
      <c r="M65" s="157"/>
    </row>
    <row r="66" ht="20" spans="1:13">
      <c r="B66" s="149" t="s">
        <v>211</v>
      </c>
      <c r="C66" s="149" t="s">
        <v>212</v>
      </c>
      <c r="D66" s="149" t="s">
        <v>213</v>
      </c>
      <c r="E66" s="149" t="s">
        <v>214</v>
      </c>
      <c r="F66" s="149" t="s">
        <v>215</v>
      </c>
      <c r="G66" s="149" t="s">
        <v>216</v>
      </c>
      <c r="H66" s="149" t="s">
        <v>217</v>
      </c>
      <c r="I66" s="150" t="s">
        <v>218</v>
      </c>
      <c r="K66" s="149"/>
    </row>
    <row r="67" s="142" customFormat="1" ht="14.5" spans="1:13">
      <c r="B67" s="155" t="s">
        <v>117</v>
      </c>
      <c r="C67" s="155" t="s">
        <v>12</v>
      </c>
      <c r="D67" s="16" t="s">
        <v>285</v>
      </c>
      <c r="E67" s="18" t="s">
        <v>286</v>
      </c>
      <c r="F67" s="18" t="s">
        <v>43</v>
      </c>
      <c r="G67" s="163" t="s">
        <v>287</v>
      </c>
      <c r="H67" s="18" t="s">
        <v>288</v>
      </c>
      <c r="I67" s="152"/>
      <c r="J67" s="153" t="s">
        <v>289</v>
      </c>
      <c r="K67" s="154">
        <v>500</v>
      </c>
    </row>
    <row r="68" s="144" customFormat="1" ht="14.5" spans="1:13">
      <c r="A68" s="142"/>
      <c r="B68" s="155" t="s">
        <v>118</v>
      </c>
      <c r="C68" s="155" t="s">
        <v>12</v>
      </c>
      <c r="D68" s="16" t="s">
        <v>285</v>
      </c>
      <c r="E68" s="18" t="s">
        <v>286</v>
      </c>
      <c r="F68" s="18" t="s">
        <v>290</v>
      </c>
      <c r="G68" s="163" t="s">
        <v>291</v>
      </c>
      <c r="H68" s="18" t="s">
        <v>288</v>
      </c>
      <c r="I68" s="152"/>
      <c r="J68" s="153"/>
      <c r="K68" s="154">
        <v>2500</v>
      </c>
      <c r="L68" s="142"/>
      <c r="M68" s="142"/>
    </row>
    <row r="69" s="142" customFormat="1" ht="14.5" spans="1:13">
      <c r="B69" s="155" t="s">
        <v>119</v>
      </c>
      <c r="C69" s="155" t="s">
        <v>12</v>
      </c>
      <c r="D69" s="9" t="s">
        <v>292</v>
      </c>
      <c r="E69" s="18" t="s">
        <v>293</v>
      </c>
      <c r="F69" s="18" t="s">
        <v>222</v>
      </c>
      <c r="G69" s="17" t="s">
        <v>294</v>
      </c>
      <c r="H69" s="18" t="s">
        <v>295</v>
      </c>
      <c r="I69" s="152"/>
      <c r="J69" s="153"/>
      <c r="K69" s="154">
        <v>2000</v>
      </c>
    </row>
    <row r="70" s="142" customFormat="1" ht="23" customHeight="1" spans="1:13">
      <c r="B70" s="155" t="s">
        <v>120</v>
      </c>
      <c r="C70" s="155" t="s">
        <v>12</v>
      </c>
      <c r="D70" s="9" t="s">
        <v>292</v>
      </c>
      <c r="E70" s="18" t="s">
        <v>296</v>
      </c>
      <c r="F70" s="18" t="s">
        <v>222</v>
      </c>
      <c r="G70" s="17" t="s">
        <v>297</v>
      </c>
      <c r="H70" s="18" t="s">
        <v>295</v>
      </c>
      <c r="I70" s="152"/>
      <c r="J70" s="153"/>
      <c r="K70" s="154">
        <v>1000</v>
      </c>
    </row>
    <row r="71" s="142" customFormat="1" ht="14.5" spans="1:13">
      <c r="B71" s="155" t="s">
        <v>121</v>
      </c>
      <c r="C71" s="155" t="s">
        <v>12</v>
      </c>
      <c r="D71" s="9" t="s">
        <v>292</v>
      </c>
      <c r="E71" s="18" t="s">
        <v>298</v>
      </c>
      <c r="F71" s="18" t="s">
        <v>222</v>
      </c>
      <c r="G71" s="17" t="s">
        <v>297</v>
      </c>
      <c r="H71" s="18" t="s">
        <v>295</v>
      </c>
      <c r="I71" s="152"/>
      <c r="J71" s="153"/>
      <c r="K71" s="154">
        <v>3000</v>
      </c>
    </row>
    <row r="72" s="142" customFormat="1" ht="14.5" spans="1:13">
      <c r="B72" s="155" t="s">
        <v>122</v>
      </c>
      <c r="C72" s="155" t="s">
        <v>12</v>
      </c>
      <c r="D72" s="9" t="s">
        <v>292</v>
      </c>
      <c r="E72" s="18" t="s">
        <v>299</v>
      </c>
      <c r="F72" s="18" t="s">
        <v>300</v>
      </c>
      <c r="G72" s="17" t="s">
        <v>301</v>
      </c>
      <c r="H72" s="155" t="s">
        <v>288</v>
      </c>
      <c r="I72" s="152"/>
      <c r="J72" s="153"/>
      <c r="K72" s="154">
        <v>100</v>
      </c>
    </row>
    <row r="73" s="142" customFormat="1" ht="14.5" spans="1:13">
      <c r="B73" s="155" t="s">
        <v>123</v>
      </c>
      <c r="C73" s="155" t="s">
        <v>12</v>
      </c>
      <c r="D73" s="9" t="s">
        <v>292</v>
      </c>
      <c r="E73" s="18" t="s">
        <v>299</v>
      </c>
      <c r="F73" s="18" t="s">
        <v>302</v>
      </c>
      <c r="G73" s="17" t="s">
        <v>301</v>
      </c>
      <c r="H73" s="155" t="s">
        <v>288</v>
      </c>
      <c r="I73" s="152"/>
      <c r="J73" s="153"/>
      <c r="K73" s="154">
        <v>100</v>
      </c>
    </row>
    <row r="74" s="142" customFormat="1" ht="14.5" spans="1:13">
      <c r="B74" s="155" t="s">
        <v>124</v>
      </c>
      <c r="C74" s="155" t="s">
        <v>12</v>
      </c>
      <c r="D74" s="9" t="s">
        <v>292</v>
      </c>
      <c r="E74" s="18" t="s">
        <v>303</v>
      </c>
      <c r="F74" s="18" t="s">
        <v>304</v>
      </c>
      <c r="G74" s="17" t="s">
        <v>301</v>
      </c>
      <c r="H74" s="155" t="s">
        <v>288</v>
      </c>
      <c r="I74" s="152"/>
      <c r="J74" s="153"/>
      <c r="K74" s="154">
        <v>100</v>
      </c>
    </row>
    <row r="75" s="142" customFormat="1" ht="14.5" spans="1:13">
      <c r="B75" s="155" t="s">
        <v>125</v>
      </c>
      <c r="C75" s="155" t="s">
        <v>12</v>
      </c>
      <c r="D75" s="9" t="s">
        <v>292</v>
      </c>
      <c r="E75" s="18" t="s">
        <v>303</v>
      </c>
      <c r="F75" s="18" t="s">
        <v>305</v>
      </c>
      <c r="G75" s="17" t="s">
        <v>306</v>
      </c>
      <c r="H75" s="155" t="s">
        <v>307</v>
      </c>
      <c r="I75" s="152"/>
      <c r="J75" s="153"/>
      <c r="K75" s="154">
        <v>100</v>
      </c>
    </row>
    <row r="76" s="142" customFormat="1" ht="14.5" spans="1:13">
      <c r="B76" s="155" t="s">
        <v>126</v>
      </c>
      <c r="C76" s="155" t="s">
        <v>12</v>
      </c>
      <c r="D76" s="9" t="s">
        <v>292</v>
      </c>
      <c r="E76" s="18" t="s">
        <v>308</v>
      </c>
      <c r="F76" s="18" t="s">
        <v>308</v>
      </c>
      <c r="G76" s="17" t="s">
        <v>309</v>
      </c>
      <c r="H76" s="18" t="s">
        <v>295</v>
      </c>
      <c r="I76" s="152"/>
      <c r="J76" s="153"/>
      <c r="K76" s="154">
        <v>500</v>
      </c>
    </row>
    <row r="77" s="142" customFormat="1" ht="14.5" spans="1:13">
      <c r="B77" s="155" t="s">
        <v>127</v>
      </c>
      <c r="C77" s="155" t="s">
        <v>12</v>
      </c>
      <c r="D77" s="9" t="s">
        <v>292</v>
      </c>
      <c r="E77" s="18" t="s">
        <v>310</v>
      </c>
      <c r="F77" s="18" t="s">
        <v>222</v>
      </c>
      <c r="G77" s="17" t="s">
        <v>311</v>
      </c>
      <c r="H77" s="18" t="s">
        <v>295</v>
      </c>
      <c r="I77" s="152"/>
      <c r="J77" s="153"/>
      <c r="K77" s="154">
        <v>200</v>
      </c>
    </row>
    <row r="78" s="142" customFormat="1" ht="14.5" spans="1:13">
      <c r="B78" s="155" t="s">
        <v>128</v>
      </c>
      <c r="C78" s="155" t="s">
        <v>12</v>
      </c>
      <c r="D78" s="9" t="s">
        <v>292</v>
      </c>
      <c r="E78" s="18" t="s">
        <v>312</v>
      </c>
      <c r="F78" s="18" t="s">
        <v>222</v>
      </c>
      <c r="G78" s="17" t="s">
        <v>313</v>
      </c>
      <c r="H78" s="18" t="s">
        <v>314</v>
      </c>
      <c r="I78" s="152"/>
      <c r="J78" s="153"/>
      <c r="K78" s="154">
        <v>200</v>
      </c>
    </row>
    <row r="79" s="142" customFormat="1" ht="14.5" spans="1:13">
      <c r="B79" s="155" t="s">
        <v>129</v>
      </c>
      <c r="C79" s="155" t="s">
        <v>12</v>
      </c>
      <c r="D79" s="9" t="s">
        <v>292</v>
      </c>
      <c r="E79" s="18" t="s">
        <v>315</v>
      </c>
      <c r="F79" s="18" t="s">
        <v>222</v>
      </c>
      <c r="G79" s="17" t="s">
        <v>313</v>
      </c>
      <c r="H79" s="18" t="s">
        <v>314</v>
      </c>
      <c r="I79" s="152"/>
      <c r="J79" s="153"/>
      <c r="K79" s="154">
        <v>200</v>
      </c>
    </row>
    <row r="80" s="142" customFormat="1" ht="14.5" spans="1:13">
      <c r="B80" s="155" t="s">
        <v>130</v>
      </c>
      <c r="C80" s="155" t="s">
        <v>12</v>
      </c>
      <c r="D80" s="9" t="s">
        <v>292</v>
      </c>
      <c r="E80" s="18" t="s">
        <v>316</v>
      </c>
      <c r="F80" s="18" t="s">
        <v>222</v>
      </c>
      <c r="G80" s="17" t="s">
        <v>317</v>
      </c>
      <c r="H80" s="18" t="s">
        <v>288</v>
      </c>
      <c r="I80" s="152"/>
      <c r="J80" s="153"/>
      <c r="K80" s="154">
        <v>100</v>
      </c>
    </row>
    <row r="81" s="143" customFormat="1" ht="17" customHeight="1" spans="1:13">
      <c r="B81" s="158" t="s">
        <v>131</v>
      </c>
      <c r="C81" s="158" t="s">
        <v>12</v>
      </c>
      <c r="D81" s="22" t="s">
        <v>318</v>
      </c>
      <c r="E81" s="23" t="s">
        <v>319</v>
      </c>
      <c r="F81" s="23" t="s">
        <v>222</v>
      </c>
      <c r="G81" s="35" t="s">
        <v>320</v>
      </c>
      <c r="H81" s="23" t="s">
        <v>288</v>
      </c>
      <c r="I81" s="160">
        <v>0</v>
      </c>
      <c r="J81" s="164" t="s">
        <v>321</v>
      </c>
      <c r="K81" s="154">
        <v>1</v>
      </c>
    </row>
    <row r="82" s="143" customFormat="1" ht="14.5" spans="1:13">
      <c r="B82" s="158" t="s">
        <v>132</v>
      </c>
      <c r="C82" s="158" t="s">
        <v>12</v>
      </c>
      <c r="D82" s="22" t="s">
        <v>318</v>
      </c>
      <c r="E82" s="23" t="s">
        <v>322</v>
      </c>
      <c r="F82" s="23" t="s">
        <v>222</v>
      </c>
      <c r="G82" s="35" t="s">
        <v>323</v>
      </c>
      <c r="H82" s="23" t="s">
        <v>295</v>
      </c>
      <c r="I82" s="160">
        <v>0</v>
      </c>
      <c r="J82" s="164"/>
      <c r="K82" s="154">
        <v>1</v>
      </c>
    </row>
    <row r="83" s="143" customFormat="1" ht="29" spans="1:13">
      <c r="A83" s="157"/>
      <c r="B83" s="158" t="s">
        <v>133</v>
      </c>
      <c r="C83" s="158" t="s">
        <v>12</v>
      </c>
      <c r="D83" s="22" t="s">
        <v>318</v>
      </c>
      <c r="E83" s="23" t="s">
        <v>324</v>
      </c>
      <c r="F83" s="23" t="s">
        <v>222</v>
      </c>
      <c r="G83" s="35" t="s">
        <v>325</v>
      </c>
      <c r="H83" s="23" t="s">
        <v>326</v>
      </c>
      <c r="I83" s="160">
        <v>0</v>
      </c>
      <c r="J83" s="164"/>
      <c r="K83" s="154">
        <v>1</v>
      </c>
      <c r="L83" s="157"/>
      <c r="M83" s="157"/>
    </row>
    <row r="84" s="143" customFormat="1" ht="14.5" spans="1:13">
      <c r="B84" s="158" t="s">
        <v>134</v>
      </c>
      <c r="C84" s="158" t="s">
        <v>12</v>
      </c>
      <c r="D84" s="22" t="s">
        <v>318</v>
      </c>
      <c r="E84" s="23" t="s">
        <v>327</v>
      </c>
      <c r="F84" s="23" t="s">
        <v>222</v>
      </c>
      <c r="G84" s="35" t="s">
        <v>328</v>
      </c>
      <c r="H84" s="23" t="s">
        <v>329</v>
      </c>
      <c r="I84" s="160">
        <v>0</v>
      </c>
      <c r="J84" s="164"/>
      <c r="K84" s="154">
        <v>1</v>
      </c>
    </row>
    <row r="85" ht="20" spans="1:13">
      <c r="B85" s="149" t="s">
        <v>211</v>
      </c>
      <c r="C85" s="149" t="s">
        <v>212</v>
      </c>
      <c r="D85" s="149" t="s">
        <v>213</v>
      </c>
      <c r="E85" s="149" t="s">
        <v>214</v>
      </c>
      <c r="F85" s="149" t="s">
        <v>215</v>
      </c>
      <c r="G85" s="149" t="s">
        <v>216</v>
      </c>
      <c r="H85" s="149" t="s">
        <v>217</v>
      </c>
      <c r="I85" s="150" t="s">
        <v>218</v>
      </c>
      <c r="K85" s="149"/>
    </row>
    <row r="86" s="144" customFormat="1" ht="14.5" spans="1:13">
      <c r="A86" s="142"/>
      <c r="B86" s="155" t="s">
        <v>135</v>
      </c>
      <c r="C86" s="155" t="s">
        <v>14</v>
      </c>
      <c r="D86" s="18" t="s">
        <v>330</v>
      </c>
      <c r="E86" s="18" t="s">
        <v>331</v>
      </c>
      <c r="F86" s="36" t="s">
        <v>332</v>
      </c>
      <c r="G86" s="17" t="s">
        <v>333</v>
      </c>
      <c r="H86" s="18" t="s">
        <v>334</v>
      </c>
      <c r="I86" s="152"/>
      <c r="J86" s="153" t="s">
        <v>335</v>
      </c>
      <c r="K86" s="154">
        <v>1000</v>
      </c>
      <c r="L86" s="142"/>
      <c r="M86" s="142"/>
    </row>
    <row r="87" s="144" customFormat="1" ht="14.5" spans="1:13">
      <c r="A87" s="142"/>
      <c r="B87" s="155" t="s">
        <v>336</v>
      </c>
      <c r="C87" s="155" t="s">
        <v>14</v>
      </c>
      <c r="D87" s="18" t="s">
        <v>330</v>
      </c>
      <c r="E87" s="18" t="s">
        <v>331</v>
      </c>
      <c r="F87" s="36" t="s">
        <v>337</v>
      </c>
      <c r="G87" s="17" t="s">
        <v>338</v>
      </c>
      <c r="H87" s="18" t="s">
        <v>334</v>
      </c>
      <c r="I87" s="152"/>
      <c r="J87" s="153"/>
      <c r="K87" s="154">
        <v>500</v>
      </c>
      <c r="L87" s="142"/>
      <c r="M87" s="142"/>
    </row>
    <row r="88" s="144" customFormat="1" ht="14.5" spans="1:13">
      <c r="A88" s="142"/>
      <c r="B88" s="155" t="s">
        <v>136</v>
      </c>
      <c r="C88" s="155" t="s">
        <v>14</v>
      </c>
      <c r="D88" s="18" t="s">
        <v>330</v>
      </c>
      <c r="E88" s="18" t="s">
        <v>339</v>
      </c>
      <c r="F88" s="36" t="s">
        <v>340</v>
      </c>
      <c r="G88" s="17" t="s">
        <v>341</v>
      </c>
      <c r="H88" s="18" t="s">
        <v>334</v>
      </c>
      <c r="I88" s="152"/>
      <c r="J88" s="153"/>
      <c r="K88" s="154">
        <v>1000</v>
      </c>
      <c r="L88" s="142"/>
      <c r="M88" s="142"/>
    </row>
    <row r="89" s="142" customFormat="1" ht="14.5" spans="1:13">
      <c r="B89" s="155" t="s">
        <v>137</v>
      </c>
      <c r="C89" s="155" t="s">
        <v>14</v>
      </c>
      <c r="D89" s="18" t="s">
        <v>330</v>
      </c>
      <c r="E89" s="18" t="s">
        <v>339</v>
      </c>
      <c r="F89" s="36" t="s">
        <v>342</v>
      </c>
      <c r="G89" s="17" t="s">
        <v>343</v>
      </c>
      <c r="H89" s="18" t="s">
        <v>334</v>
      </c>
      <c r="I89" s="152"/>
      <c r="J89" s="153"/>
      <c r="K89" s="154">
        <v>800</v>
      </c>
    </row>
    <row r="90" s="142" customFormat="1" ht="14.5" spans="1:13">
      <c r="B90" s="155" t="s">
        <v>138</v>
      </c>
      <c r="C90" s="155" t="s">
        <v>14</v>
      </c>
      <c r="D90" s="16" t="s">
        <v>344</v>
      </c>
      <c r="E90" s="18" t="s">
        <v>345</v>
      </c>
      <c r="F90" s="18" t="s">
        <v>346</v>
      </c>
      <c r="G90" s="17" t="s">
        <v>347</v>
      </c>
      <c r="H90" s="18" t="s">
        <v>334</v>
      </c>
      <c r="I90" s="152"/>
      <c r="J90" s="153"/>
      <c r="K90" s="154">
        <v>2000</v>
      </c>
    </row>
    <row r="91" s="142" customFormat="1" ht="14.5" spans="1:13">
      <c r="B91" s="155" t="s">
        <v>139</v>
      </c>
      <c r="C91" s="155" t="s">
        <v>14</v>
      </c>
      <c r="D91" s="16" t="s">
        <v>348</v>
      </c>
      <c r="E91" s="18" t="s">
        <v>349</v>
      </c>
      <c r="F91" s="18" t="s">
        <v>222</v>
      </c>
      <c r="G91" s="17" t="s">
        <v>350</v>
      </c>
      <c r="H91" s="18" t="s">
        <v>351</v>
      </c>
      <c r="I91" s="152"/>
      <c r="J91" s="153"/>
      <c r="K91" s="154">
        <v>1500</v>
      </c>
    </row>
    <row r="92" ht="20" spans="1:13">
      <c r="B92" s="149" t="s">
        <v>211</v>
      </c>
      <c r="C92" s="149" t="s">
        <v>212</v>
      </c>
      <c r="D92" s="149" t="s">
        <v>213</v>
      </c>
      <c r="E92" s="149" t="s">
        <v>214</v>
      </c>
      <c r="F92" s="149" t="s">
        <v>215</v>
      </c>
      <c r="G92" s="149" t="s">
        <v>216</v>
      </c>
      <c r="H92" s="149" t="s">
        <v>217</v>
      </c>
      <c r="I92" s="150" t="s">
        <v>218</v>
      </c>
      <c r="K92" s="149"/>
    </row>
    <row r="93" s="142" customFormat="1" ht="17" customHeight="1" spans="1:13">
      <c r="A93" s="143"/>
      <c r="B93" s="155" t="s">
        <v>140</v>
      </c>
      <c r="C93" s="155" t="s">
        <v>16</v>
      </c>
      <c r="D93" s="165" t="s">
        <v>352</v>
      </c>
      <c r="E93" s="165" t="s">
        <v>353</v>
      </c>
      <c r="F93" s="165" t="s">
        <v>222</v>
      </c>
      <c r="G93" s="17" t="s">
        <v>354</v>
      </c>
      <c r="H93" s="155" t="s">
        <v>355</v>
      </c>
      <c r="I93" s="166"/>
      <c r="J93" s="167" t="s">
        <v>356</v>
      </c>
      <c r="K93" s="154">
        <v>300</v>
      </c>
    </row>
    <row r="94" s="142" customFormat="1" ht="14.5" spans="1:13">
      <c r="A94" s="143"/>
      <c r="B94" s="155" t="s">
        <v>141</v>
      </c>
      <c r="C94" s="155" t="s">
        <v>16</v>
      </c>
      <c r="D94" s="165" t="s">
        <v>352</v>
      </c>
      <c r="E94" s="165" t="s">
        <v>357</v>
      </c>
      <c r="F94" s="165" t="s">
        <v>222</v>
      </c>
      <c r="G94" s="17" t="s">
        <v>358</v>
      </c>
      <c r="H94" s="155" t="s">
        <v>355</v>
      </c>
      <c r="I94" s="166"/>
      <c r="J94" s="167"/>
      <c r="K94" s="154">
        <v>300</v>
      </c>
    </row>
    <row r="95" s="142" customFormat="1" ht="14.5" spans="1:13">
      <c r="B95" s="155" t="s">
        <v>142</v>
      </c>
      <c r="C95" s="155" t="s">
        <v>16</v>
      </c>
      <c r="D95" s="168" t="s">
        <v>359</v>
      </c>
      <c r="E95" s="165" t="s">
        <v>360</v>
      </c>
      <c r="F95" s="36" t="s">
        <v>361</v>
      </c>
      <c r="G95" s="17" t="s">
        <v>222</v>
      </c>
      <c r="H95" s="155" t="s">
        <v>355</v>
      </c>
      <c r="I95" s="166"/>
      <c r="J95" s="167"/>
      <c r="K95" s="154">
        <v>300</v>
      </c>
    </row>
    <row r="96" s="142" customFormat="1" ht="14.5" spans="1:13">
      <c r="B96" s="155" t="s">
        <v>143</v>
      </c>
      <c r="C96" s="155" t="s">
        <v>16</v>
      </c>
      <c r="D96" s="168" t="s">
        <v>359</v>
      </c>
      <c r="E96" s="165" t="s">
        <v>362</v>
      </c>
      <c r="F96" s="165" t="s">
        <v>362</v>
      </c>
      <c r="G96" s="17" t="s">
        <v>363</v>
      </c>
      <c r="H96" s="169" t="s">
        <v>355</v>
      </c>
      <c r="I96" s="166"/>
      <c r="J96" s="167"/>
      <c r="K96" s="154">
        <v>300</v>
      </c>
    </row>
    <row r="97" s="142" customFormat="1" ht="14.5" spans="1:11">
      <c r="B97" s="155" t="s">
        <v>144</v>
      </c>
      <c r="C97" s="155" t="s">
        <v>16</v>
      </c>
      <c r="D97" s="165" t="s">
        <v>364</v>
      </c>
      <c r="E97" s="165" t="s">
        <v>365</v>
      </c>
      <c r="F97" s="165" t="s">
        <v>222</v>
      </c>
      <c r="G97" s="17" t="s">
        <v>366</v>
      </c>
      <c r="H97" s="169" t="s">
        <v>355</v>
      </c>
      <c r="I97" s="166"/>
      <c r="J97" s="167"/>
      <c r="K97" s="154">
        <v>300</v>
      </c>
    </row>
    <row r="98" s="142" customFormat="1" ht="14.5" spans="1:11">
      <c r="B98" s="155" t="s">
        <v>145</v>
      </c>
      <c r="C98" s="155" t="s">
        <v>16</v>
      </c>
      <c r="D98" s="165" t="s">
        <v>364</v>
      </c>
      <c r="E98" s="165" t="s">
        <v>367</v>
      </c>
      <c r="F98" s="165" t="s">
        <v>222</v>
      </c>
      <c r="G98" s="17" t="s">
        <v>366</v>
      </c>
      <c r="H98" s="169" t="s">
        <v>355</v>
      </c>
      <c r="I98" s="166"/>
      <c r="J98" s="167"/>
      <c r="K98" s="154">
        <v>200</v>
      </c>
    </row>
    <row r="99" s="142" customFormat="1" ht="14.5" spans="1:11">
      <c r="B99" s="155" t="s">
        <v>146</v>
      </c>
      <c r="C99" s="155" t="s">
        <v>16</v>
      </c>
      <c r="D99" s="165" t="s">
        <v>368</v>
      </c>
      <c r="E99" s="165" t="s">
        <v>369</v>
      </c>
      <c r="F99" s="165" t="s">
        <v>222</v>
      </c>
      <c r="G99" s="17" t="s">
        <v>370</v>
      </c>
      <c r="H99" s="169" t="s">
        <v>371</v>
      </c>
      <c r="I99" s="166"/>
      <c r="J99" s="167"/>
      <c r="K99" s="154">
        <v>200</v>
      </c>
    </row>
    <row r="100" s="142" customFormat="1" ht="14.5" spans="1:11">
      <c r="B100" s="155" t="s">
        <v>147</v>
      </c>
      <c r="C100" s="155" t="s">
        <v>16</v>
      </c>
      <c r="D100" s="165" t="s">
        <v>368</v>
      </c>
      <c r="E100" s="165" t="s">
        <v>372</v>
      </c>
      <c r="F100" s="165" t="s">
        <v>222</v>
      </c>
      <c r="G100" s="17" t="s">
        <v>373</v>
      </c>
      <c r="H100" s="169" t="s">
        <v>371</v>
      </c>
      <c r="I100" s="166"/>
      <c r="J100" s="167"/>
      <c r="K100" s="154">
        <v>200</v>
      </c>
    </row>
    <row r="101" s="142" customFormat="1" ht="14.5" spans="1:11">
      <c r="B101" s="155" t="s">
        <v>148</v>
      </c>
      <c r="C101" s="155" t="s">
        <v>16</v>
      </c>
      <c r="D101" s="165" t="s">
        <v>368</v>
      </c>
      <c r="E101" s="165" t="s">
        <v>374</v>
      </c>
      <c r="F101" s="165" t="s">
        <v>222</v>
      </c>
      <c r="G101" s="17" t="s">
        <v>375</v>
      </c>
      <c r="H101" s="169" t="s">
        <v>371</v>
      </c>
      <c r="I101" s="166"/>
      <c r="J101" s="167"/>
      <c r="K101" s="154">
        <v>200</v>
      </c>
    </row>
    <row r="102" s="142" customFormat="1" ht="14.5" spans="1:11">
      <c r="B102" s="155" t="s">
        <v>149</v>
      </c>
      <c r="C102" s="155" t="s">
        <v>16</v>
      </c>
      <c r="D102" s="165" t="s">
        <v>376</v>
      </c>
      <c r="E102" s="165" t="s">
        <v>377</v>
      </c>
      <c r="F102" s="165" t="s">
        <v>222</v>
      </c>
      <c r="G102" s="17" t="s">
        <v>378</v>
      </c>
      <c r="H102" s="169" t="s">
        <v>371</v>
      </c>
      <c r="I102" s="166"/>
      <c r="J102" s="167"/>
      <c r="K102" s="154">
        <v>1000</v>
      </c>
    </row>
    <row r="103" s="142" customFormat="1" ht="14.5" spans="1:11">
      <c r="B103" s="155" t="s">
        <v>150</v>
      </c>
      <c r="C103" s="155" t="s">
        <v>16</v>
      </c>
      <c r="D103" s="165" t="s">
        <v>376</v>
      </c>
      <c r="E103" s="165" t="s">
        <v>379</v>
      </c>
      <c r="F103" s="165" t="s">
        <v>222</v>
      </c>
      <c r="G103" s="17" t="s">
        <v>380</v>
      </c>
      <c r="H103" s="169" t="s">
        <v>371</v>
      </c>
      <c r="I103" s="166"/>
      <c r="J103" s="167"/>
      <c r="K103" s="154">
        <v>1000</v>
      </c>
    </row>
    <row r="104" s="142" customFormat="1" ht="14.5" spans="1:11">
      <c r="B104" s="155" t="s">
        <v>151</v>
      </c>
      <c r="C104" s="155" t="s">
        <v>16</v>
      </c>
      <c r="D104" s="165" t="s">
        <v>381</v>
      </c>
      <c r="E104" s="165" t="s">
        <v>382</v>
      </c>
      <c r="F104" s="165" t="s">
        <v>222</v>
      </c>
      <c r="G104" s="17" t="s">
        <v>383</v>
      </c>
      <c r="H104" s="169" t="s">
        <v>355</v>
      </c>
      <c r="I104" s="166"/>
      <c r="J104" s="167"/>
      <c r="K104" s="154">
        <v>200</v>
      </c>
    </row>
    <row r="105" s="142" customFormat="1" ht="14.5" spans="1:11">
      <c r="B105" s="155" t="s">
        <v>152</v>
      </c>
      <c r="C105" s="155" t="s">
        <v>16</v>
      </c>
      <c r="D105" s="165" t="s">
        <v>381</v>
      </c>
      <c r="E105" s="170" t="s">
        <v>384</v>
      </c>
      <c r="F105" s="165" t="s">
        <v>222</v>
      </c>
      <c r="G105" s="17" t="s">
        <v>385</v>
      </c>
      <c r="H105" s="169" t="s">
        <v>355</v>
      </c>
      <c r="I105" s="152"/>
      <c r="J105" s="167"/>
      <c r="K105" s="154">
        <v>200</v>
      </c>
    </row>
    <row r="106" s="142" customFormat="1" ht="14.5" spans="1:11">
      <c r="B106" s="155" t="s">
        <v>153</v>
      </c>
      <c r="C106" s="155" t="s">
        <v>16</v>
      </c>
      <c r="D106" s="165" t="s">
        <v>386</v>
      </c>
      <c r="E106" s="170" t="s">
        <v>387</v>
      </c>
      <c r="F106" s="165" t="s">
        <v>222</v>
      </c>
      <c r="G106" s="17" t="s">
        <v>388</v>
      </c>
      <c r="H106" s="169" t="s">
        <v>355</v>
      </c>
      <c r="I106" s="152"/>
      <c r="J106" s="167"/>
      <c r="K106" s="154">
        <v>300</v>
      </c>
    </row>
    <row r="107" s="142" customFormat="1" ht="14.5" spans="1:11">
      <c r="B107" s="155" t="s">
        <v>154</v>
      </c>
      <c r="C107" s="155" t="s">
        <v>16</v>
      </c>
      <c r="D107" s="165" t="s">
        <v>386</v>
      </c>
      <c r="E107" s="170" t="s">
        <v>389</v>
      </c>
      <c r="F107" s="165" t="s">
        <v>222</v>
      </c>
      <c r="G107" s="17" t="s">
        <v>390</v>
      </c>
      <c r="H107" s="169" t="s">
        <v>355</v>
      </c>
      <c r="I107" s="152"/>
      <c r="J107" s="167"/>
      <c r="K107" s="154">
        <v>300</v>
      </c>
    </row>
    <row r="108" ht="20" spans="1:11">
      <c r="B108" s="149" t="s">
        <v>211</v>
      </c>
      <c r="C108" s="149" t="s">
        <v>212</v>
      </c>
      <c r="D108" s="149" t="s">
        <v>213</v>
      </c>
      <c r="E108" s="149" t="s">
        <v>214</v>
      </c>
      <c r="F108" s="149" t="s">
        <v>215</v>
      </c>
      <c r="G108" s="149" t="s">
        <v>216</v>
      </c>
      <c r="H108" s="149" t="s">
        <v>217</v>
      </c>
      <c r="I108" s="150" t="s">
        <v>218</v>
      </c>
      <c r="K108" s="149"/>
    </row>
    <row r="109" s="142" customFormat="1" ht="17" customHeight="1" spans="1:11">
      <c r="A109" s="153"/>
      <c r="B109" s="155" t="s">
        <v>155</v>
      </c>
      <c r="C109" s="18" t="s">
        <v>18</v>
      </c>
      <c r="D109" s="18" t="s">
        <v>391</v>
      </c>
      <c r="E109" s="171" t="s">
        <v>392</v>
      </c>
      <c r="F109" s="172" t="s">
        <v>222</v>
      </c>
      <c r="G109" s="17" t="s">
        <v>222</v>
      </c>
      <c r="H109" s="169" t="s">
        <v>393</v>
      </c>
      <c r="I109" s="152"/>
      <c r="J109" s="167" t="s">
        <v>394</v>
      </c>
      <c r="K109" s="154">
        <v>3000</v>
      </c>
    </row>
    <row r="110" s="142" customFormat="1" ht="14.5" spans="1:11">
      <c r="A110" s="153"/>
      <c r="B110" s="155" t="s">
        <v>156</v>
      </c>
      <c r="C110" s="18" t="s">
        <v>18</v>
      </c>
      <c r="D110" s="18" t="s">
        <v>391</v>
      </c>
      <c r="E110" s="171" t="s">
        <v>395</v>
      </c>
      <c r="F110" s="172" t="s">
        <v>222</v>
      </c>
      <c r="G110" s="17" t="s">
        <v>222</v>
      </c>
      <c r="H110" s="169" t="s">
        <v>393</v>
      </c>
      <c r="I110" s="152"/>
      <c r="J110" s="167"/>
      <c r="K110" s="154">
        <v>3000</v>
      </c>
    </row>
    <row r="111" s="142" customFormat="1" ht="14.5" spans="1:11">
      <c r="A111" s="153"/>
      <c r="B111" s="155" t="s">
        <v>157</v>
      </c>
      <c r="C111" s="18" t="s">
        <v>18</v>
      </c>
      <c r="D111" s="18" t="s">
        <v>391</v>
      </c>
      <c r="E111" s="171" t="s">
        <v>396</v>
      </c>
      <c r="F111" s="172" t="s">
        <v>222</v>
      </c>
      <c r="G111" s="17" t="s">
        <v>222</v>
      </c>
      <c r="H111" s="169" t="s">
        <v>393</v>
      </c>
      <c r="I111" s="152"/>
      <c r="J111" s="167"/>
      <c r="K111" s="154">
        <v>3000</v>
      </c>
    </row>
    <row r="112" s="142" customFormat="1" ht="14.5" spans="1:11">
      <c r="A112" s="153"/>
      <c r="B112" s="155" t="s">
        <v>158</v>
      </c>
      <c r="C112" s="18" t="s">
        <v>18</v>
      </c>
      <c r="D112" s="18" t="s">
        <v>391</v>
      </c>
      <c r="E112" s="171" t="s">
        <v>397</v>
      </c>
      <c r="F112" s="172" t="s">
        <v>222</v>
      </c>
      <c r="G112" s="17" t="s">
        <v>222</v>
      </c>
      <c r="H112" s="169" t="s">
        <v>393</v>
      </c>
      <c r="I112" s="152"/>
      <c r="J112" s="167"/>
      <c r="K112" s="154">
        <v>3000</v>
      </c>
    </row>
    <row r="113" s="142" customFormat="1" ht="14.5" spans="1:11">
      <c r="A113" s="153"/>
      <c r="B113" s="155" t="s">
        <v>159</v>
      </c>
      <c r="C113" s="18" t="s">
        <v>18</v>
      </c>
      <c r="D113" s="18" t="s">
        <v>391</v>
      </c>
      <c r="E113" s="171" t="s">
        <v>398</v>
      </c>
      <c r="F113" s="172" t="s">
        <v>222</v>
      </c>
      <c r="G113" s="17" t="s">
        <v>222</v>
      </c>
      <c r="H113" s="169" t="s">
        <v>393</v>
      </c>
      <c r="I113" s="152"/>
      <c r="J113" s="167"/>
      <c r="K113" s="154">
        <v>3000</v>
      </c>
    </row>
    <row r="114" s="142" customFormat="1" ht="14.5" spans="1:11">
      <c r="A114" s="153"/>
      <c r="B114" s="155" t="s">
        <v>160</v>
      </c>
      <c r="C114" s="18" t="s">
        <v>18</v>
      </c>
      <c r="D114" s="18" t="s">
        <v>391</v>
      </c>
      <c r="E114" s="171" t="s">
        <v>399</v>
      </c>
      <c r="F114" s="172" t="s">
        <v>222</v>
      </c>
      <c r="G114" s="17" t="s">
        <v>222</v>
      </c>
      <c r="H114" s="169" t="s">
        <v>393</v>
      </c>
      <c r="I114" s="152"/>
      <c r="J114" s="167"/>
      <c r="K114" s="154">
        <v>3000</v>
      </c>
    </row>
    <row r="115" s="142" customFormat="1" ht="14.5" spans="1:11">
      <c r="A115" s="153"/>
      <c r="B115" s="155" t="s">
        <v>161</v>
      </c>
      <c r="C115" s="18" t="s">
        <v>18</v>
      </c>
      <c r="D115" s="18" t="s">
        <v>391</v>
      </c>
      <c r="E115" s="171" t="s">
        <v>400</v>
      </c>
      <c r="F115" s="172" t="s">
        <v>222</v>
      </c>
      <c r="G115" s="17" t="s">
        <v>222</v>
      </c>
      <c r="H115" s="169" t="s">
        <v>393</v>
      </c>
      <c r="I115" s="152"/>
      <c r="J115" s="167"/>
      <c r="K115" s="154">
        <v>3000</v>
      </c>
    </row>
    <row r="116" s="142" customFormat="1" ht="14.5" spans="1:11">
      <c r="A116" s="153"/>
      <c r="B116" s="155" t="s">
        <v>162</v>
      </c>
      <c r="C116" s="18" t="s">
        <v>18</v>
      </c>
      <c r="D116" s="18" t="s">
        <v>391</v>
      </c>
      <c r="E116" s="171" t="s">
        <v>401</v>
      </c>
      <c r="F116" s="172" t="s">
        <v>222</v>
      </c>
      <c r="G116" s="17" t="s">
        <v>402</v>
      </c>
      <c r="H116" s="173" t="s">
        <v>393</v>
      </c>
      <c r="I116" s="152"/>
      <c r="J116" s="167"/>
      <c r="K116" s="154">
        <v>3000</v>
      </c>
    </row>
    <row r="117" s="142" customFormat="1" ht="14.5" spans="1:11">
      <c r="A117" s="153"/>
      <c r="B117" s="155" t="s">
        <v>163</v>
      </c>
      <c r="C117" s="18" t="s">
        <v>18</v>
      </c>
      <c r="D117" s="18" t="s">
        <v>391</v>
      </c>
      <c r="E117" s="171" t="s">
        <v>403</v>
      </c>
      <c r="F117" s="172" t="s">
        <v>222</v>
      </c>
      <c r="G117" s="17" t="s">
        <v>404</v>
      </c>
      <c r="H117" s="173" t="s">
        <v>393</v>
      </c>
      <c r="I117" s="152"/>
      <c r="J117" s="167"/>
      <c r="K117" s="154">
        <v>3000</v>
      </c>
    </row>
    <row r="118" s="142" customFormat="1" ht="14.5" spans="1:11">
      <c r="A118" s="153"/>
      <c r="B118" s="155" t="s">
        <v>164</v>
      </c>
      <c r="C118" s="18" t="s">
        <v>18</v>
      </c>
      <c r="D118" s="18" t="s">
        <v>391</v>
      </c>
      <c r="E118" s="171" t="s">
        <v>405</v>
      </c>
      <c r="F118" s="172" t="s">
        <v>222</v>
      </c>
      <c r="G118" s="17" t="s">
        <v>406</v>
      </c>
      <c r="H118" s="173" t="s">
        <v>407</v>
      </c>
      <c r="I118" s="152"/>
      <c r="J118" s="167"/>
      <c r="K118" s="154">
        <v>3000</v>
      </c>
    </row>
    <row r="119" s="142" customFormat="1" ht="14.5" spans="1:11">
      <c r="A119" s="153"/>
      <c r="B119" s="155" t="s">
        <v>165</v>
      </c>
      <c r="C119" s="18" t="s">
        <v>18</v>
      </c>
      <c r="D119" s="18" t="s">
        <v>391</v>
      </c>
      <c r="E119" s="171" t="s">
        <v>408</v>
      </c>
      <c r="F119" s="172" t="s">
        <v>222</v>
      </c>
      <c r="G119" s="17" t="s">
        <v>409</v>
      </c>
      <c r="H119" s="173" t="s">
        <v>393</v>
      </c>
      <c r="I119" s="152"/>
      <c r="J119" s="167"/>
      <c r="K119" s="154">
        <v>3000</v>
      </c>
    </row>
    <row r="120" s="142" customFormat="1" ht="14.5" spans="1:11">
      <c r="A120" s="153"/>
      <c r="B120" s="155" t="s">
        <v>166</v>
      </c>
      <c r="C120" s="18" t="s">
        <v>18</v>
      </c>
      <c r="D120" s="18" t="s">
        <v>391</v>
      </c>
      <c r="E120" s="171" t="s">
        <v>410</v>
      </c>
      <c r="F120" s="172" t="s">
        <v>222</v>
      </c>
      <c r="G120" s="17" t="s">
        <v>411</v>
      </c>
      <c r="H120" s="173" t="s">
        <v>393</v>
      </c>
      <c r="I120" s="152"/>
      <c r="J120" s="167"/>
      <c r="K120" s="154">
        <v>5000</v>
      </c>
    </row>
    <row r="121" s="142" customFormat="1" ht="14.5" spans="1:11">
      <c r="A121" s="153"/>
      <c r="B121" s="155" t="s">
        <v>167</v>
      </c>
      <c r="C121" s="18" t="s">
        <v>18</v>
      </c>
      <c r="D121" s="18" t="s">
        <v>391</v>
      </c>
      <c r="E121" s="171" t="s">
        <v>412</v>
      </c>
      <c r="F121" s="172" t="s">
        <v>222</v>
      </c>
      <c r="G121" s="17" t="s">
        <v>413</v>
      </c>
      <c r="H121" s="173" t="s">
        <v>407</v>
      </c>
      <c r="I121" s="152"/>
      <c r="J121" s="167"/>
      <c r="K121" s="154">
        <v>5000</v>
      </c>
    </row>
    <row r="122" s="142" customFormat="1" ht="14.5" spans="1:11">
      <c r="A122" s="153"/>
      <c r="B122" s="155" t="s">
        <v>168</v>
      </c>
      <c r="C122" s="18" t="s">
        <v>18</v>
      </c>
      <c r="D122" s="18" t="s">
        <v>391</v>
      </c>
      <c r="E122" s="171" t="s">
        <v>414</v>
      </c>
      <c r="F122" s="172" t="s">
        <v>222</v>
      </c>
      <c r="G122" s="17" t="s">
        <v>415</v>
      </c>
      <c r="H122" s="173" t="s">
        <v>407</v>
      </c>
      <c r="I122" s="152"/>
      <c r="J122" s="167"/>
      <c r="K122" s="154">
        <v>5000</v>
      </c>
    </row>
    <row r="123" s="142" customFormat="1" ht="14.5" spans="1:11">
      <c r="A123" s="153"/>
      <c r="B123" s="155" t="s">
        <v>169</v>
      </c>
      <c r="C123" s="18" t="s">
        <v>18</v>
      </c>
      <c r="D123" s="18" t="s">
        <v>391</v>
      </c>
      <c r="E123" s="171" t="s">
        <v>416</v>
      </c>
      <c r="F123" s="172" t="s">
        <v>222</v>
      </c>
      <c r="G123" s="17" t="s">
        <v>417</v>
      </c>
      <c r="H123" s="173" t="s">
        <v>407</v>
      </c>
      <c r="I123" s="152"/>
      <c r="J123" s="167"/>
      <c r="K123" s="154">
        <v>5000</v>
      </c>
    </row>
    <row r="124" s="142" customFormat="1" ht="14.5" spans="1:11">
      <c r="A124" s="153"/>
      <c r="B124" s="155" t="s">
        <v>170</v>
      </c>
      <c r="C124" s="18" t="s">
        <v>18</v>
      </c>
      <c r="D124" s="18" t="s">
        <v>391</v>
      </c>
      <c r="E124" s="171" t="s">
        <v>418</v>
      </c>
      <c r="F124" s="172" t="s">
        <v>222</v>
      </c>
      <c r="G124" s="17" t="s">
        <v>419</v>
      </c>
      <c r="H124" s="173" t="s">
        <v>407</v>
      </c>
      <c r="I124" s="152"/>
      <c r="J124" s="167"/>
      <c r="K124" s="154">
        <v>5000</v>
      </c>
    </row>
    <row r="125" s="142" customFormat="1" ht="14.5" spans="1:11">
      <c r="A125" s="153"/>
      <c r="B125" s="155" t="s">
        <v>171</v>
      </c>
      <c r="C125" s="18" t="s">
        <v>18</v>
      </c>
      <c r="D125" s="18" t="s">
        <v>391</v>
      </c>
      <c r="E125" s="171" t="s">
        <v>420</v>
      </c>
      <c r="F125" s="172" t="s">
        <v>222</v>
      </c>
      <c r="G125" s="17" t="s">
        <v>421</v>
      </c>
      <c r="H125" s="173" t="s">
        <v>371</v>
      </c>
      <c r="I125" s="152"/>
      <c r="J125" s="167"/>
      <c r="K125" s="154">
        <v>5000</v>
      </c>
    </row>
    <row r="126" s="142" customFormat="1" ht="14.5" spans="1:11">
      <c r="A126" s="153"/>
      <c r="B126" s="155" t="s">
        <v>172</v>
      </c>
      <c r="C126" s="18" t="s">
        <v>18</v>
      </c>
      <c r="D126" s="18" t="s">
        <v>391</v>
      </c>
      <c r="E126" s="171" t="s">
        <v>422</v>
      </c>
      <c r="F126" s="172" t="s">
        <v>222</v>
      </c>
      <c r="G126" s="17" t="s">
        <v>423</v>
      </c>
      <c r="H126" s="173" t="s">
        <v>371</v>
      </c>
      <c r="I126" s="152"/>
      <c r="J126" s="167"/>
      <c r="K126" s="154">
        <v>5000</v>
      </c>
    </row>
    <row r="127" s="142" customFormat="1" ht="14.5" spans="1:11">
      <c r="A127" s="153"/>
      <c r="B127" s="155" t="s">
        <v>173</v>
      </c>
      <c r="C127" s="18" t="s">
        <v>18</v>
      </c>
      <c r="D127" s="18" t="s">
        <v>391</v>
      </c>
      <c r="E127" s="171" t="s">
        <v>424</v>
      </c>
      <c r="F127" s="172" t="s">
        <v>222</v>
      </c>
      <c r="G127" s="17" t="s">
        <v>425</v>
      </c>
      <c r="H127" s="173" t="s">
        <v>393</v>
      </c>
      <c r="I127" s="152"/>
      <c r="J127" s="167"/>
      <c r="K127" s="154">
        <v>5000</v>
      </c>
    </row>
    <row r="128" s="142" customFormat="1" ht="14.5" spans="1:11">
      <c r="A128" s="153"/>
      <c r="B128" s="155" t="s">
        <v>174</v>
      </c>
      <c r="C128" s="18" t="s">
        <v>18</v>
      </c>
      <c r="D128" s="18" t="s">
        <v>391</v>
      </c>
      <c r="E128" s="171" t="s">
        <v>426</v>
      </c>
      <c r="F128" s="172" t="s">
        <v>222</v>
      </c>
      <c r="G128" s="17" t="s">
        <v>427</v>
      </c>
      <c r="H128" s="174" t="s">
        <v>393</v>
      </c>
      <c r="I128" s="152"/>
      <c r="J128" s="167"/>
      <c r="K128" s="154">
        <v>1000</v>
      </c>
    </row>
    <row r="129" s="142" customFormat="1" ht="14.5" spans="1:11">
      <c r="A129" s="153"/>
      <c r="B129" s="155" t="s">
        <v>175</v>
      </c>
      <c r="C129" s="18" t="s">
        <v>18</v>
      </c>
      <c r="D129" s="18" t="s">
        <v>391</v>
      </c>
      <c r="E129" s="171" t="s">
        <v>428</v>
      </c>
      <c r="F129" s="172" t="s">
        <v>222</v>
      </c>
      <c r="G129" s="17" t="s">
        <v>429</v>
      </c>
      <c r="H129" s="174" t="s">
        <v>393</v>
      </c>
      <c r="I129" s="152"/>
      <c r="J129" s="167"/>
      <c r="K129" s="154">
        <v>3000</v>
      </c>
    </row>
    <row r="130" s="142" customFormat="1" ht="14.5" spans="1:11">
      <c r="A130" s="153"/>
      <c r="B130" s="155" t="s">
        <v>176</v>
      </c>
      <c r="C130" s="18" t="s">
        <v>18</v>
      </c>
      <c r="D130" s="18" t="s">
        <v>391</v>
      </c>
      <c r="E130" s="171" t="s">
        <v>430</v>
      </c>
      <c r="F130" s="172" t="s">
        <v>222</v>
      </c>
      <c r="G130" s="17" t="s">
        <v>431</v>
      </c>
      <c r="H130" s="174" t="s">
        <v>371</v>
      </c>
      <c r="I130" s="152"/>
      <c r="J130" s="167"/>
      <c r="K130" s="154">
        <v>5000</v>
      </c>
    </row>
    <row r="131" s="142" customFormat="1" ht="14.5" spans="1:11">
      <c r="A131" s="153"/>
      <c r="B131" s="155" t="s">
        <v>177</v>
      </c>
      <c r="C131" s="18" t="s">
        <v>18</v>
      </c>
      <c r="D131" s="18" t="s">
        <v>391</v>
      </c>
      <c r="E131" s="171" t="s">
        <v>432</v>
      </c>
      <c r="F131" s="172" t="s">
        <v>222</v>
      </c>
      <c r="G131" s="17" t="s">
        <v>433</v>
      </c>
      <c r="H131" s="174" t="s">
        <v>371</v>
      </c>
      <c r="I131" s="152"/>
      <c r="J131" s="167"/>
      <c r="K131" s="154">
        <v>5000</v>
      </c>
    </row>
    <row r="132" s="142" customFormat="1" ht="14.5" spans="1:11">
      <c r="A132" s="153"/>
      <c r="B132" s="155" t="s">
        <v>178</v>
      </c>
      <c r="C132" s="18" t="s">
        <v>18</v>
      </c>
      <c r="D132" s="18" t="s">
        <v>391</v>
      </c>
      <c r="E132" s="171" t="s">
        <v>434</v>
      </c>
      <c r="F132" s="172" t="s">
        <v>222</v>
      </c>
      <c r="G132" s="17" t="s">
        <v>435</v>
      </c>
      <c r="H132" s="174" t="s">
        <v>371</v>
      </c>
      <c r="I132" s="152"/>
      <c r="J132" s="167"/>
      <c r="K132" s="154">
        <v>5000</v>
      </c>
    </row>
    <row r="133" s="142" customFormat="1" ht="15" customHeight="1" spans="1:11">
      <c r="A133" s="153"/>
      <c r="B133" s="155" t="s">
        <v>179</v>
      </c>
      <c r="C133" s="18" t="s">
        <v>18</v>
      </c>
      <c r="D133" s="18" t="s">
        <v>391</v>
      </c>
      <c r="E133" s="171" t="s">
        <v>436</v>
      </c>
      <c r="F133" s="172" t="s">
        <v>222</v>
      </c>
      <c r="G133" s="17" t="s">
        <v>437</v>
      </c>
      <c r="H133" s="174" t="s">
        <v>371</v>
      </c>
      <c r="I133" s="152"/>
      <c r="J133" s="167"/>
      <c r="K133" s="154">
        <v>5000</v>
      </c>
    </row>
    <row r="134" s="142" customFormat="1" ht="14.5" spans="1:11">
      <c r="B134" s="155" t="s">
        <v>180</v>
      </c>
      <c r="C134" s="18" t="s">
        <v>18</v>
      </c>
      <c r="D134" s="18" t="s">
        <v>438</v>
      </c>
      <c r="E134" s="171" t="s">
        <v>439</v>
      </c>
      <c r="F134" s="165" t="s">
        <v>222</v>
      </c>
      <c r="G134" s="50" t="s">
        <v>440</v>
      </c>
      <c r="H134" s="169" t="s">
        <v>355</v>
      </c>
      <c r="I134" s="152"/>
      <c r="J134" s="167"/>
      <c r="K134" s="154">
        <v>2000</v>
      </c>
    </row>
    <row r="135" s="142" customFormat="1" ht="14.5" spans="1:11">
      <c r="B135" s="155" t="s">
        <v>181</v>
      </c>
      <c r="C135" s="18" t="s">
        <v>18</v>
      </c>
      <c r="D135" s="18" t="s">
        <v>438</v>
      </c>
      <c r="E135" s="171" t="s">
        <v>441</v>
      </c>
      <c r="F135" s="175" t="s">
        <v>222</v>
      </c>
      <c r="G135" s="50" t="s">
        <v>442</v>
      </c>
      <c r="H135" s="18" t="s">
        <v>371</v>
      </c>
      <c r="I135" s="152"/>
      <c r="J135" s="167"/>
      <c r="K135" s="154">
        <v>4000</v>
      </c>
    </row>
    <row r="136" spans="1:11">
      <c r="B136" s="155" t="s">
        <v>182</v>
      </c>
      <c r="C136" s="53" t="s">
        <v>18</v>
      </c>
      <c r="D136" s="53" t="s">
        <v>438</v>
      </c>
      <c r="E136" s="171" t="s">
        <v>443</v>
      </c>
      <c r="F136" s="175" t="s">
        <v>222</v>
      </c>
      <c r="G136" s="176"/>
      <c r="H136" s="53" t="s">
        <v>444</v>
      </c>
      <c r="I136" s="152"/>
      <c r="J136" s="167"/>
      <c r="K136" s="154">
        <v>10000</v>
      </c>
    </row>
    <row r="137" ht="20" spans="1:11">
      <c r="B137" s="149" t="s">
        <v>211</v>
      </c>
      <c r="C137" s="149" t="s">
        <v>212</v>
      </c>
      <c r="D137" s="149" t="s">
        <v>213</v>
      </c>
      <c r="E137" s="149" t="s">
        <v>214</v>
      </c>
      <c r="F137" s="149" t="s">
        <v>215</v>
      </c>
      <c r="G137" s="149" t="s">
        <v>216</v>
      </c>
      <c r="H137" s="149" t="s">
        <v>217</v>
      </c>
      <c r="I137" s="150" t="s">
        <v>445</v>
      </c>
      <c r="K137" s="149"/>
    </row>
    <row r="138" s="142" customFormat="1" ht="16" customHeight="1" spans="1:11">
      <c r="B138" s="175" t="s">
        <v>187</v>
      </c>
      <c r="C138" s="175" t="s">
        <v>22</v>
      </c>
      <c r="D138" s="175"/>
      <c r="E138" s="175"/>
      <c r="F138" s="175"/>
      <c r="G138" s="177" t="s">
        <v>446</v>
      </c>
      <c r="H138" s="178" t="s">
        <v>10</v>
      </c>
      <c r="I138" s="179"/>
      <c r="J138" s="167" t="s">
        <v>447</v>
      </c>
      <c r="K138" s="180">
        <v>18000000</v>
      </c>
    </row>
    <row r="139" s="142" customFormat="1" ht="14.5" spans="1:11">
      <c r="B139" s="175" t="s">
        <v>190</v>
      </c>
      <c r="C139" s="175" t="s">
        <v>22</v>
      </c>
      <c r="D139" s="175"/>
      <c r="E139" s="175"/>
      <c r="F139" s="175"/>
      <c r="G139" s="181" t="s">
        <v>448</v>
      </c>
      <c r="H139" s="178" t="s">
        <v>10</v>
      </c>
      <c r="I139" s="179"/>
      <c r="J139" s="167"/>
      <c r="K139" s="180">
        <v>500000</v>
      </c>
    </row>
    <row r="140" s="142" customFormat="1" ht="14.5" spans="1:11">
      <c r="B140" s="175" t="s">
        <v>193</v>
      </c>
      <c r="C140" s="175" t="s">
        <v>22</v>
      </c>
      <c r="D140" s="175"/>
      <c r="E140" s="182"/>
      <c r="F140" s="175"/>
      <c r="G140" s="181" t="s">
        <v>449</v>
      </c>
      <c r="H140" s="178" t="s">
        <v>10</v>
      </c>
      <c r="I140" s="179"/>
      <c r="J140" s="167"/>
      <c r="K140" s="180">
        <v>500000</v>
      </c>
    </row>
    <row r="141" s="142" customFormat="1" ht="14.5" spans="1:11">
      <c r="B141" s="175" t="s">
        <v>196</v>
      </c>
      <c r="C141" s="175" t="s">
        <v>22</v>
      </c>
      <c r="D141" s="175"/>
      <c r="E141" s="182"/>
      <c r="F141" s="175"/>
      <c r="G141" s="181" t="s">
        <v>450</v>
      </c>
      <c r="H141" s="178" t="s">
        <v>10</v>
      </c>
      <c r="I141" s="179"/>
      <c r="J141" s="167"/>
      <c r="K141" s="180">
        <v>18000000</v>
      </c>
    </row>
    <row r="142" ht="20" spans="1:11">
      <c r="B142" s="149" t="s">
        <v>211</v>
      </c>
      <c r="C142" s="149" t="s">
        <v>212</v>
      </c>
      <c r="D142" s="149" t="s">
        <v>213</v>
      </c>
      <c r="E142" s="149" t="s">
        <v>214</v>
      </c>
      <c r="F142" s="149" t="s">
        <v>215</v>
      </c>
      <c r="G142" s="149" t="s">
        <v>216</v>
      </c>
      <c r="H142" s="149" t="s">
        <v>217</v>
      </c>
      <c r="I142" s="150" t="s">
        <v>218</v>
      </c>
      <c r="K142" s="149"/>
    </row>
    <row r="143" s="142" customFormat="1" ht="14.5" spans="1:11">
      <c r="B143" s="155" t="s">
        <v>198</v>
      </c>
      <c r="C143" s="155" t="s">
        <v>451</v>
      </c>
      <c r="D143" s="18" t="s">
        <v>452</v>
      </c>
      <c r="E143" s="155" t="s">
        <v>453</v>
      </c>
      <c r="F143" s="155" t="s">
        <v>454</v>
      </c>
      <c r="G143" s="177" t="s">
        <v>455</v>
      </c>
      <c r="H143" s="155" t="s">
        <v>456</v>
      </c>
      <c r="I143" s="66"/>
      <c r="K143" s="155">
        <f>SUM(K138:K141)</f>
        <v>37000000</v>
      </c>
    </row>
    <row r="144" s="142" customFormat="1" ht="14.5" spans="1:11">
      <c r="B144" s="155" t="s">
        <v>199</v>
      </c>
      <c r="C144" s="155" t="s">
        <v>451</v>
      </c>
      <c r="D144" s="18" t="s">
        <v>457</v>
      </c>
      <c r="E144" s="155" t="s">
        <v>458</v>
      </c>
      <c r="F144" s="155" t="s">
        <v>459</v>
      </c>
      <c r="G144" s="177" t="s">
        <v>460</v>
      </c>
      <c r="H144" s="155" t="s">
        <v>461</v>
      </c>
      <c r="I144" s="183">
        <v>0.06</v>
      </c>
      <c r="K144" s="155"/>
    </row>
    <row r="145" s="142" customFormat="1" ht="14.5" spans="2:11">
      <c r="B145" s="155" t="s">
        <v>200</v>
      </c>
      <c r="C145" s="155" t="s">
        <v>451</v>
      </c>
      <c r="D145" s="18" t="s">
        <v>457</v>
      </c>
      <c r="E145" s="155" t="s">
        <v>458</v>
      </c>
      <c r="F145" s="155" t="s">
        <v>462</v>
      </c>
      <c r="G145" s="177" t="s">
        <v>463</v>
      </c>
      <c r="H145" s="155" t="s">
        <v>461</v>
      </c>
      <c r="I145" s="72">
        <f>1/1.01*1.06-1</f>
        <v>0.0495049504950495</v>
      </c>
      <c r="K145" s="155"/>
    </row>
    <row r="146" s="142" customFormat="1" ht="14.5" spans="2:11">
      <c r="B146" s="155" t="s">
        <v>201</v>
      </c>
      <c r="C146" s="155" t="s">
        <v>451</v>
      </c>
      <c r="D146" s="18" t="s">
        <v>457</v>
      </c>
      <c r="E146" s="155" t="s">
        <v>458</v>
      </c>
      <c r="F146" s="155" t="s">
        <v>464</v>
      </c>
      <c r="G146" s="177" t="s">
        <v>465</v>
      </c>
      <c r="H146" s="155" t="s">
        <v>461</v>
      </c>
      <c r="I146" s="72">
        <f>1/1.03*1.06-1</f>
        <v>0.029126213592233</v>
      </c>
      <c r="K146" s="155"/>
    </row>
    <row r="147" s="142" customFormat="1" ht="14.5" spans="2:11">
      <c r="B147" s="155" t="s">
        <v>202</v>
      </c>
      <c r="C147" s="155" t="s">
        <v>451</v>
      </c>
      <c r="D147" s="18" t="s">
        <v>457</v>
      </c>
      <c r="E147" s="155" t="s">
        <v>458</v>
      </c>
      <c r="F147" s="155" t="s">
        <v>466</v>
      </c>
      <c r="G147" s="177" t="s">
        <v>467</v>
      </c>
      <c r="H147" s="155" t="s">
        <v>461</v>
      </c>
      <c r="I147" s="183">
        <v>0</v>
      </c>
      <c r="K147" s="155"/>
    </row>
    <row r="148" s="142" customFormat="1" ht="14.5" spans="2:11">
      <c r="B148" s="155" t="s">
        <v>203</v>
      </c>
      <c r="C148" s="155" t="s">
        <v>451</v>
      </c>
      <c r="D148" s="18" t="s">
        <v>457</v>
      </c>
      <c r="E148" s="155" t="s">
        <v>468</v>
      </c>
      <c r="F148" s="155" t="s">
        <v>469</v>
      </c>
      <c r="G148" s="177" t="s">
        <v>470</v>
      </c>
      <c r="H148" s="155" t="s">
        <v>461</v>
      </c>
      <c r="I148" s="183">
        <v>0.06</v>
      </c>
      <c r="K148" s="155"/>
    </row>
  </sheetData>
  <sheetProtection algorithmName="SHA-512" hashValue="qHezBcz/33xX8j27RYd0u2ZeUEpUZaiWzKUtmDVwqdN9VgbFwTXQXzQQLE4j40y3G8YlhymcYRHEgAwCDOGdCw==" saltValue="xl4sUZwZxi20PHuMD6pwfQ==" spinCount="100000" sheet="1" objects="1"/>
  <protectedRanges>
    <protectedRange sqref="I3:I62 I67:I80 I86:I91 I93:I107 I109:I136 I143" name="区域2"/>
  </protectedRanges>
  <mergeCells count="9">
    <mergeCell ref="D1:F1"/>
    <mergeCell ref="J3:J62"/>
    <mergeCell ref="J63:J65"/>
    <mergeCell ref="J67:J80"/>
    <mergeCell ref="J81:J84"/>
    <mergeCell ref="J86:J91"/>
    <mergeCell ref="J93:J107"/>
    <mergeCell ref="J109:J136"/>
    <mergeCell ref="J138:J141"/>
  </mergeCells>
  <conditionalFormatting sqref="I90:I91">
    <cfRule type="expression" dxfId="0" priority="58">
      <formula>IF(AND(#REF!&lt;&gt;"",#REF!=""),1,0)</formula>
    </cfRule>
  </conditionalFormatting>
  <conditionalFormatting sqref="I138:I141">
    <cfRule type="expression" dxfId="0" priority="9">
      <formula>IF(AND($F138&lt;&gt;"",#REF!=""),1,0)</formula>
    </cfRule>
  </conditionalFormatting>
  <conditionalFormatting sqref="K138:K141">
    <cfRule type="expression" dxfId="0" priority="1">
      <formula>IF(AND($F138&lt;&gt;"",#REF!=""),1,0)</formula>
    </cfRule>
  </conditionalFormatting>
  <conditionalFormatting sqref="B67:B84 I67:I84 I86:I89 B86:B91">
    <cfRule type="expression" dxfId="0" priority="33">
      <formula>IF(AND($G67&lt;&gt;"",#REF!=""),1,0)</formula>
    </cfRule>
  </conditionalFormatting>
  <conditionalFormatting sqref="F109:F135 I134:I136 F136:G136 B138:C139">
    <cfRule type="expression" dxfId="0" priority="49">
      <formula>IF(AND($G109&lt;&gt;"",#REF!=""),1,0)</formula>
    </cfRule>
  </conditionalFormatting>
  <conditionalFormatting sqref="B134:D136">
    <cfRule type="expression" dxfId="0" priority="18">
      <formula>IF(AND($G134&lt;&gt;"",#REF!=""),1,0)</formula>
    </cfRule>
  </conditionalFormatting>
  <conditionalFormatting sqref="F138:H139 B140:H141 K143:K148">
    <cfRule type="expression" dxfId="0" priority="19">
      <formula>IF(AND($G138&lt;&gt;"",#REF!=""),1,0)</formula>
    </cfRule>
  </conditionalFormatting>
  <conditionalFormatting sqref="D138:E139">
    <cfRule type="expression" dxfId="0" priority="14">
      <formula>IF(AND($F138&lt;&gt;"",#REF!=""),1,0)</formula>
    </cfRule>
  </conditionalFormatting>
  <conditionalFormatting sqref="B143:C148">
    <cfRule type="expression" dxfId="0" priority="15">
      <formula>IF(AND($G143&lt;&gt;"",#REF!=""),1,0)</formula>
    </cfRule>
  </conditionalFormatting>
  <conditionalFormatting sqref="E143:I148">
    <cfRule type="expression" dxfId="0" priority="13">
      <formula>IF(AND($G143&lt;&gt;"",#REF!=""),1,0)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1"/>
  <sheetViews>
    <sheetView showGridLines="0" zoomScale="90" zoomScaleNormal="90" topLeftCell="A2" workbookViewId="0">
      <selection activeCell="E26" sqref="E26"/>
    </sheetView>
  </sheetViews>
  <sheetFormatPr defaultColWidth="8.84615384615385" defaultRowHeight="16.5" outlineLevelCol="7"/>
  <cols>
    <col min="1" max="1" width="3.46153846153846" style="74" customWidth="1"/>
    <col min="2" max="2" width="15" style="74" customWidth="1"/>
    <col min="3" max="3" width="19" style="74" customWidth="1"/>
    <col min="4" max="4" width="15.3076923076923" style="74" customWidth="1"/>
    <col min="5" max="5" width="16.1538461538462" style="74" customWidth="1"/>
    <col min="6" max="6" width="12.1538461538462" style="74" customWidth="1"/>
    <col min="7" max="7" width="16.1538461538462" style="74" customWidth="1"/>
    <col min="8" max="8" width="22.1538461538462" style="74" customWidth="1"/>
    <col min="9" max="16384" width="8.84615384615385" style="74"/>
  </cols>
  <sheetData>
    <row r="2" ht="294" customHeight="1" spans="2:8">
      <c r="B2" s="115" t="s">
        <v>471</v>
      </c>
      <c r="C2" s="116"/>
      <c r="D2" s="116"/>
      <c r="E2" s="116"/>
      <c r="F2" s="116"/>
      <c r="G2" s="116"/>
      <c r="H2" s="116"/>
    </row>
    <row r="3" spans="2:8">
      <c r="B3" s="117" t="s">
        <v>1</v>
      </c>
      <c r="C3" s="117" t="s">
        <v>2</v>
      </c>
      <c r="D3" s="118" t="s">
        <v>3</v>
      </c>
      <c r="E3" s="118" t="s">
        <v>4</v>
      </c>
      <c r="F3" s="118" t="s">
        <v>5</v>
      </c>
      <c r="G3" s="118" t="s">
        <v>6</v>
      </c>
      <c r="H3" s="117" t="s">
        <v>7</v>
      </c>
    </row>
    <row r="4" spans="2:8">
      <c r="B4" s="119" t="s">
        <v>8</v>
      </c>
      <c r="C4" s="119" t="s">
        <v>9</v>
      </c>
      <c r="D4" s="119" t="s">
        <v>10</v>
      </c>
      <c r="E4" s="120">
        <f>VLOOKUP($B4,'L2-模块报价 (2)'!$A$6:$J$209,10,FALSE)</f>
        <v>5947156.02</v>
      </c>
      <c r="F4" s="121">
        <v>1</v>
      </c>
      <c r="G4" s="120">
        <f t="shared" ref="G4:G11" si="0">F4*E4</f>
        <v>5947156.02</v>
      </c>
      <c r="H4" s="119"/>
    </row>
    <row r="5" spans="2:8">
      <c r="B5" s="119" t="s">
        <v>11</v>
      </c>
      <c r="C5" s="119" t="s">
        <v>12</v>
      </c>
      <c r="D5" s="119" t="s">
        <v>10</v>
      </c>
      <c r="E5" s="120">
        <f>VLOOKUP($B5,'L2-模块报价 (2)'!$A$6:$J$209,10,FALSE)</f>
        <v>6760970</v>
      </c>
      <c r="F5" s="121">
        <v>1</v>
      </c>
      <c r="G5" s="120">
        <f t="shared" si="0"/>
        <v>6760970</v>
      </c>
      <c r="H5" s="119"/>
    </row>
    <row r="6" spans="2:8">
      <c r="B6" s="119" t="s">
        <v>13</v>
      </c>
      <c r="C6" s="119" t="s">
        <v>14</v>
      </c>
      <c r="D6" s="119" t="s">
        <v>10</v>
      </c>
      <c r="E6" s="120">
        <f>VLOOKUP($B6,'L2-模块报价 (2)'!$A$6:$J$209,10,FALSE)</f>
        <v>4738400</v>
      </c>
      <c r="F6" s="121">
        <v>1</v>
      </c>
      <c r="G6" s="120">
        <f t="shared" si="0"/>
        <v>4738400</v>
      </c>
      <c r="H6" s="119"/>
    </row>
    <row r="7" spans="2:8">
      <c r="B7" s="119" t="s">
        <v>15</v>
      </c>
      <c r="C7" s="119" t="s">
        <v>16</v>
      </c>
      <c r="D7" s="119" t="s">
        <v>10</v>
      </c>
      <c r="E7" s="120">
        <f>VLOOKUP($B7,'L2-模块报价 (2)'!$A$6:$J$209,10,FALSE)</f>
        <v>1485354.4</v>
      </c>
      <c r="F7" s="121">
        <v>1</v>
      </c>
      <c r="G7" s="120">
        <f t="shared" si="0"/>
        <v>1485354.4</v>
      </c>
      <c r="H7" s="119"/>
    </row>
    <row r="8" spans="2:8">
      <c r="B8" s="119" t="s">
        <v>17</v>
      </c>
      <c r="C8" s="119" t="s">
        <v>18</v>
      </c>
      <c r="D8" s="119" t="s">
        <v>10</v>
      </c>
      <c r="E8" s="120">
        <f>VLOOKUP($B8,'L2-模块报价 (2)'!$A$6:$J$209,10,FALSE)</f>
        <v>1217848.6</v>
      </c>
      <c r="F8" s="121">
        <v>1</v>
      </c>
      <c r="G8" s="120">
        <f t="shared" si="0"/>
        <v>1217848.6</v>
      </c>
      <c r="H8" s="119"/>
    </row>
    <row r="9" spans="2:8">
      <c r="B9" s="119" t="s">
        <v>19</v>
      </c>
      <c r="C9" s="119" t="s">
        <v>20</v>
      </c>
      <c r="D9" s="119" t="s">
        <v>10</v>
      </c>
      <c r="E9" s="120">
        <f>VLOOKUP($B9,'L2-模块报价 (2)'!$A$6:$J$209,10,FALSE)</f>
        <v>50000</v>
      </c>
      <c r="F9" s="121">
        <v>1</v>
      </c>
      <c r="G9" s="120">
        <f t="shared" si="0"/>
        <v>50000</v>
      </c>
      <c r="H9" s="119"/>
    </row>
    <row r="10" spans="2:8">
      <c r="B10" s="119" t="s">
        <v>21</v>
      </c>
      <c r="C10" s="119" t="s">
        <v>22</v>
      </c>
      <c r="D10" s="119" t="s">
        <v>10</v>
      </c>
      <c r="E10" s="120">
        <f>'L2-模块报价 (2)'!J144+'L2-模块报价 (2)'!J147+'L2-模块报价 (2)'!J150+'L2-模块报价 (2)'!J153</f>
        <v>37000000</v>
      </c>
      <c r="F10" s="121">
        <v>1</v>
      </c>
      <c r="G10" s="120">
        <f t="shared" si="0"/>
        <v>37000000</v>
      </c>
      <c r="H10" s="119"/>
    </row>
    <row r="11" spans="2:8">
      <c r="B11" s="119" t="s">
        <v>23</v>
      </c>
      <c r="C11" s="119" t="s">
        <v>451</v>
      </c>
      <c r="D11" s="119" t="s">
        <v>10</v>
      </c>
      <c r="E11" s="120">
        <f>VLOOKUP($B11,'L2-模块报价 (2)'!$A$6:$J$209,10,FALSE)</f>
        <v>4684499.32324364</v>
      </c>
      <c r="F11" s="121">
        <v>1</v>
      </c>
      <c r="G11" s="120">
        <f t="shared" si="0"/>
        <v>4684499.32324364</v>
      </c>
      <c r="H11" s="119"/>
    </row>
    <row r="12" spans="2:8">
      <c r="B12" s="122" t="s">
        <v>25</v>
      </c>
      <c r="C12" s="123"/>
      <c r="D12" s="123"/>
      <c r="E12" s="123"/>
      <c r="F12" s="124"/>
      <c r="G12" s="125">
        <f>SUM(G4:G11)</f>
        <v>61884228.3432436</v>
      </c>
      <c r="H12" s="126"/>
    </row>
    <row r="13" spans="2:8">
      <c r="B13" s="122" t="s">
        <v>26</v>
      </c>
      <c r="C13" s="123"/>
      <c r="D13" s="123"/>
      <c r="E13" s="123"/>
      <c r="F13" s="124"/>
      <c r="G13" s="127"/>
      <c r="H13" s="127"/>
    </row>
    <row r="14" spans="2:8">
      <c r="B14" s="128"/>
      <c r="C14" s="128"/>
      <c r="D14" s="128"/>
      <c r="E14" s="128"/>
      <c r="F14" s="128"/>
      <c r="G14" s="128"/>
      <c r="H14" s="128"/>
    </row>
    <row r="15" spans="2:8">
      <c r="B15" s="129" t="s">
        <v>27</v>
      </c>
      <c r="C15" s="129"/>
      <c r="D15" s="129"/>
      <c r="E15" s="129"/>
      <c r="F15" s="128"/>
      <c r="G15" s="130"/>
      <c r="H15" s="128"/>
    </row>
    <row r="16" spans="2:8">
      <c r="B16" s="131" t="s">
        <v>28</v>
      </c>
      <c r="C16" s="131"/>
      <c r="D16" s="131" t="s">
        <v>29</v>
      </c>
      <c r="E16" s="131" t="s">
        <v>30</v>
      </c>
      <c r="F16" s="128"/>
      <c r="G16" s="130"/>
      <c r="H16" s="128"/>
    </row>
    <row r="17" spans="2:8">
      <c r="B17" s="132" t="s">
        <v>31</v>
      </c>
      <c r="C17" s="132"/>
      <c r="D17" s="133">
        <f>G12</f>
        <v>61884228.3432436</v>
      </c>
      <c r="E17" s="134">
        <v>1</v>
      </c>
      <c r="F17" s="135"/>
      <c r="G17" s="136"/>
      <c r="H17" s="128"/>
    </row>
    <row r="18" spans="2:8">
      <c r="B18" s="132" t="s">
        <v>32</v>
      </c>
      <c r="C18" s="132"/>
      <c r="D18" s="133">
        <f>G10</f>
        <v>37000000</v>
      </c>
      <c r="E18" s="137">
        <f>D18/D17</f>
        <v>0.59789062561753</v>
      </c>
      <c r="F18" s="135"/>
      <c r="G18" s="138"/>
      <c r="H18" s="128"/>
    </row>
    <row r="19" spans="2:8">
      <c r="B19" s="132" t="s">
        <v>33</v>
      </c>
      <c r="C19" s="132"/>
      <c r="D19" s="133">
        <f>D17-D18</f>
        <v>24884228.3432436</v>
      </c>
      <c r="E19" s="137">
        <f>D19/D17</f>
        <v>0.40210937438247</v>
      </c>
      <c r="F19" s="135"/>
      <c r="G19" s="136"/>
      <c r="H19" s="128"/>
    </row>
    <row r="20" spans="2:8">
      <c r="B20" s="132" t="s">
        <v>34</v>
      </c>
      <c r="C20" s="132"/>
      <c r="D20" s="139">
        <f>D19-G9</f>
        <v>24834228.3432436</v>
      </c>
      <c r="E20" s="137">
        <f>D20/(D20+D21)</f>
        <v>0.997990695178073</v>
      </c>
      <c r="F20" s="135"/>
      <c r="G20" s="138"/>
      <c r="H20" s="128"/>
    </row>
    <row r="21" spans="2:8">
      <c r="B21" s="132" t="s">
        <v>35</v>
      </c>
      <c r="C21" s="132"/>
      <c r="D21" s="133">
        <f>G9</f>
        <v>50000</v>
      </c>
      <c r="E21" s="137">
        <f>D21/(D20+D21)</f>
        <v>0.00200930482192652</v>
      </c>
      <c r="F21" s="135"/>
      <c r="G21" s="138"/>
      <c r="H21" s="128"/>
    </row>
  </sheetData>
  <sheetProtection algorithmName="SHA-512" hashValue="yHs7wINksJ/Sq77BFtOapwoa39xSpuDmwcGiXZR94WUhrFUcDIOO0s5bHJf5eBF8wwe5iWw2sc3QnG2Fw7PfbQ==" saltValue="+e5PMwPP2t7I5eYaMrgcRA==" spinCount="100000" sheet="1" autoFilter="0" objects="1"/>
  <mergeCells count="10">
    <mergeCell ref="B2:H2"/>
    <mergeCell ref="B12:F12"/>
    <mergeCell ref="B13:F13"/>
    <mergeCell ref="B15:E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showGridLines="0" zoomScale="115" zoomScaleNormal="115" topLeftCell="E133" workbookViewId="0">
      <selection activeCell="G129" sqref="G129"/>
    </sheetView>
  </sheetViews>
  <sheetFormatPr defaultColWidth="8.69230769230769" defaultRowHeight="16.5"/>
  <cols>
    <col min="1" max="1" width="9.15384615384615" style="74" customWidth="1"/>
    <col min="2" max="2" width="15.4615384615385" style="74" customWidth="1"/>
    <col min="3" max="3" width="20.4615384615385" style="75" customWidth="1"/>
    <col min="4" max="4" width="47.4615384615385" style="75" customWidth="1"/>
    <col min="5" max="5" width="47" style="75" customWidth="1"/>
    <col min="6" max="6" width="89.8461538461538" style="74" customWidth="1"/>
    <col min="7" max="7" width="13.6923076923077" style="75" customWidth="1"/>
    <col min="8" max="8" width="26.6923076923077" style="76" customWidth="1"/>
    <col min="9" max="9" width="19.1538461538462" style="75" customWidth="1"/>
    <col min="10" max="10" width="25.6923076923077" style="77" customWidth="1"/>
    <col min="11" max="16384" width="8.69230769230769" style="74"/>
  </cols>
  <sheetData>
    <row r="1" s="73" customFormat="1" ht="11.5" spans="1:10">
      <c r="A1" s="78" t="s">
        <v>36</v>
      </c>
      <c r="B1" s="79"/>
      <c r="C1" s="80"/>
      <c r="D1" s="80"/>
      <c r="E1" s="80"/>
      <c r="F1" s="81" t="s">
        <v>37</v>
      </c>
      <c r="G1" s="79"/>
      <c r="H1" s="82"/>
      <c r="I1" s="79"/>
      <c r="J1" s="83"/>
    </row>
    <row r="2" s="73" customFormat="1" ht="11.5" spans="1:10">
      <c r="A2" s="78" t="s">
        <v>38</v>
      </c>
      <c r="B2" s="79"/>
      <c r="C2" s="80"/>
      <c r="D2" s="80"/>
      <c r="E2" s="80"/>
      <c r="F2" s="81" t="s">
        <v>39</v>
      </c>
      <c r="G2" s="79"/>
      <c r="H2" s="82"/>
      <c r="I2" s="79"/>
      <c r="J2" s="83"/>
    </row>
    <row r="3" s="73" customFormat="1" ht="11.5" spans="1:10">
      <c r="A3" s="78" t="s">
        <v>40</v>
      </c>
      <c r="B3" s="84"/>
      <c r="C3" s="85" t="s">
        <v>41</v>
      </c>
      <c r="D3" s="86"/>
      <c r="E3" s="86"/>
      <c r="F3" s="87" t="s">
        <v>42</v>
      </c>
      <c r="G3" s="88"/>
      <c r="H3" s="89"/>
      <c r="I3" s="90"/>
      <c r="J3" s="91"/>
    </row>
    <row r="4" s="73" customFormat="1" ht="14" spans="1:10">
      <c r="A4" s="78" t="s">
        <v>43</v>
      </c>
      <c r="B4" s="84"/>
      <c r="C4" s="85" t="s">
        <v>44</v>
      </c>
      <c r="D4" s="92"/>
      <c r="E4" s="92"/>
      <c r="F4" s="93" t="s">
        <v>45</v>
      </c>
      <c r="G4" s="94"/>
      <c r="H4" s="95"/>
      <c r="I4" s="96"/>
      <c r="J4" s="91"/>
    </row>
    <row r="5" spans="1:10">
      <c r="A5" s="97" t="s">
        <v>46</v>
      </c>
      <c r="B5" s="98"/>
      <c r="C5" s="99"/>
      <c r="D5" s="99"/>
      <c r="E5" s="99"/>
      <c r="F5" s="98"/>
      <c r="G5" s="99"/>
      <c r="H5" s="100"/>
      <c r="I5" s="99"/>
      <c r="J5" s="101"/>
    </row>
    <row r="6" ht="32.25" customHeight="1" spans="1:10">
      <c r="A6" s="102" t="s">
        <v>8</v>
      </c>
      <c r="B6" s="103" t="s">
        <v>9</v>
      </c>
      <c r="C6" s="104"/>
      <c r="D6" s="104"/>
      <c r="E6" s="103"/>
      <c r="F6" s="103"/>
      <c r="G6" s="104"/>
      <c r="H6" s="105"/>
      <c r="I6" s="104" t="s">
        <v>47</v>
      </c>
      <c r="J6" s="106">
        <f>SUM(J8:J67)</f>
        <v>5947156.02</v>
      </c>
    </row>
    <row r="7" spans="1:10">
      <c r="A7" s="107" t="s">
        <v>1</v>
      </c>
      <c r="B7" s="107" t="s">
        <v>48</v>
      </c>
      <c r="C7" s="107" t="s">
        <v>49</v>
      </c>
      <c r="D7" s="107" t="s">
        <v>50</v>
      </c>
      <c r="E7" s="107" t="s">
        <v>51</v>
      </c>
      <c r="F7" s="107" t="s">
        <v>7</v>
      </c>
      <c r="G7" s="107" t="s">
        <v>52</v>
      </c>
      <c r="H7" s="108" t="s">
        <v>53</v>
      </c>
      <c r="I7" s="108" t="s">
        <v>5</v>
      </c>
      <c r="J7" s="108" t="s">
        <v>6</v>
      </c>
    </row>
    <row r="8" spans="1:10">
      <c r="A8" s="15" t="s">
        <v>54</v>
      </c>
      <c r="B8" s="109" t="str">
        <f>VLOOKUP($A8,'L3-明细条目报价 (3)'!$B$2:$I$148,2,FALSE)</f>
        <v>地面交通</v>
      </c>
      <c r="C8" s="54" t="str">
        <f>VLOOKUP($A8,'L3-明细条目报价 (3)'!$B$2:$I$148,3,FALSE)</f>
        <v>5座经济小车或等同档次</v>
      </c>
      <c r="D8" s="54" t="str">
        <f>VLOOKUP($A8,'L3-明细条目报价 (3)'!$B$2:$I$148,4,FALSE)</f>
        <v>单次使用，60公里内，高速费另计</v>
      </c>
      <c r="E8" s="109" t="str">
        <f>VLOOKUP($A8,'L3-明细条目报价 (3)'!$B$2:$I$148,5,FALSE)</f>
        <v>/</v>
      </c>
      <c r="F8" s="109" t="str">
        <f>VLOOKUP($A8,'L3-明细条目报价 (3)'!$B$2:$I$148,6,FALSE)</f>
        <v>日产轩逸/比亚迪秦EV/丰田卡罗日产轩逸/比亚迪秦EV/丰田卡罗拉/广汽埃安AION Y Plus/北汽EU5或同级车型。包含车辆使用费/燃油充电费/司机服务费/司机餐食费，不含:停车费/高速费(含路桥费)</v>
      </c>
      <c r="G8" s="54" t="str">
        <f>VLOOKUP($A8,'L3-明细条目报价 (3)'!$B$2:$I$148,7,FALSE)</f>
        <v>辆/趟</v>
      </c>
      <c r="H8" s="59">
        <f>VLOOKUP($A8,'L3-明细条目报价 (3)'!$B$2:$I$148,8,FALSE)</f>
        <v>250.148</v>
      </c>
      <c r="I8" s="13">
        <v>15</v>
      </c>
      <c r="J8" s="110">
        <f>H8*I8</f>
        <v>3752.22</v>
      </c>
    </row>
    <row r="9" spans="1:10">
      <c r="A9" s="15" t="s">
        <v>55</v>
      </c>
      <c r="B9" s="109" t="str">
        <f>VLOOKUP($A9,'L3-明细条目报价 (3)'!$B$2:$I$148,2,FALSE)</f>
        <v>地面交通</v>
      </c>
      <c r="C9" s="54" t="str">
        <f>VLOOKUP($A9,'L3-明细条目报价 (3)'!$B$2:$I$148,3,FALSE)</f>
        <v>5座经济小车或等同档次</v>
      </c>
      <c r="D9" s="54" t="str">
        <f>VLOOKUP($A9,'L3-明细条目报价 (3)'!$B$2:$I$148,4,FALSE)</f>
        <v> 包车，1天8小时 or 100km计算，超出公里数及时间另计费</v>
      </c>
      <c r="E9" s="109" t="str">
        <f>VLOOKUP($A9,'L3-明细条目报价 (3)'!$B$2:$I$148,5,FALSE)</f>
        <v>/</v>
      </c>
      <c r="F9" s="109" t="str">
        <f>VLOOKUP($A9,'L3-明细条目报价 (3)'!$B$2:$I$148,6,FALSE)</f>
        <v>日产轩逸/比亚迪秦EV/丰田卡罗日产轩逸/比亚迪秦EV/丰田卡罗拉/广汽埃安AION Y Plus/北汽EU5或同级车型。包含：车辆使用费/燃油充电费/司机服务费/司机餐食费，不含:停车费/高速费(含路桥费)/司机住宿费 </v>
      </c>
      <c r="G9" s="54" t="str">
        <f>VLOOKUP($A9,'L3-明细条目报价 (3)'!$B$2:$I$148,7,FALSE)</f>
        <v>辆/天</v>
      </c>
      <c r="H9" s="59">
        <f>VLOOKUP($A9,'L3-明细条目报价 (3)'!$B$2:$I$148,8,FALSE)</f>
        <v>521.18</v>
      </c>
      <c r="I9" s="13">
        <v>60</v>
      </c>
      <c r="J9" s="110">
        <f>H9*I9</f>
        <v>31270.8</v>
      </c>
    </row>
    <row r="10" spans="1:10">
      <c r="A10" s="15" t="s">
        <v>56</v>
      </c>
      <c r="B10" s="109" t="str">
        <f>VLOOKUP($A10,'L3-明细条目报价 (3)'!$B$2:$I$148,2,FALSE)</f>
        <v>地面交通</v>
      </c>
      <c r="C10" s="54" t="str">
        <f>VLOOKUP($A10,'L3-明细条目报价 (3)'!$B$2:$I$148,3,FALSE)</f>
        <v>5座经济小车或等同档次</v>
      </c>
      <c r="D10" s="54" t="str">
        <f>VLOOKUP($A10,'L3-明细条目报价 (3)'!$B$2:$I$148,4,FALSE)</f>
        <v>超时长费</v>
      </c>
      <c r="E10" s="109" t="str">
        <f>VLOOKUP($A10,'L3-明细条目报价 (3)'!$B$2:$I$148,5,FALSE)</f>
        <v>/</v>
      </c>
      <c r="F10" s="109" t="str">
        <f>VLOOKUP($A10,'L3-明细条目报价 (3)'!$B$2:$I$148,6,FALSE)</f>
        <v>日产轩逸/比亚迪秦EV/丰田卡罗日产轩逸/比亚迪秦EV/丰田卡罗拉/广汽埃安AION Y Plus/北汽EU5或同级车型，以10分钟为最低计量单位，不足10分钟不计算费用</v>
      </c>
      <c r="G10" s="54" t="str">
        <f>VLOOKUP($A10,'L3-明细条目报价 (3)'!$B$2:$I$148,7,FALSE)</f>
        <v>辆/小时</v>
      </c>
      <c r="H10" s="59">
        <f>VLOOKUP($A10,'L3-明细条目报价 (3)'!$B$2:$I$148,8,FALSE)</f>
        <v>46</v>
      </c>
      <c r="I10" s="13">
        <v>200</v>
      </c>
      <c r="J10" s="110">
        <f t="shared" ref="J10:J67" si="0">H10*I10</f>
        <v>9200</v>
      </c>
    </row>
    <row r="11" spans="1:10">
      <c r="A11" s="15" t="s">
        <v>57</v>
      </c>
      <c r="B11" s="109" t="str">
        <f>VLOOKUP($A11,'L3-明细条目报价 (3)'!$B$2:$I$148,2,FALSE)</f>
        <v>地面交通</v>
      </c>
      <c r="C11" s="54" t="str">
        <f>VLOOKUP($A11,'L3-明细条目报价 (3)'!$B$2:$I$148,3,FALSE)</f>
        <v>5座经济小车或等同档次</v>
      </c>
      <c r="D11" s="54" t="str">
        <f>VLOOKUP($A11,'L3-明细条目报价 (3)'!$B$2:$I$148,4,FALSE)</f>
        <v>超公里费</v>
      </c>
      <c r="E11" s="109" t="str">
        <f>VLOOKUP($A11,'L3-明细条目报价 (3)'!$B$2:$I$148,5,FALSE)</f>
        <v>/</v>
      </c>
      <c r="F11" s="109" t="str">
        <f>VLOOKUP($A11,'L3-明细条目报价 (3)'!$B$2:$I$148,6,FALSE)</f>
        <v>日产轩逸/比亚迪秦EV/丰田卡罗日产轩逸/比亚迪秦EV/丰田卡罗拉/广汽埃安AION Y Plus/北汽EU5或同级车型，以1公里为最低计量单位，不足1公里不计算费用</v>
      </c>
      <c r="G11" s="54" t="str">
        <f>VLOOKUP($A11,'L3-明细条目报价 (3)'!$B$2:$I$148,7,FALSE)</f>
        <v>车/公里</v>
      </c>
      <c r="H11" s="59">
        <f>VLOOKUP($A11,'L3-明细条目报价 (3)'!$B$2:$I$148,8,FALSE)</f>
        <v>4.14</v>
      </c>
      <c r="I11" s="13">
        <v>1600</v>
      </c>
      <c r="J11" s="110">
        <f t="shared" si="0"/>
        <v>6624</v>
      </c>
    </row>
    <row r="12" spans="1:10">
      <c r="A12" s="15" t="s">
        <v>58</v>
      </c>
      <c r="B12" s="109" t="str">
        <f>VLOOKUP($A12,'L3-明细条目报价 (3)'!$B$2:$I$148,2,FALSE)</f>
        <v>地面交通</v>
      </c>
      <c r="C12" s="54" t="str">
        <f>VLOOKUP($A12,'L3-明细条目报价 (3)'!$B$2:$I$148,3,FALSE)</f>
        <v>5座普通小车或等同档次</v>
      </c>
      <c r="D12" s="54" t="str">
        <f>VLOOKUP($A12,'L3-明细条目报价 (3)'!$B$2:$I$148,4,FALSE)</f>
        <v>单次使用，接送机60公里内，高速费另计</v>
      </c>
      <c r="E12" s="109" t="str">
        <f>VLOOKUP($A12,'L3-明细条目报价 (3)'!$B$2:$I$148,5,FALSE)</f>
        <v>/</v>
      </c>
      <c r="F12" s="109" t="str">
        <f>VLOOKUP($A12,'L3-明细条目报价 (3)'!$B$2:$I$148,6,FALSE)</f>
        <v>日产天籁/比亚迪汉EV/本田雅阁/大众帕萨特/丰田凯美瑞或同级车型。包含车辆使用费/燃油充电费/司机服务费/司机餐食费，不含:停车费/高速费(含路桥费)</v>
      </c>
      <c r="G12" s="54" t="str">
        <f>VLOOKUP($A12,'L3-明细条目报价 (3)'!$B$2:$I$148,7,FALSE)</f>
        <v>辆/趟</v>
      </c>
      <c r="H12" s="59">
        <f>VLOOKUP($A12,'L3-明细条目报价 (3)'!$B$2:$I$148,8,FALSE)</f>
        <v>322</v>
      </c>
      <c r="I12" s="13">
        <v>100</v>
      </c>
      <c r="J12" s="110">
        <f t="shared" si="0"/>
        <v>32200</v>
      </c>
    </row>
    <row r="13" spans="1:10">
      <c r="A13" s="15" t="s">
        <v>59</v>
      </c>
      <c r="B13" s="109" t="str">
        <f>VLOOKUP($A13,'L3-明细条目报价 (3)'!$B$2:$I$148,2,FALSE)</f>
        <v>地面交通</v>
      </c>
      <c r="C13" s="54" t="str">
        <f>VLOOKUP($A13,'L3-明细条目报价 (3)'!$B$2:$I$148,3,FALSE)</f>
        <v>5座普通小车或等同档次</v>
      </c>
      <c r="D13" s="54" t="str">
        <f>VLOOKUP($A13,'L3-明细条目报价 (3)'!$B$2:$I$148,4,FALSE)</f>
        <v> 包车，1天8小时 or 100km计算，超出公里数及时间另计费</v>
      </c>
      <c r="E13" s="109" t="str">
        <f>VLOOKUP($A13,'L3-明细条目报价 (3)'!$B$2:$I$148,5,FALSE)</f>
        <v>/</v>
      </c>
      <c r="F13" s="109" t="str">
        <f>VLOOKUP($A13,'L3-明细条目报价 (3)'!$B$2:$I$148,6,FALSE)</f>
        <v>日产天籁/比亚迪汉EV/本田雅阁/大众帕萨特/丰田凯美瑞或同级车型。包含：车辆使用费/燃油充电费/司机服务费/司机餐食费，不含:停车费/高速费(含路桥费)/司机住宿费 </v>
      </c>
      <c r="G13" s="54" t="str">
        <f>VLOOKUP($A13,'L3-明细条目报价 (3)'!$B$2:$I$148,7,FALSE)</f>
        <v>辆/天</v>
      </c>
      <c r="H13" s="59">
        <f>VLOOKUP($A13,'L3-明细条目报价 (3)'!$B$2:$I$148,8,FALSE)</f>
        <v>644</v>
      </c>
      <c r="I13" s="13">
        <v>300</v>
      </c>
      <c r="J13" s="110">
        <f t="shared" si="0"/>
        <v>193200</v>
      </c>
    </row>
    <row r="14" spans="1:10">
      <c r="A14" s="15" t="s">
        <v>60</v>
      </c>
      <c r="B14" s="109" t="str">
        <f>VLOOKUP($A14,'L3-明细条目报价 (3)'!$B$2:$I$148,2,FALSE)</f>
        <v>地面交通</v>
      </c>
      <c r="C14" s="54" t="str">
        <f>VLOOKUP($A14,'L3-明细条目报价 (3)'!$B$2:$I$148,3,FALSE)</f>
        <v>5座普通小车或等同档次</v>
      </c>
      <c r="D14" s="54" t="str">
        <f>VLOOKUP($A14,'L3-明细条目报价 (3)'!$B$2:$I$148,4,FALSE)</f>
        <v>超时长费</v>
      </c>
      <c r="E14" s="109" t="str">
        <f>VLOOKUP($A14,'L3-明细条目报价 (3)'!$B$2:$I$148,5,FALSE)</f>
        <v>/</v>
      </c>
      <c r="F14" s="109" t="str">
        <f>VLOOKUP($A14,'L3-明细条目报价 (3)'!$B$2:$I$148,6,FALSE)</f>
        <v>日产天籁/比亚迪汉EV/本田雅阁/大众帕萨特/丰田凯美瑞或同级车型，以10分钟为最低计量单位，不足10分钟不计算费用</v>
      </c>
      <c r="G14" s="54" t="str">
        <f>VLOOKUP($A14,'L3-明细条目报价 (3)'!$B$2:$I$148,7,FALSE)</f>
        <v>辆/小时</v>
      </c>
      <c r="H14" s="59">
        <f>VLOOKUP($A14,'L3-明细条目报价 (3)'!$B$2:$I$148,8,FALSE)</f>
        <v>49.68</v>
      </c>
      <c r="I14" s="13">
        <v>400</v>
      </c>
      <c r="J14" s="110">
        <f t="shared" si="0"/>
        <v>19872</v>
      </c>
    </row>
    <row r="15" spans="1:10">
      <c r="A15" s="15" t="s">
        <v>61</v>
      </c>
      <c r="B15" s="109" t="str">
        <f>VLOOKUP($A15,'L3-明细条目报价 (3)'!$B$2:$I$148,2,FALSE)</f>
        <v>地面交通</v>
      </c>
      <c r="C15" s="54" t="str">
        <f>VLOOKUP($A15,'L3-明细条目报价 (3)'!$B$2:$I$148,3,FALSE)</f>
        <v>5座普通小车或等同档次</v>
      </c>
      <c r="D15" s="54" t="str">
        <f>VLOOKUP($A15,'L3-明细条目报价 (3)'!$B$2:$I$148,4,FALSE)</f>
        <v>超公里费</v>
      </c>
      <c r="E15" s="109" t="str">
        <f>VLOOKUP($A15,'L3-明细条目报价 (3)'!$B$2:$I$148,5,FALSE)</f>
        <v>/</v>
      </c>
      <c r="F15" s="109" t="str">
        <f>VLOOKUP($A15,'L3-明细条目报价 (3)'!$B$2:$I$148,6,FALSE)</f>
        <v>日产天籁/比亚迪汉EV/本田雅阁/大众帕萨特/丰田凯美瑞或同级车型，以1公里为最低计量单位，不足1公里不计算费用</v>
      </c>
      <c r="G15" s="54" t="str">
        <f>VLOOKUP($A15,'L3-明细条目报价 (3)'!$B$2:$I$148,7,FALSE)</f>
        <v>车/公里</v>
      </c>
      <c r="H15" s="59">
        <f>VLOOKUP($A15,'L3-明细条目报价 (3)'!$B$2:$I$148,8,FALSE)</f>
        <v>4.6</v>
      </c>
      <c r="I15" s="13">
        <v>3200</v>
      </c>
      <c r="J15" s="110">
        <f t="shared" si="0"/>
        <v>14720</v>
      </c>
    </row>
    <row r="16" spans="1:10">
      <c r="A16" s="15" t="s">
        <v>62</v>
      </c>
      <c r="B16" s="109" t="str">
        <f>VLOOKUP($A16,'L3-明细条目报价 (3)'!$B$2:$I$148,2,FALSE)</f>
        <v>地面交通</v>
      </c>
      <c r="C16" s="54" t="str">
        <f>VLOOKUP($A16,'L3-明细条目报价 (3)'!$B$2:$I$148,3,FALSE)</f>
        <v>5座豪华小车或等同档次</v>
      </c>
      <c r="D16" s="54" t="str">
        <f>VLOOKUP($A16,'L3-明细条目报价 (3)'!$B$2:$I$148,4,FALSE)</f>
        <v>单次使用，60公里内，高速费另计</v>
      </c>
      <c r="E16" s="109" t="str">
        <f>VLOOKUP($A16,'L3-明细条目报价 (3)'!$B$2:$I$148,5,FALSE)</f>
        <v>/</v>
      </c>
      <c r="F16" s="109" t="str">
        <f>VLOOKUP($A16,'L3-明细条目报价 (3)'!$B$2:$I$148,6,FALSE)</f>
        <v>如奥迪A6，包含车辆使用费/燃油充电费/司机服务费/司机餐食费，不含:停车费/高速费(含路桥费)</v>
      </c>
      <c r="G16" s="54" t="str">
        <f>VLOOKUP($A16,'L3-明细条目报价 (3)'!$B$2:$I$148,7,FALSE)</f>
        <v>辆/趟</v>
      </c>
      <c r="H16" s="59">
        <f>VLOOKUP($A16,'L3-明细条目报价 (3)'!$B$2:$I$148,8,FALSE)</f>
        <v>506</v>
      </c>
      <c r="I16" s="13">
        <v>50</v>
      </c>
      <c r="J16" s="110">
        <f t="shared" si="0"/>
        <v>25300</v>
      </c>
    </row>
    <row r="17" spans="1:10">
      <c r="A17" s="15" t="s">
        <v>63</v>
      </c>
      <c r="B17" s="109" t="str">
        <f>VLOOKUP($A17,'L3-明细条目报价 (3)'!$B$2:$I$148,2,FALSE)</f>
        <v>地面交通</v>
      </c>
      <c r="C17" s="54" t="str">
        <f>VLOOKUP($A17,'L3-明细条目报价 (3)'!$B$2:$I$148,3,FALSE)</f>
        <v>5座豪华小车或等同档次</v>
      </c>
      <c r="D17" s="54" t="str">
        <f>VLOOKUP($A17,'L3-明细条目报价 (3)'!$B$2:$I$148,4,FALSE)</f>
        <v> 包车，1天8小时 or 100km计算，超出公里数及时间另计费</v>
      </c>
      <c r="E17" s="109" t="str">
        <f>VLOOKUP($A17,'L3-明细条目报价 (3)'!$B$2:$I$148,5,FALSE)</f>
        <v>/</v>
      </c>
      <c r="F17" s="109" t="str">
        <f>VLOOKUP($A17,'L3-明细条目报价 (3)'!$B$2:$I$148,6,FALSE)</f>
        <v>如奥迪A6，包含：车辆使用费/燃油充电费/司机服务费/司机餐食费，不含:停车费/高速费(含路桥费)/司机住宿费 </v>
      </c>
      <c r="G17" s="54" t="str">
        <f>VLOOKUP($A17,'L3-明细条目报价 (3)'!$B$2:$I$148,7,FALSE)</f>
        <v>辆/天</v>
      </c>
      <c r="H17" s="59">
        <f>VLOOKUP($A17,'L3-明细条目报价 (3)'!$B$2:$I$148,8,FALSE)</f>
        <v>923.22</v>
      </c>
      <c r="I17" s="13">
        <v>150</v>
      </c>
      <c r="J17" s="110">
        <f t="shared" si="0"/>
        <v>138483</v>
      </c>
    </row>
    <row r="18" spans="1:10">
      <c r="A18" s="15" t="s">
        <v>64</v>
      </c>
      <c r="B18" s="109" t="str">
        <f>VLOOKUP($A18,'L3-明细条目报价 (3)'!$B$2:$I$148,2,FALSE)</f>
        <v>地面交通</v>
      </c>
      <c r="C18" s="54" t="str">
        <f>VLOOKUP($A18,'L3-明细条目报价 (3)'!$B$2:$I$148,3,FALSE)</f>
        <v>5座豪华小车或等同档次</v>
      </c>
      <c r="D18" s="54" t="str">
        <f>VLOOKUP($A18,'L3-明细条目报价 (3)'!$B$2:$I$148,4,FALSE)</f>
        <v>超时长费</v>
      </c>
      <c r="E18" s="109" t="str">
        <f>VLOOKUP($A18,'L3-明细条目报价 (3)'!$B$2:$I$148,5,FALSE)</f>
        <v>/</v>
      </c>
      <c r="F18" s="109" t="str">
        <f>VLOOKUP($A18,'L3-明细条目报价 (3)'!$B$2:$I$148,6,FALSE)</f>
        <v>如奥迪A6，以10分钟为最低计量单位，不足10分钟不计算费用</v>
      </c>
      <c r="G18" s="54" t="str">
        <f>VLOOKUP($A18,'L3-明细条目报价 (3)'!$B$2:$I$148,7,FALSE)</f>
        <v>辆/小时</v>
      </c>
      <c r="H18" s="59">
        <f>VLOOKUP($A18,'L3-明细条目报价 (3)'!$B$2:$I$148,8,FALSE)</f>
        <v>73.6</v>
      </c>
      <c r="I18" s="13">
        <v>300</v>
      </c>
      <c r="J18" s="110">
        <f t="shared" si="0"/>
        <v>22080</v>
      </c>
    </row>
    <row r="19" spans="1:10">
      <c r="A19" s="15" t="s">
        <v>65</v>
      </c>
      <c r="B19" s="109" t="str">
        <f>VLOOKUP($A19,'L3-明细条目报价 (3)'!$B$2:$I$148,2,FALSE)</f>
        <v>地面交通</v>
      </c>
      <c r="C19" s="54" t="str">
        <f>VLOOKUP($A19,'L3-明细条目报价 (3)'!$B$2:$I$148,3,FALSE)</f>
        <v>5座豪华小车或等同档次</v>
      </c>
      <c r="D19" s="54" t="str">
        <f>VLOOKUP($A19,'L3-明细条目报价 (3)'!$B$2:$I$148,4,FALSE)</f>
        <v>超公里费</v>
      </c>
      <c r="E19" s="109" t="str">
        <f>VLOOKUP($A19,'L3-明细条目报价 (3)'!$B$2:$I$148,5,FALSE)</f>
        <v>/</v>
      </c>
      <c r="F19" s="109" t="str">
        <f>VLOOKUP($A19,'L3-明细条目报价 (3)'!$B$2:$I$148,6,FALSE)</f>
        <v>如奥迪A6，以1公里为最低计量单位，不足1公里不计算费用</v>
      </c>
      <c r="G19" s="54" t="str">
        <f>VLOOKUP($A19,'L3-明细条目报价 (3)'!$B$2:$I$148,7,FALSE)</f>
        <v>车/公里</v>
      </c>
      <c r="H19" s="59">
        <f>VLOOKUP($A19,'L3-明细条目报价 (3)'!$B$2:$I$148,8,FALSE)</f>
        <v>6.44</v>
      </c>
      <c r="I19" s="13">
        <v>2400</v>
      </c>
      <c r="J19" s="110">
        <f t="shared" si="0"/>
        <v>15456</v>
      </c>
    </row>
    <row r="20" spans="1:10">
      <c r="A20" s="15" t="s">
        <v>66</v>
      </c>
      <c r="B20" s="109" t="str">
        <f>VLOOKUP($A20,'L3-明细条目报价 (3)'!$B$2:$I$148,2,FALSE)</f>
        <v>地面交通</v>
      </c>
      <c r="C20" s="54" t="str">
        <f>VLOOKUP($A20,'L3-明细条目报价 (3)'!$B$2:$I$148,3,FALSE)</f>
        <v>7座经济商务车或等同档次</v>
      </c>
      <c r="D20" s="54" t="str">
        <f>VLOOKUP($A20,'L3-明细条目报价 (3)'!$B$2:$I$148,4,FALSE)</f>
        <v>单次使用，60公里内，高速费另计</v>
      </c>
      <c r="E20" s="109" t="str">
        <f>VLOOKUP($A20,'L3-明细条目报价 (3)'!$B$2:$I$148,5,FALSE)</f>
        <v>/</v>
      </c>
      <c r="F20" s="109" t="str">
        <f>VLOOKUP($A20,'L3-明细条目报价 (3)'!$B$2:$I$148,6,FALSE)</f>
        <v>广汽传祺/比亚迪宋max/唐DM/大众ID.6X/宝骏730或同级车型。包含车辆使用费/燃油充电费/司机服务费/司机餐食费，不含:停车费/高速费(含路桥费)</v>
      </c>
      <c r="G20" s="54" t="str">
        <f>VLOOKUP($A20,'L3-明细条目报价 (3)'!$B$2:$I$148,7,FALSE)</f>
        <v>辆/趟</v>
      </c>
      <c r="H20" s="59">
        <f>VLOOKUP($A20,'L3-明细条目报价 (3)'!$B$2:$I$148,8,FALSE)</f>
        <v>345</v>
      </c>
      <c r="I20" s="13">
        <v>50</v>
      </c>
      <c r="J20" s="110">
        <f t="shared" si="0"/>
        <v>17250</v>
      </c>
    </row>
    <row r="21" spans="1:10">
      <c r="A21" s="15" t="s">
        <v>67</v>
      </c>
      <c r="B21" s="109" t="str">
        <f>VLOOKUP($A21,'L3-明细条目报价 (3)'!$B$2:$I$148,2,FALSE)</f>
        <v>地面交通</v>
      </c>
      <c r="C21" s="54" t="str">
        <f>VLOOKUP($A21,'L3-明细条目报价 (3)'!$B$2:$I$148,3,FALSE)</f>
        <v>7座经济商务车或等同档次</v>
      </c>
      <c r="D21" s="54" t="str">
        <f>VLOOKUP($A21,'L3-明细条目报价 (3)'!$B$2:$I$148,4,FALSE)</f>
        <v> 包车，1天8小时 or 100km计算，超出公里数及时间另计费</v>
      </c>
      <c r="E21" s="109" t="str">
        <f>VLOOKUP($A21,'L3-明细条目报价 (3)'!$B$2:$I$148,5,FALSE)</f>
        <v>/</v>
      </c>
      <c r="F21" s="109" t="str">
        <f>VLOOKUP($A21,'L3-明细条目报价 (3)'!$B$2:$I$148,6,FALSE)</f>
        <v>广汽传祺/比亚迪宋max/唐DM/大众ID.6X/宝骏730或同级车型。包含：车辆使用费/燃油充电费/司机服务费/司机餐食费，不含:停车费/高速费(含路桥费)/司机住宿费 </v>
      </c>
      <c r="G21" s="54" t="str">
        <f>VLOOKUP($A21,'L3-明细条目报价 (3)'!$B$2:$I$148,7,FALSE)</f>
        <v>辆/天</v>
      </c>
      <c r="H21" s="59">
        <f>VLOOKUP($A21,'L3-明细条目报价 (3)'!$B$2:$I$148,8,FALSE)</f>
        <v>735.08</v>
      </c>
      <c r="I21" s="13">
        <v>150</v>
      </c>
      <c r="J21" s="110">
        <f t="shared" si="0"/>
        <v>110262</v>
      </c>
    </row>
    <row r="22" spans="1:10">
      <c r="A22" s="15" t="s">
        <v>68</v>
      </c>
      <c r="B22" s="109" t="str">
        <f>VLOOKUP($A22,'L3-明细条目报价 (3)'!$B$2:$I$148,2,FALSE)</f>
        <v>地面交通</v>
      </c>
      <c r="C22" s="54" t="str">
        <f>VLOOKUP($A22,'L3-明细条目报价 (3)'!$B$2:$I$148,3,FALSE)</f>
        <v>7座经济商务车或等同档次</v>
      </c>
      <c r="D22" s="54" t="str">
        <f>VLOOKUP($A22,'L3-明细条目报价 (3)'!$B$2:$I$148,4,FALSE)</f>
        <v>超时长费</v>
      </c>
      <c r="E22" s="109" t="str">
        <f>VLOOKUP($A22,'L3-明细条目报价 (3)'!$B$2:$I$148,5,FALSE)</f>
        <v>/</v>
      </c>
      <c r="F22" s="109" t="str">
        <f>VLOOKUP($A22,'L3-明细条目报价 (3)'!$B$2:$I$148,6,FALSE)</f>
        <v>广汽传祺/比亚迪宋max/唐DM/大众ID.6X/宝骏730或同级车型，以10分钟为最低计量单位，不足10分钟不计算费用</v>
      </c>
      <c r="G22" s="54" t="str">
        <f>VLOOKUP($A22,'L3-明细条目报价 (3)'!$B$2:$I$148,7,FALSE)</f>
        <v>辆/小时</v>
      </c>
      <c r="H22" s="59">
        <f>VLOOKUP($A22,'L3-明细条目报价 (3)'!$B$2:$I$148,8,FALSE)</f>
        <v>51.98</v>
      </c>
      <c r="I22" s="13">
        <v>300</v>
      </c>
      <c r="J22" s="110">
        <f t="shared" si="0"/>
        <v>15594</v>
      </c>
    </row>
    <row r="23" spans="1:10">
      <c r="A23" s="15" t="s">
        <v>69</v>
      </c>
      <c r="B23" s="109" t="str">
        <f>VLOOKUP($A23,'L3-明细条目报价 (3)'!$B$2:$I$148,2,FALSE)</f>
        <v>地面交通</v>
      </c>
      <c r="C23" s="54" t="str">
        <f>VLOOKUP($A23,'L3-明细条目报价 (3)'!$B$2:$I$148,3,FALSE)</f>
        <v>7座经济商务车或等同档次</v>
      </c>
      <c r="D23" s="54" t="str">
        <f>VLOOKUP($A23,'L3-明细条目报价 (3)'!$B$2:$I$148,4,FALSE)</f>
        <v>超公里费</v>
      </c>
      <c r="E23" s="109" t="str">
        <f>VLOOKUP($A23,'L3-明细条目报价 (3)'!$B$2:$I$148,5,FALSE)</f>
        <v>/</v>
      </c>
      <c r="F23" s="109" t="str">
        <f>VLOOKUP($A23,'L3-明细条目报价 (3)'!$B$2:$I$148,6,FALSE)</f>
        <v>广汽传祺/比亚迪宋max/唐DM/大众ID.6X/宝骏730或同级车型，以1公里为最低计量单位，不足1公里不计算费用</v>
      </c>
      <c r="G23" s="54" t="str">
        <f>VLOOKUP($A23,'L3-明细条目报价 (3)'!$B$2:$I$148,7,FALSE)</f>
        <v>车/公里</v>
      </c>
      <c r="H23" s="59">
        <f>VLOOKUP($A23,'L3-明细条目报价 (3)'!$B$2:$I$148,8,FALSE)</f>
        <v>4.738</v>
      </c>
      <c r="I23" s="13">
        <v>2400</v>
      </c>
      <c r="J23" s="110">
        <f t="shared" si="0"/>
        <v>11371.2</v>
      </c>
    </row>
    <row r="24" spans="1:10">
      <c r="A24" s="15" t="s">
        <v>70</v>
      </c>
      <c r="B24" s="109" t="str">
        <f>VLOOKUP($A24,'L3-明细条目报价 (3)'!$B$2:$I$148,2,FALSE)</f>
        <v>地面交通</v>
      </c>
      <c r="C24" s="54" t="str">
        <f>VLOOKUP($A24,'L3-明细条目报价 (3)'!$B$2:$I$148,3,FALSE)</f>
        <v>7座普通商务车或等同档次</v>
      </c>
      <c r="D24" s="54" t="str">
        <f>VLOOKUP($A24,'L3-明细条目报价 (3)'!$B$2:$I$148,4,FALSE)</f>
        <v>单次使用，60公里内，高速费另计</v>
      </c>
      <c r="E24" s="109" t="str">
        <f>VLOOKUP($A24,'L3-明细条目报价 (3)'!$B$2:$I$148,5,FALSE)</f>
        <v>/</v>
      </c>
      <c r="F24" s="109" t="str">
        <f>VLOOKUP($A24,'L3-明细条目报价 (3)'!$B$2:$I$148,6,FALSE)</f>
        <v>别克GL8/岚图梦想家/腾势D9/荣威iMAX8 EV/本田奥德赛或同级车型。包含车辆使用费/燃油充电费/司机服务费/司机餐食费，不含:停车费/高速费(含路桥费)</v>
      </c>
      <c r="G24" s="54" t="str">
        <f>VLOOKUP($A24,'L3-明细条目报价 (3)'!$B$2:$I$148,7,FALSE)</f>
        <v>辆/趟</v>
      </c>
      <c r="H24" s="59">
        <f>VLOOKUP($A24,'L3-明细条目报价 (3)'!$B$2:$I$148,8,FALSE)</f>
        <v>588.8</v>
      </c>
      <c r="I24" s="13">
        <v>200</v>
      </c>
      <c r="J24" s="110">
        <f t="shared" si="0"/>
        <v>117760</v>
      </c>
    </row>
    <row r="25" spans="1:10">
      <c r="A25" s="15" t="s">
        <v>71</v>
      </c>
      <c r="B25" s="109" t="str">
        <f>VLOOKUP($A25,'L3-明细条目报价 (3)'!$B$2:$I$148,2,FALSE)</f>
        <v>地面交通</v>
      </c>
      <c r="C25" s="54" t="str">
        <f>VLOOKUP($A25,'L3-明细条目报价 (3)'!$B$2:$I$148,3,FALSE)</f>
        <v>7座普通商务车或等同档次</v>
      </c>
      <c r="D25" s="54" t="str">
        <f>VLOOKUP($A25,'L3-明细条目报价 (3)'!$B$2:$I$148,4,FALSE)</f>
        <v> 包车，1天8小时 or 100km计算，超出公里数及时间另计费</v>
      </c>
      <c r="E25" s="109" t="str">
        <f>VLOOKUP($A25,'L3-明细条目报价 (3)'!$B$2:$I$148,5,FALSE)</f>
        <v>/</v>
      </c>
      <c r="F25" s="109" t="str">
        <f>VLOOKUP($A25,'L3-明细条目报价 (3)'!$B$2:$I$148,6,FALSE)</f>
        <v>别克GL8/岚图梦想家/腾势D9/荣威iMAX8 EV/本田奥德赛或同级车型。包含：车辆使用费/燃油充电费/司机服务费/司机餐食费，不含:停车费/高速费(含路桥费)/司机住宿费 </v>
      </c>
      <c r="G25" s="54" t="str">
        <f>VLOOKUP($A25,'L3-明细条目报价 (3)'!$B$2:$I$148,7,FALSE)</f>
        <v>辆/天</v>
      </c>
      <c r="H25" s="59">
        <f>VLOOKUP($A25,'L3-明细条目报价 (3)'!$B$2:$I$148,8,FALSE)</f>
        <v>898.84</v>
      </c>
      <c r="I25" s="13">
        <v>600</v>
      </c>
      <c r="J25" s="110">
        <f t="shared" si="0"/>
        <v>539304</v>
      </c>
    </row>
    <row r="26" spans="1:10">
      <c r="A26" s="15" t="s">
        <v>72</v>
      </c>
      <c r="B26" s="109" t="str">
        <f>VLOOKUP($A26,'L3-明细条目报价 (3)'!$B$2:$I$148,2,FALSE)</f>
        <v>地面交通</v>
      </c>
      <c r="C26" s="54" t="str">
        <f>VLOOKUP($A26,'L3-明细条目报价 (3)'!$B$2:$I$148,3,FALSE)</f>
        <v>7座普通商务车或等同档次</v>
      </c>
      <c r="D26" s="54" t="str">
        <f>VLOOKUP($A26,'L3-明细条目报价 (3)'!$B$2:$I$148,4,FALSE)</f>
        <v>超时长费</v>
      </c>
      <c r="E26" s="109" t="str">
        <f>VLOOKUP($A26,'L3-明细条目报价 (3)'!$B$2:$I$148,5,FALSE)</f>
        <v>/</v>
      </c>
      <c r="F26" s="109" t="str">
        <f>VLOOKUP($A26,'L3-明细条目报价 (3)'!$B$2:$I$148,6,FALSE)</f>
        <v>别克GL8/岚图梦想家/腾势D9/荣威iMAX8 EV/本田奥德赛或同级车型，以10分钟为最低计量单位，不足10分钟不计算费用</v>
      </c>
      <c r="G26" s="54" t="str">
        <f>VLOOKUP($A26,'L3-明细条目报价 (3)'!$B$2:$I$148,7,FALSE)</f>
        <v>辆/小时</v>
      </c>
      <c r="H26" s="59">
        <f>VLOOKUP($A26,'L3-明细条目报价 (3)'!$B$2:$I$148,8,FALSE)</f>
        <v>73.6</v>
      </c>
      <c r="I26" s="13">
        <v>1200</v>
      </c>
      <c r="J26" s="110">
        <f t="shared" si="0"/>
        <v>88320</v>
      </c>
    </row>
    <row r="27" spans="1:10">
      <c r="A27" s="15" t="s">
        <v>73</v>
      </c>
      <c r="B27" s="109" t="str">
        <f>VLOOKUP($A27,'L3-明细条目报价 (3)'!$B$2:$I$148,2,FALSE)</f>
        <v>地面交通</v>
      </c>
      <c r="C27" s="54" t="str">
        <f>VLOOKUP($A27,'L3-明细条目报价 (3)'!$B$2:$I$148,3,FALSE)</f>
        <v>7座普通商务车或等同档次</v>
      </c>
      <c r="D27" s="54" t="str">
        <f>VLOOKUP($A27,'L3-明细条目报价 (3)'!$B$2:$I$148,4,FALSE)</f>
        <v>超公里费</v>
      </c>
      <c r="E27" s="109" t="str">
        <f>VLOOKUP($A27,'L3-明细条目报价 (3)'!$B$2:$I$148,5,FALSE)</f>
        <v>/</v>
      </c>
      <c r="F27" s="109" t="str">
        <f>VLOOKUP($A27,'L3-明细条目报价 (3)'!$B$2:$I$148,6,FALSE)</f>
        <v>别克GL8/岚图梦想家/腾势D9/荣威iMAX8 EV/本田奥德赛或同级车型，以1公里为最低计量单位，不足1公里不计算费用</v>
      </c>
      <c r="G27" s="54" t="str">
        <f>VLOOKUP($A27,'L3-明细条目报价 (3)'!$B$2:$I$148,7,FALSE)</f>
        <v>车/公里</v>
      </c>
      <c r="H27" s="59">
        <f>VLOOKUP($A27,'L3-明细条目报价 (3)'!$B$2:$I$148,8,FALSE)</f>
        <v>7.36</v>
      </c>
      <c r="I27" s="13">
        <f>I26*8</f>
        <v>9600</v>
      </c>
      <c r="J27" s="110">
        <f t="shared" si="0"/>
        <v>70656</v>
      </c>
    </row>
    <row r="28" spans="1:10">
      <c r="A28" s="15" t="s">
        <v>74</v>
      </c>
      <c r="B28" s="109" t="str">
        <f>VLOOKUP($A28,'L3-明细条目报价 (3)'!$B$2:$I$148,2,FALSE)</f>
        <v>地面交通</v>
      </c>
      <c r="C28" s="54" t="str">
        <f>VLOOKUP($A28,'L3-明细条目报价 (3)'!$B$2:$I$148,3,FALSE)</f>
        <v>7座豪华商务车或等同档次</v>
      </c>
      <c r="D28" s="54" t="str">
        <f>VLOOKUP($A28,'L3-明细条目报价 (3)'!$B$2:$I$148,4,FALSE)</f>
        <v>单次使用，60公里内，高速费另计</v>
      </c>
      <c r="E28" s="109" t="str">
        <f>VLOOKUP($A28,'L3-明细条目报价 (3)'!$B$2:$I$148,5,FALSE)</f>
        <v>/</v>
      </c>
      <c r="F28" s="109" t="str">
        <f>VLOOKUP($A28,'L3-明细条目报价 (3)'!$B$2:$I$148,6,FALSE)</f>
        <v>如奔驰V系列，包含车辆使用费/燃油充电费/司机服务费/司机餐食费，不含:停车费/高速费(含路桥费)</v>
      </c>
      <c r="G28" s="54" t="str">
        <f>VLOOKUP($A28,'L3-明细条目报价 (3)'!$B$2:$I$148,7,FALSE)</f>
        <v>辆/趟</v>
      </c>
      <c r="H28" s="59">
        <f>VLOOKUP($A28,'L3-明细条目报价 (3)'!$B$2:$I$148,8,FALSE)</f>
        <v>736</v>
      </c>
      <c r="I28" s="13">
        <v>100</v>
      </c>
      <c r="J28" s="110">
        <f t="shared" si="0"/>
        <v>73600</v>
      </c>
    </row>
    <row r="29" spans="1:10">
      <c r="A29" s="15" t="s">
        <v>75</v>
      </c>
      <c r="B29" s="109" t="str">
        <f>VLOOKUP($A29,'L3-明细条目报价 (3)'!$B$2:$I$148,2,FALSE)</f>
        <v>地面交通</v>
      </c>
      <c r="C29" s="54" t="str">
        <f>VLOOKUP($A29,'L3-明细条目报价 (3)'!$B$2:$I$148,3,FALSE)</f>
        <v>7座豪华商务车或等同档次</v>
      </c>
      <c r="D29" s="54" t="str">
        <f>VLOOKUP($A29,'L3-明细条目报价 (3)'!$B$2:$I$148,4,FALSE)</f>
        <v> 包车，1天8小时 or 100km计算，超出公里数及时间另计费</v>
      </c>
      <c r="E29" s="109" t="str">
        <f>VLOOKUP($A29,'L3-明细条目报价 (3)'!$B$2:$I$148,5,FALSE)</f>
        <v>/</v>
      </c>
      <c r="F29" s="109" t="str">
        <f>VLOOKUP($A29,'L3-明细条目报价 (3)'!$B$2:$I$148,6,FALSE)</f>
        <v>如奔驰V系列，包含：车辆使用费/燃油充电费/司机服务费/司机餐食费，不含:停车费/高速费(含路桥费)/司机住宿费 </v>
      </c>
      <c r="G29" s="54" t="str">
        <f>VLOOKUP($A29,'L3-明细条目报价 (3)'!$B$2:$I$148,7,FALSE)</f>
        <v>辆/天</v>
      </c>
      <c r="H29" s="59">
        <f>VLOOKUP($A29,'L3-明细条目报价 (3)'!$B$2:$I$148,8,FALSE)</f>
        <v>1380</v>
      </c>
      <c r="I29" s="13">
        <v>300</v>
      </c>
      <c r="J29" s="110">
        <f t="shared" si="0"/>
        <v>414000</v>
      </c>
    </row>
    <row r="30" spans="1:10">
      <c r="A30" s="15" t="s">
        <v>76</v>
      </c>
      <c r="B30" s="109" t="str">
        <f>VLOOKUP($A30,'L3-明细条目报价 (3)'!$B$2:$I$148,2,FALSE)</f>
        <v>地面交通</v>
      </c>
      <c r="C30" s="54" t="str">
        <f>VLOOKUP($A30,'L3-明细条目报价 (3)'!$B$2:$I$148,3,FALSE)</f>
        <v>7座豪华商务车或等同档次</v>
      </c>
      <c r="D30" s="54" t="str">
        <f>VLOOKUP($A30,'L3-明细条目报价 (3)'!$B$2:$I$148,4,FALSE)</f>
        <v>超时长费</v>
      </c>
      <c r="E30" s="109" t="str">
        <f>VLOOKUP($A30,'L3-明细条目报价 (3)'!$B$2:$I$148,5,FALSE)</f>
        <v>/</v>
      </c>
      <c r="F30" s="109" t="str">
        <f>VLOOKUP($A30,'L3-明细条目报价 (3)'!$B$2:$I$148,6,FALSE)</f>
        <v>如奔驰V系列，以10分钟为最低计量单位，不足10分钟不计算费用</v>
      </c>
      <c r="G30" s="54" t="str">
        <f>VLOOKUP($A30,'L3-明细条目报价 (3)'!$B$2:$I$148,7,FALSE)</f>
        <v>辆/小时</v>
      </c>
      <c r="H30" s="59">
        <f>VLOOKUP($A30,'L3-明细条目报价 (3)'!$B$2:$I$148,8,FALSE)</f>
        <v>103.96</v>
      </c>
      <c r="I30" s="13">
        <v>600</v>
      </c>
      <c r="J30" s="110">
        <f t="shared" si="0"/>
        <v>62376</v>
      </c>
    </row>
    <row r="31" spans="1:10">
      <c r="A31" s="15" t="s">
        <v>77</v>
      </c>
      <c r="B31" s="109" t="str">
        <f>VLOOKUP($A31,'L3-明细条目报价 (3)'!$B$2:$I$148,2,FALSE)</f>
        <v>地面交通</v>
      </c>
      <c r="C31" s="54" t="str">
        <f>VLOOKUP($A31,'L3-明细条目报价 (3)'!$B$2:$I$148,3,FALSE)</f>
        <v>7座豪华商务车或等同档次</v>
      </c>
      <c r="D31" s="54" t="str">
        <f>VLOOKUP($A31,'L3-明细条目报价 (3)'!$B$2:$I$148,4,FALSE)</f>
        <v>超公里费</v>
      </c>
      <c r="E31" s="109" t="str">
        <f>VLOOKUP($A31,'L3-明细条目报价 (3)'!$B$2:$I$148,5,FALSE)</f>
        <v>/</v>
      </c>
      <c r="F31" s="109" t="str">
        <f>VLOOKUP($A31,'L3-明细条目报价 (3)'!$B$2:$I$148,6,FALSE)</f>
        <v>如奔驰V系列，以1公里为最低计量单位，不足1公里不计算费用</v>
      </c>
      <c r="G31" s="54" t="str">
        <f>VLOOKUP($A31,'L3-明细条目报价 (3)'!$B$2:$I$148,7,FALSE)</f>
        <v>车/公里</v>
      </c>
      <c r="H31" s="59">
        <f>VLOOKUP($A31,'L3-明细条目报价 (3)'!$B$2:$I$148,8,FALSE)</f>
        <v>9.476</v>
      </c>
      <c r="I31" s="13">
        <f>I30*8</f>
        <v>4800</v>
      </c>
      <c r="J31" s="110">
        <f t="shared" si="0"/>
        <v>45484.8</v>
      </c>
    </row>
    <row r="32" spans="1:10">
      <c r="A32" s="15" t="s">
        <v>78</v>
      </c>
      <c r="B32" s="109" t="str">
        <f>VLOOKUP($A32,'L3-明细条目报价 (3)'!$B$2:$I$148,2,FALSE)</f>
        <v>地面交通</v>
      </c>
      <c r="C32" s="54" t="str">
        <f>VLOOKUP($A32,'L3-明细条目报价 (3)'!$B$2:$I$148,3,FALSE)</f>
        <v>15座普通小巴或等同档次</v>
      </c>
      <c r="D32" s="54" t="str">
        <f>VLOOKUP($A32,'L3-明细条目报价 (3)'!$B$2:$I$148,4,FALSE)</f>
        <v>单次使用，60公里内，高速费另计</v>
      </c>
      <c r="E32" s="109" t="str">
        <f>VLOOKUP($A32,'L3-明细条目报价 (3)'!$B$2:$I$148,5,FALSE)</f>
        <v>/</v>
      </c>
      <c r="F32" s="109" t="str">
        <f>VLOOKUP($A32,'L3-明细条目报价 (3)'!$B$2:$I$148,6,FALSE)</f>
        <v>如丰田考斯特，包含车辆使用费/燃油充电费/司机服务费/司机餐食费，不含:停车费/高速费(含路桥费)</v>
      </c>
      <c r="G32" s="54" t="str">
        <f>VLOOKUP($A32,'L3-明细条目报价 (3)'!$B$2:$I$148,7,FALSE)</f>
        <v>辆/趟</v>
      </c>
      <c r="H32" s="59">
        <f>VLOOKUP($A32,'L3-明细条目报价 (3)'!$B$2:$I$148,8,FALSE)</f>
        <v>800</v>
      </c>
      <c r="I32" s="13">
        <v>100</v>
      </c>
      <c r="J32" s="110">
        <f t="shared" si="0"/>
        <v>80000</v>
      </c>
    </row>
    <row r="33" spans="1:10">
      <c r="A33" s="15" t="s">
        <v>79</v>
      </c>
      <c r="B33" s="109" t="str">
        <f>VLOOKUP($A33,'L3-明细条目报价 (3)'!$B$2:$I$148,2,FALSE)</f>
        <v>地面交通</v>
      </c>
      <c r="C33" s="54" t="str">
        <f>VLOOKUP($A33,'L3-明细条目报价 (3)'!$B$2:$I$148,3,FALSE)</f>
        <v>15座普通小巴或等同档次</v>
      </c>
      <c r="D33" s="54" t="str">
        <f>VLOOKUP($A33,'L3-明细条目报价 (3)'!$B$2:$I$148,4,FALSE)</f>
        <v> 包车，1天8小时 or 100km计算，超出公里数及时间另计费</v>
      </c>
      <c r="E33" s="109" t="str">
        <f>VLOOKUP($A33,'L3-明细条目报价 (3)'!$B$2:$I$148,5,FALSE)</f>
        <v>/</v>
      </c>
      <c r="F33" s="109" t="str">
        <f>VLOOKUP($A33,'L3-明细条目报价 (3)'!$B$2:$I$148,6,FALSE)</f>
        <v>如丰田考斯特，包含：车辆使用费/燃油充电费/司机服务费/司机餐食费，不含:停车费/高速费(含路桥费)/司机住宿费 </v>
      </c>
      <c r="G33" s="54" t="str">
        <f>VLOOKUP($A33,'L3-明细条目报价 (3)'!$B$2:$I$148,7,FALSE)</f>
        <v>辆/天</v>
      </c>
      <c r="H33" s="59">
        <f>VLOOKUP($A33,'L3-明细条目报价 (3)'!$B$2:$I$148,8,FALSE)</f>
        <v>1288</v>
      </c>
      <c r="I33" s="13">
        <v>300</v>
      </c>
      <c r="J33" s="110">
        <f t="shared" si="0"/>
        <v>386400</v>
      </c>
    </row>
    <row r="34" spans="1:10">
      <c r="A34" s="15" t="s">
        <v>80</v>
      </c>
      <c r="B34" s="109" t="str">
        <f>VLOOKUP($A34,'L3-明细条目报价 (3)'!$B$2:$I$148,2,FALSE)</f>
        <v>地面交通</v>
      </c>
      <c r="C34" s="54" t="str">
        <f>VLOOKUP($A34,'L3-明细条目报价 (3)'!$B$2:$I$148,3,FALSE)</f>
        <v>15座普通小巴或等同档次</v>
      </c>
      <c r="D34" s="54" t="str">
        <f>VLOOKUP($A34,'L3-明细条目报价 (3)'!$B$2:$I$148,4,FALSE)</f>
        <v>超时长费</v>
      </c>
      <c r="E34" s="109" t="str">
        <f>VLOOKUP($A34,'L3-明细条目报价 (3)'!$B$2:$I$148,5,FALSE)</f>
        <v>/</v>
      </c>
      <c r="F34" s="109" t="str">
        <f>VLOOKUP($A34,'L3-明细条目报价 (3)'!$B$2:$I$148,6,FALSE)</f>
        <v>如丰田考斯特，以10分钟为最低计量单位，不足10分钟不计算费用</v>
      </c>
      <c r="G34" s="54" t="str">
        <f>VLOOKUP($A34,'L3-明细条目报价 (3)'!$B$2:$I$148,7,FALSE)</f>
        <v>辆/小时</v>
      </c>
      <c r="H34" s="59">
        <f>VLOOKUP($A34,'L3-明细条目报价 (3)'!$B$2:$I$148,8,FALSE)</f>
        <v>85.008</v>
      </c>
      <c r="I34" s="13">
        <v>600</v>
      </c>
      <c r="J34" s="110">
        <f t="shared" si="0"/>
        <v>51004.8</v>
      </c>
    </row>
    <row r="35" spans="1:10">
      <c r="A35" s="15" t="s">
        <v>81</v>
      </c>
      <c r="B35" s="109" t="str">
        <f>VLOOKUP($A35,'L3-明细条目报价 (3)'!$B$2:$I$148,2,FALSE)</f>
        <v>地面交通</v>
      </c>
      <c r="C35" s="54" t="str">
        <f>VLOOKUP($A35,'L3-明细条目报价 (3)'!$B$2:$I$148,3,FALSE)</f>
        <v>15座普通小巴或等同档次</v>
      </c>
      <c r="D35" s="54" t="str">
        <f>VLOOKUP($A35,'L3-明细条目报价 (3)'!$B$2:$I$148,4,FALSE)</f>
        <v>超公里费</v>
      </c>
      <c r="E35" s="109" t="str">
        <f>VLOOKUP($A35,'L3-明细条目报价 (3)'!$B$2:$I$148,5,FALSE)</f>
        <v>/</v>
      </c>
      <c r="F35" s="109" t="str">
        <f>VLOOKUP($A35,'L3-明细条目报价 (3)'!$B$2:$I$148,6,FALSE)</f>
        <v>如丰田考斯特，以1公里为最低计量单位，不足1公里不计算费用</v>
      </c>
      <c r="G35" s="54" t="str">
        <f>VLOOKUP($A35,'L3-明细条目报价 (3)'!$B$2:$I$148,7,FALSE)</f>
        <v>车/公里</v>
      </c>
      <c r="H35" s="59">
        <f>VLOOKUP($A35,'L3-明细条目报价 (3)'!$B$2:$I$148,8,FALSE)</f>
        <v>8.28</v>
      </c>
      <c r="I35" s="13">
        <f>I34*8</f>
        <v>4800</v>
      </c>
      <c r="J35" s="110">
        <f t="shared" si="0"/>
        <v>39744</v>
      </c>
    </row>
    <row r="36" spans="1:10">
      <c r="A36" s="15" t="s">
        <v>82</v>
      </c>
      <c r="B36" s="109" t="str">
        <f>VLOOKUP($A36,'L3-明细条目报价 (3)'!$B$2:$I$148,2,FALSE)</f>
        <v>地面交通</v>
      </c>
      <c r="C36" s="54" t="str">
        <f>VLOOKUP($A36,'L3-明细条目报价 (3)'!$B$2:$I$148,3,FALSE)</f>
        <v>15座豪华小巴或等同档次</v>
      </c>
      <c r="D36" s="54" t="str">
        <f>VLOOKUP($A36,'L3-明细条目报价 (3)'!$B$2:$I$148,4,FALSE)</f>
        <v>单次使用，60公里内，高速费另计</v>
      </c>
      <c r="E36" s="109" t="str">
        <f>VLOOKUP($A36,'L3-明细条目报价 (3)'!$B$2:$I$148,5,FALSE)</f>
        <v>/</v>
      </c>
      <c r="F36" s="109" t="str">
        <f>VLOOKUP($A36,'L3-明细条目报价 (3)'!$B$2:$I$148,6,FALSE)</f>
        <v>如丰田考斯特，包含车辆使用费/燃油充电费/司机服务费/司机餐食费，不含:停车费/高速费(含路桥费)</v>
      </c>
      <c r="G36" s="54" t="str">
        <f>VLOOKUP($A36,'L3-明细条目报价 (3)'!$B$2:$I$148,7,FALSE)</f>
        <v>辆/趟</v>
      </c>
      <c r="H36" s="59">
        <f>VLOOKUP($A36,'L3-明细条目报价 (3)'!$B$2:$I$148,8,FALSE)</f>
        <v>920</v>
      </c>
      <c r="I36" s="13">
        <v>100</v>
      </c>
      <c r="J36" s="110">
        <f t="shared" si="0"/>
        <v>92000</v>
      </c>
    </row>
    <row r="37" spans="1:10">
      <c r="A37" s="15" t="s">
        <v>83</v>
      </c>
      <c r="B37" s="109" t="str">
        <f>VLOOKUP($A37,'L3-明细条目报价 (3)'!$B$2:$I$148,2,FALSE)</f>
        <v>地面交通</v>
      </c>
      <c r="C37" s="54" t="str">
        <f>VLOOKUP($A37,'L3-明细条目报价 (3)'!$B$2:$I$148,3,FALSE)</f>
        <v>15座豪华小巴或等同档次</v>
      </c>
      <c r="D37" s="54" t="str">
        <f>VLOOKUP($A37,'L3-明细条目报价 (3)'!$B$2:$I$148,4,FALSE)</f>
        <v> 包车，1天8小时 or 100km计算，超出公里数及时间另计费</v>
      </c>
      <c r="E37" s="109" t="str">
        <f>VLOOKUP($A37,'L3-明细条目报价 (3)'!$B$2:$I$148,5,FALSE)</f>
        <v>/</v>
      </c>
      <c r="F37" s="109" t="str">
        <f>VLOOKUP($A37,'L3-明细条目报价 (3)'!$B$2:$I$148,6,FALSE)</f>
        <v>如丰田考斯特，包含：车辆使用费/燃油充电费/司机服务费/司机餐食费，不含:停车费/高速费(含路桥费)/司机住宿费 </v>
      </c>
      <c r="G37" s="54" t="str">
        <f>VLOOKUP($A37,'L3-明细条目报价 (3)'!$B$2:$I$148,7,FALSE)</f>
        <v>辆/天</v>
      </c>
      <c r="H37" s="59">
        <f>VLOOKUP($A37,'L3-明细条目报价 (3)'!$B$2:$I$148,8,FALSE)</f>
        <v>1518</v>
      </c>
      <c r="I37" s="13">
        <v>300</v>
      </c>
      <c r="J37" s="110">
        <f t="shared" si="0"/>
        <v>455400</v>
      </c>
    </row>
    <row r="38" spans="1:10">
      <c r="A38" s="15" t="s">
        <v>84</v>
      </c>
      <c r="B38" s="109" t="str">
        <f>VLOOKUP($A38,'L3-明细条目报价 (3)'!$B$2:$I$148,2,FALSE)</f>
        <v>地面交通</v>
      </c>
      <c r="C38" s="54" t="str">
        <f>VLOOKUP($A38,'L3-明细条目报价 (3)'!$B$2:$I$148,3,FALSE)</f>
        <v>15座豪华小巴或等同档次</v>
      </c>
      <c r="D38" s="54" t="str">
        <f>VLOOKUP($A38,'L3-明细条目报价 (3)'!$B$2:$I$148,4,FALSE)</f>
        <v>超时长费</v>
      </c>
      <c r="E38" s="109" t="str">
        <f>VLOOKUP($A38,'L3-明细条目报价 (3)'!$B$2:$I$148,5,FALSE)</f>
        <v>/</v>
      </c>
      <c r="F38" s="109" t="str">
        <f>VLOOKUP($A38,'L3-明细条目报价 (3)'!$B$2:$I$148,6,FALSE)</f>
        <v>如丰田考斯特，以10分钟为最低计量单位，不足10分钟不计算费用</v>
      </c>
      <c r="G38" s="54" t="str">
        <f>VLOOKUP($A38,'L3-明细条目报价 (3)'!$B$2:$I$148,7,FALSE)</f>
        <v>辆/小时</v>
      </c>
      <c r="H38" s="59">
        <f>VLOOKUP($A38,'L3-明细条目报价 (3)'!$B$2:$I$148,8,FALSE)</f>
        <v>92</v>
      </c>
      <c r="I38" s="13">
        <v>600</v>
      </c>
      <c r="J38" s="110">
        <f t="shared" si="0"/>
        <v>55200</v>
      </c>
    </row>
    <row r="39" spans="1:10">
      <c r="A39" s="15" t="s">
        <v>85</v>
      </c>
      <c r="B39" s="109" t="str">
        <f>VLOOKUP($A39,'L3-明细条目报价 (3)'!$B$2:$I$148,2,FALSE)</f>
        <v>地面交通</v>
      </c>
      <c r="C39" s="54" t="str">
        <f>VLOOKUP($A39,'L3-明细条目报价 (3)'!$B$2:$I$148,3,FALSE)</f>
        <v>15座豪华小巴或等同档次</v>
      </c>
      <c r="D39" s="54" t="str">
        <f>VLOOKUP($A39,'L3-明细条目报价 (3)'!$B$2:$I$148,4,FALSE)</f>
        <v>超公里费</v>
      </c>
      <c r="E39" s="109" t="str">
        <f>VLOOKUP($A39,'L3-明细条目报价 (3)'!$B$2:$I$148,5,FALSE)</f>
        <v>/</v>
      </c>
      <c r="F39" s="109" t="str">
        <f>VLOOKUP($A39,'L3-明细条目报价 (3)'!$B$2:$I$148,6,FALSE)</f>
        <v>如丰田考斯特，以1公里为最低计量单位，不足1公里不计算费用</v>
      </c>
      <c r="G39" s="54" t="str">
        <f>VLOOKUP($A39,'L3-明细条目报价 (3)'!$B$2:$I$148,7,FALSE)</f>
        <v>车/公里</v>
      </c>
      <c r="H39" s="59">
        <f>VLOOKUP($A39,'L3-明细条目报价 (3)'!$B$2:$I$148,8,FALSE)</f>
        <v>9.2</v>
      </c>
      <c r="I39" s="13">
        <f>I38*8</f>
        <v>4800</v>
      </c>
      <c r="J39" s="110">
        <f t="shared" si="0"/>
        <v>44160</v>
      </c>
    </row>
    <row r="40" spans="1:10">
      <c r="A40" s="15" t="s">
        <v>86</v>
      </c>
      <c r="B40" s="109" t="str">
        <f>VLOOKUP($A40,'L3-明细条目报价 (3)'!$B$2:$I$148,2,FALSE)</f>
        <v>地面交通</v>
      </c>
      <c r="C40" s="54" t="str">
        <f>VLOOKUP($A40,'L3-明细条目报价 (3)'!$B$2:$I$148,3,FALSE)</f>
        <v>19-22座普通小巴或等同档次</v>
      </c>
      <c r="D40" s="54" t="str">
        <f>VLOOKUP($A40,'L3-明细条目报价 (3)'!$B$2:$I$148,4,FALSE)</f>
        <v>单次使用，60公里内，高速费另计</v>
      </c>
      <c r="E40" s="109" t="str">
        <f>VLOOKUP($A40,'L3-明细条目报价 (3)'!$B$2:$I$148,5,FALSE)</f>
        <v>/</v>
      </c>
      <c r="F40" s="109" t="str">
        <f>VLOOKUP($A40,'L3-明细条目报价 (3)'!$B$2:$I$148,6,FALSE)</f>
        <v>如丰田考斯特，包含车辆使用费/燃油充电费/司机服务费/司机餐食费，不含:停车费/高速费(含路桥费)</v>
      </c>
      <c r="G40" s="54" t="str">
        <f>VLOOKUP($A40,'L3-明细条目报价 (3)'!$B$2:$I$148,7,FALSE)</f>
        <v>辆/趟</v>
      </c>
      <c r="H40" s="59">
        <f>VLOOKUP($A40,'L3-明细条目报价 (3)'!$B$2:$I$148,8,FALSE)</f>
        <v>874</v>
      </c>
      <c r="I40" s="13">
        <v>100</v>
      </c>
      <c r="J40" s="110">
        <f t="shared" si="0"/>
        <v>87400</v>
      </c>
    </row>
    <row r="41" spans="1:10">
      <c r="A41" s="15" t="s">
        <v>87</v>
      </c>
      <c r="B41" s="109" t="str">
        <f>VLOOKUP($A41,'L3-明细条目报价 (3)'!$B$2:$I$148,2,FALSE)</f>
        <v>地面交通</v>
      </c>
      <c r="C41" s="54" t="str">
        <f>VLOOKUP($A41,'L3-明细条目报价 (3)'!$B$2:$I$148,3,FALSE)</f>
        <v>19-22座普通小巴或等同档次</v>
      </c>
      <c r="D41" s="54" t="str">
        <f>VLOOKUP($A41,'L3-明细条目报价 (3)'!$B$2:$I$148,4,FALSE)</f>
        <v> 包车，1天8小时 or 100km计算，超出公里数及时间另计费</v>
      </c>
      <c r="E41" s="109" t="str">
        <f>VLOOKUP($A41,'L3-明细条目报价 (3)'!$B$2:$I$148,5,FALSE)</f>
        <v>/</v>
      </c>
      <c r="F41" s="109" t="str">
        <f>VLOOKUP($A41,'L3-明细条目报价 (3)'!$B$2:$I$148,6,FALSE)</f>
        <v>如丰田考斯特，包含：车辆使用费/燃油充电费/司机服务费/司机餐食费，不含:停车费/高速费(含路桥费)/司机住宿费 </v>
      </c>
      <c r="G41" s="54" t="str">
        <f>VLOOKUP($A41,'L3-明细条目报价 (3)'!$B$2:$I$148,7,FALSE)</f>
        <v>辆/天</v>
      </c>
      <c r="H41" s="59">
        <f>VLOOKUP($A41,'L3-明细条目报价 (3)'!$B$2:$I$148,8,FALSE)</f>
        <v>1196</v>
      </c>
      <c r="I41" s="13">
        <v>300</v>
      </c>
      <c r="J41" s="110">
        <f t="shared" si="0"/>
        <v>358800</v>
      </c>
    </row>
    <row r="42" spans="1:10">
      <c r="A42" s="15" t="s">
        <v>88</v>
      </c>
      <c r="B42" s="109" t="str">
        <f>VLOOKUP($A42,'L3-明细条目报价 (3)'!$B$2:$I$148,2,FALSE)</f>
        <v>地面交通</v>
      </c>
      <c r="C42" s="54" t="str">
        <f>VLOOKUP($A42,'L3-明细条目报价 (3)'!$B$2:$I$148,3,FALSE)</f>
        <v>19-22座普通小巴或等同档次</v>
      </c>
      <c r="D42" s="54" t="str">
        <f>VLOOKUP($A42,'L3-明细条目报价 (3)'!$B$2:$I$148,4,FALSE)</f>
        <v>超时长费</v>
      </c>
      <c r="E42" s="109" t="str">
        <f>VLOOKUP($A42,'L3-明细条目报价 (3)'!$B$2:$I$148,5,FALSE)</f>
        <v>/</v>
      </c>
      <c r="F42" s="109" t="str">
        <f>VLOOKUP($A42,'L3-明细条目报价 (3)'!$B$2:$I$148,6,FALSE)</f>
        <v>如丰田考斯特，以10分钟为最低计量单位，不足10分钟不计算费用</v>
      </c>
      <c r="G42" s="54" t="str">
        <f>VLOOKUP($A42,'L3-明细条目报价 (3)'!$B$2:$I$148,7,FALSE)</f>
        <v>辆/小时</v>
      </c>
      <c r="H42" s="59">
        <f>VLOOKUP($A42,'L3-明细条目报价 (3)'!$B$2:$I$148,8,FALSE)</f>
        <v>96.6</v>
      </c>
      <c r="I42" s="13">
        <v>600</v>
      </c>
      <c r="J42" s="110">
        <f t="shared" si="0"/>
        <v>57960</v>
      </c>
    </row>
    <row r="43" spans="1:10">
      <c r="A43" s="15" t="s">
        <v>89</v>
      </c>
      <c r="B43" s="109" t="str">
        <f>VLOOKUP($A43,'L3-明细条目报价 (3)'!$B$2:$I$148,2,FALSE)</f>
        <v>地面交通</v>
      </c>
      <c r="C43" s="54" t="str">
        <f>VLOOKUP($A43,'L3-明细条目报价 (3)'!$B$2:$I$148,3,FALSE)</f>
        <v>19-22座普通小巴或等同档次</v>
      </c>
      <c r="D43" s="54" t="str">
        <f>VLOOKUP($A43,'L3-明细条目报价 (3)'!$B$2:$I$148,4,FALSE)</f>
        <v>超公里费</v>
      </c>
      <c r="E43" s="109" t="str">
        <f>VLOOKUP($A43,'L3-明细条目报价 (3)'!$B$2:$I$148,5,FALSE)</f>
        <v>/</v>
      </c>
      <c r="F43" s="109" t="str">
        <f>VLOOKUP($A43,'L3-明细条目报价 (3)'!$B$2:$I$148,6,FALSE)</f>
        <v>如丰田考斯特，以1公里为最低计量单位，不足1公里不计算费用</v>
      </c>
      <c r="G43" s="54" t="str">
        <f>VLOOKUP($A43,'L3-明细条目报价 (3)'!$B$2:$I$148,7,FALSE)</f>
        <v>车/公里</v>
      </c>
      <c r="H43" s="59">
        <f>VLOOKUP($A43,'L3-明细条目报价 (3)'!$B$2:$I$148,8,FALSE)</f>
        <v>9.476</v>
      </c>
      <c r="I43" s="13">
        <f>I42*8</f>
        <v>4800</v>
      </c>
      <c r="J43" s="110">
        <f t="shared" si="0"/>
        <v>45484.8</v>
      </c>
    </row>
    <row r="44" spans="1:10">
      <c r="A44" s="15" t="s">
        <v>90</v>
      </c>
      <c r="B44" s="109" t="str">
        <f>VLOOKUP($A44,'L3-明细条目报价 (3)'!$B$2:$I$148,2,FALSE)</f>
        <v>地面交通</v>
      </c>
      <c r="C44" s="54" t="str">
        <f>VLOOKUP($A44,'L3-明细条目报价 (3)'!$B$2:$I$148,3,FALSE)</f>
        <v>19-22座豪华小巴或等同档次</v>
      </c>
      <c r="D44" s="54" t="str">
        <f>VLOOKUP($A44,'L3-明细条目报价 (3)'!$B$2:$I$148,4,FALSE)</f>
        <v>单次使用，60公里内，高速费另计</v>
      </c>
      <c r="E44" s="109" t="str">
        <f>VLOOKUP($A44,'L3-明细条目报价 (3)'!$B$2:$I$148,5,FALSE)</f>
        <v>/</v>
      </c>
      <c r="F44" s="109" t="str">
        <f>VLOOKUP($A44,'L3-明细条目报价 (3)'!$B$2:$I$148,6,FALSE)</f>
        <v>如丰田考斯特，包含车辆使用费/燃油充电费/司机服务费/司机餐食费，不含:停车费/高速费(含路桥费)</v>
      </c>
      <c r="G44" s="54" t="str">
        <f>VLOOKUP($A44,'L3-明细条目报价 (3)'!$B$2:$I$148,7,FALSE)</f>
        <v>辆/趟</v>
      </c>
      <c r="H44" s="59">
        <f>VLOOKUP($A44,'L3-明细条目报价 (3)'!$B$2:$I$148,8,FALSE)</f>
        <v>920</v>
      </c>
      <c r="I44" s="13">
        <v>50</v>
      </c>
      <c r="J44" s="110">
        <f t="shared" si="0"/>
        <v>46000</v>
      </c>
    </row>
    <row r="45" spans="1:10">
      <c r="A45" s="15" t="s">
        <v>91</v>
      </c>
      <c r="B45" s="109" t="str">
        <f>VLOOKUP($A45,'L3-明细条目报价 (3)'!$B$2:$I$148,2,FALSE)</f>
        <v>地面交通</v>
      </c>
      <c r="C45" s="54" t="str">
        <f>VLOOKUP($A45,'L3-明细条目报价 (3)'!$B$2:$I$148,3,FALSE)</f>
        <v>19-22座豪华小巴或等同档次</v>
      </c>
      <c r="D45" s="54" t="str">
        <f>VLOOKUP($A45,'L3-明细条目报价 (3)'!$B$2:$I$148,4,FALSE)</f>
        <v> 包车，1天8小时 or 100km计算，超出公里数及时间另计费</v>
      </c>
      <c r="E45" s="109" t="str">
        <f>VLOOKUP($A45,'L3-明细条目报价 (3)'!$B$2:$I$148,5,FALSE)</f>
        <v>/</v>
      </c>
      <c r="F45" s="109" t="str">
        <f>VLOOKUP($A45,'L3-明细条目报价 (3)'!$B$2:$I$148,6,FALSE)</f>
        <v>如丰田考斯特，包含：车辆使用费/燃油充电费/司机服务费/司机餐食费，不含:停车费/高速费(含路桥费)/司机住宿费 </v>
      </c>
      <c r="G45" s="54" t="str">
        <f>VLOOKUP($A45,'L3-明细条目报价 (3)'!$B$2:$I$148,7,FALSE)</f>
        <v>辆/天</v>
      </c>
      <c r="H45" s="59">
        <f>VLOOKUP($A45,'L3-明细条目报价 (3)'!$B$2:$I$148,8,FALSE)</f>
        <v>1518</v>
      </c>
      <c r="I45" s="13">
        <v>150</v>
      </c>
      <c r="J45" s="110">
        <f t="shared" si="0"/>
        <v>227700</v>
      </c>
    </row>
    <row r="46" spans="1:10">
      <c r="A46" s="15" t="s">
        <v>92</v>
      </c>
      <c r="B46" s="109" t="str">
        <f>VLOOKUP($A46,'L3-明细条目报价 (3)'!$B$2:$I$148,2,FALSE)</f>
        <v>地面交通</v>
      </c>
      <c r="C46" s="54" t="str">
        <f>VLOOKUP($A46,'L3-明细条目报价 (3)'!$B$2:$I$148,3,FALSE)</f>
        <v>19-22座豪华小巴或等同档次</v>
      </c>
      <c r="D46" s="54" t="str">
        <f>VLOOKUP($A46,'L3-明细条目报价 (3)'!$B$2:$I$148,4,FALSE)</f>
        <v>超时长费</v>
      </c>
      <c r="E46" s="109" t="str">
        <f>VLOOKUP($A46,'L3-明细条目报价 (3)'!$B$2:$I$148,5,FALSE)</f>
        <v>/</v>
      </c>
      <c r="F46" s="109" t="str">
        <f>VLOOKUP($A46,'L3-明细条目报价 (3)'!$B$2:$I$148,6,FALSE)</f>
        <v>如丰田考斯特，以10分钟为最低计量单位，不足10分钟不计算费用</v>
      </c>
      <c r="G46" s="54" t="str">
        <f>VLOOKUP($A46,'L3-明细条目报价 (3)'!$B$2:$I$148,7,FALSE)</f>
        <v>辆/小时</v>
      </c>
      <c r="H46" s="59">
        <f>VLOOKUP($A46,'L3-明细条目报价 (3)'!$B$2:$I$148,8,FALSE)</f>
        <v>105.8</v>
      </c>
      <c r="I46" s="13">
        <v>300</v>
      </c>
      <c r="J46" s="110">
        <f t="shared" si="0"/>
        <v>31740</v>
      </c>
    </row>
    <row r="47" spans="1:10">
      <c r="A47" s="15" t="s">
        <v>93</v>
      </c>
      <c r="B47" s="109" t="str">
        <f>VLOOKUP($A47,'L3-明细条目报价 (3)'!$B$2:$I$148,2,FALSE)</f>
        <v>地面交通</v>
      </c>
      <c r="C47" s="54" t="str">
        <f>VLOOKUP($A47,'L3-明细条目报价 (3)'!$B$2:$I$148,3,FALSE)</f>
        <v>19-22座豪华小巴或等同档次</v>
      </c>
      <c r="D47" s="54" t="str">
        <f>VLOOKUP($A47,'L3-明细条目报价 (3)'!$B$2:$I$148,4,FALSE)</f>
        <v>超公里费</v>
      </c>
      <c r="E47" s="109" t="str">
        <f>VLOOKUP($A47,'L3-明细条目报价 (3)'!$B$2:$I$148,5,FALSE)</f>
        <v>/</v>
      </c>
      <c r="F47" s="109" t="str">
        <f>VLOOKUP($A47,'L3-明细条目报价 (3)'!$B$2:$I$148,6,FALSE)</f>
        <v>如丰田考斯特，以1公里为最低计量单位，不足1公里不计算费用</v>
      </c>
      <c r="G47" s="54" t="str">
        <f>VLOOKUP($A47,'L3-明细条目报价 (3)'!$B$2:$I$148,7,FALSE)</f>
        <v>车/公里</v>
      </c>
      <c r="H47" s="59">
        <f>VLOOKUP($A47,'L3-明细条目报价 (3)'!$B$2:$I$148,8,FALSE)</f>
        <v>10.396</v>
      </c>
      <c r="I47" s="13">
        <v>2400</v>
      </c>
      <c r="J47" s="110">
        <f t="shared" si="0"/>
        <v>24950.4</v>
      </c>
    </row>
    <row r="48" spans="1:10">
      <c r="A48" s="15" t="s">
        <v>94</v>
      </c>
      <c r="B48" s="109" t="str">
        <f>VLOOKUP($A48,'L3-明细条目报价 (3)'!$B$2:$I$148,2,FALSE)</f>
        <v>地面交通</v>
      </c>
      <c r="C48" s="54" t="str">
        <f>VLOOKUP($A48,'L3-明细条目报价 (3)'!$B$2:$I$148,3,FALSE)</f>
        <v>33座中巴或等同档次</v>
      </c>
      <c r="D48" s="54" t="str">
        <f>VLOOKUP($A48,'L3-明细条目报价 (3)'!$B$2:$I$148,4,FALSE)</f>
        <v>单次使用，60公里内，高速费另计</v>
      </c>
      <c r="E48" s="109" t="str">
        <f>VLOOKUP($A48,'L3-明细条目报价 (3)'!$B$2:$I$148,5,FALSE)</f>
        <v>/</v>
      </c>
      <c r="F48" s="109" t="str">
        <f>VLOOKUP($A48,'L3-明细条目报价 (3)'!$B$2:$I$148,6,FALSE)</f>
        <v>如金龙，包含车辆使用费/燃油充电费/司机服务费/司机餐食费，不含:停车费/高速费(含路桥费)</v>
      </c>
      <c r="G48" s="54" t="str">
        <f>VLOOKUP($A48,'L3-明细条目报价 (3)'!$B$2:$I$148,7,FALSE)</f>
        <v>辆/趟</v>
      </c>
      <c r="H48" s="59">
        <f>VLOOKUP($A48,'L3-明细条目报价 (3)'!$B$2:$I$148,8,FALSE)</f>
        <v>920</v>
      </c>
      <c r="I48" s="13">
        <v>50</v>
      </c>
      <c r="J48" s="110">
        <f t="shared" si="0"/>
        <v>46000</v>
      </c>
    </row>
    <row r="49" spans="1:10">
      <c r="A49" s="15" t="s">
        <v>95</v>
      </c>
      <c r="B49" s="109" t="str">
        <f>VLOOKUP($A49,'L3-明细条目报价 (3)'!$B$2:$I$148,2,FALSE)</f>
        <v>地面交通</v>
      </c>
      <c r="C49" s="54" t="str">
        <f>VLOOKUP($A49,'L3-明细条目报价 (3)'!$B$2:$I$148,3,FALSE)</f>
        <v>33座中巴或等同档次</v>
      </c>
      <c r="D49" s="54" t="str">
        <f>VLOOKUP($A49,'L3-明细条目报价 (3)'!$B$2:$I$148,4,FALSE)</f>
        <v> 包车，1天8小时 or 100km计算，超出公里数及时间另计费</v>
      </c>
      <c r="E49" s="109" t="str">
        <f>VLOOKUP($A49,'L3-明细条目报价 (3)'!$B$2:$I$148,5,FALSE)</f>
        <v>/</v>
      </c>
      <c r="F49" s="109" t="str">
        <f>VLOOKUP($A49,'L3-明细条目报价 (3)'!$B$2:$I$148,6,FALSE)</f>
        <v>如金龙，包含：车辆使用费/燃油充电费/司机服务费/司机餐食费，不含:停车费/高速费(含路桥费)/司机住宿费 </v>
      </c>
      <c r="G49" s="54" t="str">
        <f>VLOOKUP($A49,'L3-明细条目报价 (3)'!$B$2:$I$148,7,FALSE)</f>
        <v>辆/天</v>
      </c>
      <c r="H49" s="59">
        <f>VLOOKUP($A49,'L3-明细条目报价 (3)'!$B$2:$I$148,8,FALSE)</f>
        <v>1426</v>
      </c>
      <c r="I49" s="13">
        <v>150</v>
      </c>
      <c r="J49" s="110">
        <f t="shared" si="0"/>
        <v>213900</v>
      </c>
    </row>
    <row r="50" spans="1:10">
      <c r="A50" s="15" t="s">
        <v>96</v>
      </c>
      <c r="B50" s="109" t="str">
        <f>VLOOKUP($A50,'L3-明细条目报价 (3)'!$B$2:$I$148,2,FALSE)</f>
        <v>地面交通</v>
      </c>
      <c r="C50" s="54" t="str">
        <f>VLOOKUP($A50,'L3-明细条目报价 (3)'!$B$2:$I$148,3,FALSE)</f>
        <v>33座中巴或等同档次</v>
      </c>
      <c r="D50" s="54" t="str">
        <f>VLOOKUP($A50,'L3-明细条目报价 (3)'!$B$2:$I$148,4,FALSE)</f>
        <v>超时长费</v>
      </c>
      <c r="E50" s="109" t="str">
        <f>VLOOKUP($A50,'L3-明细条目报价 (3)'!$B$2:$I$148,5,FALSE)</f>
        <v>/</v>
      </c>
      <c r="F50" s="109" t="str">
        <f>VLOOKUP($A50,'L3-明细条目报价 (3)'!$B$2:$I$148,6,FALSE)</f>
        <v>如金龙，以10分钟为最低计量单位，不足10分钟不计算费用</v>
      </c>
      <c r="G50" s="54" t="str">
        <f>VLOOKUP($A50,'L3-明细条目报价 (3)'!$B$2:$I$148,7,FALSE)</f>
        <v>辆/小时</v>
      </c>
      <c r="H50" s="59">
        <f>VLOOKUP($A50,'L3-明细条目报价 (3)'!$B$2:$I$148,8,FALSE)</f>
        <v>94.76</v>
      </c>
      <c r="I50" s="13">
        <v>300</v>
      </c>
      <c r="J50" s="110">
        <f t="shared" si="0"/>
        <v>28428</v>
      </c>
    </row>
    <row r="51" spans="1:10">
      <c r="A51" s="15" t="s">
        <v>97</v>
      </c>
      <c r="B51" s="109" t="str">
        <f>VLOOKUP($A51,'L3-明细条目报价 (3)'!$B$2:$I$148,2,FALSE)</f>
        <v>地面交通</v>
      </c>
      <c r="C51" s="54" t="str">
        <f>VLOOKUP($A51,'L3-明细条目报价 (3)'!$B$2:$I$148,3,FALSE)</f>
        <v>33座中巴或等同档次</v>
      </c>
      <c r="D51" s="54" t="str">
        <f>VLOOKUP($A51,'L3-明细条目报价 (3)'!$B$2:$I$148,4,FALSE)</f>
        <v>超公里费</v>
      </c>
      <c r="E51" s="109" t="str">
        <f>VLOOKUP($A51,'L3-明细条目报价 (3)'!$B$2:$I$148,5,FALSE)</f>
        <v>/</v>
      </c>
      <c r="F51" s="109" t="str">
        <f>VLOOKUP($A51,'L3-明细条目报价 (3)'!$B$2:$I$148,6,FALSE)</f>
        <v>如金龙，以1公里为最低计量单位，不足1公里不计算费用</v>
      </c>
      <c r="G51" s="54" t="str">
        <f>VLOOKUP($A51,'L3-明细条目报价 (3)'!$B$2:$I$148,7,FALSE)</f>
        <v>车/公里</v>
      </c>
      <c r="H51" s="59">
        <f>VLOOKUP($A51,'L3-明细条目报价 (3)'!$B$2:$I$148,8,FALSE)</f>
        <v>9.476</v>
      </c>
      <c r="I51" s="13">
        <v>2400</v>
      </c>
      <c r="J51" s="110">
        <f t="shared" si="0"/>
        <v>22742.4</v>
      </c>
    </row>
    <row r="52" spans="1:10">
      <c r="A52" s="15" t="s">
        <v>98</v>
      </c>
      <c r="B52" s="109" t="str">
        <f>VLOOKUP($A52,'L3-明细条目报价 (3)'!$B$2:$I$148,2,FALSE)</f>
        <v>地面交通</v>
      </c>
      <c r="C52" s="54" t="str">
        <f>VLOOKUP($A52,'L3-明细条目报价 (3)'!$B$2:$I$148,3,FALSE)</f>
        <v>37座中巴或等同档次</v>
      </c>
      <c r="D52" s="54" t="str">
        <f>VLOOKUP($A52,'L3-明细条目报价 (3)'!$B$2:$I$148,4,FALSE)</f>
        <v>单次使用，60公里内，高速费另计</v>
      </c>
      <c r="E52" s="109" t="str">
        <f>VLOOKUP($A52,'L3-明细条目报价 (3)'!$B$2:$I$148,5,FALSE)</f>
        <v>/</v>
      </c>
      <c r="F52" s="109" t="str">
        <f>VLOOKUP($A52,'L3-明细条目报价 (3)'!$B$2:$I$148,6,FALSE)</f>
        <v>如金龙，包含车辆使用费/燃油充电费/司机服务费/司机餐食费，不含:停车费/高速费(含路桥费)</v>
      </c>
      <c r="G52" s="54" t="str">
        <f>VLOOKUP($A52,'L3-明细条目报价 (3)'!$B$2:$I$148,7,FALSE)</f>
        <v>辆/趟</v>
      </c>
      <c r="H52" s="59">
        <f>VLOOKUP($A52,'L3-明细条目报价 (3)'!$B$2:$I$148,8,FALSE)</f>
        <v>966</v>
      </c>
      <c r="I52" s="13">
        <v>50</v>
      </c>
      <c r="J52" s="110">
        <f t="shared" si="0"/>
        <v>48300</v>
      </c>
    </row>
    <row r="53" spans="1:10">
      <c r="A53" s="15" t="s">
        <v>99</v>
      </c>
      <c r="B53" s="109" t="str">
        <f>VLOOKUP($A53,'L3-明细条目报价 (3)'!$B$2:$I$148,2,FALSE)</f>
        <v>地面交通</v>
      </c>
      <c r="C53" s="54" t="str">
        <f>VLOOKUP($A53,'L3-明细条目报价 (3)'!$B$2:$I$148,3,FALSE)</f>
        <v>37座中巴或等同档次</v>
      </c>
      <c r="D53" s="54" t="str">
        <f>VLOOKUP($A53,'L3-明细条目报价 (3)'!$B$2:$I$148,4,FALSE)</f>
        <v> 包车，1天8小时 or 100km计算，超出公里数及时间另计费</v>
      </c>
      <c r="E53" s="109" t="str">
        <f>VLOOKUP($A53,'L3-明细条目报价 (3)'!$B$2:$I$148,5,FALSE)</f>
        <v>/</v>
      </c>
      <c r="F53" s="109" t="str">
        <f>VLOOKUP($A53,'L3-明细条目报价 (3)'!$B$2:$I$148,6,FALSE)</f>
        <v>如金龙，包含：车辆使用费/燃油充电费/司机服务费/司机餐食费，不含:停车费/高速费(含路桥费)/司机住宿费 </v>
      </c>
      <c r="G53" s="54" t="str">
        <f>VLOOKUP($A53,'L3-明细条目报价 (3)'!$B$2:$I$148,7,FALSE)</f>
        <v>辆/天</v>
      </c>
      <c r="H53" s="59">
        <f>VLOOKUP($A53,'L3-明细条目报价 (3)'!$B$2:$I$148,8,FALSE)</f>
        <v>1610</v>
      </c>
      <c r="I53" s="13">
        <v>150</v>
      </c>
      <c r="J53" s="110">
        <f t="shared" si="0"/>
        <v>241500</v>
      </c>
    </row>
    <row r="54" spans="1:10">
      <c r="A54" s="15" t="s">
        <v>100</v>
      </c>
      <c r="B54" s="109" t="str">
        <f>VLOOKUP($A54,'L3-明细条目报价 (3)'!$B$2:$I$148,2,FALSE)</f>
        <v>地面交通</v>
      </c>
      <c r="C54" s="54" t="str">
        <f>VLOOKUP($A54,'L3-明细条目报价 (3)'!$B$2:$I$148,3,FALSE)</f>
        <v>37座中巴或等同档次</v>
      </c>
      <c r="D54" s="54" t="str">
        <f>VLOOKUP($A54,'L3-明细条目报价 (3)'!$B$2:$I$148,4,FALSE)</f>
        <v>超时长费</v>
      </c>
      <c r="E54" s="109" t="str">
        <f>VLOOKUP($A54,'L3-明细条目报价 (3)'!$B$2:$I$148,5,FALSE)</f>
        <v>/</v>
      </c>
      <c r="F54" s="109" t="str">
        <f>VLOOKUP($A54,'L3-明细条目报价 (3)'!$B$2:$I$148,6,FALSE)</f>
        <v>如金龙，以10分钟为最低计量单位，不足10分钟不计算费用</v>
      </c>
      <c r="G54" s="54" t="str">
        <f>VLOOKUP($A54,'L3-明细条目报价 (3)'!$B$2:$I$148,7,FALSE)</f>
        <v>辆/小时</v>
      </c>
      <c r="H54" s="59">
        <f>VLOOKUP($A54,'L3-明细条目报价 (3)'!$B$2:$I$148,8,FALSE)</f>
        <v>94.76</v>
      </c>
      <c r="I54" s="13">
        <v>300</v>
      </c>
      <c r="J54" s="110">
        <f t="shared" si="0"/>
        <v>28428</v>
      </c>
    </row>
    <row r="55" spans="1:10">
      <c r="A55" s="15" t="s">
        <v>101</v>
      </c>
      <c r="B55" s="109" t="str">
        <f>VLOOKUP($A55,'L3-明细条目报价 (3)'!$B$2:$I$148,2,FALSE)</f>
        <v>地面交通</v>
      </c>
      <c r="C55" s="54" t="str">
        <f>VLOOKUP($A55,'L3-明细条目报价 (3)'!$B$2:$I$148,3,FALSE)</f>
        <v>37座中巴或等同档次</v>
      </c>
      <c r="D55" s="54" t="str">
        <f>VLOOKUP($A55,'L3-明细条目报价 (3)'!$B$2:$I$148,4,FALSE)</f>
        <v>超公里费</v>
      </c>
      <c r="E55" s="109" t="str">
        <f>VLOOKUP($A55,'L3-明细条目报价 (3)'!$B$2:$I$148,5,FALSE)</f>
        <v>/</v>
      </c>
      <c r="F55" s="109" t="str">
        <f>VLOOKUP($A55,'L3-明细条目报价 (3)'!$B$2:$I$148,6,FALSE)</f>
        <v>如金龙，以1公里为最低计量单位，不足1公里不计算费用</v>
      </c>
      <c r="G55" s="54" t="str">
        <f>VLOOKUP($A55,'L3-明细条目报价 (3)'!$B$2:$I$148,7,FALSE)</f>
        <v>车/公里</v>
      </c>
      <c r="H55" s="59">
        <f>VLOOKUP($A55,'L3-明细条目报价 (3)'!$B$2:$I$148,8,FALSE)</f>
        <v>9.476</v>
      </c>
      <c r="I55" s="13">
        <v>2400</v>
      </c>
      <c r="J55" s="110">
        <f t="shared" si="0"/>
        <v>22742.4</v>
      </c>
    </row>
    <row r="56" spans="1:10">
      <c r="A56" s="15" t="s">
        <v>102</v>
      </c>
      <c r="B56" s="109" t="str">
        <f>VLOOKUP($A56,'L3-明细条目报价 (3)'!$B$2:$I$148,2,FALSE)</f>
        <v>地面交通</v>
      </c>
      <c r="C56" s="54" t="str">
        <f>VLOOKUP($A56,'L3-明细条目报价 (3)'!$B$2:$I$148,3,FALSE)</f>
        <v>45座中巴或等同档次</v>
      </c>
      <c r="D56" s="54" t="str">
        <f>VLOOKUP($A56,'L3-明细条目报价 (3)'!$B$2:$I$148,4,FALSE)</f>
        <v>单次使用，60公里内，高速费另计</v>
      </c>
      <c r="E56" s="109" t="str">
        <f>VLOOKUP($A56,'L3-明细条目报价 (3)'!$B$2:$I$148,5,FALSE)</f>
        <v>/</v>
      </c>
      <c r="F56" s="109" t="str">
        <f>VLOOKUP($A56,'L3-明细条目报价 (3)'!$B$2:$I$148,6,FALSE)</f>
        <v>如金龙，包含车辆使用费/燃油充电费/司机服务费/司机餐食费，不含:停车费/高速费(含路桥费)</v>
      </c>
      <c r="G56" s="54" t="str">
        <f>VLOOKUP($A56,'L3-明细条目报价 (3)'!$B$2:$I$148,7,FALSE)</f>
        <v>辆/趟</v>
      </c>
      <c r="H56" s="59">
        <f>VLOOKUP($A56,'L3-明细条目报价 (3)'!$B$2:$I$148,8,FALSE)</f>
        <v>1196</v>
      </c>
      <c r="I56" s="13">
        <v>50</v>
      </c>
      <c r="J56" s="110">
        <f t="shared" si="0"/>
        <v>59800</v>
      </c>
    </row>
    <row r="57" spans="1:10">
      <c r="A57" s="15" t="s">
        <v>103</v>
      </c>
      <c r="B57" s="109" t="str">
        <f>VLOOKUP($A57,'L3-明细条目报价 (3)'!$B$2:$I$148,2,FALSE)</f>
        <v>地面交通</v>
      </c>
      <c r="C57" s="54" t="str">
        <f>VLOOKUP($A57,'L3-明细条目报价 (3)'!$B$2:$I$148,3,FALSE)</f>
        <v>45座中巴或等同档次</v>
      </c>
      <c r="D57" s="54" t="str">
        <f>VLOOKUP($A57,'L3-明细条目报价 (3)'!$B$2:$I$148,4,FALSE)</f>
        <v> 包车，1天8小时 or 100km计算，超出公里数及时间另计费</v>
      </c>
      <c r="E57" s="109" t="str">
        <f>VLOOKUP($A57,'L3-明细条目报价 (3)'!$B$2:$I$148,5,FALSE)</f>
        <v>/</v>
      </c>
      <c r="F57" s="109" t="str">
        <f>VLOOKUP($A57,'L3-明细条目报价 (3)'!$B$2:$I$148,6,FALSE)</f>
        <v>如金龙，包含：车辆使用费/燃油充电费/司机服务费/司机餐食费，不含:停车费/高速费(含路桥费)/司机住宿费 </v>
      </c>
      <c r="G57" s="54" t="str">
        <f>VLOOKUP($A57,'L3-明细条目报价 (3)'!$B$2:$I$148,7,FALSE)</f>
        <v>辆/天</v>
      </c>
      <c r="H57" s="59">
        <f>VLOOKUP($A57,'L3-明细条目报价 (3)'!$B$2:$I$148,8,FALSE)</f>
        <v>1656</v>
      </c>
      <c r="I57" s="13">
        <v>150</v>
      </c>
      <c r="J57" s="110">
        <f t="shared" si="0"/>
        <v>248400</v>
      </c>
    </row>
    <row r="58" spans="1:10">
      <c r="A58" s="15" t="s">
        <v>104</v>
      </c>
      <c r="B58" s="109" t="str">
        <f>VLOOKUP($A58,'L3-明细条目报价 (3)'!$B$2:$I$148,2,FALSE)</f>
        <v>地面交通</v>
      </c>
      <c r="C58" s="54" t="str">
        <f>VLOOKUP($A58,'L3-明细条目报价 (3)'!$B$2:$I$148,3,FALSE)</f>
        <v>45座中巴或等同档次</v>
      </c>
      <c r="D58" s="54" t="str">
        <f>VLOOKUP($A58,'L3-明细条目报价 (3)'!$B$2:$I$148,4,FALSE)</f>
        <v>超时长费</v>
      </c>
      <c r="E58" s="109" t="str">
        <f>VLOOKUP($A58,'L3-明细条目报价 (3)'!$B$2:$I$148,5,FALSE)</f>
        <v>/</v>
      </c>
      <c r="F58" s="109" t="str">
        <f>VLOOKUP($A58,'L3-明细条目报价 (3)'!$B$2:$I$148,6,FALSE)</f>
        <v>如金龙，以10分钟为最低计量单位，不足10分钟不计算费用</v>
      </c>
      <c r="G58" s="54" t="str">
        <f>VLOOKUP($A58,'L3-明细条目报价 (3)'!$B$2:$I$148,7,FALSE)</f>
        <v>辆/小时</v>
      </c>
      <c r="H58" s="59">
        <f>VLOOKUP($A58,'L3-明细条目报价 (3)'!$B$2:$I$148,8,FALSE)</f>
        <v>99.36</v>
      </c>
      <c r="I58" s="13">
        <v>300</v>
      </c>
      <c r="J58" s="110">
        <f t="shared" si="0"/>
        <v>29808</v>
      </c>
    </row>
    <row r="59" spans="1:10">
      <c r="A59" s="15" t="s">
        <v>105</v>
      </c>
      <c r="B59" s="109" t="str">
        <f>VLOOKUP($A59,'L3-明细条目报价 (3)'!$B$2:$I$148,2,FALSE)</f>
        <v>地面交通</v>
      </c>
      <c r="C59" s="54" t="str">
        <f>VLOOKUP($A59,'L3-明细条目报价 (3)'!$B$2:$I$148,3,FALSE)</f>
        <v>45座中巴或等同档次</v>
      </c>
      <c r="D59" s="54" t="str">
        <f>VLOOKUP($A59,'L3-明细条目报价 (3)'!$B$2:$I$148,4,FALSE)</f>
        <v>超公里费</v>
      </c>
      <c r="E59" s="109" t="str">
        <f>VLOOKUP($A59,'L3-明细条目报价 (3)'!$B$2:$I$148,5,FALSE)</f>
        <v>/</v>
      </c>
      <c r="F59" s="109" t="str">
        <f>VLOOKUP($A59,'L3-明细条目报价 (3)'!$B$2:$I$148,6,FALSE)</f>
        <v>如金龙，以1公里为最低计量单位，不足1公里不计算费用</v>
      </c>
      <c r="G59" s="54" t="str">
        <f>VLOOKUP($A59,'L3-明细条目报价 (3)'!$B$2:$I$148,7,FALSE)</f>
        <v>车/公里</v>
      </c>
      <c r="H59" s="59">
        <f>VLOOKUP($A59,'L3-明细条目报价 (3)'!$B$2:$I$148,8,FALSE)</f>
        <v>13.8</v>
      </c>
      <c r="I59" s="13">
        <v>2400</v>
      </c>
      <c r="J59" s="110">
        <f t="shared" si="0"/>
        <v>33120</v>
      </c>
    </row>
    <row r="60" spans="1:10">
      <c r="A60" s="15" t="s">
        <v>106</v>
      </c>
      <c r="B60" s="109" t="str">
        <f>VLOOKUP($A60,'L3-明细条目报价 (3)'!$B$2:$I$148,2,FALSE)</f>
        <v>地面交通</v>
      </c>
      <c r="C60" s="54" t="str">
        <f>VLOOKUP($A60,'L3-明细条目报价 (3)'!$B$2:$I$148,3,FALSE)</f>
        <v>53座中巴或等同档次</v>
      </c>
      <c r="D60" s="54" t="str">
        <f>VLOOKUP($A60,'L3-明细条目报价 (3)'!$B$2:$I$148,4,FALSE)</f>
        <v>单次使用，60公里内，高速费另计</v>
      </c>
      <c r="E60" s="109" t="str">
        <f>VLOOKUP($A60,'L3-明细条目报价 (3)'!$B$2:$I$148,5,FALSE)</f>
        <v>/</v>
      </c>
      <c r="F60" s="109" t="str">
        <f>VLOOKUP($A60,'L3-明细条目报价 (3)'!$B$2:$I$148,6,FALSE)</f>
        <v>如金龙，包含车辆使用费/燃油充电费/司机服务费/司机餐食费，不含:停车费/高速费(含路桥费)</v>
      </c>
      <c r="G60" s="54" t="str">
        <f>VLOOKUP($A60,'L3-明细条目报价 (3)'!$B$2:$I$148,7,FALSE)</f>
        <v>辆/趟</v>
      </c>
      <c r="H60" s="59">
        <f>VLOOKUP($A60,'L3-明细条目报价 (3)'!$B$2:$I$148,8,FALSE)</f>
        <v>1242</v>
      </c>
      <c r="I60" s="13">
        <v>50</v>
      </c>
      <c r="J60" s="110">
        <f t="shared" si="0"/>
        <v>62100</v>
      </c>
    </row>
    <row r="61" spans="1:10">
      <c r="A61" s="15" t="s">
        <v>107</v>
      </c>
      <c r="B61" s="109" t="str">
        <f>VLOOKUP($A61,'L3-明细条目报价 (3)'!$B$2:$I$148,2,FALSE)</f>
        <v>地面交通</v>
      </c>
      <c r="C61" s="54" t="str">
        <f>VLOOKUP($A61,'L3-明细条目报价 (3)'!$B$2:$I$148,3,FALSE)</f>
        <v>53座中巴或等同档次</v>
      </c>
      <c r="D61" s="54" t="str">
        <f>VLOOKUP($A61,'L3-明细条目报价 (3)'!$B$2:$I$148,4,FALSE)</f>
        <v> 包车，1天8小时 or 100km计算，超出公里数及时间另计费</v>
      </c>
      <c r="E61" s="109" t="str">
        <f>VLOOKUP($A61,'L3-明细条目报价 (3)'!$B$2:$I$148,5,FALSE)</f>
        <v>/</v>
      </c>
      <c r="F61" s="109" t="str">
        <f>VLOOKUP($A61,'L3-明细条目报价 (3)'!$B$2:$I$148,6,FALSE)</f>
        <v>如金龙，包含：车辆使用费/燃油充电费/司机服务费/司机餐食费，不含:停车费/高速费(含路桥费)/司机住宿费 </v>
      </c>
      <c r="G61" s="54" t="str">
        <f>VLOOKUP($A61,'L3-明细条目报价 (3)'!$B$2:$I$148,7,FALSE)</f>
        <v>辆/天</v>
      </c>
      <c r="H61" s="59">
        <f>VLOOKUP($A61,'L3-明细条目报价 (3)'!$B$2:$I$148,8,FALSE)</f>
        <v>1656</v>
      </c>
      <c r="I61" s="13">
        <v>150</v>
      </c>
      <c r="J61" s="110">
        <f t="shared" si="0"/>
        <v>248400</v>
      </c>
    </row>
    <row r="62" spans="1:10">
      <c r="A62" s="15" t="s">
        <v>108</v>
      </c>
      <c r="B62" s="109" t="str">
        <f>VLOOKUP($A62,'L3-明细条目报价 (3)'!$B$2:$I$148,2,FALSE)</f>
        <v>地面交通</v>
      </c>
      <c r="C62" s="54" t="str">
        <f>VLOOKUP($A62,'L3-明细条目报价 (3)'!$B$2:$I$148,3,FALSE)</f>
        <v>53座中巴或等同档次</v>
      </c>
      <c r="D62" s="54" t="str">
        <f>VLOOKUP($A62,'L3-明细条目报价 (3)'!$B$2:$I$148,4,FALSE)</f>
        <v>超时长费</v>
      </c>
      <c r="E62" s="109" t="str">
        <f>VLOOKUP($A62,'L3-明细条目报价 (3)'!$B$2:$I$148,5,FALSE)</f>
        <v>/</v>
      </c>
      <c r="F62" s="109" t="str">
        <f>VLOOKUP($A62,'L3-明细条目报价 (3)'!$B$2:$I$148,6,FALSE)</f>
        <v>如金龙，以10分钟为最低计量单位，不足10分钟不计算费用</v>
      </c>
      <c r="G62" s="54" t="str">
        <f>VLOOKUP($A62,'L3-明细条目报价 (3)'!$B$2:$I$148,7,FALSE)</f>
        <v>辆/小时</v>
      </c>
      <c r="H62" s="59">
        <f>VLOOKUP($A62,'L3-明细条目报价 (3)'!$B$2:$I$148,8,FALSE)</f>
        <v>109.112</v>
      </c>
      <c r="I62" s="13">
        <v>300</v>
      </c>
      <c r="J62" s="110">
        <f t="shared" si="0"/>
        <v>32733.6</v>
      </c>
    </row>
    <row r="63" spans="1:10">
      <c r="A63" s="15" t="s">
        <v>109</v>
      </c>
      <c r="B63" s="109" t="str">
        <f>VLOOKUP($A63,'L3-明细条目报价 (3)'!$B$2:$I$148,2,FALSE)</f>
        <v>地面交通</v>
      </c>
      <c r="C63" s="54" t="str">
        <f>VLOOKUP($A63,'L3-明细条目报价 (3)'!$B$2:$I$148,3,FALSE)</f>
        <v>53座中巴或等同档次</v>
      </c>
      <c r="D63" s="54" t="str">
        <f>VLOOKUP($A63,'L3-明细条目报价 (3)'!$B$2:$I$148,4,FALSE)</f>
        <v>超公里费</v>
      </c>
      <c r="E63" s="109" t="str">
        <f>VLOOKUP($A63,'L3-明细条目报价 (3)'!$B$2:$I$148,5,FALSE)</f>
        <v>/</v>
      </c>
      <c r="F63" s="109" t="str">
        <f>VLOOKUP($A63,'L3-明细条目报价 (3)'!$B$2:$I$148,6,FALSE)</f>
        <v>如金龙，以1公里为最低计量单位，不足1公里不计算费用</v>
      </c>
      <c r="G63" s="54" t="str">
        <f>VLOOKUP($A63,'L3-明细条目报价 (3)'!$B$2:$I$148,7,FALSE)</f>
        <v>车/公里</v>
      </c>
      <c r="H63" s="59">
        <f>VLOOKUP($A63,'L3-明细条目报价 (3)'!$B$2:$I$148,8,FALSE)</f>
        <v>13.8</v>
      </c>
      <c r="I63" s="13">
        <v>2400</v>
      </c>
      <c r="J63" s="110">
        <f t="shared" si="0"/>
        <v>33120</v>
      </c>
    </row>
    <row r="64" spans="1:10">
      <c r="A64" s="15" t="s">
        <v>110</v>
      </c>
      <c r="B64" s="109" t="str">
        <f>VLOOKUP($A64,'L3-明细条目报价 (3)'!$B$2:$I$148,2,FALSE)</f>
        <v>地面交通</v>
      </c>
      <c r="C64" s="54" t="str">
        <f>VLOOKUP($A64,'L3-明细条目报价 (3)'!$B$2:$I$148,3,FALSE)</f>
        <v>57座中巴或等同档次</v>
      </c>
      <c r="D64" s="54" t="str">
        <f>VLOOKUP($A64,'L3-明细条目报价 (3)'!$B$2:$I$148,4,FALSE)</f>
        <v>单次使用，60公里内，高速费另计</v>
      </c>
      <c r="E64" s="109" t="str">
        <f>VLOOKUP($A64,'L3-明细条目报价 (3)'!$B$2:$I$148,5,FALSE)</f>
        <v>/</v>
      </c>
      <c r="F64" s="109" t="str">
        <f>VLOOKUP($A64,'L3-明细条目报价 (3)'!$B$2:$I$148,6,FALSE)</f>
        <v>如金龙，包含车辆使用费/燃油充电费/司机服务费/司机餐食费，不含:停车费/高速费(含路桥费)</v>
      </c>
      <c r="G64" s="54" t="str">
        <f>VLOOKUP($A64,'L3-明细条目报价 (3)'!$B$2:$I$148,7,FALSE)</f>
        <v>辆/趟</v>
      </c>
      <c r="H64" s="59">
        <f>VLOOKUP($A64,'L3-明细条目报价 (3)'!$B$2:$I$148,8,FALSE)</f>
        <v>1150</v>
      </c>
      <c r="I64" s="13">
        <v>50</v>
      </c>
      <c r="J64" s="110">
        <f t="shared" si="0"/>
        <v>57500</v>
      </c>
    </row>
    <row r="65" spans="1:10">
      <c r="A65" s="15" t="s">
        <v>111</v>
      </c>
      <c r="B65" s="109" t="str">
        <f>VLOOKUP($A65,'L3-明细条目报价 (3)'!$B$2:$I$148,2,FALSE)</f>
        <v>地面交通</v>
      </c>
      <c r="C65" s="54" t="str">
        <f>VLOOKUP($A65,'L3-明细条目报价 (3)'!$B$2:$I$148,3,FALSE)</f>
        <v>57座中巴或等同档次</v>
      </c>
      <c r="D65" s="54" t="str">
        <f>VLOOKUP($A65,'L3-明细条目报价 (3)'!$B$2:$I$148,4,FALSE)</f>
        <v> 包车，1天8小时 or 100km计算，超出公里数及时间另计费</v>
      </c>
      <c r="E65" s="109" t="str">
        <f>VLOOKUP($A65,'L3-明细条目报价 (3)'!$B$2:$I$148,5,FALSE)</f>
        <v>/</v>
      </c>
      <c r="F65" s="109" t="str">
        <f>VLOOKUP($A65,'L3-明细条目报价 (3)'!$B$2:$I$148,6,FALSE)</f>
        <v>如金龙，包含：车辆使用费/燃油充电费/司机服务费/司机餐食费，不含:停车费/高速费(含路桥费)/司机住宿费 </v>
      </c>
      <c r="G65" s="54" t="str">
        <f>VLOOKUP($A65,'L3-明细条目报价 (3)'!$B$2:$I$148,7,FALSE)</f>
        <v>辆/天</v>
      </c>
      <c r="H65" s="59">
        <f>VLOOKUP($A65,'L3-明细条目报价 (3)'!$B$2:$I$148,8,FALSE)</f>
        <v>1794</v>
      </c>
      <c r="I65" s="13">
        <v>150</v>
      </c>
      <c r="J65" s="110">
        <f t="shared" si="0"/>
        <v>269100</v>
      </c>
    </row>
    <row r="66" spans="1:10">
      <c r="A66" s="15" t="s">
        <v>112</v>
      </c>
      <c r="B66" s="109" t="str">
        <f>VLOOKUP($A66,'L3-明细条目报价 (3)'!$B$2:$I$148,2,FALSE)</f>
        <v>地面交通</v>
      </c>
      <c r="C66" s="54" t="str">
        <f>VLOOKUP($A66,'L3-明细条目报价 (3)'!$B$2:$I$148,3,FALSE)</f>
        <v>57座中巴或等同档次</v>
      </c>
      <c r="D66" s="54" t="str">
        <f>VLOOKUP($A66,'L3-明细条目报价 (3)'!$B$2:$I$148,4,FALSE)</f>
        <v>超时长费</v>
      </c>
      <c r="E66" s="109" t="str">
        <f>VLOOKUP($A66,'L3-明细条目报价 (3)'!$B$2:$I$148,5,FALSE)</f>
        <v>/</v>
      </c>
      <c r="F66" s="109" t="str">
        <f>VLOOKUP($A66,'L3-明细条目报价 (3)'!$B$2:$I$148,6,FALSE)</f>
        <v>如金龙，以10分钟为最低计量单位，不足10分钟不计算费用</v>
      </c>
      <c r="G66" s="54" t="str">
        <f>VLOOKUP($A66,'L3-明细条目报价 (3)'!$B$2:$I$148,7,FALSE)</f>
        <v>辆/小时</v>
      </c>
      <c r="H66" s="59">
        <f>VLOOKUP($A66,'L3-明细条目报价 (3)'!$B$2:$I$148,8,FALSE)</f>
        <v>104.512</v>
      </c>
      <c r="I66" s="13">
        <v>300</v>
      </c>
      <c r="J66" s="110">
        <f t="shared" si="0"/>
        <v>31353.6</v>
      </c>
    </row>
    <row r="67" spans="1:10">
      <c r="A67" s="15" t="s">
        <v>113</v>
      </c>
      <c r="B67" s="109" t="str">
        <f>VLOOKUP($A67,'L3-明细条目报价 (3)'!$B$2:$I$148,2,FALSE)</f>
        <v>地面交通</v>
      </c>
      <c r="C67" s="54" t="str">
        <f>VLOOKUP($A67,'L3-明细条目报价 (3)'!$B$2:$I$148,3,FALSE)</f>
        <v>57座中巴或等同档次</v>
      </c>
      <c r="D67" s="54" t="str">
        <f>VLOOKUP($A67,'L3-明细条目报价 (3)'!$B$2:$I$148,4,FALSE)</f>
        <v>超公里费</v>
      </c>
      <c r="E67" s="109" t="str">
        <f>VLOOKUP($A67,'L3-明细条目报价 (3)'!$B$2:$I$148,5,FALSE)</f>
        <v>/</v>
      </c>
      <c r="F67" s="109" t="str">
        <f>VLOOKUP($A67,'L3-明细条目报价 (3)'!$B$2:$I$148,6,FALSE)</f>
        <v>如金龙，以1公里为最低计量单位，不足1公里不计算费用</v>
      </c>
      <c r="G67" s="54" t="str">
        <f>VLOOKUP($A67,'L3-明细条目报价 (3)'!$B$2:$I$148,7,FALSE)</f>
        <v>车/公里</v>
      </c>
      <c r="H67" s="59">
        <f>VLOOKUP($A67,'L3-明细条目报价 (3)'!$B$2:$I$148,8,FALSE)</f>
        <v>11.5</v>
      </c>
      <c r="I67" s="13">
        <v>2400</v>
      </c>
      <c r="J67" s="110">
        <f t="shared" si="0"/>
        <v>27600</v>
      </c>
    </row>
    <row r="68" ht="32.25" customHeight="1" spans="1:10">
      <c r="A68" s="103" t="s">
        <v>11</v>
      </c>
      <c r="B68" s="102" t="s">
        <v>12</v>
      </c>
      <c r="C68" s="111"/>
      <c r="D68" s="111"/>
      <c r="E68" s="112"/>
      <c r="F68" s="112"/>
      <c r="G68" s="111"/>
      <c r="H68" s="113"/>
      <c r="I68" s="104" t="s">
        <v>47</v>
      </c>
      <c r="J68" s="106">
        <f>SUM(J70:J84)</f>
        <v>6760970</v>
      </c>
    </row>
    <row r="69" spans="1:10">
      <c r="A69" s="107" t="s">
        <v>1</v>
      </c>
      <c r="B69" s="107" t="s">
        <v>48</v>
      </c>
      <c r="C69" s="107" t="s">
        <v>49</v>
      </c>
      <c r="D69" s="107" t="s">
        <v>50</v>
      </c>
      <c r="E69" s="107" t="s">
        <v>51</v>
      </c>
      <c r="F69" s="107" t="s">
        <v>7</v>
      </c>
      <c r="G69" s="107" t="s">
        <v>52</v>
      </c>
      <c r="H69" s="108" t="s">
        <v>53</v>
      </c>
      <c r="I69" s="108" t="s">
        <v>5</v>
      </c>
      <c r="J69" s="108" t="s">
        <v>6</v>
      </c>
    </row>
    <row r="70" spans="1:10">
      <c r="A70" s="15" t="s">
        <v>117</v>
      </c>
      <c r="B70" s="109" t="str">
        <f>VLOOKUP($A70,'L3-明细条目报价 (3)'!$B$2:$I$148,2,FALSE)</f>
        <v>人员及服务</v>
      </c>
      <c r="C70" s="54" t="str">
        <f>VLOOKUP($A70,'L3-明细条目报价 (3)'!$B$2:$I$148,3,FALSE)</f>
        <v>供应商自有服务人员</v>
      </c>
      <c r="D70" s="54" t="str">
        <f>VLOOKUP($A70,'L3-明细条目报价 (3)'!$B$2:$I$148,4,FALSE)</f>
        <v>现场工作人员</v>
      </c>
      <c r="E70" s="109" t="str">
        <f>VLOOKUP($A70,'L3-明细条目报价 (3)'!$B$2:$I$148,5,FALSE)</f>
        <v>项目经理</v>
      </c>
      <c r="F70" s="109" t="str">
        <f>VLOOKUP($A70,'L3-明细条目报价 (3)'!$B$2:$I$148,6,FALSE)</f>
        <v>需提供人员分工情况及承担职责，不含住宿、交通、补助等费用</v>
      </c>
      <c r="G70" s="54" t="str">
        <f>VLOOKUP($A70,'L3-明细条目报价 (3)'!$B$2:$I$148,7,FALSE)</f>
        <v>人/天</v>
      </c>
      <c r="H70" s="59">
        <f>VLOOKUP($A70,'L3-明细条目报价 (3)'!$B$2:$I$148,8,FALSE)</f>
        <v>1104</v>
      </c>
      <c r="I70" s="13">
        <v>500</v>
      </c>
      <c r="J70" s="110">
        <f>H70*I70</f>
        <v>552000</v>
      </c>
    </row>
    <row r="71" spans="1:10">
      <c r="A71" s="15" t="s">
        <v>118</v>
      </c>
      <c r="B71" s="109" t="str">
        <f>VLOOKUP($A71,'L3-明细条目报价 (3)'!$B$2:$I$148,2,FALSE)</f>
        <v>人员及服务</v>
      </c>
      <c r="C71" s="54" t="str">
        <f>VLOOKUP($A71,'L3-明细条目报价 (3)'!$B$2:$I$148,3,FALSE)</f>
        <v>供应商自有服务人员</v>
      </c>
      <c r="D71" s="54" t="str">
        <f>VLOOKUP($A71,'L3-明细条目报价 (3)'!$B$2:$I$148,4,FALSE)</f>
        <v>现场工作人员</v>
      </c>
      <c r="E71" s="109" t="str">
        <f>VLOOKUP($A71,'L3-明细条目报价 (3)'!$B$2:$I$148,5,FALSE)</f>
        <v>现场执行人员</v>
      </c>
      <c r="F71" s="109" t="str">
        <f>VLOOKUP($A71,'L3-明细条目报价 (3)'!$B$2:$I$148,6,FALSE)</f>
        <v>需提供人员分工情况及承担职责，不含住宿、交通、补助等费用</v>
      </c>
      <c r="G71" s="54" t="str">
        <f>VLOOKUP($A71,'L3-明细条目报价 (3)'!$B$2:$I$148,7,FALSE)</f>
        <v>人/天</v>
      </c>
      <c r="H71" s="59">
        <f>VLOOKUP($A71,'L3-明细条目报价 (3)'!$B$2:$I$148,8,FALSE)</f>
        <v>611.8</v>
      </c>
      <c r="I71" s="13">
        <v>1500</v>
      </c>
      <c r="J71" s="110">
        <f t="shared" ref="J71:J84" si="1">H71*I71</f>
        <v>917700</v>
      </c>
    </row>
    <row r="72" spans="1:10">
      <c r="A72" s="15" t="s">
        <v>119</v>
      </c>
      <c r="B72" s="109" t="str">
        <f>VLOOKUP($A72,'L3-明细条目报价 (3)'!$B$2:$I$148,2,FALSE)</f>
        <v>人员及服务</v>
      </c>
      <c r="C72" s="54" t="str">
        <f>VLOOKUP($A72,'L3-明细条目报价 (3)'!$B$2:$I$148,3,FALSE)</f>
        <v>三方人员</v>
      </c>
      <c r="D72" s="54" t="str">
        <f>VLOOKUP($A72,'L3-明细条目报价 (3)'!$B$2:$I$148,4,FALSE)</f>
        <v>现场工作人员-兼职</v>
      </c>
      <c r="E72" s="109" t="str">
        <f>VLOOKUP($A72,'L3-明细条目报价 (3)'!$B$2:$I$148,5,FALSE)</f>
        <v>/</v>
      </c>
      <c r="F72" s="109" t="str">
        <f>VLOOKUP($A72,'L3-明细条目报价 (3)'!$B$2:$I$148,6,FALSE)</f>
        <v>需提供人员分工情况及承担职责，不含住宿、交通、补助等费用</v>
      </c>
      <c r="G72" s="54" t="str">
        <f>VLOOKUP($A72,'L3-明细条目报价 (3)'!$B$2:$I$148,7,FALSE)</f>
        <v>人/天</v>
      </c>
      <c r="H72" s="59">
        <f>VLOOKUP($A72,'L3-明细条目报价 (3)'!$B$2:$I$148,8,FALSE)</f>
        <v>473.8</v>
      </c>
      <c r="I72" s="33">
        <v>1000</v>
      </c>
      <c r="J72" s="110">
        <f t="shared" si="1"/>
        <v>473800</v>
      </c>
    </row>
    <row r="73" spans="1:10">
      <c r="A73" s="15" t="s">
        <v>120</v>
      </c>
      <c r="B73" s="109" t="str">
        <f>VLOOKUP($A73,'L3-明细条目报价 (3)'!$B$2:$I$148,2,FALSE)</f>
        <v>人员及服务</v>
      </c>
      <c r="C73" s="54" t="str">
        <f>VLOOKUP($A73,'L3-明细条目报价 (3)'!$B$2:$I$148,3,FALSE)</f>
        <v>三方人员</v>
      </c>
      <c r="D73" s="54" t="str">
        <f>VLOOKUP($A73,'L3-明细条目报价 (3)'!$B$2:$I$148,4,FALSE)</f>
        <v>保洁</v>
      </c>
      <c r="E73" s="109" t="str">
        <f>VLOOKUP($A73,'L3-明细条目报价 (3)'!$B$2:$I$148,5,FALSE)</f>
        <v>/</v>
      </c>
      <c r="F73" s="109" t="str">
        <f>VLOOKUP($A73,'L3-明细条目报价 (3)'!$B$2:$I$148,6,FALSE)</f>
        <v>每场按8小时计，超过8小时但不到4小时按半天结算</v>
      </c>
      <c r="G73" s="54" t="str">
        <f>VLOOKUP($A73,'L3-明细条目报价 (3)'!$B$2:$I$148,7,FALSE)</f>
        <v>人/场</v>
      </c>
      <c r="H73" s="59">
        <f>VLOOKUP($A73,'L3-明细条目报价 (3)'!$B$2:$I$148,8,FALSE)</f>
        <v>284.28</v>
      </c>
      <c r="I73" s="13">
        <v>2000</v>
      </c>
      <c r="J73" s="110">
        <f t="shared" si="1"/>
        <v>568560</v>
      </c>
    </row>
    <row r="74" spans="1:10">
      <c r="A74" s="15" t="s">
        <v>121</v>
      </c>
      <c r="B74" s="109" t="str">
        <f>VLOOKUP($A74,'L3-明细条目报价 (3)'!$B$2:$I$148,2,FALSE)</f>
        <v>人员及服务</v>
      </c>
      <c r="C74" s="54" t="str">
        <f>VLOOKUP($A74,'L3-明细条目报价 (3)'!$B$2:$I$148,3,FALSE)</f>
        <v>三方人员</v>
      </c>
      <c r="D74" s="54" t="str">
        <f>VLOOKUP($A74,'L3-明细条目报价 (3)'!$B$2:$I$148,4,FALSE)</f>
        <v>礼仪</v>
      </c>
      <c r="E74" s="109" t="str">
        <f>VLOOKUP($A74,'L3-明细条目报价 (3)'!$B$2:$I$148,5,FALSE)</f>
        <v>/</v>
      </c>
      <c r="F74" s="109" t="str">
        <f>VLOOKUP($A74,'L3-明细条目报价 (3)'!$B$2:$I$148,6,FALSE)</f>
        <v>每场不超过8小时，彩排按每人0.5场收费，超过8小时但不到4小时按半天结算</v>
      </c>
      <c r="G74" s="54" t="str">
        <f>VLOOKUP($A74,'L3-明细条目报价 (3)'!$B$2:$I$148,7,FALSE)</f>
        <v>人/场</v>
      </c>
      <c r="H74" s="59">
        <f>VLOOKUP($A74,'L3-明细条目报价 (3)'!$B$2:$I$148,8,FALSE)</f>
        <v>759</v>
      </c>
      <c r="I74" s="13">
        <v>1000</v>
      </c>
      <c r="J74" s="110">
        <f t="shared" si="1"/>
        <v>759000</v>
      </c>
    </row>
    <row r="75" spans="1:10">
      <c r="A75" s="15" t="s">
        <v>122</v>
      </c>
      <c r="B75" s="109" t="str">
        <f>VLOOKUP($A75,'L3-明细条目报价 (3)'!$B$2:$I$148,2,FALSE)</f>
        <v>人员及服务</v>
      </c>
      <c r="C75" s="54" t="str">
        <f>VLOOKUP($A75,'L3-明细条目报价 (3)'!$B$2:$I$148,3,FALSE)</f>
        <v>三方人员</v>
      </c>
      <c r="D75" s="54" t="str">
        <f>VLOOKUP($A75,'L3-明细条目报价 (3)'!$B$2:$I$148,4,FALSE)</f>
        <v>保安</v>
      </c>
      <c r="E75" s="109" t="str">
        <f>VLOOKUP($A75,'L3-明细条目报价 (3)'!$B$2:$I$148,5,FALSE)</f>
        <v>/</v>
      </c>
      <c r="F75" s="109" t="str">
        <f>VLOOKUP($A75,'L3-明细条目报价 (3)'!$B$2:$I$148,6,FALSE)</f>
        <v>每场不超过8小时，彩排按每人0.5场收费，超过8小时但不到4小时按半天结算</v>
      </c>
      <c r="G75" s="54" t="str">
        <f>VLOOKUP($A75,'L3-明细条目报价 (3)'!$B$2:$I$148,7,FALSE)</f>
        <v>人/场</v>
      </c>
      <c r="H75" s="59">
        <f>VLOOKUP($A75,'L3-明细条目报价 (3)'!$B$2:$I$148,8,FALSE)</f>
        <v>690</v>
      </c>
      <c r="I75" s="13">
        <v>3000</v>
      </c>
      <c r="J75" s="110">
        <f t="shared" si="1"/>
        <v>2070000</v>
      </c>
    </row>
    <row r="76" spans="1:10">
      <c r="A76" s="15" t="s">
        <v>123</v>
      </c>
      <c r="B76" s="109" t="str">
        <f>VLOOKUP($A76,'L3-明细条目报价 (3)'!$B$2:$I$148,2,FALSE)</f>
        <v>人员及服务</v>
      </c>
      <c r="C76" s="54" t="str">
        <f>VLOOKUP($A76,'L3-明细条目报价 (3)'!$B$2:$I$148,3,FALSE)</f>
        <v>三方人员</v>
      </c>
      <c r="D76" s="54" t="str">
        <f>VLOOKUP($A76,'L3-明细条目报价 (3)'!$B$2:$I$148,4,FALSE)</f>
        <v>摄影人员</v>
      </c>
      <c r="E76" s="109" t="str">
        <f>VLOOKUP($A76,'L3-明细条目报价 (3)'!$B$2:$I$148,5,FALSE)</f>
        <v>普通数字摄影</v>
      </c>
      <c r="F76" s="109" t="str">
        <f>VLOOKUP($A76,'L3-明细条目报价 (3)'!$B$2:$I$148,6,FALSE)</f>
        <v>人员劳务费及基础拍摄设备。每天不超过8小时，彩排与活动日价格一致（5年从业经验），不含住宿、交通、补贴等费用，此价格为最高限价</v>
      </c>
      <c r="G76" s="54" t="str">
        <f>VLOOKUP($A76,'L3-明细条目报价 (3)'!$B$2:$I$148,7,FALSE)</f>
        <v>人/天</v>
      </c>
      <c r="H76" s="59">
        <f>VLOOKUP($A76,'L3-明细条目报价 (3)'!$B$2:$I$148,8,FALSE)</f>
        <v>2025.2</v>
      </c>
      <c r="I76" s="13">
        <v>100</v>
      </c>
      <c r="J76" s="110">
        <f t="shared" si="1"/>
        <v>202520</v>
      </c>
    </row>
    <row r="77" spans="1:10">
      <c r="A77" s="15" t="s">
        <v>124</v>
      </c>
      <c r="B77" s="109" t="str">
        <f>VLOOKUP($A77,'L3-明细条目报价 (3)'!$B$2:$I$148,2,FALSE)</f>
        <v>人员及服务</v>
      </c>
      <c r="C77" s="54" t="str">
        <f>VLOOKUP($A77,'L3-明细条目报价 (3)'!$B$2:$I$148,3,FALSE)</f>
        <v>三方人员</v>
      </c>
      <c r="D77" s="54" t="str">
        <f>VLOOKUP($A77,'L3-明细条目报价 (3)'!$B$2:$I$148,4,FALSE)</f>
        <v>摄影人员</v>
      </c>
      <c r="E77" s="109" t="str">
        <f>VLOOKUP($A77,'L3-明细条目报价 (3)'!$B$2:$I$148,5,FALSE)</f>
        <v>普通数字视频拍摄</v>
      </c>
      <c r="F77" s="109" t="str">
        <f>VLOOKUP($A77,'L3-明细条目报价 (3)'!$B$2:$I$148,6,FALSE)</f>
        <v>人员劳务费及基础拍摄设备。每天不超过8小时，彩排与活动日价格一致（5年从业经验），不含住宿、交通、补贴等费用，此价格为最高限价</v>
      </c>
      <c r="G77" s="54" t="str">
        <f>VLOOKUP($A77,'L3-明细条目报价 (3)'!$B$2:$I$148,7,FALSE)</f>
        <v>人/天</v>
      </c>
      <c r="H77" s="59">
        <f>VLOOKUP($A77,'L3-明细条目报价 (3)'!$B$2:$I$148,8,FALSE)</f>
        <v>2012.6</v>
      </c>
      <c r="I77" s="13">
        <v>100</v>
      </c>
      <c r="J77" s="110">
        <f t="shared" si="1"/>
        <v>201260</v>
      </c>
    </row>
    <row r="78" spans="1:10">
      <c r="A78" s="15" t="s">
        <v>125</v>
      </c>
      <c r="B78" s="109" t="str">
        <f>VLOOKUP($A78,'L3-明细条目报价 (3)'!$B$2:$I$148,2,FALSE)</f>
        <v>人员及服务</v>
      </c>
      <c r="C78" s="54" t="str">
        <f>VLOOKUP($A78,'L3-明细条目报价 (3)'!$B$2:$I$148,3,FALSE)</f>
        <v>三方人员</v>
      </c>
      <c r="D78" s="54" t="str">
        <f>VLOOKUP($A78,'L3-明细条目报价 (3)'!$B$2:$I$148,4,FALSE)</f>
        <v>云摄影</v>
      </c>
      <c r="E78" s="109" t="str">
        <f>VLOOKUP($A78,'L3-明细条目报价 (3)'!$B$2:$I$148,5,FALSE)</f>
        <v>摄影师+修图+平台使用</v>
      </c>
      <c r="F78" s="109" t="str">
        <f>VLOOKUP($A78,'L3-明细条目报价 (3)'!$B$2:$I$148,6,FALSE)</f>
        <v>人员劳务费及基础拍摄设备。每天不超过8小时，彩排与活动日价格一致（5年从业经验），不含住宿、交通、补贴等费用</v>
      </c>
      <c r="G78" s="54" t="str">
        <f>VLOOKUP($A78,'L3-明细条目报价 (3)'!$B$2:$I$148,7,FALSE)</f>
        <v>人/天</v>
      </c>
      <c r="H78" s="59">
        <f>VLOOKUP($A78,'L3-明细条目报价 (3)'!$B$2:$I$148,8,FALSE)</f>
        <v>2500</v>
      </c>
      <c r="I78" s="13">
        <v>100</v>
      </c>
      <c r="J78" s="110">
        <f t="shared" si="1"/>
        <v>250000</v>
      </c>
    </row>
    <row r="79" spans="1:10">
      <c r="A79" s="15" t="s">
        <v>126</v>
      </c>
      <c r="B79" s="109" t="str">
        <f>VLOOKUP($A79,'L3-明细条目报价 (3)'!$B$2:$I$148,2,FALSE)</f>
        <v>人员及服务</v>
      </c>
      <c r="C79" s="54" t="str">
        <f>VLOOKUP($A79,'L3-明细条目报价 (3)'!$B$2:$I$148,3,FALSE)</f>
        <v>三方人员</v>
      </c>
      <c r="D79" s="54" t="str">
        <f>VLOOKUP($A79,'L3-明细条目报价 (3)'!$B$2:$I$148,4,FALSE)</f>
        <v>云摄影</v>
      </c>
      <c r="E79" s="109" t="str">
        <f>VLOOKUP($A79,'L3-明细条目报价 (3)'!$B$2:$I$148,5,FALSE)</f>
        <v>Ai修图+平台使用</v>
      </c>
      <c r="F79" s="109" t="str">
        <f>VLOOKUP($A79,'L3-明细条目报价 (3)'!$B$2:$I$148,6,FALSE)</f>
        <v>AI修图及平台使用，例如VPHOTO</v>
      </c>
      <c r="G79" s="54" t="str">
        <f>VLOOKUP($A79,'L3-明细条目报价 (3)'!$B$2:$I$148,7,FALSE)</f>
        <v>场</v>
      </c>
      <c r="H79" s="59">
        <f>VLOOKUP($A79,'L3-明细条目报价 (3)'!$B$2:$I$148,8,FALSE)</f>
        <v>920</v>
      </c>
      <c r="I79" s="13">
        <v>100</v>
      </c>
      <c r="J79" s="110">
        <f t="shared" si="1"/>
        <v>92000</v>
      </c>
    </row>
    <row r="80" spans="1:10">
      <c r="A80" s="15" t="s">
        <v>127</v>
      </c>
      <c r="B80" s="109" t="str">
        <f>VLOOKUP($A80,'L3-明细条目报价 (3)'!$B$2:$I$148,2,FALSE)</f>
        <v>人员及服务</v>
      </c>
      <c r="C80" s="54" t="str">
        <f>VLOOKUP($A80,'L3-明细条目报价 (3)'!$B$2:$I$148,3,FALSE)</f>
        <v>三方人员</v>
      </c>
      <c r="D80" s="54" t="str">
        <f>VLOOKUP($A80,'L3-明细条目报价 (3)'!$B$2:$I$148,4,FALSE)</f>
        <v>搭建人员</v>
      </c>
      <c r="E80" s="109" t="str">
        <f>VLOOKUP($A80,'L3-明细条目报价 (3)'!$B$2:$I$148,5,FALSE)</f>
        <v>搭建人员</v>
      </c>
      <c r="F80" s="109" t="str">
        <f>VLOOKUP($A80,'L3-明细条目报价 (3)'!$B$2:$I$148,6,FALSE)</f>
        <v>每场不超过8小时</v>
      </c>
      <c r="G80" s="54" t="str">
        <f>VLOOKUP($A80,'L3-明细条目报价 (3)'!$B$2:$I$148,7,FALSE)</f>
        <v>人/场</v>
      </c>
      <c r="H80" s="59">
        <f>VLOOKUP($A80,'L3-明细条目报价 (3)'!$B$2:$I$148,8,FALSE)</f>
        <v>354.66</v>
      </c>
      <c r="I80" s="13">
        <v>500</v>
      </c>
      <c r="J80" s="110">
        <f t="shared" si="1"/>
        <v>177330</v>
      </c>
    </row>
    <row r="81" spans="1:10">
      <c r="A81" s="15" t="s">
        <v>128</v>
      </c>
      <c r="B81" s="109" t="str">
        <f>VLOOKUP($A81,'L3-明细条目报价 (3)'!$B$2:$I$148,2,FALSE)</f>
        <v>人员及服务</v>
      </c>
      <c r="C81" s="54" t="str">
        <f>VLOOKUP($A81,'L3-明细条目报价 (3)'!$B$2:$I$148,3,FALSE)</f>
        <v>三方人员</v>
      </c>
      <c r="D81" s="54" t="str">
        <f>VLOOKUP($A81,'L3-明细条目报价 (3)'!$B$2:$I$148,4,FALSE)</f>
        <v>高空作业</v>
      </c>
      <c r="E81" s="109" t="str">
        <f>VLOOKUP($A81,'L3-明细条目报价 (3)'!$B$2:$I$148,5,FALSE)</f>
        <v>/</v>
      </c>
      <c r="F81" s="109" t="str">
        <f>VLOOKUP($A81,'L3-明细条目报价 (3)'!$B$2:$I$148,6,FALSE)</f>
        <v>持高空作业资格证专业上岗人员，每场不超过8小时</v>
      </c>
      <c r="G81" s="54" t="str">
        <f>VLOOKUP($A81,'L3-明细条目报价 (3)'!$B$2:$I$148,7,FALSE)</f>
        <v>人/场</v>
      </c>
      <c r="H81" s="59">
        <f>VLOOKUP($A81,'L3-明细条目报价 (3)'!$B$2:$I$148,8,FALSE)</f>
        <v>575</v>
      </c>
      <c r="I81" s="13">
        <v>200</v>
      </c>
      <c r="J81" s="110">
        <f t="shared" si="1"/>
        <v>115000</v>
      </c>
    </row>
    <row r="82" spans="1:10">
      <c r="A82" s="15" t="s">
        <v>129</v>
      </c>
      <c r="B82" s="109" t="str">
        <f>VLOOKUP($A82,'L3-明细条目报价 (3)'!$B$2:$I$148,2,FALSE)</f>
        <v>人员及服务</v>
      </c>
      <c r="C82" s="54" t="str">
        <f>VLOOKUP($A82,'L3-明细条目报价 (3)'!$B$2:$I$148,3,FALSE)</f>
        <v>三方人员</v>
      </c>
      <c r="D82" s="54" t="str">
        <f>VLOOKUP($A82,'L3-明细条目报价 (3)'!$B$2:$I$148,4,FALSE)</f>
        <v>美工</v>
      </c>
      <c r="E82" s="109" t="str">
        <f>VLOOKUP($A82,'L3-明细条目报价 (3)'!$B$2:$I$148,5,FALSE)</f>
        <v>/</v>
      </c>
      <c r="F82" s="109" t="str">
        <f>VLOOKUP($A82,'L3-明细条目报价 (3)'!$B$2:$I$148,6,FALSE)</f>
        <v>白天8小时/班，夜间4小时/班</v>
      </c>
      <c r="G82" s="54" t="str">
        <f>VLOOKUP($A82,'L3-明细条目报价 (3)'!$B$2:$I$148,7,FALSE)</f>
        <v>人/班</v>
      </c>
      <c r="H82" s="59">
        <f>VLOOKUP($A82,'L3-明细条目报价 (3)'!$B$2:$I$148,8,FALSE)</f>
        <v>621</v>
      </c>
      <c r="I82" s="13">
        <v>200</v>
      </c>
      <c r="J82" s="110">
        <f t="shared" si="1"/>
        <v>124200</v>
      </c>
    </row>
    <row r="83" spans="1:10">
      <c r="A83" s="15" t="s">
        <v>130</v>
      </c>
      <c r="B83" s="109" t="str">
        <f>VLOOKUP($A83,'L3-明细条目报价 (3)'!$B$2:$I$148,2,FALSE)</f>
        <v>人员及服务</v>
      </c>
      <c r="C83" s="54" t="str">
        <f>VLOOKUP($A83,'L3-明细条目报价 (3)'!$B$2:$I$148,3,FALSE)</f>
        <v>三方人员</v>
      </c>
      <c r="D83" s="54" t="str">
        <f>VLOOKUP($A83,'L3-明细条目报价 (3)'!$B$2:$I$148,4,FALSE)</f>
        <v>电工</v>
      </c>
      <c r="E83" s="109" t="str">
        <f>VLOOKUP($A83,'L3-明细条目报价 (3)'!$B$2:$I$148,5,FALSE)</f>
        <v>/</v>
      </c>
      <c r="F83" s="109" t="str">
        <f>VLOOKUP($A83,'L3-明细条目报价 (3)'!$B$2:$I$148,6,FALSE)</f>
        <v>白天8小时/班，夜间4小时/班</v>
      </c>
      <c r="G83" s="54" t="str">
        <f>VLOOKUP($A83,'L3-明细条目报价 (3)'!$B$2:$I$148,7,FALSE)</f>
        <v>人/班</v>
      </c>
      <c r="H83" s="59">
        <f>VLOOKUP($A83,'L3-明细条目报价 (3)'!$B$2:$I$148,8,FALSE)</f>
        <v>598</v>
      </c>
      <c r="I83" s="13">
        <v>200</v>
      </c>
      <c r="J83" s="110">
        <f t="shared" si="1"/>
        <v>119600</v>
      </c>
    </row>
    <row r="84" spans="1:10">
      <c r="A84" s="15" t="s">
        <v>131</v>
      </c>
      <c r="B84" s="109" t="str">
        <f>VLOOKUP($A84,'L3-明细条目报价 (3)'!$B$2:$I$148,2,FALSE)</f>
        <v>人员及服务</v>
      </c>
      <c r="C84" s="54" t="str">
        <f>VLOOKUP($A84,'L3-明细条目报价 (3)'!$B$2:$I$148,3,FALSE)</f>
        <v>三方人员</v>
      </c>
      <c r="D84" s="54" t="str">
        <f>VLOOKUP($A84,'L3-明细条目报价 (3)'!$B$2:$I$148,4,FALSE)</f>
        <v>妆发人员</v>
      </c>
      <c r="E84" s="109" t="str">
        <f>VLOOKUP($A84,'L3-明细条目报价 (3)'!$B$2:$I$148,5,FALSE)</f>
        <v>/</v>
      </c>
      <c r="F84" s="109" t="str">
        <f>VLOOKUP($A84,'L3-明细条目报价 (3)'!$B$2:$I$148,6,FALSE)</f>
        <v>3年以上化妆经验，每场不超过8小时，不含住宿、交通、补贴等费用，此价格为最高限价</v>
      </c>
      <c r="G84" s="54" t="str">
        <f>VLOOKUP($A84,'L3-明细条目报价 (3)'!$B$2:$I$148,7,FALSE)</f>
        <v>人/天</v>
      </c>
      <c r="H84" s="59">
        <f>VLOOKUP($A84,'L3-明细条目报价 (3)'!$B$2:$I$148,8,FALSE)</f>
        <v>1380</v>
      </c>
      <c r="I84" s="13">
        <v>100</v>
      </c>
      <c r="J84" s="110">
        <f t="shared" si="1"/>
        <v>138000</v>
      </c>
    </row>
    <row r="85" ht="32.25" customHeight="1" spans="1:10">
      <c r="A85" s="103" t="s">
        <v>13</v>
      </c>
      <c r="B85" s="102" t="s">
        <v>14</v>
      </c>
      <c r="C85" s="111"/>
      <c r="D85" s="111"/>
      <c r="E85" s="112"/>
      <c r="F85" s="112"/>
      <c r="G85" s="111"/>
      <c r="H85" s="113"/>
      <c r="I85" s="104" t="s">
        <v>47</v>
      </c>
      <c r="J85" s="106">
        <f>SUM(J87:J91)</f>
        <v>4738400</v>
      </c>
    </row>
    <row r="86" spans="1:10">
      <c r="A86" s="107" t="s">
        <v>1</v>
      </c>
      <c r="B86" s="107" t="s">
        <v>48</v>
      </c>
      <c r="C86" s="107" t="s">
        <v>49</v>
      </c>
      <c r="D86" s="107" t="s">
        <v>50</v>
      </c>
      <c r="E86" s="107" t="s">
        <v>51</v>
      </c>
      <c r="F86" s="107" t="s">
        <v>7</v>
      </c>
      <c r="G86" s="107" t="s">
        <v>52</v>
      </c>
      <c r="H86" s="108" t="s">
        <v>53</v>
      </c>
      <c r="I86" s="108" t="s">
        <v>5</v>
      </c>
      <c r="J86" s="108" t="s">
        <v>6</v>
      </c>
    </row>
    <row r="87" spans="1:10">
      <c r="A87" s="15" t="s">
        <v>135</v>
      </c>
      <c r="B87" s="109" t="str">
        <f>VLOOKUP($A87,'L3-明细条目报价 (3)'!$B$2:$I$148,2,FALSE)</f>
        <v>创意设计</v>
      </c>
      <c r="C87" s="54" t="str">
        <f>VLOOKUP($A87,'L3-明细条目报价 (3)'!$B$2:$I$148,3,FALSE)</f>
        <v>创意及策划</v>
      </c>
      <c r="D87" s="54" t="str">
        <f>VLOOKUP($A87,'L3-明细条目报价 (3)'!$B$2:$I$148,4,FALSE)</f>
        <v>主kv设计</v>
      </c>
      <c r="E87" s="109" t="str">
        <f>VLOOKUP($A87,'L3-明细条目报价 (3)'!$B$2:$I$148,5,FALSE)</f>
        <v>常规平面主视觉设计</v>
      </c>
      <c r="F87" s="109" t="str">
        <f>VLOOKUP($A87,'L3-明细条目报价 (3)'!$B$2:$I$148,6,FALSE)</f>
        <v>主视觉设计（常规平面KV设计）</v>
      </c>
      <c r="G87" s="54" t="str">
        <f>VLOOKUP($A87,'L3-明细条目报价 (3)'!$B$2:$I$148,7,FALSE)</f>
        <v>页</v>
      </c>
      <c r="H87" s="59">
        <f>VLOOKUP($A87,'L3-明细条目报价 (3)'!$B$2:$I$148,8,FALSE)</f>
        <v>1840</v>
      </c>
      <c r="I87" s="13">
        <v>1000</v>
      </c>
      <c r="J87" s="110">
        <f t="shared" ref="J87:J92" si="2">H87*I87</f>
        <v>1840000</v>
      </c>
    </row>
    <row r="88" spans="1:10">
      <c r="A88" s="15" t="s">
        <v>336</v>
      </c>
      <c r="B88" s="109" t="str">
        <f>VLOOKUP($A88,'L3-明细条目报价 (3)'!$B$2:$I$148,2,FALSE)</f>
        <v>创意设计</v>
      </c>
      <c r="C88" s="54" t="str">
        <f>VLOOKUP($A88,'L3-明细条目报价 (3)'!$B$2:$I$148,3,FALSE)</f>
        <v>创意及策划</v>
      </c>
      <c r="D88" s="54" t="str">
        <f>VLOOKUP($A88,'L3-明细条目报价 (3)'!$B$2:$I$148,4,FALSE)</f>
        <v>主kv设计</v>
      </c>
      <c r="E88" s="109" t="str">
        <f>VLOOKUP($A88,'L3-明细条目报价 (3)'!$B$2:$I$148,5,FALSE)</f>
        <v>三维主视觉设计</v>
      </c>
      <c r="F88" s="109" t="str">
        <f>VLOOKUP($A88,'L3-明细条目报价 (3)'!$B$2:$I$148,6,FALSE)</f>
        <v>主视觉设计（三维建模，C4D）</v>
      </c>
      <c r="G88" s="54" t="str">
        <f>VLOOKUP($A88,'L3-明细条目报价 (3)'!$B$2:$I$148,7,FALSE)</f>
        <v>页</v>
      </c>
      <c r="H88" s="59">
        <f>VLOOKUP($A88,'L3-明细条目报价 (3)'!$B$2:$I$148,8,FALSE)</f>
        <v>3000</v>
      </c>
      <c r="I88" s="13">
        <v>500</v>
      </c>
      <c r="J88" s="110">
        <f t="shared" si="2"/>
        <v>1500000</v>
      </c>
    </row>
    <row r="89" spans="1:10">
      <c r="A89" s="15" t="s">
        <v>136</v>
      </c>
      <c r="B89" s="109" t="str">
        <f>VLOOKUP($A89,'L3-明细条目报价 (3)'!$B$2:$I$148,2,FALSE)</f>
        <v>创意设计</v>
      </c>
      <c r="C89" s="54" t="str">
        <f>VLOOKUP($A89,'L3-明细条目报价 (3)'!$B$2:$I$148,3,FALSE)</f>
        <v>创意及策划</v>
      </c>
      <c r="D89" s="54" t="str">
        <f>VLOOKUP($A89,'L3-明细条目报价 (3)'!$B$2:$I$148,4,FALSE)</f>
        <v>延展设计</v>
      </c>
      <c r="E89" s="109" t="str">
        <f>VLOOKUP($A89,'L3-明细条目报价 (3)'!$B$2:$I$148,5,FALSE)</f>
        <v>常规延展设计</v>
      </c>
      <c r="F89" s="109" t="str">
        <f>VLOOKUP($A89,'L3-明细条目报价 (3)'!$B$2:$I$148,6,FALSE)</f>
        <v>常规延展设计（基础物料，延展，海报，长图，手册排版）</v>
      </c>
      <c r="G89" s="54" t="str">
        <f>VLOOKUP($A89,'L3-明细条目报价 (3)'!$B$2:$I$148,7,FALSE)</f>
        <v>页</v>
      </c>
      <c r="H89" s="59">
        <f>VLOOKUP($A89,'L3-明细条目报价 (3)'!$B$2:$I$148,8,FALSE)</f>
        <v>460</v>
      </c>
      <c r="I89" s="13">
        <v>1000</v>
      </c>
      <c r="J89" s="110">
        <f t="shared" si="2"/>
        <v>460000</v>
      </c>
    </row>
    <row r="90" spans="1:10">
      <c r="A90" s="15" t="s">
        <v>137</v>
      </c>
      <c r="B90" s="109" t="str">
        <f>VLOOKUP($A90,'L3-明细条目报价 (3)'!$B$2:$I$148,2,FALSE)</f>
        <v>创意设计</v>
      </c>
      <c r="C90" s="54" t="str">
        <f>VLOOKUP($A90,'L3-明细条目报价 (3)'!$B$2:$I$148,3,FALSE)</f>
        <v>创意及策划</v>
      </c>
      <c r="D90" s="54" t="str">
        <f>VLOOKUP($A90,'L3-明细条目报价 (3)'!$B$2:$I$148,4,FALSE)</f>
        <v>延展设计</v>
      </c>
      <c r="E90" s="109" t="str">
        <f>VLOOKUP($A90,'L3-明细条目报价 (3)'!$B$2:$I$148,5,FALSE)</f>
        <v>复杂延展设计</v>
      </c>
      <c r="F90" s="109" t="str">
        <f>VLOOKUP($A90,'L3-明细条目报价 (3)'!$B$2:$I$148,6,FALSE)</f>
        <v>复杂延展设计（基于3D建模的KV进行延展设计，长图）</v>
      </c>
      <c r="G90" s="54" t="str">
        <f>VLOOKUP($A90,'L3-明细条目报价 (3)'!$B$2:$I$148,7,FALSE)</f>
        <v>页</v>
      </c>
      <c r="H90" s="59">
        <f>VLOOKUP($A90,'L3-明细条目报价 (3)'!$B$2:$I$148,8,FALSE)</f>
        <v>828</v>
      </c>
      <c r="I90" s="13">
        <v>800</v>
      </c>
      <c r="J90" s="110">
        <f t="shared" si="2"/>
        <v>662400</v>
      </c>
    </row>
    <row r="91" spans="1:10">
      <c r="A91" s="15" t="s">
        <v>138</v>
      </c>
      <c r="B91" s="109" t="str">
        <f>VLOOKUP($A91,'L3-明细条目报价 (3)'!$B$2:$I$148,2,FALSE)</f>
        <v>创意设计</v>
      </c>
      <c r="C91" s="54" t="str">
        <f>VLOOKUP($A91,'L3-明细条目报价 (3)'!$B$2:$I$148,3,FALSE)</f>
        <v>平面制作</v>
      </c>
      <c r="D91" s="54" t="str">
        <f>VLOOKUP($A91,'L3-明细条目报价 (3)'!$B$2:$I$148,4,FALSE)</f>
        <v>上屏PPT美化及制作</v>
      </c>
      <c r="E91" s="109" t="str">
        <f>VLOOKUP($A91,'L3-明细条目报价 (3)'!$B$2:$I$148,5,FALSE)</f>
        <v>PPT美化</v>
      </c>
      <c r="F91" s="109" t="str">
        <f>VLOOKUP($A91,'L3-明细条目报价 (3)'!$B$2:$I$148,6,FALSE)</f>
        <v>常规PPT美化及包装</v>
      </c>
      <c r="G91" s="54" t="str">
        <f>VLOOKUP($A91,'L3-明细条目报价 (3)'!$B$2:$I$148,7,FALSE)</f>
        <v>页</v>
      </c>
      <c r="H91" s="59">
        <f>VLOOKUP($A91,'L3-明细条目报价 (3)'!$B$2:$I$148,8,FALSE)</f>
        <v>138</v>
      </c>
      <c r="I91" s="13">
        <v>2000</v>
      </c>
      <c r="J91" s="110">
        <f t="shared" si="2"/>
        <v>276000</v>
      </c>
    </row>
    <row r="92" spans="1:10">
      <c r="A92" s="15" t="s">
        <v>139</v>
      </c>
      <c r="B92" s="109" t="str">
        <f>VLOOKUP($A92,'L3-明细条目报价 (3)'!$B$2:$I$148,2,FALSE)</f>
        <v>创意设计</v>
      </c>
      <c r="C92" s="54" t="str">
        <f>VLOOKUP($A92,'L3-明细条目报价 (3)'!$B$2:$I$148,3,FALSE)</f>
        <v>内容制作</v>
      </c>
      <c r="D92" s="54" t="str">
        <f>VLOOKUP($A92,'L3-明细条目报价 (3)'!$B$2:$I$148,4,FALSE)</f>
        <v>视频制作</v>
      </c>
      <c r="E92" s="109" t="str">
        <f>VLOOKUP($A92,'L3-明细条目报价 (3)'!$B$2:$I$148,5,FALSE)</f>
        <v>/</v>
      </c>
      <c r="F92" s="109" t="str">
        <f>VLOOKUP($A92,'L3-明细条目报价 (3)'!$B$2:$I$148,6,FALSE)</f>
        <v>活动流程相关视频素材包装及剪辑-现有素材+包含简单后期渲染输出，开场3分钟以内，串场1分钟以内</v>
      </c>
      <c r="G92" s="54" t="str">
        <f>VLOOKUP($A92,'L3-明细条目报价 (3)'!$B$2:$I$148,7,FALSE)</f>
        <v>秒</v>
      </c>
      <c r="H92" s="59">
        <f>VLOOKUP($A92,'L3-明细条目报价 (3)'!$B$2:$I$148,8,FALSE)</f>
        <v>100</v>
      </c>
      <c r="I92" s="13">
        <v>1500</v>
      </c>
      <c r="J92" s="110">
        <f t="shared" si="2"/>
        <v>150000</v>
      </c>
    </row>
    <row r="93" ht="32.25" customHeight="1" spans="1:10">
      <c r="A93" s="103" t="s">
        <v>15</v>
      </c>
      <c r="B93" s="102" t="s">
        <v>16</v>
      </c>
      <c r="C93" s="111"/>
      <c r="D93" s="111"/>
      <c r="E93" s="112"/>
      <c r="F93" s="112"/>
      <c r="G93" s="111"/>
      <c r="H93" s="113"/>
      <c r="I93" s="104" t="s">
        <v>47</v>
      </c>
      <c r="J93" s="106">
        <f>SUM(J95:J109)</f>
        <v>1485354.4</v>
      </c>
    </row>
    <row r="94" spans="1:10">
      <c r="A94" s="107" t="s">
        <v>1</v>
      </c>
      <c r="B94" s="107" t="s">
        <v>48</v>
      </c>
      <c r="C94" s="107" t="s">
        <v>49</v>
      </c>
      <c r="D94" s="107" t="s">
        <v>50</v>
      </c>
      <c r="E94" s="107" t="s">
        <v>51</v>
      </c>
      <c r="F94" s="107" t="s">
        <v>7</v>
      </c>
      <c r="G94" s="107" t="s">
        <v>52</v>
      </c>
      <c r="H94" s="108" t="s">
        <v>53</v>
      </c>
      <c r="I94" s="108" t="s">
        <v>5</v>
      </c>
      <c r="J94" s="108" t="s">
        <v>6</v>
      </c>
    </row>
    <row r="95" spans="1:10">
      <c r="A95" s="15" t="s">
        <v>140</v>
      </c>
      <c r="B95" s="109" t="str">
        <f>VLOOKUP($A95,'L3-明细条目报价 (3)'!$B$2:$I$148,2,FALSE)</f>
        <v>搭建</v>
      </c>
      <c r="C95" s="54" t="str">
        <f>VLOOKUP($A95,'L3-明细条目报价 (3)'!$B$2:$I$148,3,FALSE)</f>
        <v>常规背景结构</v>
      </c>
      <c r="D95" s="54" t="str">
        <f>VLOOKUP($A95,'L3-明细条目报价 (3)'!$B$2:$I$148,4,FALSE)</f>
        <v>单面木质背板</v>
      </c>
      <c r="E95" s="109" t="str">
        <f>VLOOKUP($A95,'L3-明细条目报价 (3)'!$B$2:$I$148,5,FALSE)</f>
        <v>/</v>
      </c>
      <c r="F95" s="109" t="str">
        <f>VLOOKUP($A95,'L3-明细条目报价 (3)'!$B$2:$I$148,6,FALSE)</f>
        <v>单面木质背板:木结构,表面贴画面写真(高度3m以上)</v>
      </c>
      <c r="G95" s="54" t="str">
        <f>VLOOKUP($A95,'L3-明细条目报价 (3)'!$B$2:$I$148,7,FALSE)</f>
        <v>平方米</v>
      </c>
      <c r="H95" s="59">
        <f>VLOOKUP($A95,'L3-明细条目报价 (3)'!$B$2:$I$148,8,FALSE)</f>
        <v>296.148</v>
      </c>
      <c r="I95" s="13">
        <v>300</v>
      </c>
      <c r="J95" s="110">
        <f>H95*I95</f>
        <v>88844.4</v>
      </c>
    </row>
    <row r="96" spans="1:10">
      <c r="A96" s="15" t="s">
        <v>141</v>
      </c>
      <c r="B96" s="109" t="str">
        <f>VLOOKUP($A96,'L3-明细条目报价 (3)'!$B$2:$I$148,2,FALSE)</f>
        <v>搭建</v>
      </c>
      <c r="C96" s="54" t="str">
        <f>VLOOKUP($A96,'L3-明细条目报价 (3)'!$B$2:$I$148,3,FALSE)</f>
        <v>常规背景结构</v>
      </c>
      <c r="D96" s="54" t="str">
        <f>VLOOKUP($A96,'L3-明细条目报价 (3)'!$B$2:$I$148,4,FALSE)</f>
        <v>双面木质背板</v>
      </c>
      <c r="E96" s="109" t="str">
        <f>VLOOKUP($A96,'L3-明细条目报价 (3)'!$B$2:$I$148,5,FALSE)</f>
        <v>/</v>
      </c>
      <c r="F96" s="109" t="str">
        <f>VLOOKUP($A96,'L3-明细条目报价 (3)'!$B$2:$I$148,6,FALSE)</f>
        <v>双面木质背板:木结构,表面贴画面写真(高度3m以上)</v>
      </c>
      <c r="G96" s="54" t="str">
        <f>VLOOKUP($A96,'L3-明细条目报价 (3)'!$B$2:$I$148,7,FALSE)</f>
        <v>平方米</v>
      </c>
      <c r="H96" s="59">
        <f>VLOOKUP($A96,'L3-明细条目报价 (3)'!$B$2:$I$148,8,FALSE)</f>
        <v>414</v>
      </c>
      <c r="I96" s="13">
        <v>300</v>
      </c>
      <c r="J96" s="110">
        <f t="shared" ref="J96:J110" si="3">H96*I96</f>
        <v>124200</v>
      </c>
    </row>
    <row r="97" spans="1:10">
      <c r="A97" s="15" t="s">
        <v>142</v>
      </c>
      <c r="B97" s="109" t="str">
        <f>VLOOKUP($A97,'L3-明细条目报价 (3)'!$B$2:$I$148,2,FALSE)</f>
        <v>搭建</v>
      </c>
      <c r="C97" s="54" t="str">
        <f>VLOOKUP($A97,'L3-明细条目报价 (3)'!$B$2:$I$148,3,FALSE)</f>
        <v>装饰材料</v>
      </c>
      <c r="D97" s="54" t="str">
        <f>VLOOKUP($A97,'L3-明细条目报价 (3)'!$B$2:$I$148,4,FALSE)</f>
        <v>KT板</v>
      </c>
      <c r="E97" s="109" t="str">
        <f>VLOOKUP($A97,'L3-明细条目报价 (3)'!$B$2:$I$148,5,FALSE)</f>
        <v>亚展A类板</v>
      </c>
      <c r="F97" s="109" t="str">
        <f>VLOOKUP($A97,'L3-明细条目报价 (3)'!$B$2:$I$148,6,FALSE)</f>
        <v>/</v>
      </c>
      <c r="G97" s="54" t="str">
        <f>VLOOKUP($A97,'L3-明细条目报价 (3)'!$B$2:$I$148,7,FALSE)</f>
        <v>平方米</v>
      </c>
      <c r="H97" s="59">
        <f>VLOOKUP($A97,'L3-明细条目报价 (3)'!$B$2:$I$148,8,FALSE)</f>
        <v>52.9</v>
      </c>
      <c r="I97" s="13">
        <v>300</v>
      </c>
      <c r="J97" s="110">
        <f t="shared" si="3"/>
        <v>15870</v>
      </c>
    </row>
    <row r="98" spans="1:10">
      <c r="A98" s="15" t="s">
        <v>143</v>
      </c>
      <c r="B98" s="109" t="str">
        <f>VLOOKUP($A98,'L3-明细条目报价 (3)'!$B$2:$I$148,2,FALSE)</f>
        <v>搭建</v>
      </c>
      <c r="C98" s="54" t="str">
        <f>VLOOKUP($A98,'L3-明细条目报价 (3)'!$B$2:$I$148,3,FALSE)</f>
        <v>装饰材料</v>
      </c>
      <c r="D98" s="54" t="str">
        <f>VLOOKUP($A98,'L3-明细条目报价 (3)'!$B$2:$I$148,4,FALSE)</f>
        <v>展板</v>
      </c>
      <c r="E98" s="109" t="str">
        <f>VLOOKUP($A98,'L3-明细条目报价 (3)'!$B$2:$I$148,5,FALSE)</f>
        <v>展板</v>
      </c>
      <c r="F98" s="109" t="str">
        <f>VLOOKUP($A98,'L3-明细条目报价 (3)'!$B$2:$I$148,6,FALSE)</f>
        <v>白色PVC展板，3.2mm</v>
      </c>
      <c r="G98" s="54" t="str">
        <f>VLOOKUP($A98,'L3-明细条目报价 (3)'!$B$2:$I$148,7,FALSE)</f>
        <v>平方米</v>
      </c>
      <c r="H98" s="59">
        <f>VLOOKUP($A98,'L3-明细条目报价 (3)'!$B$2:$I$148,8,FALSE)</f>
        <v>73.6</v>
      </c>
      <c r="I98" s="13">
        <v>300</v>
      </c>
      <c r="J98" s="110">
        <f t="shared" si="3"/>
        <v>22080</v>
      </c>
    </row>
    <row r="99" spans="1:10">
      <c r="A99" s="15" t="s">
        <v>144</v>
      </c>
      <c r="B99" s="109" t="str">
        <f>VLOOKUP($A99,'L3-明细条目报价 (3)'!$B$2:$I$148,2,FALSE)</f>
        <v>搭建</v>
      </c>
      <c r="C99" s="54" t="str">
        <f>VLOOKUP($A99,'L3-明细条目报价 (3)'!$B$2:$I$148,3,FALSE)</f>
        <v>基础饰面</v>
      </c>
      <c r="D99" s="54" t="str">
        <f>VLOOKUP($A99,'L3-明细条目报价 (3)'!$B$2:$I$148,4,FALSE)</f>
        <v>KT板单面裱写真</v>
      </c>
      <c r="E99" s="109" t="str">
        <f>VLOOKUP($A99,'L3-明细条目报价 (3)'!$B$2:$I$148,5,FALSE)</f>
        <v>/</v>
      </c>
      <c r="F99" s="109" t="str">
        <f>VLOOKUP($A99,'L3-明细条目报价 (3)'!$B$2:$I$148,6,FALSE)</f>
        <v>-</v>
      </c>
      <c r="G99" s="54" t="str">
        <f>VLOOKUP($A99,'L3-明细条目报价 (3)'!$B$2:$I$148,7,FALSE)</f>
        <v>平方米</v>
      </c>
      <c r="H99" s="59">
        <f>VLOOKUP($A99,'L3-明细条目报价 (3)'!$B$2:$I$148,8,FALSE)</f>
        <v>73.6</v>
      </c>
      <c r="I99" s="13">
        <v>300</v>
      </c>
      <c r="J99" s="110">
        <f t="shared" si="3"/>
        <v>22080</v>
      </c>
    </row>
    <row r="100" spans="1:10">
      <c r="A100" s="15" t="s">
        <v>145</v>
      </c>
      <c r="B100" s="109" t="str">
        <f>VLOOKUP($A100,'L3-明细条目报价 (3)'!$B$2:$I$148,2,FALSE)</f>
        <v>搭建</v>
      </c>
      <c r="C100" s="54" t="str">
        <f>VLOOKUP($A100,'L3-明细条目报价 (3)'!$B$2:$I$148,3,FALSE)</f>
        <v>基础饰面</v>
      </c>
      <c r="D100" s="54" t="str">
        <f>VLOOKUP($A100,'L3-明细条目报价 (3)'!$B$2:$I$148,4,FALSE)</f>
        <v>KT板双面裱写真</v>
      </c>
      <c r="E100" s="109" t="str">
        <f>VLOOKUP($A100,'L3-明细条目报价 (3)'!$B$2:$I$148,5,FALSE)</f>
        <v>/</v>
      </c>
      <c r="F100" s="109" t="str">
        <f>VLOOKUP($A100,'L3-明细条目报价 (3)'!$B$2:$I$148,6,FALSE)</f>
        <v>-</v>
      </c>
      <c r="G100" s="54" t="str">
        <f>VLOOKUP($A100,'L3-明细条目报价 (3)'!$B$2:$I$148,7,FALSE)</f>
        <v>平方米</v>
      </c>
      <c r="H100" s="59">
        <f>VLOOKUP($A100,'L3-明细条目报价 (3)'!$B$2:$I$148,8,FALSE)</f>
        <v>96.6</v>
      </c>
      <c r="I100" s="13">
        <v>200</v>
      </c>
      <c r="J100" s="110">
        <f t="shared" si="3"/>
        <v>19320</v>
      </c>
    </row>
    <row r="101" spans="1:10">
      <c r="A101" s="15" t="s">
        <v>146</v>
      </c>
      <c r="B101" s="109" t="str">
        <f>VLOOKUP($A101,'L3-明细条目报价 (3)'!$B$2:$I$148,2,FALSE)</f>
        <v>搭建</v>
      </c>
      <c r="C101" s="54" t="str">
        <f>VLOOKUP($A101,'L3-明细条目报价 (3)'!$B$2:$I$148,3,FALSE)</f>
        <v>指引</v>
      </c>
      <c r="D101" s="54" t="str">
        <f>VLOOKUP($A101,'L3-明细条目报价 (3)'!$B$2:$I$148,4,FALSE)</f>
        <v>油画架</v>
      </c>
      <c r="E101" s="109" t="str">
        <f>VLOOKUP($A101,'L3-明细条目报价 (3)'!$B$2:$I$148,5,FALSE)</f>
        <v>/</v>
      </c>
      <c r="F101" s="109" t="str">
        <f>VLOOKUP($A101,'L3-明细条目报价 (3)'!$B$2:$I$148,6,FALSE)</f>
        <v>油画架-木质，不含画面</v>
      </c>
      <c r="G101" s="54" t="str">
        <f>VLOOKUP($A101,'L3-明细条目报价 (3)'!$B$2:$I$148,7,FALSE)</f>
        <v>个</v>
      </c>
      <c r="H101" s="59">
        <f>VLOOKUP($A101,'L3-明细条目报价 (3)'!$B$2:$I$148,8,FALSE)</f>
        <v>73.6</v>
      </c>
      <c r="I101" s="13">
        <v>200</v>
      </c>
      <c r="J101" s="110">
        <f t="shared" si="3"/>
        <v>14720</v>
      </c>
    </row>
    <row r="102" spans="1:10">
      <c r="A102" s="15" t="s">
        <v>147</v>
      </c>
      <c r="B102" s="109" t="str">
        <f>VLOOKUP($A102,'L3-明细条目报价 (3)'!$B$2:$I$148,2,FALSE)</f>
        <v>搭建</v>
      </c>
      <c r="C102" s="54" t="str">
        <f>VLOOKUP($A102,'L3-明细条目报价 (3)'!$B$2:$I$148,3,FALSE)</f>
        <v>指引</v>
      </c>
      <c r="D102" s="54" t="str">
        <f>VLOOKUP($A102,'L3-明细条目报价 (3)'!$B$2:$I$148,4,FALSE)</f>
        <v>木质T型</v>
      </c>
      <c r="E102" s="109" t="str">
        <f>VLOOKUP($A102,'L3-明细条目报价 (3)'!$B$2:$I$148,5,FALSE)</f>
        <v>/</v>
      </c>
      <c r="F102" s="109" t="str">
        <f>VLOOKUP($A102,'L3-明细条目报价 (3)'!$B$2:$I$148,6,FALSE)</f>
        <v>木质T型-0.8m X 2m，含双面写真、钢板配重</v>
      </c>
      <c r="G102" s="54" t="str">
        <f>VLOOKUP($A102,'L3-明细条目报价 (3)'!$B$2:$I$148,7,FALSE)</f>
        <v>个</v>
      </c>
      <c r="H102" s="59">
        <f>VLOOKUP($A102,'L3-明细条目报价 (3)'!$B$2:$I$148,8,FALSE)</f>
        <v>460</v>
      </c>
      <c r="I102" s="13">
        <v>200</v>
      </c>
      <c r="J102" s="110">
        <f t="shared" si="3"/>
        <v>92000</v>
      </c>
    </row>
    <row r="103" spans="1:10">
      <c r="A103" s="15" t="s">
        <v>148</v>
      </c>
      <c r="B103" s="109" t="str">
        <f>VLOOKUP($A103,'L3-明细条目报价 (3)'!$B$2:$I$148,2,FALSE)</f>
        <v>搭建</v>
      </c>
      <c r="C103" s="54" t="str">
        <f>VLOOKUP($A103,'L3-明细条目报价 (3)'!$B$2:$I$148,3,FALSE)</f>
        <v>指引</v>
      </c>
      <c r="D103" s="54" t="str">
        <f>VLOOKUP($A103,'L3-明细条目报价 (3)'!$B$2:$I$148,4,FALSE)</f>
        <v>铝型材指示板</v>
      </c>
      <c r="E103" s="109" t="str">
        <f>VLOOKUP($A103,'L3-明细条目报价 (3)'!$B$2:$I$148,5,FALSE)</f>
        <v>/</v>
      </c>
      <c r="F103" s="109" t="str">
        <f>VLOOKUP($A103,'L3-明细条目报价 (3)'!$B$2:$I$148,6,FALSE)</f>
        <v>铝型材指示板-0.8m X 2m，含双面写真、钢板配重</v>
      </c>
      <c r="G103" s="54" t="str">
        <f>VLOOKUP($A103,'L3-明细条目报价 (3)'!$B$2:$I$148,7,FALSE)</f>
        <v>个</v>
      </c>
      <c r="H103" s="59">
        <f>VLOOKUP($A103,'L3-明细条目报价 (3)'!$B$2:$I$148,8,FALSE)</f>
        <v>345</v>
      </c>
      <c r="I103" s="13">
        <v>200</v>
      </c>
      <c r="J103" s="110">
        <f t="shared" si="3"/>
        <v>69000</v>
      </c>
    </row>
    <row r="104" spans="1:10">
      <c r="A104" s="15" t="s">
        <v>149</v>
      </c>
      <c r="B104" s="109" t="str">
        <f>VLOOKUP($A104,'L3-明细条目报价 (3)'!$B$2:$I$148,2,FALSE)</f>
        <v>搭建</v>
      </c>
      <c r="C104" s="54" t="str">
        <f>VLOOKUP($A104,'L3-明细条目报价 (3)'!$B$2:$I$148,3,FALSE)</f>
        <v>道旗</v>
      </c>
      <c r="D104" s="54" t="str">
        <f>VLOOKUP($A104,'L3-明细条目报价 (3)'!$B$2:$I$148,4,FALSE)</f>
        <v>注水道旗（3m）</v>
      </c>
      <c r="E104" s="109" t="str">
        <f>VLOOKUP($A104,'L3-明细条目报价 (3)'!$B$2:$I$148,5,FALSE)</f>
        <v>/</v>
      </c>
      <c r="F104" s="109" t="str">
        <f>VLOOKUP($A104,'L3-明细条目报价 (3)'!$B$2:$I$148,6,FALSE)</f>
        <v>注水道旗-高度3米，加强铝合金旗杆，5级以上抗风性，双面画面旗帜布120cmx380cm（含30升以上升注水量配重支撑）</v>
      </c>
      <c r="G104" s="54" t="str">
        <f>VLOOKUP($A104,'L3-明细条目报价 (3)'!$B$2:$I$148,7,FALSE)</f>
        <v>个</v>
      </c>
      <c r="H104" s="59">
        <f>VLOOKUP($A104,'L3-明细条目报价 (3)'!$B$2:$I$148,8,FALSE)</f>
        <v>165.6</v>
      </c>
      <c r="I104" s="13">
        <v>1000</v>
      </c>
      <c r="J104" s="110">
        <f t="shared" si="3"/>
        <v>165600</v>
      </c>
    </row>
    <row r="105" spans="1:10">
      <c r="A105" s="15" t="s">
        <v>150</v>
      </c>
      <c r="B105" s="109" t="str">
        <f>VLOOKUP($A105,'L3-明细条目报价 (3)'!$B$2:$I$148,2,FALSE)</f>
        <v>搭建</v>
      </c>
      <c r="C105" s="54" t="str">
        <f>VLOOKUP($A105,'L3-明细条目报价 (3)'!$B$2:$I$148,3,FALSE)</f>
        <v>道旗</v>
      </c>
      <c r="D105" s="54" t="str">
        <f>VLOOKUP($A105,'L3-明细条目报价 (3)'!$B$2:$I$148,4,FALSE)</f>
        <v>注水道旗（5m）</v>
      </c>
      <c r="E105" s="109" t="str">
        <f>VLOOKUP($A105,'L3-明细条目报价 (3)'!$B$2:$I$148,5,FALSE)</f>
        <v>/</v>
      </c>
      <c r="F105" s="109" t="str">
        <f>VLOOKUP($A105,'L3-明细条目报价 (3)'!$B$2:$I$148,6,FALSE)</f>
        <v>注水道旗-高度5米，加强铝合金旗杆，5级以上抗风性，双面画面旗帜布120cmx380cm（含30升以上升注水量配重支撑）</v>
      </c>
      <c r="G105" s="54" t="str">
        <f>VLOOKUP($A105,'L3-明细条目报价 (3)'!$B$2:$I$148,7,FALSE)</f>
        <v>个</v>
      </c>
      <c r="H105" s="59">
        <f>VLOOKUP($A105,'L3-明细条目报价 (3)'!$B$2:$I$148,8,FALSE)</f>
        <v>276</v>
      </c>
      <c r="I105" s="13">
        <v>1000</v>
      </c>
      <c r="J105" s="110">
        <f t="shared" si="3"/>
        <v>276000</v>
      </c>
    </row>
    <row r="106" spans="1:10">
      <c r="A106" s="15" t="s">
        <v>151</v>
      </c>
      <c r="B106" s="109" t="str">
        <f>VLOOKUP($A106,'L3-明细条目报价 (3)'!$B$2:$I$148,2,FALSE)</f>
        <v>搭建</v>
      </c>
      <c r="C106" s="54" t="str">
        <f>VLOOKUP($A106,'L3-明细条目报价 (3)'!$B$2:$I$148,3,FALSE)</f>
        <v>道旗</v>
      </c>
      <c r="D106" s="54" t="str">
        <f>VLOOKUP($A106,'L3-明细条目报价 (3)'!$B$2:$I$148,4,FALSE)</f>
        <v>注沙道旗（5m）</v>
      </c>
      <c r="E106" s="109">
        <f>VLOOKUP($A106,'L3-明细条目报价 (3)'!$B$2:$I$148,5,FALSE)</f>
        <v>0</v>
      </c>
      <c r="F106" s="109" t="str">
        <f>VLOOKUP($A106,'L3-明细条目报价 (3)'!$B$2:$I$148,6,FALSE)</f>
        <v>高5米，不锈钢旗杆，双面画面旗帜布120cm*380cm，注沙全套</v>
      </c>
      <c r="G106" s="54" t="str">
        <f>VLOOKUP($A106,'L3-明细条目报价 (3)'!$B$2:$I$148,7,FALSE)</f>
        <v>个</v>
      </c>
      <c r="H106" s="59">
        <f>VLOOKUP($A106,'L3-明细条目报价 (3)'!$B$2:$I$148,8,FALSE)</f>
        <v>500</v>
      </c>
      <c r="I106" s="33">
        <v>1000</v>
      </c>
      <c r="J106" s="110">
        <f t="shared" si="3"/>
        <v>500000</v>
      </c>
    </row>
    <row r="107" spans="1:10">
      <c r="A107" s="15" t="s">
        <v>152</v>
      </c>
      <c r="B107" s="109" t="str">
        <f>VLOOKUP($A107,'L3-明细条目报价 (3)'!$B$2:$I$148,2,FALSE)</f>
        <v>搭建</v>
      </c>
      <c r="C107" s="54" t="str">
        <f>VLOOKUP($A107,'L3-明细条目报价 (3)'!$B$2:$I$148,3,FALSE)</f>
        <v>展架</v>
      </c>
      <c r="D107" s="54" t="str">
        <f>VLOOKUP($A107,'L3-明细条目报价 (3)'!$B$2:$I$148,4,FALSE)</f>
        <v>铝合金展架（60*160cm）</v>
      </c>
      <c r="E107" s="109" t="str">
        <f>VLOOKUP($A107,'L3-明细条目报价 (3)'!$B$2:$I$148,5,FALSE)</f>
        <v>/</v>
      </c>
      <c r="F107" s="109" t="str">
        <f>VLOOKUP($A107,'L3-明细条目报价 (3)'!$B$2:$I$148,6,FALSE)</f>
        <v>铝合金材质，60*160cm，含写真画面</v>
      </c>
      <c r="G107" s="54" t="str">
        <f>VLOOKUP($A107,'L3-明细条目报价 (3)'!$B$2:$I$148,7,FALSE)</f>
        <v>平方米</v>
      </c>
      <c r="H107" s="59">
        <f>VLOOKUP($A107,'L3-明细条目报价 (3)'!$B$2:$I$148,8,FALSE)</f>
        <v>85</v>
      </c>
      <c r="I107" s="13">
        <v>200</v>
      </c>
      <c r="J107" s="110">
        <f t="shared" si="3"/>
        <v>17000</v>
      </c>
    </row>
    <row r="108" spans="1:10">
      <c r="A108" s="15" t="s">
        <v>153</v>
      </c>
      <c r="B108" s="109" t="str">
        <f>VLOOKUP($A108,'L3-明细条目报价 (3)'!$B$2:$I$148,2,FALSE)</f>
        <v>搭建</v>
      </c>
      <c r="C108" s="54" t="str">
        <f>VLOOKUP($A108,'L3-明细条目报价 (3)'!$B$2:$I$148,3,FALSE)</f>
        <v>展架</v>
      </c>
      <c r="D108" s="54" t="str">
        <f>VLOOKUP($A108,'L3-明细条目报价 (3)'!$B$2:$I$148,4,FALSE)</f>
        <v>X展架（80*180cm）</v>
      </c>
      <c r="E108" s="109" t="str">
        <f>VLOOKUP($A108,'L3-明细条目报价 (3)'!$B$2:$I$148,5,FALSE)</f>
        <v>/</v>
      </c>
      <c r="F108" s="109" t="str">
        <f>VLOOKUP($A108,'L3-明细条目报价 (3)'!$B$2:$I$148,6,FALSE)</f>
        <v>铝合金材质，80*180cm，含写真画面</v>
      </c>
      <c r="G108" s="54" t="str">
        <f>VLOOKUP($A108,'L3-明细条目报价 (3)'!$B$2:$I$148,7,FALSE)</f>
        <v>平方米</v>
      </c>
      <c r="H108" s="59">
        <f>VLOOKUP($A108,'L3-明细条目报价 (3)'!$B$2:$I$148,8,FALSE)</f>
        <v>100</v>
      </c>
      <c r="I108" s="13">
        <v>200</v>
      </c>
      <c r="J108" s="110">
        <f t="shared" si="3"/>
        <v>20000</v>
      </c>
    </row>
    <row r="109" spans="1:10">
      <c r="A109" s="15" t="s">
        <v>154</v>
      </c>
      <c r="B109" s="109" t="str">
        <f>VLOOKUP($A109,'L3-明细条目报价 (3)'!$B$2:$I$148,2,FALSE)</f>
        <v>搭建</v>
      </c>
      <c r="C109" s="54" t="str">
        <f>VLOOKUP($A109,'L3-明细条目报价 (3)'!$B$2:$I$148,3,FALSE)</f>
        <v>易拉宝</v>
      </c>
      <c r="D109" s="54" t="str">
        <f>VLOOKUP($A109,'L3-明细条目报价 (3)'!$B$2:$I$148,4,FALSE)</f>
        <v>易拉宝（80*200cm）</v>
      </c>
      <c r="E109" s="109" t="str">
        <f>VLOOKUP($A109,'L3-明细条目报价 (3)'!$B$2:$I$148,5,FALSE)</f>
        <v>/</v>
      </c>
      <c r="F109" s="109" t="str">
        <f>VLOOKUP($A109,'L3-明细条目报价 (3)'!$B$2:$I$148,6,FALSE)</f>
        <v>铝合金材质，80*200cm，含写真画面</v>
      </c>
      <c r="G109" s="54" t="str">
        <f>VLOOKUP($A109,'L3-明细条目报价 (3)'!$B$2:$I$148,7,FALSE)</f>
        <v>平方米</v>
      </c>
      <c r="H109" s="59">
        <f>VLOOKUP($A109,'L3-明细条目报价 (3)'!$B$2:$I$148,8,FALSE)</f>
        <v>128.8</v>
      </c>
      <c r="I109" s="13">
        <v>300</v>
      </c>
      <c r="J109" s="110">
        <f t="shared" si="3"/>
        <v>38640</v>
      </c>
    </row>
    <row r="110" spans="1:10">
      <c r="A110" s="15" t="s">
        <v>472</v>
      </c>
      <c r="B110" s="109" t="str">
        <f>VLOOKUP($A110,'L3-明细条目报价 (3)'!$B$2:$I$148,2,FALSE)</f>
        <v>搭建</v>
      </c>
      <c r="C110" s="54" t="str">
        <f>VLOOKUP($A110,'L3-明细条目报价 (3)'!$B$2:$I$148,3,FALSE)</f>
        <v>易拉宝</v>
      </c>
      <c r="D110" s="54" t="str">
        <f>VLOOKUP($A110,'L3-明细条目报价 (3)'!$B$2:$I$148,4,FALSE)</f>
        <v>易拉宝（120*200cm）</v>
      </c>
      <c r="E110" s="109" t="str">
        <f>VLOOKUP($A110,'L3-明细条目报价 (3)'!$B$2:$I$148,5,FALSE)</f>
        <v>/</v>
      </c>
      <c r="F110" s="109" t="str">
        <f>VLOOKUP($A110,'L3-明细条目报价 (3)'!$B$2:$I$148,6,FALSE)</f>
        <v>铝合金材质，120*200cm，含写真画面</v>
      </c>
      <c r="G110" s="54" t="str">
        <f>VLOOKUP($A110,'L3-明细条目报价 (3)'!$B$2:$I$148,7,FALSE)</f>
        <v>平方米</v>
      </c>
      <c r="H110" s="59">
        <f>VLOOKUP($A110,'L3-明细条目报价 (3)'!$B$2:$I$148,8,FALSE)</f>
        <v>165.6</v>
      </c>
      <c r="I110" s="13">
        <v>300</v>
      </c>
      <c r="J110" s="110">
        <f t="shared" si="3"/>
        <v>49680</v>
      </c>
    </row>
    <row r="111" ht="32.25" customHeight="1" spans="1:10">
      <c r="A111" s="103" t="s">
        <v>17</v>
      </c>
      <c r="B111" s="102" t="s">
        <v>18</v>
      </c>
      <c r="C111" s="111"/>
      <c r="D111" s="111"/>
      <c r="E111" s="112"/>
      <c r="F111" s="112"/>
      <c r="G111" s="111"/>
      <c r="H111" s="113"/>
      <c r="I111" s="104" t="s">
        <v>47</v>
      </c>
      <c r="J111" s="106">
        <f>SUM(J113:J140)</f>
        <v>1217848.6</v>
      </c>
    </row>
    <row r="112" spans="1:10">
      <c r="A112" s="107" t="s">
        <v>1</v>
      </c>
      <c r="B112" s="107" t="s">
        <v>48</v>
      </c>
      <c r="C112" s="107" t="s">
        <v>49</v>
      </c>
      <c r="D112" s="107" t="s">
        <v>50</v>
      </c>
      <c r="E112" s="107" t="s">
        <v>51</v>
      </c>
      <c r="F112" s="107" t="s">
        <v>7</v>
      </c>
      <c r="G112" s="107" t="s">
        <v>52</v>
      </c>
      <c r="H112" s="108" t="s">
        <v>53</v>
      </c>
      <c r="I112" s="108" t="s">
        <v>5</v>
      </c>
      <c r="J112" s="108" t="s">
        <v>6</v>
      </c>
    </row>
    <row r="113" spans="1:10">
      <c r="A113" s="54" t="s">
        <v>155</v>
      </c>
      <c r="B113" s="109" t="str">
        <f>VLOOKUP($A113,'L3-明细条目报价 (3)'!$B$2:$I$148,2,FALSE)</f>
        <v>物料制作</v>
      </c>
      <c r="C113" s="54" t="str">
        <f>VLOOKUP($A113,'L3-明细条目报价 (3)'!$B$2:$I$148,3,FALSE)</f>
        <v>印刷</v>
      </c>
      <c r="D113" s="54" t="str">
        <f>VLOOKUP($A113,'L3-明细条目报价 (3)'!$B$2:$I$148,4,FALSE)</f>
        <v>A4彩色单面128克铜板纸</v>
      </c>
      <c r="E113" s="109" t="str">
        <f>VLOOKUP($A113,'L3-明细条目报价 (3)'!$B$2:$I$148,5,FALSE)</f>
        <v>/</v>
      </c>
      <c r="F113" s="109" t="str">
        <f>VLOOKUP($A113,'L3-明细条目报价 (3)'!$B$2:$I$148,6,FALSE)</f>
        <v>/</v>
      </c>
      <c r="G113" s="54" t="str">
        <f>VLOOKUP($A113,'L3-明细条目报价 (3)'!$B$2:$I$148,7,FALSE)</f>
        <v>张</v>
      </c>
      <c r="H113" s="59">
        <f>VLOOKUP($A113,'L3-明细条目报价 (3)'!$B$2:$I$148,8,FALSE)</f>
        <v>1.15</v>
      </c>
      <c r="I113" s="13">
        <v>3000</v>
      </c>
      <c r="J113" s="110">
        <f>H113*I113</f>
        <v>3450</v>
      </c>
    </row>
    <row r="114" spans="1:10">
      <c r="A114" s="54" t="s">
        <v>156</v>
      </c>
      <c r="B114" s="109" t="str">
        <f>VLOOKUP($A114,'L3-明细条目报价 (3)'!$B$2:$I$148,2,FALSE)</f>
        <v>物料制作</v>
      </c>
      <c r="C114" s="54" t="str">
        <f>VLOOKUP($A114,'L3-明细条目报价 (3)'!$B$2:$I$148,3,FALSE)</f>
        <v>印刷</v>
      </c>
      <c r="D114" s="54" t="str">
        <f>VLOOKUP($A114,'L3-明细条目报价 (3)'!$B$2:$I$148,4,FALSE)</f>
        <v>A4彩色单面157克铜板纸</v>
      </c>
      <c r="E114" s="109" t="str">
        <f>VLOOKUP($A114,'L3-明细条目报价 (3)'!$B$2:$I$148,5,FALSE)</f>
        <v>/</v>
      </c>
      <c r="F114" s="109" t="str">
        <f>VLOOKUP($A114,'L3-明细条目报价 (3)'!$B$2:$I$148,6,FALSE)</f>
        <v>/</v>
      </c>
      <c r="G114" s="54" t="str">
        <f>VLOOKUP($A114,'L3-明细条目报价 (3)'!$B$2:$I$148,7,FALSE)</f>
        <v>张</v>
      </c>
      <c r="H114" s="59">
        <f>VLOOKUP($A114,'L3-明细条目报价 (3)'!$B$2:$I$148,8,FALSE)</f>
        <v>1.6514</v>
      </c>
      <c r="I114" s="13">
        <v>3000</v>
      </c>
      <c r="J114" s="110">
        <f t="shared" ref="J114:J140" si="4">H114*I114</f>
        <v>4954.2</v>
      </c>
    </row>
    <row r="115" spans="1:10">
      <c r="A115" s="54" t="s">
        <v>157</v>
      </c>
      <c r="B115" s="109" t="str">
        <f>VLOOKUP($A115,'L3-明细条目报价 (3)'!$B$2:$I$148,2,FALSE)</f>
        <v>物料制作</v>
      </c>
      <c r="C115" s="54" t="str">
        <f>VLOOKUP($A115,'L3-明细条目报价 (3)'!$B$2:$I$148,3,FALSE)</f>
        <v>印刷</v>
      </c>
      <c r="D115" s="54" t="str">
        <f>VLOOKUP($A115,'L3-明细条目报价 (3)'!$B$2:$I$148,4,FALSE)</f>
        <v>A4彩色单面200克铜板纸</v>
      </c>
      <c r="E115" s="109" t="str">
        <f>VLOOKUP($A115,'L3-明细条目报价 (3)'!$B$2:$I$148,5,FALSE)</f>
        <v>/</v>
      </c>
      <c r="F115" s="109" t="str">
        <f>VLOOKUP($A115,'L3-明细条目报价 (3)'!$B$2:$I$148,6,FALSE)</f>
        <v>/</v>
      </c>
      <c r="G115" s="54" t="str">
        <f>VLOOKUP($A115,'L3-明细条目报价 (3)'!$B$2:$I$148,7,FALSE)</f>
        <v>张</v>
      </c>
      <c r="H115" s="59">
        <f>VLOOKUP($A115,'L3-明细条目报价 (3)'!$B$2:$I$148,8,FALSE)</f>
        <v>2.1252</v>
      </c>
      <c r="I115" s="13">
        <v>3000</v>
      </c>
      <c r="J115" s="110">
        <f t="shared" si="4"/>
        <v>6375.6</v>
      </c>
    </row>
    <row r="116" spans="1:10">
      <c r="A116" s="54" t="s">
        <v>158</v>
      </c>
      <c r="B116" s="109" t="str">
        <f>VLOOKUP($A116,'L3-明细条目报价 (3)'!$B$2:$I$148,2,FALSE)</f>
        <v>物料制作</v>
      </c>
      <c r="C116" s="54" t="str">
        <f>VLOOKUP($A116,'L3-明细条目报价 (3)'!$B$2:$I$148,3,FALSE)</f>
        <v>印刷</v>
      </c>
      <c r="D116" s="54" t="str">
        <f>VLOOKUP($A116,'L3-明细条目报价 (3)'!$B$2:$I$148,4,FALSE)</f>
        <v>A4彩色单面250克铜板纸</v>
      </c>
      <c r="E116" s="109" t="str">
        <f>VLOOKUP($A116,'L3-明细条目报价 (3)'!$B$2:$I$148,5,FALSE)</f>
        <v>/</v>
      </c>
      <c r="F116" s="109" t="str">
        <f>VLOOKUP($A116,'L3-明细条目报价 (3)'!$B$2:$I$148,6,FALSE)</f>
        <v>/</v>
      </c>
      <c r="G116" s="54" t="str">
        <f>VLOOKUP($A116,'L3-明细条目报价 (3)'!$B$2:$I$148,7,FALSE)</f>
        <v>张</v>
      </c>
      <c r="H116" s="59">
        <f>VLOOKUP($A116,'L3-明细条目报价 (3)'!$B$2:$I$148,8,FALSE)</f>
        <v>2.76</v>
      </c>
      <c r="I116" s="13">
        <v>3000</v>
      </c>
      <c r="J116" s="110">
        <f t="shared" si="4"/>
        <v>8280</v>
      </c>
    </row>
    <row r="117" spans="1:10">
      <c r="A117" s="54" t="s">
        <v>159</v>
      </c>
      <c r="B117" s="109" t="str">
        <f>VLOOKUP($A117,'L3-明细条目报价 (3)'!$B$2:$I$148,2,FALSE)</f>
        <v>物料制作</v>
      </c>
      <c r="C117" s="54" t="str">
        <f>VLOOKUP($A117,'L3-明细条目报价 (3)'!$B$2:$I$148,3,FALSE)</f>
        <v>印刷</v>
      </c>
      <c r="D117" s="54" t="str">
        <f>VLOOKUP($A117,'L3-明细条目报价 (3)'!$B$2:$I$148,4,FALSE)</f>
        <v>A4彩色双面157克铜板纸</v>
      </c>
      <c r="E117" s="109" t="str">
        <f>VLOOKUP($A117,'L3-明细条目报价 (3)'!$B$2:$I$148,5,FALSE)</f>
        <v>/</v>
      </c>
      <c r="F117" s="109" t="str">
        <f>VLOOKUP($A117,'L3-明细条目报价 (3)'!$B$2:$I$148,6,FALSE)</f>
        <v>/</v>
      </c>
      <c r="G117" s="54" t="str">
        <f>VLOOKUP($A117,'L3-明细条目报价 (3)'!$B$2:$I$148,7,FALSE)</f>
        <v>张</v>
      </c>
      <c r="H117" s="59">
        <f>VLOOKUP($A117,'L3-明细条目报价 (3)'!$B$2:$I$148,8,FALSE)</f>
        <v>1.84</v>
      </c>
      <c r="I117" s="13">
        <v>3000</v>
      </c>
      <c r="J117" s="110">
        <f t="shared" si="4"/>
        <v>5520</v>
      </c>
    </row>
    <row r="118" spans="1:10">
      <c r="A118" s="54" t="s">
        <v>160</v>
      </c>
      <c r="B118" s="109" t="str">
        <f>VLOOKUP($A118,'L3-明细条目报价 (3)'!$B$2:$I$148,2,FALSE)</f>
        <v>物料制作</v>
      </c>
      <c r="C118" s="54" t="str">
        <f>VLOOKUP($A118,'L3-明细条目报价 (3)'!$B$2:$I$148,3,FALSE)</f>
        <v>印刷</v>
      </c>
      <c r="D118" s="54" t="str">
        <f>VLOOKUP($A118,'L3-明细条目报价 (3)'!$B$2:$I$148,4,FALSE)</f>
        <v>A4彩色双面200克铜板纸</v>
      </c>
      <c r="E118" s="109" t="str">
        <f>VLOOKUP($A118,'L3-明细条目报价 (3)'!$B$2:$I$148,5,FALSE)</f>
        <v>/</v>
      </c>
      <c r="F118" s="109" t="str">
        <f>VLOOKUP($A118,'L3-明细条目报价 (3)'!$B$2:$I$148,6,FALSE)</f>
        <v>/</v>
      </c>
      <c r="G118" s="54" t="str">
        <f>VLOOKUP($A118,'L3-明细条目报价 (3)'!$B$2:$I$148,7,FALSE)</f>
        <v>张</v>
      </c>
      <c r="H118" s="59">
        <f>VLOOKUP($A118,'L3-明细条目报价 (3)'!$B$2:$I$148,8,FALSE)</f>
        <v>3</v>
      </c>
      <c r="I118" s="13">
        <v>3000</v>
      </c>
      <c r="J118" s="110">
        <f t="shared" si="4"/>
        <v>9000</v>
      </c>
    </row>
    <row r="119" spans="1:10">
      <c r="A119" s="54" t="s">
        <v>161</v>
      </c>
      <c r="B119" s="109" t="str">
        <f>VLOOKUP($A119,'L3-明细条目报价 (3)'!$B$2:$I$148,2,FALSE)</f>
        <v>物料制作</v>
      </c>
      <c r="C119" s="54" t="str">
        <f>VLOOKUP($A119,'L3-明细条目报价 (3)'!$B$2:$I$148,3,FALSE)</f>
        <v>印刷</v>
      </c>
      <c r="D119" s="54" t="str">
        <f>VLOOKUP($A119,'L3-明细条目报价 (3)'!$B$2:$I$148,4,FALSE)</f>
        <v>A4彩色双面250克铜板纸</v>
      </c>
      <c r="E119" s="109" t="str">
        <f>VLOOKUP($A119,'L3-明细条目报价 (3)'!$B$2:$I$148,5,FALSE)</f>
        <v>/</v>
      </c>
      <c r="F119" s="109" t="str">
        <f>VLOOKUP($A119,'L3-明细条目报价 (3)'!$B$2:$I$148,6,FALSE)</f>
        <v>/</v>
      </c>
      <c r="G119" s="54" t="str">
        <f>VLOOKUP($A119,'L3-明细条目报价 (3)'!$B$2:$I$148,7,FALSE)</f>
        <v>张</v>
      </c>
      <c r="H119" s="59">
        <f>VLOOKUP($A119,'L3-明细条目报价 (3)'!$B$2:$I$148,8,FALSE)</f>
        <v>4</v>
      </c>
      <c r="I119" s="13">
        <v>3000</v>
      </c>
      <c r="J119" s="110">
        <f t="shared" si="4"/>
        <v>12000</v>
      </c>
    </row>
    <row r="120" spans="1:10">
      <c r="A120" s="54" t="s">
        <v>162</v>
      </c>
      <c r="B120" s="109" t="str">
        <f>VLOOKUP($A120,'L3-明细条目报价 (3)'!$B$2:$I$148,2,FALSE)</f>
        <v>物料制作</v>
      </c>
      <c r="C120" s="54" t="str">
        <f>VLOOKUP($A120,'L3-明细条目报价 (3)'!$B$2:$I$148,3,FALSE)</f>
        <v>印刷</v>
      </c>
      <c r="D120" s="54" t="str">
        <f>VLOOKUP($A120,'L3-明细条目报价 (3)'!$B$2:$I$148,4,FALSE)</f>
        <v>彩色单面海报</v>
      </c>
      <c r="E120" s="109" t="str">
        <f>VLOOKUP($A120,'L3-明细条目报价 (3)'!$B$2:$I$148,5,FALSE)</f>
        <v>/</v>
      </c>
      <c r="F120" s="109" t="str">
        <f>VLOOKUP($A120,'L3-明细条目报价 (3)'!$B$2:$I$148,6,FALSE)</f>
        <v>彩色单面印刷，250克420mm X 570mm</v>
      </c>
      <c r="G120" s="54" t="str">
        <f>VLOOKUP($A120,'L3-明细条目报价 (3)'!$B$2:$I$148,7,FALSE)</f>
        <v>张</v>
      </c>
      <c r="H120" s="59">
        <f>VLOOKUP($A120,'L3-明细条目报价 (3)'!$B$2:$I$148,8,FALSE)</f>
        <v>5</v>
      </c>
      <c r="I120" s="13">
        <v>3000</v>
      </c>
      <c r="J120" s="110">
        <f t="shared" si="4"/>
        <v>15000</v>
      </c>
    </row>
    <row r="121" spans="1:10">
      <c r="A121" s="54" t="s">
        <v>163</v>
      </c>
      <c r="B121" s="109" t="str">
        <f>VLOOKUP($A121,'L3-明细条目报价 (3)'!$B$2:$I$148,2,FALSE)</f>
        <v>物料制作</v>
      </c>
      <c r="C121" s="54" t="str">
        <f>VLOOKUP($A121,'L3-明细条目报价 (3)'!$B$2:$I$148,3,FALSE)</f>
        <v>印刷</v>
      </c>
      <c r="D121" s="54" t="str">
        <f>VLOOKUP($A121,'L3-明细条目报价 (3)'!$B$2:$I$148,4,FALSE)</f>
        <v>彩色相纸快印海报</v>
      </c>
      <c r="E121" s="109" t="str">
        <f>VLOOKUP($A121,'L3-明细条目报价 (3)'!$B$2:$I$148,5,FALSE)</f>
        <v>/</v>
      </c>
      <c r="F121" s="109" t="str">
        <f>VLOOKUP($A121,'L3-明细条目报价 (3)'!$B$2:$I$148,6,FALSE)</f>
        <v>彩色相纸快印，60*90cm等常见尺寸快印</v>
      </c>
      <c r="G121" s="54" t="str">
        <f>VLOOKUP($A121,'L3-明细条目报价 (3)'!$B$2:$I$148,7,FALSE)</f>
        <v>张</v>
      </c>
      <c r="H121" s="59">
        <f>VLOOKUP($A121,'L3-明细条目报价 (3)'!$B$2:$I$148,8,FALSE)</f>
        <v>5</v>
      </c>
      <c r="I121" s="13">
        <v>3000</v>
      </c>
      <c r="J121" s="110">
        <f t="shared" si="4"/>
        <v>15000</v>
      </c>
    </row>
    <row r="122" spans="1:10">
      <c r="A122" s="54" t="s">
        <v>164</v>
      </c>
      <c r="B122" s="109" t="str">
        <f>VLOOKUP($A122,'L3-明细条目报价 (3)'!$B$2:$I$148,2,FALSE)</f>
        <v>物料制作</v>
      </c>
      <c r="C122" s="54" t="str">
        <f>VLOOKUP($A122,'L3-明细条目报价 (3)'!$B$2:$I$148,3,FALSE)</f>
        <v>印刷</v>
      </c>
      <c r="D122" s="54" t="str">
        <f>VLOOKUP($A122,'L3-明细条目报价 (3)'!$B$2:$I$148,4,FALSE)</f>
        <v>桌卡</v>
      </c>
      <c r="E122" s="109" t="str">
        <f>VLOOKUP($A122,'L3-明细条目报价 (3)'!$B$2:$I$148,5,FALSE)</f>
        <v>/</v>
      </c>
      <c r="F122" s="109" t="str">
        <f>VLOOKUP($A122,'L3-明细条目报价 (3)'!$B$2:$I$148,6,FALSE)</f>
        <v>200克铜版彩色打印三折页，150mm X 210mm</v>
      </c>
      <c r="G122" s="54" t="str">
        <f>VLOOKUP($A122,'L3-明细条目报价 (3)'!$B$2:$I$148,7,FALSE)</f>
        <v>套</v>
      </c>
      <c r="H122" s="59">
        <f>VLOOKUP($A122,'L3-明细条目报价 (3)'!$B$2:$I$148,8,FALSE)</f>
        <v>4.6</v>
      </c>
      <c r="I122" s="13">
        <v>3000</v>
      </c>
      <c r="J122" s="110">
        <f t="shared" si="4"/>
        <v>13800</v>
      </c>
    </row>
    <row r="123" spans="1:10">
      <c r="A123" s="54" t="s">
        <v>165</v>
      </c>
      <c r="B123" s="109" t="str">
        <f>VLOOKUP($A123,'L3-明细条目报价 (3)'!$B$2:$I$148,2,FALSE)</f>
        <v>物料制作</v>
      </c>
      <c r="C123" s="54" t="str">
        <f>VLOOKUP($A123,'L3-明细条目报价 (3)'!$B$2:$I$148,3,FALSE)</f>
        <v>印刷</v>
      </c>
      <c r="D123" s="54" t="str">
        <f>VLOOKUP($A123,'L3-明细条目报价 (3)'!$B$2:$I$148,4,FALSE)</f>
        <v>门牌</v>
      </c>
      <c r="E123" s="109" t="str">
        <f>VLOOKUP($A123,'L3-明细条目报价 (3)'!$B$2:$I$148,5,FALSE)</f>
        <v>/</v>
      </c>
      <c r="F123" s="109" t="str">
        <f>VLOOKUP($A123,'L3-明细条目报价 (3)'!$B$2:$I$148,6,FALSE)</f>
        <v>KT板双面打印，A4大小</v>
      </c>
      <c r="G123" s="54" t="str">
        <f>VLOOKUP($A123,'L3-明细条目报价 (3)'!$B$2:$I$148,7,FALSE)</f>
        <v>张</v>
      </c>
      <c r="H123" s="59">
        <f>VLOOKUP($A123,'L3-明细条目报价 (3)'!$B$2:$I$148,8,FALSE)</f>
        <v>9.2</v>
      </c>
      <c r="I123" s="13">
        <v>3000</v>
      </c>
      <c r="J123" s="110">
        <f t="shared" si="4"/>
        <v>27600</v>
      </c>
    </row>
    <row r="124" spans="1:10">
      <c r="A124" s="54" t="s">
        <v>166</v>
      </c>
      <c r="B124" s="109" t="str">
        <f>VLOOKUP($A124,'L3-明细条目报价 (3)'!$B$2:$I$148,2,FALSE)</f>
        <v>物料制作</v>
      </c>
      <c r="C124" s="54" t="str">
        <f>VLOOKUP($A124,'L3-明细条目报价 (3)'!$B$2:$I$148,3,FALSE)</f>
        <v>印刷</v>
      </c>
      <c r="D124" s="54" t="str">
        <f>VLOOKUP($A124,'L3-明细条目报价 (3)'!$B$2:$I$148,4,FALSE)</f>
        <v>手举牌</v>
      </c>
      <c r="E124" s="109" t="str">
        <f>VLOOKUP($A124,'L3-明细条目报价 (3)'!$B$2:$I$148,5,FALSE)</f>
        <v>/</v>
      </c>
      <c r="F124" s="109" t="str">
        <f>VLOOKUP($A124,'L3-明细条目报价 (3)'!$B$2:$I$148,6,FALSE)</f>
        <v>KT板双面打印，400mmX600mm</v>
      </c>
      <c r="G124" s="54" t="str">
        <f>VLOOKUP($A124,'L3-明细条目报价 (3)'!$B$2:$I$148,7,FALSE)</f>
        <v>张</v>
      </c>
      <c r="H124" s="59">
        <f>VLOOKUP($A124,'L3-明细条目报价 (3)'!$B$2:$I$148,8,FALSE)</f>
        <v>46</v>
      </c>
      <c r="I124" s="13">
        <v>5000</v>
      </c>
      <c r="J124" s="110">
        <f t="shared" si="4"/>
        <v>230000</v>
      </c>
    </row>
    <row r="125" spans="1:10">
      <c r="A125" s="54" t="s">
        <v>167</v>
      </c>
      <c r="B125" s="109" t="str">
        <f>VLOOKUP($A125,'L3-明细条目报价 (3)'!$B$2:$I$148,2,FALSE)</f>
        <v>物料制作</v>
      </c>
      <c r="C125" s="54" t="str">
        <f>VLOOKUP($A125,'L3-明细条目报价 (3)'!$B$2:$I$148,3,FALSE)</f>
        <v>印刷</v>
      </c>
      <c r="D125" s="54" t="str">
        <f>VLOOKUP($A125,'L3-明细条目报价 (3)'!$B$2:$I$148,4,FALSE)</f>
        <v>铜版彩色打印内页证件</v>
      </c>
      <c r="E125" s="109" t="str">
        <f>VLOOKUP($A125,'L3-明细条目报价 (3)'!$B$2:$I$148,5,FALSE)</f>
        <v>/</v>
      </c>
      <c r="F125" s="109" t="str">
        <f>VLOOKUP($A125,'L3-明细条目报价 (3)'!$B$2:$I$148,6,FALSE)</f>
        <v>200克铜版彩色打印内页+卡套+挂绳（含挂绳印刷），125mm X 95mm，挂绳1cm宽，尼龙，含单色logo印刷</v>
      </c>
      <c r="G125" s="54" t="str">
        <f>VLOOKUP($A125,'L3-明细条目报价 (3)'!$B$2:$I$148,7,FALSE)</f>
        <v>套</v>
      </c>
      <c r="H125" s="59">
        <f>VLOOKUP($A125,'L3-明细条目报价 (3)'!$B$2:$I$148,8,FALSE)</f>
        <v>6.6608</v>
      </c>
      <c r="I125" s="13">
        <v>5000</v>
      </c>
      <c r="J125" s="110">
        <f t="shared" si="4"/>
        <v>33304</v>
      </c>
    </row>
    <row r="126" spans="1:10">
      <c r="A126" s="54" t="s">
        <v>168</v>
      </c>
      <c r="B126" s="109" t="str">
        <f>VLOOKUP($A126,'L3-明细条目报价 (3)'!$B$2:$I$148,2,FALSE)</f>
        <v>物料制作</v>
      </c>
      <c r="C126" s="54" t="str">
        <f>VLOOKUP($A126,'L3-明细条目报价 (3)'!$B$2:$I$148,3,FALSE)</f>
        <v>印刷</v>
      </c>
      <c r="D126" s="54" t="str">
        <f>VLOOKUP($A126,'L3-明细条目报价 (3)'!$B$2:$I$148,4,FALSE)</f>
        <v>PVC彩色证件</v>
      </c>
      <c r="E126" s="109" t="str">
        <f>VLOOKUP($A126,'L3-明细条目报价 (3)'!$B$2:$I$148,5,FALSE)</f>
        <v>/</v>
      </c>
      <c r="F126" s="109" t="str">
        <f>VLOOKUP($A126,'L3-明细条目报价 (3)'!$B$2:$I$148,6,FALSE)</f>
        <v>PVC彩色印刷+挂绳（含挂绳印刷），125mm X 95mm，挂绳1cm宽，尼龙，含单色logo印刷</v>
      </c>
      <c r="G126" s="54" t="str">
        <f>VLOOKUP($A126,'L3-明细条目报价 (3)'!$B$2:$I$148,7,FALSE)</f>
        <v>套</v>
      </c>
      <c r="H126" s="59">
        <f>VLOOKUP($A126,'L3-明细条目报价 (3)'!$B$2:$I$148,8,FALSE)</f>
        <v>10.12</v>
      </c>
      <c r="I126" s="13">
        <v>5000</v>
      </c>
      <c r="J126" s="110">
        <f t="shared" si="4"/>
        <v>50600</v>
      </c>
    </row>
    <row r="127" spans="1:10">
      <c r="A127" s="54" t="s">
        <v>169</v>
      </c>
      <c r="B127" s="109" t="str">
        <f>VLOOKUP($A127,'L3-明细条目报价 (3)'!$B$2:$I$148,2,FALSE)</f>
        <v>物料制作</v>
      </c>
      <c r="C127" s="54" t="str">
        <f>VLOOKUP($A127,'L3-明细条目报价 (3)'!$B$2:$I$148,3,FALSE)</f>
        <v>印刷</v>
      </c>
      <c r="D127" s="54" t="str">
        <f>VLOOKUP($A127,'L3-明细条目报价 (3)'!$B$2:$I$148,4,FALSE)</f>
        <v>铜版纸对裱覆膜证件</v>
      </c>
      <c r="E127" s="109" t="str">
        <f>VLOOKUP($A127,'L3-明细条目报价 (3)'!$B$2:$I$148,5,FALSE)</f>
        <v>/</v>
      </c>
      <c r="F127" s="109" t="str">
        <f>VLOOKUP($A127,'L3-明细条目报价 (3)'!$B$2:$I$148,6,FALSE)</f>
        <v>250G克铜版纸对裱+覆膜，125mm X 95mm，挂绳1cm宽，尼龙，含单色logo印刷</v>
      </c>
      <c r="G127" s="54" t="str">
        <f>VLOOKUP($A127,'L3-明细条目报价 (3)'!$B$2:$I$148,7,FALSE)</f>
        <v>套</v>
      </c>
      <c r="H127" s="59">
        <f>VLOOKUP($A127,'L3-明细条目报价 (3)'!$B$2:$I$148,8,FALSE)</f>
        <v>8.28</v>
      </c>
      <c r="I127" s="13">
        <v>5000</v>
      </c>
      <c r="J127" s="110">
        <f t="shared" si="4"/>
        <v>41400</v>
      </c>
    </row>
    <row r="128" spans="1:10">
      <c r="A128" s="54" t="s">
        <v>170</v>
      </c>
      <c r="B128" s="109" t="str">
        <f>VLOOKUP($A128,'L3-明细条目报价 (3)'!$B$2:$I$148,2,FALSE)</f>
        <v>物料制作</v>
      </c>
      <c r="C128" s="54" t="str">
        <f>VLOOKUP($A128,'L3-明细条目报价 (3)'!$B$2:$I$148,3,FALSE)</f>
        <v>印刷</v>
      </c>
      <c r="D128" s="54" t="str">
        <f>VLOOKUP($A128,'L3-明细条目报价 (3)'!$B$2:$I$148,4,FALSE)</f>
        <v>亚克力证件</v>
      </c>
      <c r="E128" s="109" t="str">
        <f>VLOOKUP($A128,'L3-明细条目报价 (3)'!$B$2:$I$148,5,FALSE)</f>
        <v>/</v>
      </c>
      <c r="F128" s="109" t="str">
        <f>VLOOKUP($A128,'L3-明细条目报价 (3)'!$B$2:$I$148,6,FALSE)</f>
        <v>亚克力UV印刷+挂绳（含挂绳印刷），125mm X 95mm，挂绳1cm宽，尼龙，含单色logo印刷</v>
      </c>
      <c r="G128" s="54" t="str">
        <f>VLOOKUP($A128,'L3-明细条目报价 (3)'!$B$2:$I$148,7,FALSE)</f>
        <v>套</v>
      </c>
      <c r="H128" s="59">
        <f>VLOOKUP($A128,'L3-明细条目报价 (3)'!$B$2:$I$148,8,FALSE)</f>
        <v>12.42</v>
      </c>
      <c r="I128" s="13">
        <v>5000</v>
      </c>
      <c r="J128" s="110">
        <f t="shared" si="4"/>
        <v>62100</v>
      </c>
    </row>
    <row r="129" spans="1:10">
      <c r="A129" s="54" t="s">
        <v>171</v>
      </c>
      <c r="B129" s="109" t="str">
        <f>VLOOKUP($A129,'L3-明细条目报价 (3)'!$B$2:$I$148,2,FALSE)</f>
        <v>物料制作</v>
      </c>
      <c r="C129" s="54" t="str">
        <f>VLOOKUP($A129,'L3-明细条目报价 (3)'!$B$2:$I$148,3,FALSE)</f>
        <v>印刷</v>
      </c>
      <c r="D129" s="54" t="str">
        <f>VLOOKUP($A129,'L3-明细条目报价 (3)'!$B$2:$I$148,4,FALSE)</f>
        <v>PVC麦克风套</v>
      </c>
      <c r="E129" s="109" t="str">
        <f>VLOOKUP($A129,'L3-明细条目报价 (3)'!$B$2:$I$148,5,FALSE)</f>
        <v>/</v>
      </c>
      <c r="F129" s="109" t="str">
        <f>VLOOKUP($A129,'L3-明细条目报价 (3)'!$B$2:$I$148,6,FALSE)</f>
        <v>PVC，裱写真画面，80mm*50mm</v>
      </c>
      <c r="G129" s="54" t="str">
        <f>VLOOKUP($A129,'L3-明细条目报价 (3)'!$B$2:$I$148,7,FALSE)</f>
        <v>个</v>
      </c>
      <c r="H129" s="59">
        <f>VLOOKUP($A129,'L3-明细条目报价 (3)'!$B$2:$I$148,8,FALSE)</f>
        <v>10</v>
      </c>
      <c r="I129" s="13">
        <v>5000</v>
      </c>
      <c r="J129" s="110">
        <f t="shared" si="4"/>
        <v>50000</v>
      </c>
    </row>
    <row r="130" spans="1:10">
      <c r="A130" s="54" t="s">
        <v>172</v>
      </c>
      <c r="B130" s="109" t="str">
        <f>VLOOKUP($A130,'L3-明细条目报价 (3)'!$B$2:$I$148,2,FALSE)</f>
        <v>物料制作</v>
      </c>
      <c r="C130" s="54" t="str">
        <f>VLOOKUP($A130,'L3-明细条目报价 (3)'!$B$2:$I$148,3,FALSE)</f>
        <v>印刷</v>
      </c>
      <c r="D130" s="54" t="str">
        <f>VLOOKUP($A130,'L3-明细条目报价 (3)'!$B$2:$I$148,4,FALSE)</f>
        <v>雪弗板麦克风套</v>
      </c>
      <c r="E130" s="109" t="str">
        <f>VLOOKUP($A130,'L3-明细条目报价 (3)'!$B$2:$I$148,5,FALSE)</f>
        <v>/</v>
      </c>
      <c r="F130" s="109" t="str">
        <f>VLOOKUP($A130,'L3-明细条目报价 (3)'!$B$2:$I$148,6,FALSE)</f>
        <v>雪弗板裱写真，80mm*50mm</v>
      </c>
      <c r="G130" s="54" t="str">
        <f>VLOOKUP($A130,'L3-明细条目报价 (3)'!$B$2:$I$148,7,FALSE)</f>
        <v>个</v>
      </c>
      <c r="H130" s="59">
        <f>VLOOKUP($A130,'L3-明细条目报价 (3)'!$B$2:$I$148,8,FALSE)</f>
        <v>10</v>
      </c>
      <c r="I130" s="13">
        <v>5000</v>
      </c>
      <c r="J130" s="110">
        <f t="shared" si="4"/>
        <v>50000</v>
      </c>
    </row>
    <row r="131" spans="1:10">
      <c r="A131" s="54" t="s">
        <v>173</v>
      </c>
      <c r="B131" s="109" t="str">
        <f>VLOOKUP($A131,'L3-明细条目报价 (3)'!$B$2:$I$148,2,FALSE)</f>
        <v>物料制作</v>
      </c>
      <c r="C131" s="54" t="str">
        <f>VLOOKUP($A131,'L3-明细条目报价 (3)'!$B$2:$I$148,3,FALSE)</f>
        <v>印刷</v>
      </c>
      <c r="D131" s="54" t="str">
        <f>VLOOKUP($A131,'L3-明细条目报价 (3)'!$B$2:$I$148,4,FALSE)</f>
        <v>椅背贴</v>
      </c>
      <c r="E131" s="109" t="str">
        <f>VLOOKUP($A131,'L3-明细条目报价 (3)'!$B$2:$I$148,5,FALSE)</f>
        <v>/</v>
      </c>
      <c r="F131" s="109" t="str">
        <f>VLOOKUP($A131,'L3-明细条目报价 (3)'!$B$2:$I$148,6,FALSE)</f>
        <v>不干胶印刷，150mm*100mm</v>
      </c>
      <c r="G131" s="54" t="str">
        <f>VLOOKUP($A131,'L3-明细条目报价 (3)'!$B$2:$I$148,7,FALSE)</f>
        <v>张</v>
      </c>
      <c r="H131" s="59">
        <f>VLOOKUP($A131,'L3-明细条目报价 (3)'!$B$2:$I$148,8,FALSE)</f>
        <v>2.8428</v>
      </c>
      <c r="I131" s="13">
        <v>5000</v>
      </c>
      <c r="J131" s="110">
        <f t="shared" si="4"/>
        <v>14214</v>
      </c>
    </row>
    <row r="132" spans="1:10">
      <c r="A132" s="54" t="s">
        <v>174</v>
      </c>
      <c r="B132" s="109" t="str">
        <f>VLOOKUP($A132,'L3-明细条目报价 (3)'!$B$2:$I$148,2,FALSE)</f>
        <v>物料制作</v>
      </c>
      <c r="C132" s="54" t="str">
        <f>VLOOKUP($A132,'L3-明细条目报价 (3)'!$B$2:$I$148,3,FALSE)</f>
        <v>印刷</v>
      </c>
      <c r="D132" s="54" t="str">
        <f>VLOOKUP($A132,'L3-明细条目报价 (3)'!$B$2:$I$148,4,FALSE)</f>
        <v>主持人手卡</v>
      </c>
      <c r="E132" s="109" t="str">
        <f>VLOOKUP($A132,'L3-明细条目报价 (3)'!$B$2:$I$148,5,FALSE)</f>
        <v>/</v>
      </c>
      <c r="F132" s="109" t="str">
        <f>VLOOKUP($A132,'L3-明细条目报价 (3)'!$B$2:$I$148,6,FALSE)</f>
        <v>彩色单面157克铜板纸，150mm*100mm</v>
      </c>
      <c r="G132" s="54" t="str">
        <f>VLOOKUP($A132,'L3-明细条目报价 (3)'!$B$2:$I$148,7,FALSE)</f>
        <v>张</v>
      </c>
      <c r="H132" s="59">
        <f>VLOOKUP($A132,'L3-明细条目报价 (3)'!$B$2:$I$148,8,FALSE)</f>
        <v>2</v>
      </c>
      <c r="I132" s="13">
        <v>1000</v>
      </c>
      <c r="J132" s="110">
        <f t="shared" si="4"/>
        <v>2000</v>
      </c>
    </row>
    <row r="133" spans="1:10">
      <c r="A133" s="54" t="s">
        <v>175</v>
      </c>
      <c r="B133" s="109" t="str">
        <f>VLOOKUP($A133,'L3-明细条目报价 (3)'!$B$2:$I$148,2,FALSE)</f>
        <v>物料制作</v>
      </c>
      <c r="C133" s="54" t="str">
        <f>VLOOKUP($A133,'L3-明细条目报价 (3)'!$B$2:$I$148,3,FALSE)</f>
        <v>印刷</v>
      </c>
      <c r="D133" s="54" t="str">
        <f>VLOOKUP($A133,'L3-明细条目报价 (3)'!$B$2:$I$148,4,FALSE)</f>
        <v>臂贴</v>
      </c>
      <c r="E133" s="109" t="str">
        <f>VLOOKUP($A133,'L3-明细条目报价 (3)'!$B$2:$I$148,5,FALSE)</f>
        <v>/</v>
      </c>
      <c r="F133" s="109" t="str">
        <f>VLOOKUP($A133,'L3-明细条目报价 (3)'!$B$2:$I$148,6,FALSE)</f>
        <v>不干胶印刷，80mm圆</v>
      </c>
      <c r="G133" s="54" t="str">
        <f>VLOOKUP($A133,'L3-明细条目报价 (3)'!$B$2:$I$148,7,FALSE)</f>
        <v>张</v>
      </c>
      <c r="H133" s="59">
        <f>VLOOKUP($A133,'L3-明细条目报价 (3)'!$B$2:$I$148,8,FALSE)</f>
        <v>1.4076</v>
      </c>
      <c r="I133" s="13">
        <v>3000</v>
      </c>
      <c r="J133" s="110">
        <f t="shared" si="4"/>
        <v>4222.8</v>
      </c>
    </row>
    <row r="134" spans="1:10">
      <c r="A134" s="54" t="s">
        <v>176</v>
      </c>
      <c r="B134" s="109" t="str">
        <f>VLOOKUP($A134,'L3-明细条目报价 (3)'!$B$2:$I$148,2,FALSE)</f>
        <v>物料制作</v>
      </c>
      <c r="C134" s="54" t="str">
        <f>VLOOKUP($A134,'L3-明细条目报价 (3)'!$B$2:$I$148,3,FALSE)</f>
        <v>印刷</v>
      </c>
      <c r="D134" s="54" t="str">
        <f>VLOOKUP($A134,'L3-明细条目报价 (3)'!$B$2:$I$148,4,FALSE)</f>
        <v>纸质手提袋</v>
      </c>
      <c r="E134" s="109" t="str">
        <f>VLOOKUP($A134,'L3-明细条目报价 (3)'!$B$2:$I$148,5,FALSE)</f>
        <v>/</v>
      </c>
      <c r="F134" s="109" t="str">
        <f>VLOOKUP($A134,'L3-明细条目报价 (3)'!$B$2:$I$148,6,FALSE)</f>
        <v>纸质快印，350mm*250mm*100mm</v>
      </c>
      <c r="G134" s="54" t="str">
        <f>VLOOKUP($A134,'L3-明细条目报价 (3)'!$B$2:$I$148,7,FALSE)</f>
        <v>个</v>
      </c>
      <c r="H134" s="59">
        <f>VLOOKUP($A134,'L3-明细条目报价 (3)'!$B$2:$I$148,8,FALSE)</f>
        <v>8.5008</v>
      </c>
      <c r="I134" s="13">
        <v>5000</v>
      </c>
      <c r="J134" s="110">
        <f t="shared" si="4"/>
        <v>42504</v>
      </c>
    </row>
    <row r="135" spans="1:10">
      <c r="A135" s="54" t="s">
        <v>177</v>
      </c>
      <c r="B135" s="109" t="str">
        <f>VLOOKUP($A135,'L3-明细条目报价 (3)'!$B$2:$I$148,2,FALSE)</f>
        <v>物料制作</v>
      </c>
      <c r="C135" s="54" t="str">
        <f>VLOOKUP($A135,'L3-明细条目报价 (3)'!$B$2:$I$148,3,FALSE)</f>
        <v>印刷</v>
      </c>
      <c r="D135" s="54" t="str">
        <f>VLOOKUP($A135,'L3-明细条目报价 (3)'!$B$2:$I$148,4,FALSE)</f>
        <v>无纺布手提袋</v>
      </c>
      <c r="E135" s="109" t="str">
        <f>VLOOKUP($A135,'L3-明细条目报价 (3)'!$B$2:$I$148,5,FALSE)</f>
        <v>/</v>
      </c>
      <c r="F135" s="109" t="str">
        <f>VLOOKUP($A135,'L3-明细条目报价 (3)'!$B$2:$I$148,6,FALSE)</f>
        <v>无纺布，350mm*250mm*100mm，含彩色logo印刷</v>
      </c>
      <c r="G135" s="54" t="str">
        <f>VLOOKUP($A135,'L3-明细条目报价 (3)'!$B$2:$I$148,7,FALSE)</f>
        <v>个</v>
      </c>
      <c r="H135" s="59">
        <f>VLOOKUP($A135,'L3-明细条目报价 (3)'!$B$2:$I$148,8,FALSE)</f>
        <v>10.8008</v>
      </c>
      <c r="I135" s="13">
        <v>5000</v>
      </c>
      <c r="J135" s="110">
        <f t="shared" si="4"/>
        <v>54004</v>
      </c>
    </row>
    <row r="136" spans="1:10">
      <c r="A136" s="54" t="s">
        <v>178</v>
      </c>
      <c r="B136" s="109" t="str">
        <f>VLOOKUP($A136,'L3-明细条目报价 (3)'!$B$2:$I$148,2,FALSE)</f>
        <v>物料制作</v>
      </c>
      <c r="C136" s="54" t="str">
        <f>VLOOKUP($A136,'L3-明细条目报价 (3)'!$B$2:$I$148,3,FALSE)</f>
        <v>印刷</v>
      </c>
      <c r="D136" s="54" t="str">
        <f>VLOOKUP($A136,'L3-明细条目报价 (3)'!$B$2:$I$148,4,FALSE)</f>
        <v>帆布手提袋</v>
      </c>
      <c r="E136" s="109" t="str">
        <f>VLOOKUP($A136,'L3-明细条目报价 (3)'!$B$2:$I$148,5,FALSE)</f>
        <v>/</v>
      </c>
      <c r="F136" s="109" t="str">
        <f>VLOOKUP($A136,'L3-明细条目报价 (3)'!$B$2:$I$148,6,FALSE)</f>
        <v>帆布，350mm*250mm*100mm，含彩色logo印刷</v>
      </c>
      <c r="G136" s="54" t="str">
        <f>VLOOKUP($A136,'L3-明细条目报价 (3)'!$B$2:$I$148,7,FALSE)</f>
        <v>个</v>
      </c>
      <c r="H136" s="59">
        <f>VLOOKUP($A136,'L3-明细条目报价 (3)'!$B$2:$I$148,8,FALSE)</f>
        <v>18.86</v>
      </c>
      <c r="I136" s="13">
        <v>5000</v>
      </c>
      <c r="J136" s="110">
        <f t="shared" si="4"/>
        <v>94300</v>
      </c>
    </row>
    <row r="137" spans="1:10">
      <c r="A137" s="54" t="s">
        <v>179</v>
      </c>
      <c r="B137" s="109" t="str">
        <f>VLOOKUP($A137,'L3-明细条目报价 (3)'!$B$2:$I$148,2,FALSE)</f>
        <v>物料制作</v>
      </c>
      <c r="C137" s="54" t="str">
        <f>VLOOKUP($A137,'L3-明细条目报价 (3)'!$B$2:$I$148,3,FALSE)</f>
        <v>印刷</v>
      </c>
      <c r="D137" s="54" t="str">
        <f>VLOOKUP($A137,'L3-明细条目报价 (3)'!$B$2:$I$148,4,FALSE)</f>
        <v>手环</v>
      </c>
      <c r="E137" s="109" t="str">
        <f>VLOOKUP($A137,'L3-明细条目报价 (3)'!$B$2:$I$148,5,FALSE)</f>
        <v>/</v>
      </c>
      <c r="F137" s="109" t="str">
        <f>VLOOKUP($A137,'L3-明细条目报价 (3)'!$B$2:$I$148,6,FALSE)</f>
        <v>2*26cm杜邦纸两侧贴胶</v>
      </c>
      <c r="G137" s="54" t="str">
        <f>VLOOKUP($A137,'L3-明细条目报价 (3)'!$B$2:$I$148,7,FALSE)</f>
        <v>个</v>
      </c>
      <c r="H137" s="59">
        <f>VLOOKUP($A137,'L3-明细条目报价 (3)'!$B$2:$I$148,8,FALSE)</f>
        <v>3.22</v>
      </c>
      <c r="I137" s="13">
        <v>5000</v>
      </c>
      <c r="J137" s="110">
        <f t="shared" si="4"/>
        <v>16100</v>
      </c>
    </row>
    <row r="138" spans="1:10">
      <c r="A138" s="54" t="s">
        <v>180</v>
      </c>
      <c r="B138" s="109" t="str">
        <f>VLOOKUP($A138,'L3-明细条目报价 (3)'!$B$2:$I$148,2,FALSE)</f>
        <v>物料制作</v>
      </c>
      <c r="C138" s="54" t="str">
        <f>VLOOKUP($A138,'L3-明细条目报价 (3)'!$B$2:$I$148,3,FALSE)</f>
        <v>其他物资</v>
      </c>
      <c r="D138" s="54" t="str">
        <f>VLOOKUP($A138,'L3-明细条目报价 (3)'!$B$2:$I$148,4,FALSE)</f>
        <v>发光手举牌</v>
      </c>
      <c r="E138" s="109" t="str">
        <f>VLOOKUP($A138,'L3-明细条目报价 (3)'!$B$2:$I$148,5,FALSE)</f>
        <v>/</v>
      </c>
      <c r="F138" s="109" t="str">
        <f>VLOOKUP($A138,'L3-明细条目报价 (3)'!$B$2:$I$148,6,FALSE)</f>
        <v>发光款手举牌</v>
      </c>
      <c r="G138" s="54" t="str">
        <f>VLOOKUP($A138,'L3-明细条目报价 (3)'!$B$2:$I$148,7,FALSE)</f>
        <v>平方米</v>
      </c>
      <c r="H138" s="59">
        <f>VLOOKUP($A138,'L3-明细条目报价 (3)'!$B$2:$I$148,8,FALSE)</f>
        <v>10</v>
      </c>
      <c r="I138" s="13">
        <v>2000</v>
      </c>
      <c r="J138" s="110">
        <f t="shared" si="4"/>
        <v>20000</v>
      </c>
    </row>
    <row r="139" spans="1:10">
      <c r="A139" s="54" t="s">
        <v>181</v>
      </c>
      <c r="B139" s="109" t="str">
        <f>VLOOKUP($A139,'L3-明细条目报价 (3)'!$B$2:$I$148,2,FALSE)</f>
        <v>物料制作</v>
      </c>
      <c r="C139" s="54" t="str">
        <f>VLOOKUP($A139,'L3-明细条目报价 (3)'!$B$2:$I$148,3,FALSE)</f>
        <v>其他物资</v>
      </c>
      <c r="D139" s="54" t="str">
        <f>VLOOKUP($A139,'L3-明细条目报价 (3)'!$B$2:$I$148,4,FALSE)</f>
        <v>水牌</v>
      </c>
      <c r="E139" s="109" t="str">
        <f>VLOOKUP($A139,'L3-明细条目报价 (3)'!$B$2:$I$148,5,FALSE)</f>
        <v>/</v>
      </c>
      <c r="F139" s="109" t="str">
        <f>VLOOKUP($A139,'L3-明细条目报价 (3)'!$B$2:$I$148,6,FALSE)</f>
        <v>签到台/指引</v>
      </c>
      <c r="G139" s="54" t="str">
        <f>VLOOKUP($A139,'L3-明细条目报价 (3)'!$B$2:$I$148,7,FALSE)</f>
        <v>个</v>
      </c>
      <c r="H139" s="59">
        <f>VLOOKUP($A139,'L3-明细条目报价 (3)'!$B$2:$I$148,8,FALSE)</f>
        <v>77.28</v>
      </c>
      <c r="I139" s="33">
        <v>4000</v>
      </c>
      <c r="J139" s="110">
        <f t="shared" si="4"/>
        <v>309120</v>
      </c>
    </row>
    <row r="140" spans="1:10">
      <c r="A140" s="54" t="s">
        <v>182</v>
      </c>
      <c r="B140" s="109" t="str">
        <f>VLOOKUP($A140,'L3-明细条目报价 (3)'!$B$2:$I$148,2,FALSE)</f>
        <v>物料制作</v>
      </c>
      <c r="C140" s="54" t="str">
        <f>VLOOKUP($A140,'L3-明细条目报价 (3)'!$B$2:$I$148,3,FALSE)</f>
        <v>其他物资</v>
      </c>
      <c r="D140" s="54" t="str">
        <f>VLOOKUP($A140,'L3-明细条目报价 (3)'!$B$2:$I$148,4,FALSE)</f>
        <v>定制矿泉水</v>
      </c>
      <c r="E140" s="109" t="str">
        <f>VLOOKUP($A140,'L3-明细条目报价 (3)'!$B$2:$I$148,5,FALSE)</f>
        <v>/</v>
      </c>
      <c r="F140" s="109">
        <f>VLOOKUP($A140,'L3-明细条目报价 (3)'!$B$2:$I$148,6,FALSE)</f>
        <v>0</v>
      </c>
      <c r="G140" s="54" t="str">
        <f>VLOOKUP($A140,'L3-明细条目报价 (3)'!$B$2:$I$148,7,FALSE)</f>
        <v>瓶</v>
      </c>
      <c r="H140" s="59">
        <f>VLOOKUP($A140,'L3-明细条目报价 (3)'!$B$2:$I$148,8,FALSE)</f>
        <v>2.3</v>
      </c>
      <c r="I140" s="13">
        <v>10000</v>
      </c>
      <c r="J140" s="110">
        <f t="shared" si="4"/>
        <v>23000</v>
      </c>
    </row>
    <row r="141" ht="32.25" customHeight="1" spans="1:10">
      <c r="A141" s="103" t="s">
        <v>19</v>
      </c>
      <c r="B141" s="102" t="s">
        <v>20</v>
      </c>
      <c r="C141" s="111"/>
      <c r="D141" s="111"/>
      <c r="E141" s="112"/>
      <c r="F141" s="112"/>
      <c r="G141" s="111"/>
      <c r="H141" s="113"/>
      <c r="I141" s="104" t="s">
        <v>47</v>
      </c>
      <c r="J141" s="106">
        <f>SUM(J143)</f>
        <v>50000</v>
      </c>
    </row>
    <row r="142" spans="1:10">
      <c r="A142" s="107" t="s">
        <v>1</v>
      </c>
      <c r="B142" s="107" t="s">
        <v>48</v>
      </c>
      <c r="C142" s="107" t="s">
        <v>49</v>
      </c>
      <c r="D142" s="107" t="s">
        <v>50</v>
      </c>
      <c r="E142" s="107" t="s">
        <v>51</v>
      </c>
      <c r="F142" s="107" t="s">
        <v>7</v>
      </c>
      <c r="G142" s="107" t="s">
        <v>52</v>
      </c>
      <c r="H142" s="108" t="s">
        <v>53</v>
      </c>
      <c r="I142" s="108" t="s">
        <v>5</v>
      </c>
      <c r="J142" s="108" t="s">
        <v>6</v>
      </c>
    </row>
    <row r="143" spans="1:10">
      <c r="A143" s="54">
        <v>1</v>
      </c>
      <c r="B143" s="109" t="s">
        <v>183</v>
      </c>
      <c r="C143" s="54"/>
      <c r="D143" s="54"/>
      <c r="E143" s="109"/>
      <c r="F143" s="109"/>
      <c r="G143" s="54"/>
      <c r="H143" s="59"/>
      <c r="I143" s="13">
        <v>1</v>
      </c>
      <c r="J143" s="110">
        <v>50000</v>
      </c>
    </row>
    <row r="144" ht="32.25" customHeight="1" spans="1:10">
      <c r="A144" s="103" t="s">
        <v>184</v>
      </c>
      <c r="B144" s="102" t="s">
        <v>185</v>
      </c>
      <c r="C144" s="111"/>
      <c r="D144" s="111"/>
      <c r="E144" s="112"/>
      <c r="F144" s="112"/>
      <c r="G144" s="111"/>
      <c r="H144" s="113"/>
      <c r="I144" s="104" t="s">
        <v>47</v>
      </c>
      <c r="J144" s="106">
        <f>SUM(J146:J146)</f>
        <v>18000000</v>
      </c>
    </row>
    <row r="145" spans="1:10">
      <c r="A145" s="107" t="s">
        <v>1</v>
      </c>
      <c r="B145" s="107" t="s">
        <v>48</v>
      </c>
      <c r="C145" s="107" t="s">
        <v>49</v>
      </c>
      <c r="D145" s="107" t="s">
        <v>50</v>
      </c>
      <c r="E145" s="107" t="s">
        <v>51</v>
      </c>
      <c r="F145" s="107" t="s">
        <v>7</v>
      </c>
      <c r="G145" s="107" t="s">
        <v>52</v>
      </c>
      <c r="H145" s="108" t="s">
        <v>186</v>
      </c>
      <c r="I145" s="108" t="s">
        <v>5</v>
      </c>
      <c r="J145" s="108" t="s">
        <v>6</v>
      </c>
    </row>
    <row r="146" spans="1:10">
      <c r="A146" s="15" t="s">
        <v>187</v>
      </c>
      <c r="B146" s="109" t="str">
        <f>VLOOKUP($A146,'L3-明细条目报价 (3)'!$B$2:$I$152,2,FALSE)</f>
        <v>据实结算</v>
      </c>
      <c r="C146" s="54">
        <f>VLOOKUP($A146,'L3-明细条目报价 (3)'!$B$2:$I$152,3,FALSE)</f>
        <v>0</v>
      </c>
      <c r="D146" s="54">
        <f>VLOOKUP($A146,'L3-明细条目报价 (3)'!$B$2:$I$150,4,FALSE)</f>
        <v>0</v>
      </c>
      <c r="E146" s="109">
        <f>VLOOKUP($A146,'L3-明细条目报价 (3)'!$B$2:$I$152,5,FALSE)</f>
        <v>0</v>
      </c>
      <c r="F146" s="109" t="str">
        <f>VLOOKUP($A146,'L3-明细条目报价 (3)'!$B$2:$I$148,6,FALSE)</f>
        <v>第三方提供非增值税普通发票（包含无票、收据、普票等场景）</v>
      </c>
      <c r="G146" s="54" t="str">
        <f>VLOOKUP($A146,'L3-明细条目报价 (3)'!$B$2:$I$152,7,FALSE)</f>
        <v>项</v>
      </c>
      <c r="H146" s="59">
        <v>18000000</v>
      </c>
      <c r="I146" s="13">
        <v>1</v>
      </c>
      <c r="J146" s="110">
        <f>H146*I146</f>
        <v>18000000</v>
      </c>
    </row>
    <row r="147" ht="32.25" customHeight="1" spans="1:10">
      <c r="A147" s="103" t="s">
        <v>188</v>
      </c>
      <c r="B147" s="102" t="s">
        <v>189</v>
      </c>
      <c r="C147" s="111"/>
      <c r="D147" s="111"/>
      <c r="E147" s="112"/>
      <c r="F147" s="112"/>
      <c r="G147" s="111"/>
      <c r="H147" s="113"/>
      <c r="I147" s="104" t="s">
        <v>47</v>
      </c>
      <c r="J147" s="106">
        <f>SUM(J149:J149)</f>
        <v>500000</v>
      </c>
    </row>
    <row r="148" spans="1:10">
      <c r="A148" s="107" t="s">
        <v>1</v>
      </c>
      <c r="B148" s="107" t="s">
        <v>48</v>
      </c>
      <c r="C148" s="107" t="s">
        <v>49</v>
      </c>
      <c r="D148" s="107" t="s">
        <v>50</v>
      </c>
      <c r="E148" s="107" t="s">
        <v>51</v>
      </c>
      <c r="F148" s="107" t="s">
        <v>7</v>
      </c>
      <c r="G148" s="107" t="s">
        <v>52</v>
      </c>
      <c r="H148" s="108" t="s">
        <v>186</v>
      </c>
      <c r="I148" s="108" t="s">
        <v>5</v>
      </c>
      <c r="J148" s="108" t="s">
        <v>6</v>
      </c>
    </row>
    <row r="149" spans="1:10">
      <c r="A149" s="15" t="s">
        <v>190</v>
      </c>
      <c r="B149" s="109" t="str">
        <f>VLOOKUP($A149,'L3-明细条目报价 (3)'!$B$2:$I$152,2,FALSE)</f>
        <v>据实结算</v>
      </c>
      <c r="C149" s="54">
        <f>VLOOKUP($A149,'L3-明细条目报价 (3)'!$B$2:$I$152,3,FALSE)</f>
        <v>0</v>
      </c>
      <c r="D149" s="54">
        <f>VLOOKUP($A149,'L3-明细条目报价 (3)'!$B$2:$I$150,4,FALSE)</f>
        <v>0</v>
      </c>
      <c r="E149" s="109">
        <f>VLOOKUP($A149,'L3-明细条目报价 (3)'!$B$2:$I$152,5,FALSE)</f>
        <v>0</v>
      </c>
      <c r="F149" s="109" t="str">
        <f>VLOOKUP($A149,'L3-明细条目报价 (3)'!$B$2:$I$148,6,FALSE)</f>
        <v>提供1%增值税发票</v>
      </c>
      <c r="G149" s="54" t="str">
        <f>VLOOKUP($A149,'L3-明细条目报价 (3)'!$B$2:$I$152,7,FALSE)</f>
        <v>项</v>
      </c>
      <c r="H149" s="59">
        <v>500000</v>
      </c>
      <c r="I149" s="13">
        <v>1</v>
      </c>
      <c r="J149" s="110">
        <f>H149*I149</f>
        <v>500000</v>
      </c>
    </row>
    <row r="150" ht="32.25" customHeight="1" spans="1:10">
      <c r="A150" s="103" t="s">
        <v>191</v>
      </c>
      <c r="B150" s="102" t="s">
        <v>192</v>
      </c>
      <c r="C150" s="111"/>
      <c r="D150" s="111"/>
      <c r="E150" s="112"/>
      <c r="F150" s="112"/>
      <c r="G150" s="111"/>
      <c r="H150" s="113"/>
      <c r="I150" s="104" t="s">
        <v>47</v>
      </c>
      <c r="J150" s="106">
        <f>SUM(J152:J152)</f>
        <v>500000</v>
      </c>
    </row>
    <row r="151" spans="1:10">
      <c r="A151" s="107" t="s">
        <v>1</v>
      </c>
      <c r="B151" s="107" t="s">
        <v>48</v>
      </c>
      <c r="C151" s="107" t="s">
        <v>49</v>
      </c>
      <c r="D151" s="107" t="s">
        <v>50</v>
      </c>
      <c r="E151" s="107" t="s">
        <v>51</v>
      </c>
      <c r="F151" s="107" t="s">
        <v>7</v>
      </c>
      <c r="G151" s="107" t="s">
        <v>52</v>
      </c>
      <c r="H151" s="108" t="s">
        <v>186</v>
      </c>
      <c r="I151" s="108" t="s">
        <v>5</v>
      </c>
      <c r="J151" s="108" t="s">
        <v>6</v>
      </c>
    </row>
    <row r="152" spans="1:10">
      <c r="A152" s="15" t="s">
        <v>193</v>
      </c>
      <c r="B152" s="109" t="str">
        <f>VLOOKUP($A152,'L3-明细条目报价 (3)'!$B$2:$I$152,2,FALSE)</f>
        <v>据实结算</v>
      </c>
      <c r="C152" s="54">
        <f>VLOOKUP($A152,'L3-明细条目报价 (3)'!$B$2:$I$152,3,FALSE)</f>
        <v>0</v>
      </c>
      <c r="D152" s="54">
        <f>VLOOKUP($A152,'L3-明细条目报价 (3)'!$B$2:$I$150,4,FALSE)</f>
        <v>0</v>
      </c>
      <c r="E152" s="109">
        <f>VLOOKUP($A152,'L3-明细条目报价 (3)'!$B$2:$I$152,5,FALSE)</f>
        <v>0</v>
      </c>
      <c r="F152" s="109" t="str">
        <f>VLOOKUP($A152,'L3-明细条目报价 (3)'!$B$2:$I$148,6,FALSE)</f>
        <v>提供3%增值税发票</v>
      </c>
      <c r="G152" s="54" t="str">
        <f>VLOOKUP($A152,'L3-明细条目报价 (3)'!$B$2:$I$152,7,FALSE)</f>
        <v>项</v>
      </c>
      <c r="H152" s="59">
        <v>500000</v>
      </c>
      <c r="I152" s="13">
        <v>1</v>
      </c>
      <c r="J152" s="110">
        <f>H152*I152</f>
        <v>500000</v>
      </c>
    </row>
    <row r="153" ht="32.25" customHeight="1" spans="1:10">
      <c r="A153" s="103" t="s">
        <v>194</v>
      </c>
      <c r="B153" s="102" t="s">
        <v>195</v>
      </c>
      <c r="C153" s="111"/>
      <c r="D153" s="111"/>
      <c r="E153" s="112"/>
      <c r="F153" s="112"/>
      <c r="G153" s="111"/>
      <c r="H153" s="113"/>
      <c r="I153" s="104" t="s">
        <v>47</v>
      </c>
      <c r="J153" s="106">
        <f>SUM(J155:J155)</f>
        <v>18000000</v>
      </c>
    </row>
    <row r="154" spans="1:10">
      <c r="A154" s="107" t="s">
        <v>1</v>
      </c>
      <c r="B154" s="107" t="s">
        <v>48</v>
      </c>
      <c r="C154" s="107" t="s">
        <v>49</v>
      </c>
      <c r="D154" s="107" t="s">
        <v>50</v>
      </c>
      <c r="E154" s="107" t="s">
        <v>51</v>
      </c>
      <c r="F154" s="107" t="s">
        <v>7</v>
      </c>
      <c r="G154" s="107" t="s">
        <v>52</v>
      </c>
      <c r="H154" s="108" t="s">
        <v>186</v>
      </c>
      <c r="I154" s="108" t="s">
        <v>5</v>
      </c>
      <c r="J154" s="108" t="s">
        <v>6</v>
      </c>
    </row>
    <row r="155" spans="1:10">
      <c r="A155" s="15" t="s">
        <v>196</v>
      </c>
      <c r="B155" s="109" t="str">
        <f>VLOOKUP($A155,'L3-明细条目报价 (3)'!$B$2:$I$152,2,FALSE)</f>
        <v>据实结算</v>
      </c>
      <c r="C155" s="54">
        <f>VLOOKUP($A155,'L3-明细条目报价 (3)'!$B$2:$I$152,3,FALSE)</f>
        <v>0</v>
      </c>
      <c r="D155" s="54">
        <f>VLOOKUP($A155,'L3-明细条目报价 (3)'!$B$2:$I$150,4,FALSE)</f>
        <v>0</v>
      </c>
      <c r="E155" s="109">
        <f>VLOOKUP($A155,'L3-明细条目报价 (3)'!$B$2:$I$152,5,FALSE)</f>
        <v>0</v>
      </c>
      <c r="F155" s="109" t="str">
        <f>VLOOKUP($A155,'L3-明细条目报价 (3)'!$B$2:$I$148,6,FALSE)</f>
        <v>提供6%增值税发票</v>
      </c>
      <c r="G155" s="54" t="str">
        <f>VLOOKUP($A155,'L3-明细条目报价 (3)'!$B$2:$I$152,7,FALSE)</f>
        <v>项</v>
      </c>
      <c r="H155" s="59">
        <v>18000000</v>
      </c>
      <c r="I155" s="13">
        <v>1</v>
      </c>
      <c r="J155" s="110">
        <f>H155*I155</f>
        <v>18000000</v>
      </c>
    </row>
    <row r="156" ht="32.25" customHeight="1" spans="1:10">
      <c r="A156" s="103" t="s">
        <v>23</v>
      </c>
      <c r="B156" s="102" t="s">
        <v>451</v>
      </c>
      <c r="C156" s="111"/>
      <c r="D156" s="111"/>
      <c r="E156" s="112"/>
      <c r="F156" s="112"/>
      <c r="G156" s="111"/>
      <c r="H156" s="113"/>
      <c r="I156" s="104" t="s">
        <v>47</v>
      </c>
      <c r="J156" s="106">
        <f>SUM(J158:J163)</f>
        <v>4684499.32324364</v>
      </c>
    </row>
    <row r="157" spans="1:10">
      <c r="A157" s="107" t="s">
        <v>1</v>
      </c>
      <c r="B157" s="107" t="s">
        <v>48</v>
      </c>
      <c r="C157" s="107" t="s">
        <v>49</v>
      </c>
      <c r="D157" s="107" t="s">
        <v>50</v>
      </c>
      <c r="E157" s="107" t="s">
        <v>51</v>
      </c>
      <c r="F157" s="107" t="s">
        <v>7</v>
      </c>
      <c r="G157" s="107" t="s">
        <v>52</v>
      </c>
      <c r="H157" s="108" t="s">
        <v>197</v>
      </c>
      <c r="I157" s="108" t="s">
        <v>5</v>
      </c>
      <c r="J157" s="108" t="s">
        <v>6</v>
      </c>
    </row>
    <row r="158" spans="1:10">
      <c r="A158" s="15" t="s">
        <v>198</v>
      </c>
      <c r="B158" s="109" t="str">
        <f>VLOOKUP($A158,'L3-明细条目报价 (3)'!$B$2:$I$152,2,FALSE)</f>
        <v>服务费及税费</v>
      </c>
      <c r="C158" s="54" t="str">
        <f>VLOOKUP($A158,'L3-明细条目报价 (3)'!$B$2:$I$152,3,FALSE)</f>
        <v>服务费</v>
      </c>
      <c r="D158" s="54" t="str">
        <f>VLOOKUP($A158,'L3-明细条目报价 (3)'!$B$2:$I$150,4,FALSE)</f>
        <v>据实结算服务费</v>
      </c>
      <c r="E158" s="109" t="str">
        <f>VLOOKUP($A158,'L3-明细条目报价 (3)'!$B$2:$I$152,5,FALSE)</f>
        <v>服务费比例</v>
      </c>
      <c r="F158" s="109" t="str">
        <f>VLOOKUP($A158,'L3-明细条目报价 (3)'!$B$2:$I$152,6,FALSE)</f>
        <v>仅针对据实结算内容，即7-1至7-4总和，不包含据实结算的税损</v>
      </c>
      <c r="G158" s="54" t="str">
        <f>VLOOKUP($A158,'L3-明细条目报价 (3)'!$B$2:$I$152,7,FALSE)</f>
        <v>填写百分比</v>
      </c>
      <c r="H158" s="114">
        <f>VLOOKUP($A158,'L3-明细条目报价 (3)'!$B$2:$I$152,8,FALSE)</f>
        <v>0.06</v>
      </c>
      <c r="I158" s="13">
        <f>J144+J147+J150+J153</f>
        <v>37000000</v>
      </c>
      <c r="J158" s="110">
        <f t="shared" ref="J158:J163" si="5">H158*I158</f>
        <v>2220000</v>
      </c>
    </row>
    <row r="159" spans="1:10">
      <c r="A159" s="15" t="s">
        <v>199</v>
      </c>
      <c r="B159" s="109" t="str">
        <f>VLOOKUP($A159,'L3-明细条目报价 (3)'!$B$2:$I$152,2,FALSE)</f>
        <v>服务费及税费</v>
      </c>
      <c r="C159" s="54" t="str">
        <f>VLOOKUP($A159,'L3-明细条目报价 (3)'!$B$2:$I$152,3,FALSE)</f>
        <v>税费</v>
      </c>
      <c r="D159" s="54" t="str">
        <f>VLOOKUP($A159,'L3-明细条目报价 (3)'!$B$2:$I$150,4,FALSE)</f>
        <v>税差</v>
      </c>
      <c r="E159" s="109" t="str">
        <f>VLOOKUP($A159,'L3-明细条目报价 (3)'!$B$2:$I$152,5,FALSE)</f>
        <v>第三方税差-第三方提供非【增值税专用发票】</v>
      </c>
      <c r="F159" s="109" t="str">
        <f>VLOOKUP($A159,'L3-明细条目报价 (3)'!$B$2:$I$152,6,FALSE)</f>
        <v>包含无票、收据、普票等场景（结算公式=模块7-1总金额*6%）</v>
      </c>
      <c r="G159" s="54" t="str">
        <f>VLOOKUP($A159,'L3-明细条目报价 (3)'!$B$2:$I$152,7,FALSE)</f>
        <v>固定百分比</v>
      </c>
      <c r="H159" s="114">
        <f>VLOOKUP($A159,'L3-明细条目报价 (3)'!$B$2:$I$152,8,FALSE)</f>
        <v>0.06</v>
      </c>
      <c r="I159" s="13">
        <f>J144</f>
        <v>18000000</v>
      </c>
      <c r="J159" s="110">
        <f t="shared" si="5"/>
        <v>1080000</v>
      </c>
    </row>
    <row r="160" spans="1:10">
      <c r="A160" s="15" t="s">
        <v>200</v>
      </c>
      <c r="B160" s="109" t="str">
        <f>VLOOKUP($A160,'L3-明细条目报价 (3)'!$B$2:$I$152,2,FALSE)</f>
        <v>服务费及税费</v>
      </c>
      <c r="C160" s="54" t="str">
        <f>VLOOKUP($A160,'L3-明细条目报价 (3)'!$B$2:$I$152,3,FALSE)</f>
        <v>税费</v>
      </c>
      <c r="D160" s="54" t="str">
        <f>VLOOKUP($A160,'L3-明细条目报价 (3)'!$B$2:$I$150,4,FALSE)</f>
        <v>税差</v>
      </c>
      <c r="E160" s="109" t="str">
        <f>VLOOKUP($A160,'L3-明细条目报价 (3)'!$B$2:$I$152,5,FALSE)</f>
        <v>第三方税差-第三方提供1%【增值税专用发票】</v>
      </c>
      <c r="F160" s="109" t="str">
        <f>VLOOKUP($A160,'L3-明细条目报价 (3)'!$B$2:$I$152,6,FALSE)</f>
        <v>结算公式=模块7-2总金额*4.95%</v>
      </c>
      <c r="G160" s="54" t="str">
        <f>VLOOKUP($A160,'L3-明细条目报价 (3)'!$B$2:$I$152,7,FALSE)</f>
        <v>固定百分比</v>
      </c>
      <c r="H160" s="114">
        <f>VLOOKUP($A160,'L3-明细条目报价 (3)'!$B$2:$I$152,8,FALSE)</f>
        <v>0.0495049504950495</v>
      </c>
      <c r="I160" s="13">
        <f>J147</f>
        <v>500000</v>
      </c>
      <c r="J160" s="110">
        <f t="shared" si="5"/>
        <v>24752.4752475248</v>
      </c>
    </row>
    <row r="161" spans="1:10">
      <c r="A161" s="15" t="s">
        <v>201</v>
      </c>
      <c r="B161" s="109" t="str">
        <f>VLOOKUP($A161,'L3-明细条目报价 (3)'!$B$2:$I$152,2,FALSE)</f>
        <v>服务费及税费</v>
      </c>
      <c r="C161" s="54" t="str">
        <f>VLOOKUP($A161,'L3-明细条目报价 (3)'!$B$2:$I$152,3,FALSE)</f>
        <v>税费</v>
      </c>
      <c r="D161" s="54" t="str">
        <f>VLOOKUP($A161,'L3-明细条目报价 (3)'!$B$2:$I$150,4,FALSE)</f>
        <v>税差</v>
      </c>
      <c r="E161" s="109" t="str">
        <f>VLOOKUP($A161,'L3-明细条目报价 (3)'!$B$2:$I$152,5,FALSE)</f>
        <v>第三方税差-第三方提供3%【增值税专用发票】</v>
      </c>
      <c r="F161" s="109" t="str">
        <f>VLOOKUP($A161,'L3-明细条目报价 (3)'!$B$2:$I$152,6,FALSE)</f>
        <v>结算公式=模块7-3总金额*2.91%</v>
      </c>
      <c r="G161" s="54" t="str">
        <f>VLOOKUP($A161,'L3-明细条目报价 (3)'!$B$2:$I$152,7,FALSE)</f>
        <v>固定百分比</v>
      </c>
      <c r="H161" s="114">
        <f>VLOOKUP($A161,'L3-明细条目报价 (3)'!$B$2:$I$152,8,FALSE)</f>
        <v>0.029126213592233</v>
      </c>
      <c r="I161" s="13">
        <f>J150</f>
        <v>500000</v>
      </c>
      <c r="J161" s="110">
        <f t="shared" si="5"/>
        <v>14563.1067961165</v>
      </c>
    </row>
    <row r="162" spans="1:10">
      <c r="A162" s="15" t="s">
        <v>202</v>
      </c>
      <c r="B162" s="109" t="str">
        <f>VLOOKUP($A162,'L3-明细条目报价 (3)'!$B$2:$I$152,2,FALSE)</f>
        <v>服务费及税费</v>
      </c>
      <c r="C162" s="54" t="str">
        <f>VLOOKUP($A162,'L3-明细条目报价 (3)'!$B$2:$I$152,3,FALSE)</f>
        <v>税费</v>
      </c>
      <c r="D162" s="54" t="str">
        <f>VLOOKUP($A162,'L3-明细条目报价 (3)'!$B$2:$I$150,4,FALSE)</f>
        <v>税差</v>
      </c>
      <c r="E162" s="109" t="str">
        <f>VLOOKUP($A162,'L3-明细条目报价 (3)'!$B$2:$I$152,5,FALSE)</f>
        <v>第三方税差-第三方提供6%及以上的【增值税专用发票】</v>
      </c>
      <c r="F162" s="109" t="str">
        <f>VLOOKUP($A162,'L3-明细条目报价 (3)'!$B$2:$I$152,6,FALSE)</f>
        <v>结算公式=模块7-4总金额*0%</v>
      </c>
      <c r="G162" s="54" t="str">
        <f>VLOOKUP($A162,'L3-明细条目报价 (3)'!$B$2:$I$152,7,FALSE)</f>
        <v>固定百分比</v>
      </c>
      <c r="H162" s="114">
        <f>VLOOKUP($A162,'L3-明细条目报价 (3)'!$B$2:$I$152,8,FALSE)</f>
        <v>0</v>
      </c>
      <c r="I162" s="13">
        <f>J153</f>
        <v>18000000</v>
      </c>
      <c r="J162" s="110">
        <f t="shared" si="5"/>
        <v>0</v>
      </c>
    </row>
    <row r="163" spans="1:10">
      <c r="A163" s="15" t="s">
        <v>203</v>
      </c>
      <c r="B163" s="109" t="str">
        <f>VLOOKUP($A163,'L3-明细条目报价 (3)'!$B$2:$I$152,2,FALSE)</f>
        <v>服务费及税费</v>
      </c>
      <c r="C163" s="54" t="str">
        <f>VLOOKUP($A163,'L3-明细条目报价 (3)'!$B$2:$I$152,3,FALSE)</f>
        <v>税费</v>
      </c>
      <c r="D163" s="54" t="str">
        <f>VLOOKUP($A163,'L3-明细条目报价 (3)'!$B$2:$I$150,4,FALSE)</f>
        <v>整体项目增值税税费</v>
      </c>
      <c r="E163" s="109" t="str">
        <f>VLOOKUP($A163,'L3-明细条目报价 (3)'!$B$2:$I$152,5,FALSE)</f>
        <v>增值税税费比例</v>
      </c>
      <c r="F163" s="109" t="str">
        <f>VLOOKUP($A163,'L3-明细条目报价 (3)'!$B$2:$I$152,6,FALSE)</f>
        <v>仅限非据实结算板块，据实结算场景（如大交通、酒店和其他据实结算项）不结算税费</v>
      </c>
      <c r="G163" s="54" t="str">
        <f>VLOOKUP($A163,'L3-明细条目报价 (3)'!$B$2:$I$152,7,FALSE)</f>
        <v>固定百分比</v>
      </c>
      <c r="H163" s="114">
        <f>VLOOKUP($A163,'L3-明细条目报价 (3)'!$B$2:$I$152,8,FALSE)</f>
        <v>0.06</v>
      </c>
      <c r="I163" s="13">
        <f>J6+J68+J85+J93+J111+J141+J158</f>
        <v>22419729.02</v>
      </c>
      <c r="J163" s="110">
        <f t="shared" si="5"/>
        <v>1345183.7412</v>
      </c>
    </row>
  </sheetData>
  <sheetProtection algorithmName="SHA-512" hashValue="YmY7JZqwItKuabKL3cumS4u95LTXzxybTvGOgOIsubIFLwHO6UamHawBtcDsH4YPaBLAzqAP5724pmV/T07/tw==" saltValue="cnU7fKfFEzPfHYuSzdMJ2A==" spinCount="100000" sheet="1" formatCells="0" objects="1"/>
  <mergeCells count="21">
    <mergeCell ref="G1:H1"/>
    <mergeCell ref="I1:J1"/>
    <mergeCell ref="B2:D2"/>
    <mergeCell ref="G2:H2"/>
    <mergeCell ref="I2:J2"/>
    <mergeCell ref="G3:H3"/>
    <mergeCell ref="I3:J3"/>
    <mergeCell ref="F4:G4"/>
    <mergeCell ref="H4:J4"/>
    <mergeCell ref="A5:J5"/>
    <mergeCell ref="B6:H6"/>
    <mergeCell ref="B68:H68"/>
    <mergeCell ref="B85:H85"/>
    <mergeCell ref="B93:H93"/>
    <mergeCell ref="B111:H111"/>
    <mergeCell ref="B141:H141"/>
    <mergeCell ref="B144:H144"/>
    <mergeCell ref="B147:H147"/>
    <mergeCell ref="B150:H150"/>
    <mergeCell ref="B153:H153"/>
    <mergeCell ref="B156:H156"/>
  </mergeCells>
  <conditionalFormatting sqref="A143:H143">
    <cfRule type="expression" dxfId="0" priority="28">
      <formula>IF(AND($F143&lt;&gt;"",#REF!=""),1,0)</formula>
    </cfRule>
  </conditionalFormatting>
  <conditionalFormatting sqref="A146">
    <cfRule type="expression" dxfId="0" priority="6">
      <formula>IF(AND($H146&lt;&gt;"",#REF!=""),1,0)</formula>
    </cfRule>
  </conditionalFormatting>
  <conditionalFormatting sqref="B146:H146">
    <cfRule type="expression" dxfId="0" priority="4">
      <formula>IF(AND($F146&lt;&gt;"",#REF!=""),1,0)</formula>
    </cfRule>
  </conditionalFormatting>
  <conditionalFormatting sqref="A149">
    <cfRule type="expression" dxfId="0" priority="27">
      <formula>IF(AND($H149&lt;&gt;"",#REF!=""),1,0)</formula>
    </cfRule>
  </conditionalFormatting>
  <conditionalFormatting sqref="B149:H149">
    <cfRule type="expression" dxfId="0" priority="3">
      <formula>IF(AND($F149&lt;&gt;"",#REF!=""),1,0)</formula>
    </cfRule>
  </conditionalFormatting>
  <conditionalFormatting sqref="A152">
    <cfRule type="expression" dxfId="0" priority="26">
      <formula>IF(AND($H152&lt;&gt;"",#REF!=""),1,0)</formula>
    </cfRule>
  </conditionalFormatting>
  <conditionalFormatting sqref="B152:H152">
    <cfRule type="expression" dxfId="0" priority="2">
      <formula>IF(AND($F152&lt;&gt;"",#REF!=""),1,0)</formula>
    </cfRule>
  </conditionalFormatting>
  <conditionalFormatting sqref="A155">
    <cfRule type="expression" dxfId="0" priority="25">
      <formula>IF(AND($H155&lt;&gt;"",#REF!=""),1,0)</formula>
    </cfRule>
  </conditionalFormatting>
  <conditionalFormatting sqref="B155:H155">
    <cfRule type="expression" dxfId="0" priority="1">
      <formula>IF(AND($F155&lt;&gt;"",#REF!=""),1,0)</formula>
    </cfRule>
  </conditionalFormatting>
  <conditionalFormatting sqref="A9:A10">
    <cfRule type="expression" dxfId="0" priority="33">
      <formula>IF(AND($F9&lt;&gt;"",#REF!=""),1,0)</formula>
    </cfRule>
  </conditionalFormatting>
  <conditionalFormatting sqref="A12:A13">
    <cfRule type="expression" dxfId="0" priority="24">
      <formula>IF(AND($F12&lt;&gt;"",#REF!=""),1,0)</formula>
    </cfRule>
  </conditionalFormatting>
  <conditionalFormatting sqref="A15:A16">
    <cfRule type="expression" dxfId="0" priority="23">
      <formula>IF(AND($F15&lt;&gt;"",#REF!=""),1,0)</formula>
    </cfRule>
  </conditionalFormatting>
  <conditionalFormatting sqref="A18:A19">
    <cfRule type="expression" dxfId="0" priority="22">
      <formula>IF(AND($F18&lt;&gt;"",#REF!=""),1,0)</formula>
    </cfRule>
  </conditionalFormatting>
  <conditionalFormatting sqref="A21:A22">
    <cfRule type="expression" dxfId="0" priority="21">
      <formula>IF(AND($F21&lt;&gt;"",#REF!=""),1,0)</formula>
    </cfRule>
  </conditionalFormatting>
  <conditionalFormatting sqref="A24:A25">
    <cfRule type="expression" dxfId="0" priority="20">
      <formula>IF(AND($F24&lt;&gt;"",#REF!=""),1,0)</formula>
    </cfRule>
  </conditionalFormatting>
  <conditionalFormatting sqref="A27:A28">
    <cfRule type="expression" dxfId="0" priority="19">
      <formula>IF(AND($F27&lt;&gt;"",#REF!=""),1,0)</formula>
    </cfRule>
  </conditionalFormatting>
  <conditionalFormatting sqref="A30:A31">
    <cfRule type="expression" dxfId="0" priority="18">
      <formula>IF(AND($F30&lt;&gt;"",#REF!=""),1,0)</formula>
    </cfRule>
  </conditionalFormatting>
  <conditionalFormatting sqref="A33:A34">
    <cfRule type="expression" dxfId="0" priority="17">
      <formula>IF(AND($F33&lt;&gt;"",#REF!=""),1,0)</formula>
    </cfRule>
  </conditionalFormatting>
  <conditionalFormatting sqref="A36:A37">
    <cfRule type="expression" dxfId="0" priority="16">
      <formula>IF(AND($F36&lt;&gt;"",#REF!=""),1,0)</formula>
    </cfRule>
  </conditionalFormatting>
  <conditionalFormatting sqref="A39:A40">
    <cfRule type="expression" dxfId="0" priority="15">
      <formula>IF(AND($F39&lt;&gt;"",#REF!=""),1,0)</formula>
    </cfRule>
  </conditionalFormatting>
  <conditionalFormatting sqref="A42:A45">
    <cfRule type="expression" dxfId="0" priority="14">
      <formula>IF(AND($F42&lt;&gt;"",#REF!=""),1,0)</formula>
    </cfRule>
  </conditionalFormatting>
  <conditionalFormatting sqref="A47:A48">
    <cfRule type="expression" dxfId="0" priority="13">
      <formula>IF(AND($F47&lt;&gt;"",#REF!=""),1,0)</formula>
    </cfRule>
  </conditionalFormatting>
  <conditionalFormatting sqref="A50:A51">
    <cfRule type="expression" dxfId="0" priority="12">
      <formula>IF(AND($F50&lt;&gt;"",#REF!=""),1,0)</formula>
    </cfRule>
  </conditionalFormatting>
  <conditionalFormatting sqref="A53:A56">
    <cfRule type="expression" dxfId="0" priority="11">
      <formula>IF(AND($F53&lt;&gt;"",#REF!=""),1,0)</formula>
    </cfRule>
  </conditionalFormatting>
  <conditionalFormatting sqref="A58:A59">
    <cfRule type="expression" dxfId="0" priority="10">
      <formula>IF(AND($F58&lt;&gt;"",#REF!=""),1,0)</formula>
    </cfRule>
  </conditionalFormatting>
  <conditionalFormatting sqref="A61:A62">
    <cfRule type="expression" dxfId="0" priority="9">
      <formula>IF(AND($F61&lt;&gt;"",#REF!=""),1,0)</formula>
    </cfRule>
  </conditionalFormatting>
  <conditionalFormatting sqref="A64:A66">
    <cfRule type="expression" dxfId="0" priority="8">
      <formula>IF(AND($F64&lt;&gt;"",#REF!=""),1,0)</formula>
    </cfRule>
  </conditionalFormatting>
  <conditionalFormatting sqref="A70:A84">
    <cfRule type="expression" dxfId="0" priority="31">
      <formula>IF(AND($H70&lt;&gt;"",#REF!=""),1,0)</formula>
    </cfRule>
  </conditionalFormatting>
  <conditionalFormatting sqref="A87:A92">
    <cfRule type="expression" dxfId="0" priority="29">
      <formula>IF(AND($H87&lt;&gt;"",#REF!=""),1,0)</formula>
    </cfRule>
  </conditionalFormatting>
  <conditionalFormatting sqref="A95:A110">
    <cfRule type="expression" dxfId="0" priority="30">
      <formula>IF(AND($H95&lt;&gt;"",#REF!=""),1,0)</formula>
    </cfRule>
  </conditionalFormatting>
  <conditionalFormatting sqref="A113:A140">
    <cfRule type="expression" dxfId="0" priority="32">
      <formula>IF(AND($F113&lt;&gt;"",#REF!=""),1,0)</formula>
    </cfRule>
  </conditionalFormatting>
  <conditionalFormatting sqref="A158:A163">
    <cfRule type="expression" dxfId="0" priority="7">
      <formula>IF(AND($G158&lt;&gt;"",#REF!=""),1,0)</formula>
    </cfRule>
  </conditionalFormatting>
  <conditionalFormatting sqref="B8:H140">
    <cfRule type="expression" dxfId="0" priority="34">
      <formula>IF(AND($F8&lt;&gt;"",#REF!=""),1,0)</formula>
    </cfRule>
  </conditionalFormatting>
  <conditionalFormatting sqref="B158:H163">
    <cfRule type="expression" dxfId="0" priority="5">
      <formula>IF(AND($F158&lt;&gt;"",#REF!=""),1,0)</formula>
    </cfRule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5"/>
  <sheetViews>
    <sheetView tabSelected="1" zoomScale="70" zoomScaleNormal="70" topLeftCell="C1" workbookViewId="0">
      <pane ySplit="1" topLeftCell="A2" activePane="bottomLeft" state="frozen"/>
      <selection/>
      <selection pane="bottomLeft" activeCell="G41" sqref="G41"/>
    </sheetView>
  </sheetViews>
  <sheetFormatPr defaultColWidth="8.53846153846154" defaultRowHeight="15.5"/>
  <cols>
    <col min="1" max="1" width="8.53846153846154" style="1"/>
    <col min="2" max="2" width="15.8461538461538" style="1" customWidth="1"/>
    <col min="3" max="3" width="11.8461538461538" style="1" customWidth="1"/>
    <col min="4" max="4" width="11.2307692307692" style="1" customWidth="1"/>
    <col min="5" max="5" width="17.4615384615385" style="1" customWidth="1"/>
    <col min="6" max="6" width="47.3076923076923" style="1" customWidth="1"/>
    <col min="7" max="7" width="176.076923076923" style="1" customWidth="1"/>
    <col min="8" max="8" width="10" style="1" customWidth="1"/>
    <col min="9" max="9" width="17.0769230769231" style="1" customWidth="1"/>
    <col min="10" max="10" width="15.3076923076923" style="1" customWidth="1"/>
    <col min="11" max="16384" width="8.53846153846154" style="1"/>
  </cols>
  <sheetData>
    <row r="1" ht="66" customHeight="1" spans="1:10">
      <c r="A1" s="2"/>
      <c r="B1" s="3" t="s">
        <v>204</v>
      </c>
      <c r="C1" s="3" t="s">
        <v>205</v>
      </c>
      <c r="D1" s="3" t="s">
        <v>206</v>
      </c>
      <c r="E1" s="3"/>
      <c r="F1" s="3"/>
      <c r="G1" s="3" t="s">
        <v>207</v>
      </c>
      <c r="H1" s="3" t="s">
        <v>3</v>
      </c>
      <c r="I1" s="4" t="s">
        <v>208</v>
      </c>
      <c r="J1" s="3" t="s">
        <v>210</v>
      </c>
    </row>
    <row r="2" ht="16" customHeight="1" spans="1:10">
      <c r="B2" s="5" t="s">
        <v>211</v>
      </c>
      <c r="C2" s="5" t="s">
        <v>212</v>
      </c>
      <c r="D2" s="5" t="s">
        <v>213</v>
      </c>
      <c r="E2" s="5" t="s">
        <v>214</v>
      </c>
      <c r="F2" s="5" t="s">
        <v>215</v>
      </c>
      <c r="G2" s="5" t="s">
        <v>216</v>
      </c>
      <c r="H2" s="5" t="s">
        <v>217</v>
      </c>
      <c r="I2" s="6" t="s">
        <v>218</v>
      </c>
      <c r="J2" s="5" t="s">
        <v>219</v>
      </c>
    </row>
    <row r="3" ht="16" customHeight="1" spans="1:10">
      <c r="A3" s="7"/>
      <c r="B3" s="8" t="s">
        <v>54</v>
      </c>
      <c r="C3" s="8" t="s">
        <v>9</v>
      </c>
      <c r="D3" s="9" t="s">
        <v>220</v>
      </c>
      <c r="E3" s="9" t="s">
        <v>221</v>
      </c>
      <c r="F3" s="9" t="s">
        <v>222</v>
      </c>
      <c r="G3" s="10" t="s">
        <v>223</v>
      </c>
      <c r="H3" s="11" t="s">
        <v>224</v>
      </c>
      <c r="I3" s="12">
        <v>250.148</v>
      </c>
      <c r="J3" s="13">
        <v>15</v>
      </c>
    </row>
    <row r="4" ht="16" customHeight="1" spans="1:10">
      <c r="A4" s="7"/>
      <c r="B4" s="8" t="s">
        <v>55</v>
      </c>
      <c r="C4" s="8" t="s">
        <v>9</v>
      </c>
      <c r="D4" s="9" t="s">
        <v>220</v>
      </c>
      <c r="E4" s="9" t="s">
        <v>226</v>
      </c>
      <c r="F4" s="9" t="s">
        <v>222</v>
      </c>
      <c r="G4" s="14" t="s">
        <v>227</v>
      </c>
      <c r="H4" s="11" t="s">
        <v>228</v>
      </c>
      <c r="I4" s="12">
        <v>521.18</v>
      </c>
      <c r="J4" s="13">
        <v>60</v>
      </c>
    </row>
    <row r="5" ht="16" customHeight="1" spans="1:10">
      <c r="A5" s="7"/>
      <c r="B5" s="8" t="s">
        <v>56</v>
      </c>
      <c r="C5" s="8" t="s">
        <v>9</v>
      </c>
      <c r="D5" s="9" t="s">
        <v>220</v>
      </c>
      <c r="E5" s="9" t="s">
        <v>229</v>
      </c>
      <c r="F5" s="9" t="s">
        <v>222</v>
      </c>
      <c r="G5" s="14" t="s">
        <v>230</v>
      </c>
      <c r="H5" s="11" t="s">
        <v>231</v>
      </c>
      <c r="I5" s="12">
        <v>46</v>
      </c>
      <c r="J5" s="13">
        <v>200</v>
      </c>
    </row>
    <row r="6" ht="16" customHeight="1" spans="1:10">
      <c r="A6" s="7"/>
      <c r="B6" s="8" t="s">
        <v>57</v>
      </c>
      <c r="C6" s="8" t="s">
        <v>9</v>
      </c>
      <c r="D6" s="9" t="s">
        <v>220</v>
      </c>
      <c r="E6" s="9" t="s">
        <v>232</v>
      </c>
      <c r="F6" s="9" t="s">
        <v>222</v>
      </c>
      <c r="G6" s="14" t="s">
        <v>233</v>
      </c>
      <c r="H6" s="11" t="s">
        <v>234</v>
      </c>
      <c r="I6" s="12">
        <v>4.14</v>
      </c>
      <c r="J6" s="13">
        <v>1600</v>
      </c>
    </row>
    <row r="7" ht="16" customHeight="1" spans="1:10">
      <c r="A7" s="7"/>
      <c r="B7" s="8" t="s">
        <v>58</v>
      </c>
      <c r="C7" s="15" t="s">
        <v>9</v>
      </c>
      <c r="D7" s="16" t="s">
        <v>235</v>
      </c>
      <c r="E7" s="16" t="s">
        <v>236</v>
      </c>
      <c r="F7" s="16" t="s">
        <v>222</v>
      </c>
      <c r="G7" s="17" t="s">
        <v>237</v>
      </c>
      <c r="H7" s="18" t="s">
        <v>224</v>
      </c>
      <c r="I7" s="12">
        <v>322</v>
      </c>
      <c r="J7" s="13">
        <v>100</v>
      </c>
    </row>
    <row r="8" ht="16" customHeight="1" spans="1:10">
      <c r="A8" s="7"/>
      <c r="B8" s="8" t="s">
        <v>59</v>
      </c>
      <c r="C8" s="15" t="s">
        <v>9</v>
      </c>
      <c r="D8" s="16" t="s">
        <v>235</v>
      </c>
      <c r="E8" s="16" t="s">
        <v>226</v>
      </c>
      <c r="F8" s="16" t="s">
        <v>222</v>
      </c>
      <c r="G8" s="19" t="s">
        <v>238</v>
      </c>
      <c r="H8" s="18" t="s">
        <v>228</v>
      </c>
      <c r="I8" s="12">
        <v>644</v>
      </c>
      <c r="J8" s="13">
        <v>300</v>
      </c>
    </row>
    <row r="9" ht="16" customHeight="1" spans="1:10">
      <c r="A9" s="7"/>
      <c r="B9" s="8" t="s">
        <v>60</v>
      </c>
      <c r="C9" s="15" t="s">
        <v>9</v>
      </c>
      <c r="D9" s="16" t="s">
        <v>235</v>
      </c>
      <c r="E9" s="16" t="s">
        <v>229</v>
      </c>
      <c r="F9" s="16" t="s">
        <v>222</v>
      </c>
      <c r="G9" s="19" t="s">
        <v>239</v>
      </c>
      <c r="H9" s="18" t="s">
        <v>231</v>
      </c>
      <c r="I9" s="12">
        <v>49.68</v>
      </c>
      <c r="J9" s="13">
        <v>400</v>
      </c>
    </row>
    <row r="10" ht="16" customHeight="1" spans="1:10">
      <c r="A10" s="7"/>
      <c r="B10" s="8" t="s">
        <v>61</v>
      </c>
      <c r="C10" s="15" t="s">
        <v>9</v>
      </c>
      <c r="D10" s="16" t="s">
        <v>235</v>
      </c>
      <c r="E10" s="16" t="s">
        <v>232</v>
      </c>
      <c r="F10" s="16" t="s">
        <v>222</v>
      </c>
      <c r="G10" s="19" t="s">
        <v>240</v>
      </c>
      <c r="H10" s="18" t="s">
        <v>234</v>
      </c>
      <c r="I10" s="12">
        <v>4.6</v>
      </c>
      <c r="J10" s="13">
        <v>3200</v>
      </c>
    </row>
    <row r="11" ht="16" customHeight="1" spans="1:10">
      <c r="A11" s="7"/>
      <c r="B11" s="8" t="s">
        <v>62</v>
      </c>
      <c r="C11" s="8" t="s">
        <v>9</v>
      </c>
      <c r="D11" s="9" t="s">
        <v>241</v>
      </c>
      <c r="E11" s="9" t="s">
        <v>221</v>
      </c>
      <c r="F11" s="9" t="s">
        <v>222</v>
      </c>
      <c r="G11" s="10" t="s">
        <v>242</v>
      </c>
      <c r="H11" s="11" t="s">
        <v>224</v>
      </c>
      <c r="I11" s="12">
        <v>506</v>
      </c>
      <c r="J11" s="13">
        <v>50</v>
      </c>
    </row>
    <row r="12" ht="16" customHeight="1" spans="1:10">
      <c r="A12" s="7"/>
      <c r="B12" s="8" t="s">
        <v>63</v>
      </c>
      <c r="C12" s="8" t="s">
        <v>9</v>
      </c>
      <c r="D12" s="9" t="s">
        <v>241</v>
      </c>
      <c r="E12" s="9" t="s">
        <v>226</v>
      </c>
      <c r="F12" s="9" t="s">
        <v>222</v>
      </c>
      <c r="G12" s="14" t="s">
        <v>243</v>
      </c>
      <c r="H12" s="11" t="s">
        <v>228</v>
      </c>
      <c r="I12" s="12">
        <v>923.22</v>
      </c>
      <c r="J12" s="13">
        <v>150</v>
      </c>
    </row>
    <row r="13" ht="16" customHeight="1" spans="1:10">
      <c r="A13" s="7"/>
      <c r="B13" s="8" t="s">
        <v>64</v>
      </c>
      <c r="C13" s="8" t="s">
        <v>9</v>
      </c>
      <c r="D13" s="9" t="s">
        <v>241</v>
      </c>
      <c r="E13" s="9" t="s">
        <v>229</v>
      </c>
      <c r="F13" s="9" t="s">
        <v>222</v>
      </c>
      <c r="G13" s="14" t="s">
        <v>244</v>
      </c>
      <c r="H13" s="11" t="s">
        <v>231</v>
      </c>
      <c r="I13" s="12">
        <v>73.6</v>
      </c>
      <c r="J13" s="13">
        <v>300</v>
      </c>
    </row>
    <row r="14" ht="16" customHeight="1" spans="1:10">
      <c r="A14" s="7"/>
      <c r="B14" s="8" t="s">
        <v>65</v>
      </c>
      <c r="C14" s="8" t="s">
        <v>9</v>
      </c>
      <c r="D14" s="9" t="s">
        <v>241</v>
      </c>
      <c r="E14" s="9" t="s">
        <v>232</v>
      </c>
      <c r="F14" s="9" t="s">
        <v>222</v>
      </c>
      <c r="G14" s="14" t="s">
        <v>245</v>
      </c>
      <c r="H14" s="11" t="s">
        <v>234</v>
      </c>
      <c r="I14" s="12">
        <v>6.44</v>
      </c>
      <c r="J14" s="13">
        <v>2400</v>
      </c>
    </row>
    <row r="15" ht="16" customHeight="1" spans="1:10">
      <c r="A15" s="7"/>
      <c r="B15" s="8" t="s">
        <v>66</v>
      </c>
      <c r="C15" s="15" t="s">
        <v>9</v>
      </c>
      <c r="D15" s="16" t="s">
        <v>246</v>
      </c>
      <c r="E15" s="16" t="s">
        <v>221</v>
      </c>
      <c r="F15" s="16" t="s">
        <v>222</v>
      </c>
      <c r="G15" s="17" t="s">
        <v>247</v>
      </c>
      <c r="H15" s="18" t="s">
        <v>224</v>
      </c>
      <c r="I15" s="12">
        <v>345</v>
      </c>
      <c r="J15" s="13">
        <v>50</v>
      </c>
    </row>
    <row r="16" ht="16" customHeight="1" spans="1:10">
      <c r="A16" s="7"/>
      <c r="B16" s="8" t="s">
        <v>67</v>
      </c>
      <c r="C16" s="15" t="s">
        <v>9</v>
      </c>
      <c r="D16" s="16" t="s">
        <v>246</v>
      </c>
      <c r="E16" s="16" t="s">
        <v>226</v>
      </c>
      <c r="F16" s="16" t="s">
        <v>222</v>
      </c>
      <c r="G16" s="19" t="s">
        <v>248</v>
      </c>
      <c r="H16" s="18" t="s">
        <v>228</v>
      </c>
      <c r="I16" s="12">
        <v>735.08</v>
      </c>
      <c r="J16" s="13">
        <v>150</v>
      </c>
    </row>
    <row r="17" ht="16" customHeight="1" spans="1:10">
      <c r="A17" s="7"/>
      <c r="B17" s="8" t="s">
        <v>68</v>
      </c>
      <c r="C17" s="15" t="s">
        <v>9</v>
      </c>
      <c r="D17" s="16" t="s">
        <v>246</v>
      </c>
      <c r="E17" s="16" t="s">
        <v>229</v>
      </c>
      <c r="F17" s="16" t="s">
        <v>222</v>
      </c>
      <c r="G17" s="19" t="s">
        <v>249</v>
      </c>
      <c r="H17" s="18" t="s">
        <v>231</v>
      </c>
      <c r="I17" s="12">
        <v>51.98</v>
      </c>
      <c r="J17" s="13">
        <v>300</v>
      </c>
    </row>
    <row r="18" ht="16" customHeight="1" spans="1:10">
      <c r="A18" s="7"/>
      <c r="B18" s="8" t="s">
        <v>69</v>
      </c>
      <c r="C18" s="15" t="s">
        <v>9</v>
      </c>
      <c r="D18" s="16" t="s">
        <v>246</v>
      </c>
      <c r="E18" s="16" t="s">
        <v>232</v>
      </c>
      <c r="F18" s="16" t="s">
        <v>222</v>
      </c>
      <c r="G18" s="19" t="s">
        <v>250</v>
      </c>
      <c r="H18" s="18" t="s">
        <v>234</v>
      </c>
      <c r="I18" s="12">
        <v>4.738</v>
      </c>
      <c r="J18" s="13">
        <v>2400</v>
      </c>
    </row>
    <row r="19" ht="16" customHeight="1" spans="1:10">
      <c r="A19" s="7"/>
      <c r="B19" s="8" t="s">
        <v>70</v>
      </c>
      <c r="C19" s="8" t="s">
        <v>9</v>
      </c>
      <c r="D19" s="9" t="s">
        <v>251</v>
      </c>
      <c r="E19" s="9" t="s">
        <v>221</v>
      </c>
      <c r="F19" s="9" t="s">
        <v>222</v>
      </c>
      <c r="G19" s="10" t="s">
        <v>252</v>
      </c>
      <c r="H19" s="11" t="s">
        <v>224</v>
      </c>
      <c r="I19" s="12">
        <v>588.8</v>
      </c>
      <c r="J19" s="13">
        <v>200</v>
      </c>
    </row>
    <row r="20" ht="16" customHeight="1" spans="1:10">
      <c r="A20" s="7"/>
      <c r="B20" s="8" t="s">
        <v>71</v>
      </c>
      <c r="C20" s="8" t="s">
        <v>9</v>
      </c>
      <c r="D20" s="9" t="s">
        <v>251</v>
      </c>
      <c r="E20" s="9" t="s">
        <v>226</v>
      </c>
      <c r="F20" s="9" t="s">
        <v>222</v>
      </c>
      <c r="G20" s="14" t="s">
        <v>253</v>
      </c>
      <c r="H20" s="11" t="s">
        <v>228</v>
      </c>
      <c r="I20" s="12">
        <v>898.84</v>
      </c>
      <c r="J20" s="13">
        <v>600</v>
      </c>
    </row>
    <row r="21" ht="16" customHeight="1" spans="1:10">
      <c r="A21" s="7"/>
      <c r="B21" s="8" t="s">
        <v>72</v>
      </c>
      <c r="C21" s="8" t="s">
        <v>9</v>
      </c>
      <c r="D21" s="9" t="s">
        <v>251</v>
      </c>
      <c r="E21" s="9" t="s">
        <v>229</v>
      </c>
      <c r="F21" s="9" t="s">
        <v>222</v>
      </c>
      <c r="G21" s="14" t="s">
        <v>254</v>
      </c>
      <c r="H21" s="11" t="s">
        <v>231</v>
      </c>
      <c r="I21" s="12">
        <v>73.6</v>
      </c>
      <c r="J21" s="13">
        <v>1200</v>
      </c>
    </row>
    <row r="22" ht="16" customHeight="1" spans="1:10">
      <c r="A22" s="7"/>
      <c r="B22" s="8" t="s">
        <v>73</v>
      </c>
      <c r="C22" s="8" t="s">
        <v>9</v>
      </c>
      <c r="D22" s="9" t="s">
        <v>251</v>
      </c>
      <c r="E22" s="9" t="s">
        <v>232</v>
      </c>
      <c r="F22" s="9" t="s">
        <v>222</v>
      </c>
      <c r="G22" s="14" t="s">
        <v>255</v>
      </c>
      <c r="H22" s="11" t="s">
        <v>234</v>
      </c>
      <c r="I22" s="12">
        <v>7.36</v>
      </c>
      <c r="J22" s="13">
        <f>J21*8</f>
        <v>9600</v>
      </c>
    </row>
    <row r="23" ht="16" customHeight="1" spans="1:10">
      <c r="A23" s="7"/>
      <c r="B23" s="8" t="s">
        <v>74</v>
      </c>
      <c r="C23" s="15" t="s">
        <v>9</v>
      </c>
      <c r="D23" s="16" t="s">
        <v>256</v>
      </c>
      <c r="E23" s="16" t="s">
        <v>221</v>
      </c>
      <c r="F23" s="16" t="s">
        <v>222</v>
      </c>
      <c r="G23" s="17" t="s">
        <v>257</v>
      </c>
      <c r="H23" s="18" t="s">
        <v>224</v>
      </c>
      <c r="I23" s="12">
        <v>736</v>
      </c>
      <c r="J23" s="13">
        <v>100</v>
      </c>
    </row>
    <row r="24" ht="16" customHeight="1" spans="1:10">
      <c r="A24" s="7"/>
      <c r="B24" s="8" t="s">
        <v>75</v>
      </c>
      <c r="C24" s="15" t="s">
        <v>9</v>
      </c>
      <c r="D24" s="16" t="s">
        <v>256</v>
      </c>
      <c r="E24" s="16" t="s">
        <v>226</v>
      </c>
      <c r="F24" s="16" t="s">
        <v>222</v>
      </c>
      <c r="G24" s="19" t="s">
        <v>258</v>
      </c>
      <c r="H24" s="18" t="s">
        <v>228</v>
      </c>
      <c r="I24" s="12">
        <v>1380</v>
      </c>
      <c r="J24" s="13">
        <v>300</v>
      </c>
    </row>
    <row r="25" ht="16" customHeight="1" spans="1:10">
      <c r="A25" s="7"/>
      <c r="B25" s="8" t="s">
        <v>76</v>
      </c>
      <c r="C25" s="15" t="s">
        <v>9</v>
      </c>
      <c r="D25" s="16" t="s">
        <v>256</v>
      </c>
      <c r="E25" s="16" t="s">
        <v>229</v>
      </c>
      <c r="F25" s="16" t="s">
        <v>222</v>
      </c>
      <c r="G25" s="19" t="s">
        <v>259</v>
      </c>
      <c r="H25" s="18" t="s">
        <v>231</v>
      </c>
      <c r="I25" s="12">
        <v>103.96</v>
      </c>
      <c r="J25" s="13">
        <v>600</v>
      </c>
    </row>
    <row r="26" ht="16" customHeight="1" spans="1:10">
      <c r="A26" s="7"/>
      <c r="B26" s="8" t="s">
        <v>77</v>
      </c>
      <c r="C26" s="15" t="s">
        <v>9</v>
      </c>
      <c r="D26" s="16" t="s">
        <v>256</v>
      </c>
      <c r="E26" s="16" t="s">
        <v>232</v>
      </c>
      <c r="F26" s="16" t="s">
        <v>222</v>
      </c>
      <c r="G26" s="19" t="s">
        <v>260</v>
      </c>
      <c r="H26" s="18" t="s">
        <v>234</v>
      </c>
      <c r="I26" s="12">
        <v>9.476</v>
      </c>
      <c r="J26" s="13">
        <f>J25*8</f>
        <v>4800</v>
      </c>
    </row>
    <row r="27" ht="16" customHeight="1" spans="1:10">
      <c r="A27" s="7"/>
      <c r="B27" s="8" t="s">
        <v>78</v>
      </c>
      <c r="C27" s="8" t="s">
        <v>9</v>
      </c>
      <c r="D27" s="9" t="s">
        <v>261</v>
      </c>
      <c r="E27" s="9" t="s">
        <v>221</v>
      </c>
      <c r="F27" s="9" t="s">
        <v>222</v>
      </c>
      <c r="G27" s="10" t="s">
        <v>262</v>
      </c>
      <c r="H27" s="11" t="s">
        <v>224</v>
      </c>
      <c r="I27" s="12">
        <v>800</v>
      </c>
      <c r="J27" s="13">
        <v>100</v>
      </c>
    </row>
    <row r="28" ht="16" customHeight="1" spans="1:10">
      <c r="A28" s="7"/>
      <c r="B28" s="8" t="s">
        <v>79</v>
      </c>
      <c r="C28" s="8" t="s">
        <v>9</v>
      </c>
      <c r="D28" s="9" t="s">
        <v>261</v>
      </c>
      <c r="E28" s="9" t="s">
        <v>226</v>
      </c>
      <c r="F28" s="9" t="s">
        <v>222</v>
      </c>
      <c r="G28" s="14" t="s">
        <v>263</v>
      </c>
      <c r="H28" s="11" t="s">
        <v>228</v>
      </c>
      <c r="I28" s="12">
        <v>1288</v>
      </c>
      <c r="J28" s="13">
        <v>300</v>
      </c>
    </row>
    <row r="29" ht="16" customHeight="1" spans="1:10">
      <c r="A29" s="7"/>
      <c r="B29" s="8" t="s">
        <v>80</v>
      </c>
      <c r="C29" s="8" t="s">
        <v>9</v>
      </c>
      <c r="D29" s="9" t="s">
        <v>261</v>
      </c>
      <c r="E29" s="9" t="s">
        <v>229</v>
      </c>
      <c r="F29" s="9" t="s">
        <v>222</v>
      </c>
      <c r="G29" s="14" t="s">
        <v>264</v>
      </c>
      <c r="H29" s="11" t="s">
        <v>231</v>
      </c>
      <c r="I29" s="12">
        <v>85.008</v>
      </c>
      <c r="J29" s="13">
        <v>600</v>
      </c>
    </row>
    <row r="30" ht="16" customHeight="1" spans="1:10">
      <c r="A30" s="7"/>
      <c r="B30" s="8" t="s">
        <v>81</v>
      </c>
      <c r="C30" s="8" t="s">
        <v>9</v>
      </c>
      <c r="D30" s="9" t="s">
        <v>261</v>
      </c>
      <c r="E30" s="9" t="s">
        <v>232</v>
      </c>
      <c r="F30" s="9" t="s">
        <v>222</v>
      </c>
      <c r="G30" s="14" t="s">
        <v>265</v>
      </c>
      <c r="H30" s="11" t="s">
        <v>234</v>
      </c>
      <c r="I30" s="12">
        <v>8.28</v>
      </c>
      <c r="J30" s="13">
        <f>J29*8</f>
        <v>4800</v>
      </c>
    </row>
    <row r="31" ht="16" customHeight="1" spans="1:10">
      <c r="A31" s="7"/>
      <c r="B31" s="8" t="s">
        <v>82</v>
      </c>
      <c r="C31" s="15" t="s">
        <v>9</v>
      </c>
      <c r="D31" s="16" t="s">
        <v>266</v>
      </c>
      <c r="E31" s="16" t="s">
        <v>221</v>
      </c>
      <c r="F31" s="16" t="s">
        <v>222</v>
      </c>
      <c r="G31" s="17" t="s">
        <v>262</v>
      </c>
      <c r="H31" s="18" t="s">
        <v>224</v>
      </c>
      <c r="I31" s="12">
        <v>920</v>
      </c>
      <c r="J31" s="13">
        <v>100</v>
      </c>
    </row>
    <row r="32" ht="16" customHeight="1" spans="1:10">
      <c r="A32" s="7"/>
      <c r="B32" s="8" t="s">
        <v>83</v>
      </c>
      <c r="C32" s="15" t="s">
        <v>9</v>
      </c>
      <c r="D32" s="16" t="s">
        <v>266</v>
      </c>
      <c r="E32" s="16" t="s">
        <v>226</v>
      </c>
      <c r="F32" s="16" t="s">
        <v>222</v>
      </c>
      <c r="G32" s="19" t="s">
        <v>263</v>
      </c>
      <c r="H32" s="18" t="s">
        <v>228</v>
      </c>
      <c r="I32" s="12">
        <v>1518</v>
      </c>
      <c r="J32" s="13">
        <v>300</v>
      </c>
    </row>
    <row r="33" ht="16" customHeight="1" spans="1:10">
      <c r="A33" s="7"/>
      <c r="B33" s="8" t="s">
        <v>84</v>
      </c>
      <c r="C33" s="15" t="s">
        <v>9</v>
      </c>
      <c r="D33" s="16" t="s">
        <v>266</v>
      </c>
      <c r="E33" s="16" t="s">
        <v>229</v>
      </c>
      <c r="F33" s="16" t="s">
        <v>222</v>
      </c>
      <c r="G33" s="19" t="s">
        <v>264</v>
      </c>
      <c r="H33" s="18" t="s">
        <v>231</v>
      </c>
      <c r="I33" s="12">
        <v>92</v>
      </c>
      <c r="J33" s="13">
        <v>600</v>
      </c>
    </row>
    <row r="34" ht="16" customHeight="1" spans="1:10">
      <c r="A34" s="7"/>
      <c r="B34" s="8" t="s">
        <v>85</v>
      </c>
      <c r="C34" s="15" t="s">
        <v>9</v>
      </c>
      <c r="D34" s="16" t="s">
        <v>266</v>
      </c>
      <c r="E34" s="16" t="s">
        <v>232</v>
      </c>
      <c r="F34" s="16" t="s">
        <v>222</v>
      </c>
      <c r="G34" s="19" t="s">
        <v>265</v>
      </c>
      <c r="H34" s="18" t="s">
        <v>234</v>
      </c>
      <c r="I34" s="12">
        <v>9.2</v>
      </c>
      <c r="J34" s="13">
        <f>J33*8</f>
        <v>4800</v>
      </c>
    </row>
    <row r="35" ht="16" customHeight="1" spans="1:10">
      <c r="A35" s="7"/>
      <c r="B35" s="8" t="s">
        <v>86</v>
      </c>
      <c r="C35" s="8" t="s">
        <v>9</v>
      </c>
      <c r="D35" s="9" t="s">
        <v>267</v>
      </c>
      <c r="E35" s="9" t="s">
        <v>221</v>
      </c>
      <c r="F35" s="9" t="s">
        <v>222</v>
      </c>
      <c r="G35" s="10" t="s">
        <v>262</v>
      </c>
      <c r="H35" s="11" t="s">
        <v>224</v>
      </c>
      <c r="I35" s="12">
        <v>874</v>
      </c>
      <c r="J35" s="13">
        <v>100</v>
      </c>
    </row>
    <row r="36" ht="16" customHeight="1" spans="1:10">
      <c r="A36" s="7"/>
      <c r="B36" s="8" t="s">
        <v>87</v>
      </c>
      <c r="C36" s="8" t="s">
        <v>9</v>
      </c>
      <c r="D36" s="9" t="s">
        <v>267</v>
      </c>
      <c r="E36" s="9" t="s">
        <v>226</v>
      </c>
      <c r="F36" s="9" t="s">
        <v>222</v>
      </c>
      <c r="G36" s="14" t="s">
        <v>263</v>
      </c>
      <c r="H36" s="11" t="s">
        <v>228</v>
      </c>
      <c r="I36" s="12">
        <v>1196</v>
      </c>
      <c r="J36" s="13">
        <v>300</v>
      </c>
    </row>
    <row r="37" ht="16" customHeight="1" spans="1:10">
      <c r="A37" s="7"/>
      <c r="B37" s="8" t="s">
        <v>88</v>
      </c>
      <c r="C37" s="8" t="s">
        <v>9</v>
      </c>
      <c r="D37" s="9" t="s">
        <v>267</v>
      </c>
      <c r="E37" s="9" t="s">
        <v>229</v>
      </c>
      <c r="F37" s="9" t="s">
        <v>222</v>
      </c>
      <c r="G37" s="14" t="s">
        <v>264</v>
      </c>
      <c r="H37" s="11" t="s">
        <v>231</v>
      </c>
      <c r="I37" s="12">
        <v>96.6</v>
      </c>
      <c r="J37" s="13">
        <v>600</v>
      </c>
    </row>
    <row r="38" ht="16" customHeight="1" spans="1:10">
      <c r="A38" s="7"/>
      <c r="B38" s="8" t="s">
        <v>89</v>
      </c>
      <c r="C38" s="8" t="s">
        <v>9</v>
      </c>
      <c r="D38" s="9" t="s">
        <v>267</v>
      </c>
      <c r="E38" s="9" t="s">
        <v>232</v>
      </c>
      <c r="F38" s="9" t="s">
        <v>222</v>
      </c>
      <c r="G38" s="14" t="s">
        <v>265</v>
      </c>
      <c r="H38" s="11" t="s">
        <v>234</v>
      </c>
      <c r="I38" s="12">
        <v>9.476</v>
      </c>
      <c r="J38" s="13">
        <f>J37*8</f>
        <v>4800</v>
      </c>
    </row>
    <row r="39" ht="16" customHeight="1" spans="1:10">
      <c r="A39" s="7"/>
      <c r="B39" s="8" t="s">
        <v>90</v>
      </c>
      <c r="C39" s="15" t="s">
        <v>9</v>
      </c>
      <c r="D39" s="16" t="s">
        <v>268</v>
      </c>
      <c r="E39" s="16" t="s">
        <v>221</v>
      </c>
      <c r="F39" s="16" t="s">
        <v>222</v>
      </c>
      <c r="G39" s="17" t="s">
        <v>262</v>
      </c>
      <c r="H39" s="18" t="s">
        <v>224</v>
      </c>
      <c r="I39" s="12">
        <v>920</v>
      </c>
      <c r="J39" s="13">
        <v>50</v>
      </c>
    </row>
    <row r="40" ht="16" customHeight="1" spans="1:10">
      <c r="A40" s="7"/>
      <c r="B40" s="8" t="s">
        <v>91</v>
      </c>
      <c r="C40" s="15" t="s">
        <v>9</v>
      </c>
      <c r="D40" s="16" t="s">
        <v>268</v>
      </c>
      <c r="E40" s="16" t="s">
        <v>226</v>
      </c>
      <c r="F40" s="16" t="s">
        <v>222</v>
      </c>
      <c r="G40" s="19" t="s">
        <v>263</v>
      </c>
      <c r="H40" s="18" t="s">
        <v>228</v>
      </c>
      <c r="I40" s="12">
        <v>1518</v>
      </c>
      <c r="J40" s="13">
        <v>150</v>
      </c>
    </row>
    <row r="41" ht="16" customHeight="1" spans="1:10">
      <c r="A41" s="7"/>
      <c r="B41" s="8" t="s">
        <v>92</v>
      </c>
      <c r="C41" s="15" t="s">
        <v>9</v>
      </c>
      <c r="D41" s="16" t="s">
        <v>268</v>
      </c>
      <c r="E41" s="16" t="s">
        <v>229</v>
      </c>
      <c r="F41" s="16" t="s">
        <v>222</v>
      </c>
      <c r="G41" s="19" t="s">
        <v>264</v>
      </c>
      <c r="H41" s="18" t="s">
        <v>231</v>
      </c>
      <c r="I41" s="12">
        <v>105.8</v>
      </c>
      <c r="J41" s="13">
        <v>300</v>
      </c>
    </row>
    <row r="42" ht="16" customHeight="1" spans="1:10">
      <c r="A42" s="7"/>
      <c r="B42" s="8" t="s">
        <v>93</v>
      </c>
      <c r="C42" s="15" t="s">
        <v>9</v>
      </c>
      <c r="D42" s="16" t="s">
        <v>268</v>
      </c>
      <c r="E42" s="16" t="s">
        <v>232</v>
      </c>
      <c r="F42" s="16" t="s">
        <v>222</v>
      </c>
      <c r="G42" s="19" t="s">
        <v>265</v>
      </c>
      <c r="H42" s="18" t="s">
        <v>234</v>
      </c>
      <c r="I42" s="12">
        <v>10.396</v>
      </c>
      <c r="J42" s="13">
        <v>2400</v>
      </c>
    </row>
    <row r="43" ht="16" customHeight="1" spans="1:10">
      <c r="A43" s="7"/>
      <c r="B43" s="8" t="s">
        <v>94</v>
      </c>
      <c r="C43" s="8" t="s">
        <v>9</v>
      </c>
      <c r="D43" s="9" t="s">
        <v>269</v>
      </c>
      <c r="E43" s="9" t="s">
        <v>221</v>
      </c>
      <c r="F43" s="9" t="s">
        <v>222</v>
      </c>
      <c r="G43" s="10" t="s">
        <v>270</v>
      </c>
      <c r="H43" s="11" t="s">
        <v>224</v>
      </c>
      <c r="I43" s="12">
        <v>920</v>
      </c>
      <c r="J43" s="13">
        <v>50</v>
      </c>
    </row>
    <row r="44" ht="16" customHeight="1" spans="1:10">
      <c r="A44" s="7"/>
      <c r="B44" s="8" t="s">
        <v>95</v>
      </c>
      <c r="C44" s="8" t="s">
        <v>9</v>
      </c>
      <c r="D44" s="9" t="s">
        <v>269</v>
      </c>
      <c r="E44" s="9" t="s">
        <v>226</v>
      </c>
      <c r="F44" s="9" t="s">
        <v>222</v>
      </c>
      <c r="G44" s="14" t="s">
        <v>271</v>
      </c>
      <c r="H44" s="11" t="s">
        <v>228</v>
      </c>
      <c r="I44" s="12">
        <v>1426</v>
      </c>
      <c r="J44" s="13">
        <v>150</v>
      </c>
    </row>
    <row r="45" ht="16" customHeight="1" spans="1:10">
      <c r="A45" s="7"/>
      <c r="B45" s="8" t="s">
        <v>96</v>
      </c>
      <c r="C45" s="8" t="s">
        <v>9</v>
      </c>
      <c r="D45" s="9" t="s">
        <v>269</v>
      </c>
      <c r="E45" s="9" t="s">
        <v>229</v>
      </c>
      <c r="F45" s="9" t="s">
        <v>222</v>
      </c>
      <c r="G45" s="14" t="s">
        <v>272</v>
      </c>
      <c r="H45" s="11" t="s">
        <v>231</v>
      </c>
      <c r="I45" s="12">
        <v>94.76</v>
      </c>
      <c r="J45" s="13">
        <v>300</v>
      </c>
    </row>
    <row r="46" ht="16" customHeight="1" spans="1:10">
      <c r="A46" s="7"/>
      <c r="B46" s="8" t="s">
        <v>97</v>
      </c>
      <c r="C46" s="8" t="s">
        <v>9</v>
      </c>
      <c r="D46" s="9" t="s">
        <v>269</v>
      </c>
      <c r="E46" s="9" t="s">
        <v>232</v>
      </c>
      <c r="F46" s="9" t="s">
        <v>222</v>
      </c>
      <c r="G46" s="14" t="s">
        <v>273</v>
      </c>
      <c r="H46" s="11" t="s">
        <v>234</v>
      </c>
      <c r="I46" s="12">
        <v>9.476</v>
      </c>
      <c r="J46" s="13">
        <v>2400</v>
      </c>
    </row>
    <row r="47" ht="16" customHeight="1" spans="1:10">
      <c r="A47" s="7"/>
      <c r="B47" s="8" t="s">
        <v>98</v>
      </c>
      <c r="C47" s="15" t="s">
        <v>9</v>
      </c>
      <c r="D47" s="16" t="s">
        <v>274</v>
      </c>
      <c r="E47" s="16" t="s">
        <v>221</v>
      </c>
      <c r="F47" s="16" t="s">
        <v>222</v>
      </c>
      <c r="G47" s="17" t="s">
        <v>270</v>
      </c>
      <c r="H47" s="18" t="s">
        <v>224</v>
      </c>
      <c r="I47" s="12">
        <v>966</v>
      </c>
      <c r="J47" s="13">
        <v>50</v>
      </c>
    </row>
    <row r="48" ht="16" customHeight="1" spans="1:10">
      <c r="A48" s="7"/>
      <c r="B48" s="8" t="s">
        <v>99</v>
      </c>
      <c r="C48" s="15" t="s">
        <v>9</v>
      </c>
      <c r="D48" s="16" t="s">
        <v>274</v>
      </c>
      <c r="E48" s="16" t="s">
        <v>226</v>
      </c>
      <c r="F48" s="16" t="s">
        <v>222</v>
      </c>
      <c r="G48" s="19" t="s">
        <v>271</v>
      </c>
      <c r="H48" s="18" t="s">
        <v>228</v>
      </c>
      <c r="I48" s="12">
        <v>1610</v>
      </c>
      <c r="J48" s="13">
        <v>150</v>
      </c>
    </row>
    <row r="49" ht="16" customHeight="1" spans="1:10">
      <c r="A49" s="7"/>
      <c r="B49" s="8" t="s">
        <v>100</v>
      </c>
      <c r="C49" s="15" t="s">
        <v>9</v>
      </c>
      <c r="D49" s="16" t="s">
        <v>274</v>
      </c>
      <c r="E49" s="16" t="s">
        <v>229</v>
      </c>
      <c r="F49" s="16" t="s">
        <v>222</v>
      </c>
      <c r="G49" s="19" t="s">
        <v>272</v>
      </c>
      <c r="H49" s="18" t="s">
        <v>231</v>
      </c>
      <c r="I49" s="12">
        <v>94.76</v>
      </c>
      <c r="J49" s="13">
        <v>300</v>
      </c>
    </row>
    <row r="50" ht="16" customHeight="1" spans="1:10">
      <c r="A50" s="7"/>
      <c r="B50" s="8" t="s">
        <v>101</v>
      </c>
      <c r="C50" s="15" t="s">
        <v>9</v>
      </c>
      <c r="D50" s="16" t="s">
        <v>274</v>
      </c>
      <c r="E50" s="16" t="s">
        <v>232</v>
      </c>
      <c r="F50" s="16" t="s">
        <v>222</v>
      </c>
      <c r="G50" s="19" t="s">
        <v>273</v>
      </c>
      <c r="H50" s="18" t="s">
        <v>234</v>
      </c>
      <c r="I50" s="12">
        <v>9.476</v>
      </c>
      <c r="J50" s="13">
        <v>2400</v>
      </c>
    </row>
    <row r="51" ht="16" customHeight="1" spans="1:10">
      <c r="A51" s="7"/>
      <c r="B51" s="8" t="s">
        <v>102</v>
      </c>
      <c r="C51" s="8" t="s">
        <v>9</v>
      </c>
      <c r="D51" s="9" t="s">
        <v>275</v>
      </c>
      <c r="E51" s="9" t="s">
        <v>221</v>
      </c>
      <c r="F51" s="9" t="s">
        <v>222</v>
      </c>
      <c r="G51" s="10" t="s">
        <v>270</v>
      </c>
      <c r="H51" s="11" t="s">
        <v>224</v>
      </c>
      <c r="I51" s="12">
        <v>1196</v>
      </c>
      <c r="J51" s="13">
        <v>50</v>
      </c>
    </row>
    <row r="52" ht="16" customHeight="1" spans="1:10">
      <c r="A52" s="7"/>
      <c r="B52" s="8" t="s">
        <v>103</v>
      </c>
      <c r="C52" s="8" t="s">
        <v>9</v>
      </c>
      <c r="D52" s="9" t="s">
        <v>275</v>
      </c>
      <c r="E52" s="9" t="s">
        <v>226</v>
      </c>
      <c r="F52" s="9" t="s">
        <v>222</v>
      </c>
      <c r="G52" s="14" t="s">
        <v>271</v>
      </c>
      <c r="H52" s="11" t="s">
        <v>228</v>
      </c>
      <c r="I52" s="12">
        <v>1656</v>
      </c>
      <c r="J52" s="13">
        <v>150</v>
      </c>
    </row>
    <row r="53" ht="16" customHeight="1" spans="1:10">
      <c r="A53" s="7"/>
      <c r="B53" s="8" t="s">
        <v>104</v>
      </c>
      <c r="C53" s="8" t="s">
        <v>9</v>
      </c>
      <c r="D53" s="9" t="s">
        <v>275</v>
      </c>
      <c r="E53" s="9" t="s">
        <v>229</v>
      </c>
      <c r="F53" s="9" t="s">
        <v>222</v>
      </c>
      <c r="G53" s="14" t="s">
        <v>272</v>
      </c>
      <c r="H53" s="11" t="s">
        <v>231</v>
      </c>
      <c r="I53" s="12">
        <v>99.36</v>
      </c>
      <c r="J53" s="13">
        <v>300</v>
      </c>
    </row>
    <row r="54" ht="16" customHeight="1" spans="1:10">
      <c r="A54" s="7"/>
      <c r="B54" s="8" t="s">
        <v>105</v>
      </c>
      <c r="C54" s="8" t="s">
        <v>9</v>
      </c>
      <c r="D54" s="9" t="s">
        <v>275</v>
      </c>
      <c r="E54" s="9" t="s">
        <v>232</v>
      </c>
      <c r="F54" s="9" t="s">
        <v>222</v>
      </c>
      <c r="G54" s="14" t="s">
        <v>273</v>
      </c>
      <c r="H54" s="11" t="s">
        <v>234</v>
      </c>
      <c r="I54" s="12">
        <v>13.8</v>
      </c>
      <c r="J54" s="13">
        <v>2400</v>
      </c>
    </row>
    <row r="55" ht="16" customHeight="1" spans="1:10">
      <c r="A55" s="7"/>
      <c r="B55" s="8" t="s">
        <v>106</v>
      </c>
      <c r="C55" s="15" t="s">
        <v>9</v>
      </c>
      <c r="D55" s="16" t="s">
        <v>276</v>
      </c>
      <c r="E55" s="16" t="s">
        <v>221</v>
      </c>
      <c r="F55" s="16" t="s">
        <v>222</v>
      </c>
      <c r="G55" s="17" t="s">
        <v>270</v>
      </c>
      <c r="H55" s="18" t="s">
        <v>224</v>
      </c>
      <c r="I55" s="12">
        <v>1242</v>
      </c>
      <c r="J55" s="13">
        <v>50</v>
      </c>
    </row>
    <row r="56" ht="16" customHeight="1" spans="1:10">
      <c r="A56" s="7"/>
      <c r="B56" s="8" t="s">
        <v>107</v>
      </c>
      <c r="C56" s="15" t="s">
        <v>9</v>
      </c>
      <c r="D56" s="16" t="s">
        <v>276</v>
      </c>
      <c r="E56" s="16" t="s">
        <v>226</v>
      </c>
      <c r="F56" s="16" t="s">
        <v>222</v>
      </c>
      <c r="G56" s="19" t="s">
        <v>271</v>
      </c>
      <c r="H56" s="18" t="s">
        <v>228</v>
      </c>
      <c r="I56" s="12">
        <v>1656</v>
      </c>
      <c r="J56" s="13">
        <v>150</v>
      </c>
    </row>
    <row r="57" ht="16" customHeight="1" spans="1:10">
      <c r="A57" s="7"/>
      <c r="B57" s="8" t="s">
        <v>108</v>
      </c>
      <c r="C57" s="15" t="s">
        <v>9</v>
      </c>
      <c r="D57" s="16" t="s">
        <v>276</v>
      </c>
      <c r="E57" s="16" t="s">
        <v>229</v>
      </c>
      <c r="F57" s="16" t="s">
        <v>222</v>
      </c>
      <c r="G57" s="19" t="s">
        <v>272</v>
      </c>
      <c r="H57" s="18" t="s">
        <v>231</v>
      </c>
      <c r="I57" s="12">
        <v>109.112</v>
      </c>
      <c r="J57" s="13">
        <v>300</v>
      </c>
    </row>
    <row r="58" ht="16" customHeight="1" spans="1:10">
      <c r="A58" s="7"/>
      <c r="B58" s="8" t="s">
        <v>109</v>
      </c>
      <c r="C58" s="15" t="s">
        <v>9</v>
      </c>
      <c r="D58" s="16" t="s">
        <v>276</v>
      </c>
      <c r="E58" s="16" t="s">
        <v>232</v>
      </c>
      <c r="F58" s="16" t="s">
        <v>222</v>
      </c>
      <c r="G58" s="19" t="s">
        <v>273</v>
      </c>
      <c r="H58" s="18" t="s">
        <v>234</v>
      </c>
      <c r="I58" s="12">
        <v>13.8</v>
      </c>
      <c r="J58" s="13">
        <v>2400</v>
      </c>
    </row>
    <row r="59" ht="16" customHeight="1" spans="1:10">
      <c r="A59" s="7"/>
      <c r="B59" s="8" t="s">
        <v>110</v>
      </c>
      <c r="C59" s="8" t="s">
        <v>9</v>
      </c>
      <c r="D59" s="9" t="s">
        <v>277</v>
      </c>
      <c r="E59" s="9" t="s">
        <v>221</v>
      </c>
      <c r="F59" s="9" t="s">
        <v>222</v>
      </c>
      <c r="G59" s="10" t="s">
        <v>270</v>
      </c>
      <c r="H59" s="11" t="s">
        <v>224</v>
      </c>
      <c r="I59" s="12">
        <v>1150</v>
      </c>
      <c r="J59" s="13">
        <v>50</v>
      </c>
    </row>
    <row r="60" ht="16" customHeight="1" spans="1:10">
      <c r="A60" s="7"/>
      <c r="B60" s="8" t="s">
        <v>111</v>
      </c>
      <c r="C60" s="8" t="s">
        <v>9</v>
      </c>
      <c r="D60" s="9" t="s">
        <v>277</v>
      </c>
      <c r="E60" s="9" t="s">
        <v>226</v>
      </c>
      <c r="F60" s="9" t="s">
        <v>222</v>
      </c>
      <c r="G60" s="14" t="s">
        <v>271</v>
      </c>
      <c r="H60" s="11" t="s">
        <v>228</v>
      </c>
      <c r="I60" s="12">
        <v>1794</v>
      </c>
      <c r="J60" s="13">
        <v>150</v>
      </c>
    </row>
    <row r="61" ht="16" customHeight="1" spans="1:10">
      <c r="A61" s="7"/>
      <c r="B61" s="8" t="s">
        <v>112</v>
      </c>
      <c r="C61" s="8" t="s">
        <v>9</v>
      </c>
      <c r="D61" s="9" t="s">
        <v>277</v>
      </c>
      <c r="E61" s="9" t="s">
        <v>229</v>
      </c>
      <c r="F61" s="9" t="s">
        <v>222</v>
      </c>
      <c r="G61" s="14" t="s">
        <v>272</v>
      </c>
      <c r="H61" s="11" t="s">
        <v>231</v>
      </c>
      <c r="I61" s="12">
        <v>104.512</v>
      </c>
      <c r="J61" s="13">
        <v>300</v>
      </c>
    </row>
    <row r="62" ht="16" customHeight="1" spans="1:10">
      <c r="A62" s="7"/>
      <c r="B62" s="8" t="s">
        <v>113</v>
      </c>
      <c r="C62" s="8" t="s">
        <v>9</v>
      </c>
      <c r="D62" s="9" t="s">
        <v>277</v>
      </c>
      <c r="E62" s="9" t="s">
        <v>232</v>
      </c>
      <c r="F62" s="9" t="s">
        <v>222</v>
      </c>
      <c r="G62" s="14" t="s">
        <v>273</v>
      </c>
      <c r="H62" s="11" t="s">
        <v>234</v>
      </c>
      <c r="I62" s="12">
        <v>11.5</v>
      </c>
      <c r="J62" s="13">
        <v>2400</v>
      </c>
    </row>
    <row r="63" ht="16" customHeight="1" spans="1:10">
      <c r="A63" s="20"/>
      <c r="B63" s="8" t="s">
        <v>114</v>
      </c>
      <c r="C63" s="21" t="s">
        <v>9</v>
      </c>
      <c r="D63" s="22" t="s">
        <v>278</v>
      </c>
      <c r="E63" s="23" t="s">
        <v>279</v>
      </c>
      <c r="F63" s="22" t="s">
        <v>222</v>
      </c>
      <c r="G63" s="24" t="s">
        <v>280</v>
      </c>
      <c r="H63" s="23" t="s">
        <v>10</v>
      </c>
      <c r="I63" s="25">
        <v>0</v>
      </c>
      <c r="J63" s="13">
        <v>1</v>
      </c>
    </row>
    <row r="64" ht="16" customHeight="1" spans="1:10">
      <c r="A64" s="20"/>
      <c r="B64" s="8" t="s">
        <v>115</v>
      </c>
      <c r="C64" s="21" t="s">
        <v>9</v>
      </c>
      <c r="D64" s="22" t="s">
        <v>278</v>
      </c>
      <c r="E64" s="23" t="s">
        <v>282</v>
      </c>
      <c r="F64" s="22" t="s">
        <v>222</v>
      </c>
      <c r="G64" s="24" t="s">
        <v>280</v>
      </c>
      <c r="H64" s="23" t="s">
        <v>10</v>
      </c>
      <c r="I64" s="25">
        <v>0</v>
      </c>
      <c r="J64" s="13">
        <v>1</v>
      </c>
    </row>
    <row r="65" ht="16" customHeight="1" spans="1:10">
      <c r="A65" s="20"/>
      <c r="B65" s="8" t="s">
        <v>116</v>
      </c>
      <c r="C65" s="21" t="s">
        <v>9</v>
      </c>
      <c r="D65" s="22" t="s">
        <v>278</v>
      </c>
      <c r="E65" s="23" t="s">
        <v>283</v>
      </c>
      <c r="F65" s="22" t="s">
        <v>222</v>
      </c>
      <c r="G65" s="26" t="s">
        <v>473</v>
      </c>
      <c r="H65" s="23" t="s">
        <v>10</v>
      </c>
      <c r="I65" s="25">
        <v>0</v>
      </c>
      <c r="J65" s="13">
        <v>1</v>
      </c>
    </row>
    <row r="66" ht="16" customHeight="1" spans="1:10">
      <c r="B66" s="5" t="s">
        <v>211</v>
      </c>
      <c r="C66" s="5" t="s">
        <v>212</v>
      </c>
      <c r="D66" s="5" t="s">
        <v>213</v>
      </c>
      <c r="E66" s="5" t="s">
        <v>214</v>
      </c>
      <c r="F66" s="5" t="s">
        <v>215</v>
      </c>
      <c r="G66" s="5" t="s">
        <v>216</v>
      </c>
      <c r="H66" s="5" t="s">
        <v>217</v>
      </c>
      <c r="I66" s="6" t="e">
        <v>#NUM!</v>
      </c>
      <c r="J66" s="5"/>
    </row>
    <row r="67" ht="16" customHeight="1" spans="1:10">
      <c r="A67" s="7"/>
      <c r="B67" s="15" t="s">
        <v>117</v>
      </c>
      <c r="C67" s="15" t="s">
        <v>12</v>
      </c>
      <c r="D67" s="16" t="s">
        <v>285</v>
      </c>
      <c r="E67" s="18" t="s">
        <v>286</v>
      </c>
      <c r="F67" s="18" t="s">
        <v>43</v>
      </c>
      <c r="G67" s="27" t="s">
        <v>287</v>
      </c>
      <c r="H67" s="18" t="s">
        <v>288</v>
      </c>
      <c r="I67" s="12">
        <v>1104</v>
      </c>
      <c r="J67" s="13">
        <v>500</v>
      </c>
    </row>
    <row r="68" ht="16" customHeight="1" spans="1:10">
      <c r="A68" s="7"/>
      <c r="B68" s="15" t="s">
        <v>118</v>
      </c>
      <c r="C68" s="15" t="s">
        <v>12</v>
      </c>
      <c r="D68" s="16" t="s">
        <v>285</v>
      </c>
      <c r="E68" s="18" t="s">
        <v>286</v>
      </c>
      <c r="F68" s="18" t="s">
        <v>290</v>
      </c>
      <c r="G68" s="27" t="s">
        <v>287</v>
      </c>
      <c r="H68" s="18" t="s">
        <v>288</v>
      </c>
      <c r="I68" s="12">
        <v>611.8</v>
      </c>
      <c r="J68" s="13">
        <v>1500</v>
      </c>
    </row>
    <row r="69" ht="16" customHeight="1" spans="1:10">
      <c r="A69" s="28"/>
      <c r="B69" s="29" t="s">
        <v>119</v>
      </c>
      <c r="C69" s="29" t="s">
        <v>12</v>
      </c>
      <c r="D69" s="30" t="s">
        <v>292</v>
      </c>
      <c r="E69" s="31" t="s">
        <v>474</v>
      </c>
      <c r="F69" s="31" t="s">
        <v>222</v>
      </c>
      <c r="G69" s="32" t="s">
        <v>287</v>
      </c>
      <c r="H69" s="31" t="s">
        <v>288</v>
      </c>
      <c r="I69" s="12">
        <v>473.8</v>
      </c>
      <c r="J69" s="33">
        <v>1000</v>
      </c>
    </row>
    <row r="70" ht="16" customHeight="1" spans="1:10">
      <c r="A70" s="7"/>
      <c r="B70" s="15" t="s">
        <v>120</v>
      </c>
      <c r="C70" s="15" t="s">
        <v>12</v>
      </c>
      <c r="D70" s="9" t="s">
        <v>292</v>
      </c>
      <c r="E70" s="18" t="s">
        <v>293</v>
      </c>
      <c r="F70" s="18" t="s">
        <v>222</v>
      </c>
      <c r="G70" s="17" t="s">
        <v>294</v>
      </c>
      <c r="H70" s="18" t="s">
        <v>295</v>
      </c>
      <c r="I70" s="12">
        <v>284.28</v>
      </c>
      <c r="J70" s="13">
        <v>2000</v>
      </c>
    </row>
    <row r="71" ht="16" customHeight="1" spans="1:10">
      <c r="A71" s="7"/>
      <c r="B71" s="15" t="s">
        <v>121</v>
      </c>
      <c r="C71" s="15" t="s">
        <v>12</v>
      </c>
      <c r="D71" s="9" t="s">
        <v>292</v>
      </c>
      <c r="E71" s="18" t="s">
        <v>296</v>
      </c>
      <c r="F71" s="18" t="s">
        <v>222</v>
      </c>
      <c r="G71" s="17" t="s">
        <v>297</v>
      </c>
      <c r="H71" s="18" t="s">
        <v>295</v>
      </c>
      <c r="I71" s="12">
        <v>759</v>
      </c>
      <c r="J71" s="13">
        <v>1000</v>
      </c>
    </row>
    <row r="72" ht="16" customHeight="1" spans="1:10">
      <c r="A72" s="7"/>
      <c r="B72" s="15" t="s">
        <v>122</v>
      </c>
      <c r="C72" s="15" t="s">
        <v>12</v>
      </c>
      <c r="D72" s="9" t="s">
        <v>292</v>
      </c>
      <c r="E72" s="18" t="s">
        <v>298</v>
      </c>
      <c r="F72" s="18" t="s">
        <v>222</v>
      </c>
      <c r="G72" s="17" t="s">
        <v>297</v>
      </c>
      <c r="H72" s="18" t="s">
        <v>295</v>
      </c>
      <c r="I72" s="12">
        <v>690</v>
      </c>
      <c r="J72" s="13">
        <v>3000</v>
      </c>
    </row>
    <row r="73" ht="16" customHeight="1" spans="1:10">
      <c r="A73" s="7"/>
      <c r="B73" s="15" t="s">
        <v>123</v>
      </c>
      <c r="C73" s="15" t="s">
        <v>12</v>
      </c>
      <c r="D73" s="9" t="s">
        <v>292</v>
      </c>
      <c r="E73" s="18" t="s">
        <v>299</v>
      </c>
      <c r="F73" s="18" t="s">
        <v>300</v>
      </c>
      <c r="G73" s="17" t="s">
        <v>475</v>
      </c>
      <c r="H73" s="15" t="s">
        <v>288</v>
      </c>
      <c r="I73" s="12">
        <v>2025.2</v>
      </c>
      <c r="J73" s="13">
        <v>100</v>
      </c>
    </row>
    <row r="74" ht="16" customHeight="1" spans="1:10">
      <c r="A74" s="7"/>
      <c r="B74" s="15" t="s">
        <v>124</v>
      </c>
      <c r="C74" s="15" t="s">
        <v>12</v>
      </c>
      <c r="D74" s="9" t="s">
        <v>292</v>
      </c>
      <c r="E74" s="18" t="s">
        <v>299</v>
      </c>
      <c r="F74" s="18" t="s">
        <v>302</v>
      </c>
      <c r="G74" s="17" t="s">
        <v>475</v>
      </c>
      <c r="H74" s="15" t="s">
        <v>288</v>
      </c>
      <c r="I74" s="12">
        <v>2012.6</v>
      </c>
      <c r="J74" s="13">
        <v>100</v>
      </c>
    </row>
    <row r="75" ht="16" customHeight="1" spans="1:10">
      <c r="A75" s="7"/>
      <c r="B75" s="15" t="s">
        <v>125</v>
      </c>
      <c r="C75" s="15" t="s">
        <v>12</v>
      </c>
      <c r="D75" s="9" t="s">
        <v>292</v>
      </c>
      <c r="E75" s="18" t="s">
        <v>303</v>
      </c>
      <c r="F75" s="18" t="s">
        <v>304</v>
      </c>
      <c r="G75" s="17" t="s">
        <v>476</v>
      </c>
      <c r="H75" s="15" t="s">
        <v>288</v>
      </c>
      <c r="I75" s="12">
        <v>2500</v>
      </c>
      <c r="J75" s="13">
        <v>100</v>
      </c>
    </row>
    <row r="76" ht="16" customHeight="1" spans="1:10">
      <c r="A76" s="7"/>
      <c r="B76" s="15" t="s">
        <v>126</v>
      </c>
      <c r="C76" s="15" t="s">
        <v>12</v>
      </c>
      <c r="D76" s="9" t="s">
        <v>292</v>
      </c>
      <c r="E76" s="18" t="s">
        <v>303</v>
      </c>
      <c r="F76" s="18" t="s">
        <v>305</v>
      </c>
      <c r="G76" s="17" t="s">
        <v>306</v>
      </c>
      <c r="H76" s="15" t="s">
        <v>307</v>
      </c>
      <c r="I76" s="12">
        <v>920</v>
      </c>
      <c r="J76" s="13">
        <v>100</v>
      </c>
    </row>
    <row r="77" ht="16" customHeight="1" spans="1:10">
      <c r="A77" s="7"/>
      <c r="B77" s="15" t="s">
        <v>127</v>
      </c>
      <c r="C77" s="15" t="s">
        <v>12</v>
      </c>
      <c r="D77" s="9" t="s">
        <v>292</v>
      </c>
      <c r="E77" s="18" t="s">
        <v>308</v>
      </c>
      <c r="F77" s="18" t="s">
        <v>308</v>
      </c>
      <c r="G77" s="17" t="s">
        <v>309</v>
      </c>
      <c r="H77" s="18" t="s">
        <v>295</v>
      </c>
      <c r="I77" s="12">
        <v>354.66</v>
      </c>
      <c r="J77" s="13">
        <v>500</v>
      </c>
    </row>
    <row r="78" ht="16" customHeight="1" spans="1:10">
      <c r="A78" s="7"/>
      <c r="B78" s="15" t="s">
        <v>128</v>
      </c>
      <c r="C78" s="15" t="s">
        <v>12</v>
      </c>
      <c r="D78" s="9" t="s">
        <v>292</v>
      </c>
      <c r="E78" s="18" t="s">
        <v>310</v>
      </c>
      <c r="F78" s="18" t="s">
        <v>222</v>
      </c>
      <c r="G78" s="17" t="s">
        <v>311</v>
      </c>
      <c r="H78" s="18" t="s">
        <v>295</v>
      </c>
      <c r="I78" s="12">
        <v>575</v>
      </c>
      <c r="J78" s="13">
        <v>200</v>
      </c>
    </row>
    <row r="79" ht="16" customHeight="1" spans="1:10">
      <c r="A79" s="7"/>
      <c r="B79" s="15" t="s">
        <v>129</v>
      </c>
      <c r="C79" s="15" t="s">
        <v>12</v>
      </c>
      <c r="D79" s="9" t="s">
        <v>292</v>
      </c>
      <c r="E79" s="18" t="s">
        <v>312</v>
      </c>
      <c r="F79" s="18" t="s">
        <v>222</v>
      </c>
      <c r="G79" s="17" t="s">
        <v>313</v>
      </c>
      <c r="H79" s="18" t="s">
        <v>314</v>
      </c>
      <c r="I79" s="12">
        <v>621</v>
      </c>
      <c r="J79" s="13">
        <v>200</v>
      </c>
    </row>
    <row r="80" ht="16" customHeight="1" spans="1:10">
      <c r="A80" s="7"/>
      <c r="B80" s="15" t="s">
        <v>130</v>
      </c>
      <c r="C80" s="15" t="s">
        <v>12</v>
      </c>
      <c r="D80" s="9" t="s">
        <v>292</v>
      </c>
      <c r="E80" s="18" t="s">
        <v>315</v>
      </c>
      <c r="F80" s="18" t="s">
        <v>222</v>
      </c>
      <c r="G80" s="17" t="s">
        <v>313</v>
      </c>
      <c r="H80" s="18" t="s">
        <v>314</v>
      </c>
      <c r="I80" s="12">
        <v>598</v>
      </c>
      <c r="J80" s="13">
        <v>200</v>
      </c>
    </row>
    <row r="81" ht="16" customHeight="1" spans="1:10">
      <c r="A81" s="7"/>
      <c r="B81" s="15" t="s">
        <v>131</v>
      </c>
      <c r="C81" s="15" t="s">
        <v>12</v>
      </c>
      <c r="D81" s="9" t="s">
        <v>292</v>
      </c>
      <c r="E81" s="18" t="s">
        <v>316</v>
      </c>
      <c r="F81" s="18" t="s">
        <v>222</v>
      </c>
      <c r="G81" s="17" t="s">
        <v>477</v>
      </c>
      <c r="H81" s="18" t="s">
        <v>288</v>
      </c>
      <c r="I81" s="12">
        <v>1380</v>
      </c>
      <c r="J81" s="13">
        <v>100</v>
      </c>
    </row>
    <row r="82" ht="16" customHeight="1" spans="1:10">
      <c r="A82" s="34"/>
      <c r="B82" s="15" t="s">
        <v>132</v>
      </c>
      <c r="C82" s="21" t="s">
        <v>12</v>
      </c>
      <c r="D82" s="22" t="s">
        <v>318</v>
      </c>
      <c r="E82" s="23" t="s">
        <v>319</v>
      </c>
      <c r="F82" s="23" t="s">
        <v>222</v>
      </c>
      <c r="G82" s="35" t="s">
        <v>478</v>
      </c>
      <c r="H82" s="23" t="s">
        <v>288</v>
      </c>
      <c r="I82" s="25">
        <v>0</v>
      </c>
      <c r="J82" s="13">
        <v>1</v>
      </c>
    </row>
    <row r="83" ht="16" customHeight="1" spans="1:10">
      <c r="A83" s="34"/>
      <c r="B83" s="15" t="s">
        <v>133</v>
      </c>
      <c r="C83" s="21" t="s">
        <v>12</v>
      </c>
      <c r="D83" s="22" t="s">
        <v>318</v>
      </c>
      <c r="E83" s="23" t="s">
        <v>322</v>
      </c>
      <c r="F83" s="23" t="s">
        <v>222</v>
      </c>
      <c r="G83" s="35" t="s">
        <v>479</v>
      </c>
      <c r="H83" s="23" t="s">
        <v>295</v>
      </c>
      <c r="I83" s="25">
        <v>0</v>
      </c>
      <c r="J83" s="13">
        <v>1</v>
      </c>
    </row>
    <row r="84" ht="16" customHeight="1" spans="1:10">
      <c r="A84" s="20"/>
      <c r="B84" s="15" t="s">
        <v>134</v>
      </c>
      <c r="C84" s="21" t="s">
        <v>12</v>
      </c>
      <c r="D84" s="22" t="s">
        <v>318</v>
      </c>
      <c r="E84" s="23" t="s">
        <v>324</v>
      </c>
      <c r="F84" s="23" t="s">
        <v>222</v>
      </c>
      <c r="G84" s="35" t="s">
        <v>480</v>
      </c>
      <c r="H84" s="23" t="s">
        <v>326</v>
      </c>
      <c r="I84" s="25">
        <v>0</v>
      </c>
      <c r="J84" s="13">
        <v>1</v>
      </c>
    </row>
    <row r="85" ht="16" customHeight="1" spans="1:10">
      <c r="A85" s="34"/>
      <c r="B85" s="15" t="s">
        <v>481</v>
      </c>
      <c r="C85" s="21" t="s">
        <v>12</v>
      </c>
      <c r="D85" s="22" t="s">
        <v>318</v>
      </c>
      <c r="E85" s="23" t="s">
        <v>327</v>
      </c>
      <c r="F85" s="23" t="s">
        <v>222</v>
      </c>
      <c r="G85" s="35" t="s">
        <v>482</v>
      </c>
      <c r="H85" s="23" t="s">
        <v>329</v>
      </c>
      <c r="I85" s="25">
        <v>0</v>
      </c>
      <c r="J85" s="13">
        <v>1</v>
      </c>
    </row>
    <row r="86" ht="16" customHeight="1" spans="1:10">
      <c r="B86" s="5" t="s">
        <v>211</v>
      </c>
      <c r="C86" s="5" t="s">
        <v>212</v>
      </c>
      <c r="D86" s="5" t="s">
        <v>213</v>
      </c>
      <c r="E86" s="5" t="s">
        <v>214</v>
      </c>
      <c r="F86" s="5" t="s">
        <v>215</v>
      </c>
      <c r="G86" s="5" t="s">
        <v>216</v>
      </c>
      <c r="H86" s="5" t="s">
        <v>217</v>
      </c>
      <c r="I86" s="6" t="e">
        <v>#NUM!</v>
      </c>
      <c r="J86" s="5"/>
    </row>
    <row r="87" ht="16" customHeight="1" spans="1:10">
      <c r="A87" s="7"/>
      <c r="B87" s="15" t="s">
        <v>135</v>
      </c>
      <c r="C87" s="15" t="s">
        <v>14</v>
      </c>
      <c r="D87" s="18" t="s">
        <v>330</v>
      </c>
      <c r="E87" s="18" t="s">
        <v>331</v>
      </c>
      <c r="F87" s="36" t="s">
        <v>332</v>
      </c>
      <c r="G87" s="17" t="s">
        <v>333</v>
      </c>
      <c r="H87" s="18" t="s">
        <v>334</v>
      </c>
      <c r="I87" s="12">
        <v>1840</v>
      </c>
      <c r="J87" s="13">
        <v>1000</v>
      </c>
    </row>
    <row r="88" ht="16" customHeight="1" spans="1:10">
      <c r="A88" s="7"/>
      <c r="B88" s="15" t="s">
        <v>336</v>
      </c>
      <c r="C88" s="15" t="s">
        <v>14</v>
      </c>
      <c r="D88" s="18" t="s">
        <v>330</v>
      </c>
      <c r="E88" s="18" t="s">
        <v>331</v>
      </c>
      <c r="F88" s="36" t="s">
        <v>337</v>
      </c>
      <c r="G88" s="17" t="s">
        <v>338</v>
      </c>
      <c r="H88" s="18" t="s">
        <v>334</v>
      </c>
      <c r="I88" s="12">
        <v>3000</v>
      </c>
      <c r="J88" s="13">
        <v>500</v>
      </c>
    </row>
    <row r="89" ht="16" customHeight="1" spans="1:10">
      <c r="A89" s="7"/>
      <c r="B89" s="15" t="s">
        <v>136</v>
      </c>
      <c r="C89" s="15" t="s">
        <v>14</v>
      </c>
      <c r="D89" s="18" t="s">
        <v>330</v>
      </c>
      <c r="E89" s="18" t="s">
        <v>339</v>
      </c>
      <c r="F89" s="36" t="s">
        <v>340</v>
      </c>
      <c r="G89" s="17" t="s">
        <v>341</v>
      </c>
      <c r="H89" s="18" t="s">
        <v>334</v>
      </c>
      <c r="I89" s="12">
        <v>460</v>
      </c>
      <c r="J89" s="13">
        <v>1000</v>
      </c>
    </row>
    <row r="90" ht="16" customHeight="1" spans="1:10">
      <c r="A90" s="7"/>
      <c r="B90" s="15" t="s">
        <v>137</v>
      </c>
      <c r="C90" s="15" t="s">
        <v>14</v>
      </c>
      <c r="D90" s="18" t="s">
        <v>330</v>
      </c>
      <c r="E90" s="18" t="s">
        <v>339</v>
      </c>
      <c r="F90" s="36" t="s">
        <v>342</v>
      </c>
      <c r="G90" s="17" t="s">
        <v>343</v>
      </c>
      <c r="H90" s="18" t="s">
        <v>334</v>
      </c>
      <c r="I90" s="12">
        <v>828</v>
      </c>
      <c r="J90" s="13">
        <v>800</v>
      </c>
    </row>
    <row r="91" ht="16" customHeight="1" spans="1:10">
      <c r="A91" s="7"/>
      <c r="B91" s="15" t="s">
        <v>138</v>
      </c>
      <c r="C91" s="15" t="s">
        <v>14</v>
      </c>
      <c r="D91" s="16" t="s">
        <v>344</v>
      </c>
      <c r="E91" s="18" t="s">
        <v>345</v>
      </c>
      <c r="F91" s="18" t="s">
        <v>346</v>
      </c>
      <c r="G91" s="17" t="s">
        <v>347</v>
      </c>
      <c r="H91" s="18" t="s">
        <v>334</v>
      </c>
      <c r="I91" s="12">
        <v>138</v>
      </c>
      <c r="J91" s="13">
        <v>2000</v>
      </c>
    </row>
    <row r="92" ht="16" customHeight="1" spans="1:10">
      <c r="A92" s="7"/>
      <c r="B92" s="15" t="s">
        <v>139</v>
      </c>
      <c r="C92" s="15" t="s">
        <v>14</v>
      </c>
      <c r="D92" s="16" t="s">
        <v>348</v>
      </c>
      <c r="E92" s="18" t="s">
        <v>349</v>
      </c>
      <c r="F92" s="18" t="s">
        <v>222</v>
      </c>
      <c r="G92" s="17" t="s">
        <v>350</v>
      </c>
      <c r="H92" s="18" t="s">
        <v>351</v>
      </c>
      <c r="I92" s="12">
        <v>100</v>
      </c>
      <c r="J92" s="13">
        <v>1500</v>
      </c>
    </row>
    <row r="93" ht="16" customHeight="1" spans="1:10">
      <c r="B93" s="5" t="s">
        <v>211</v>
      </c>
      <c r="C93" s="5" t="s">
        <v>212</v>
      </c>
      <c r="D93" s="5" t="s">
        <v>213</v>
      </c>
      <c r="E93" s="5" t="s">
        <v>214</v>
      </c>
      <c r="F93" s="5" t="s">
        <v>215</v>
      </c>
      <c r="G93" s="5" t="s">
        <v>216</v>
      </c>
      <c r="H93" s="5" t="s">
        <v>217</v>
      </c>
      <c r="I93" s="6" t="e">
        <v>#NUM!</v>
      </c>
      <c r="J93" s="5"/>
    </row>
    <row r="94" ht="16" customHeight="1" spans="1:10">
      <c r="A94" s="34"/>
      <c r="B94" s="15" t="s">
        <v>140</v>
      </c>
      <c r="C94" s="15" t="s">
        <v>16</v>
      </c>
      <c r="D94" s="37" t="s">
        <v>352</v>
      </c>
      <c r="E94" s="37" t="s">
        <v>353</v>
      </c>
      <c r="F94" s="37" t="s">
        <v>222</v>
      </c>
      <c r="G94" s="17" t="s">
        <v>354</v>
      </c>
      <c r="H94" s="15" t="s">
        <v>355</v>
      </c>
      <c r="I94" s="38">
        <v>296.148</v>
      </c>
      <c r="J94" s="13">
        <v>300</v>
      </c>
    </row>
    <row r="95" ht="16" customHeight="1" spans="1:10">
      <c r="A95" s="34"/>
      <c r="B95" s="15" t="s">
        <v>141</v>
      </c>
      <c r="C95" s="15" t="s">
        <v>16</v>
      </c>
      <c r="D95" s="37" t="s">
        <v>352</v>
      </c>
      <c r="E95" s="37" t="s">
        <v>357</v>
      </c>
      <c r="F95" s="37" t="s">
        <v>222</v>
      </c>
      <c r="G95" s="17" t="s">
        <v>358</v>
      </c>
      <c r="H95" s="15" t="s">
        <v>355</v>
      </c>
      <c r="I95" s="38">
        <v>414</v>
      </c>
      <c r="J95" s="13">
        <v>300</v>
      </c>
    </row>
    <row r="96" ht="16" customHeight="1" spans="1:10">
      <c r="A96" s="7"/>
      <c r="B96" s="15" t="s">
        <v>142</v>
      </c>
      <c r="C96" s="15" t="s">
        <v>16</v>
      </c>
      <c r="D96" s="39" t="s">
        <v>359</v>
      </c>
      <c r="E96" s="37" t="s">
        <v>360</v>
      </c>
      <c r="F96" s="36" t="s">
        <v>361</v>
      </c>
      <c r="G96" s="17" t="s">
        <v>222</v>
      </c>
      <c r="H96" s="15" t="s">
        <v>355</v>
      </c>
      <c r="I96" s="38">
        <v>52.9</v>
      </c>
      <c r="J96" s="13">
        <v>300</v>
      </c>
    </row>
    <row r="97" ht="16" customHeight="1" spans="1:10">
      <c r="A97" s="7"/>
      <c r="B97" s="15" t="s">
        <v>143</v>
      </c>
      <c r="C97" s="15" t="s">
        <v>16</v>
      </c>
      <c r="D97" s="39" t="s">
        <v>359</v>
      </c>
      <c r="E97" s="37" t="s">
        <v>362</v>
      </c>
      <c r="F97" s="37" t="s">
        <v>362</v>
      </c>
      <c r="G97" s="17" t="s">
        <v>363</v>
      </c>
      <c r="H97" s="40" t="s">
        <v>355</v>
      </c>
      <c r="I97" s="38">
        <v>73.6</v>
      </c>
      <c r="J97" s="13">
        <v>300</v>
      </c>
    </row>
    <row r="98" ht="16" customHeight="1" spans="1:10">
      <c r="A98" s="7"/>
      <c r="B98" s="15" t="s">
        <v>144</v>
      </c>
      <c r="C98" s="15" t="s">
        <v>16</v>
      </c>
      <c r="D98" s="37" t="s">
        <v>364</v>
      </c>
      <c r="E98" s="37" t="s">
        <v>365</v>
      </c>
      <c r="F98" s="37" t="s">
        <v>222</v>
      </c>
      <c r="G98" s="17" t="s">
        <v>366</v>
      </c>
      <c r="H98" s="40" t="s">
        <v>355</v>
      </c>
      <c r="I98" s="38">
        <v>73.6</v>
      </c>
      <c r="J98" s="13">
        <v>300</v>
      </c>
    </row>
    <row r="99" ht="16" customHeight="1" spans="1:10">
      <c r="A99" s="7"/>
      <c r="B99" s="15" t="s">
        <v>145</v>
      </c>
      <c r="C99" s="15" t="s">
        <v>16</v>
      </c>
      <c r="D99" s="37" t="s">
        <v>364</v>
      </c>
      <c r="E99" s="37" t="s">
        <v>367</v>
      </c>
      <c r="F99" s="37" t="s">
        <v>222</v>
      </c>
      <c r="G99" s="17" t="s">
        <v>366</v>
      </c>
      <c r="H99" s="40" t="s">
        <v>355</v>
      </c>
      <c r="I99" s="38">
        <v>96.6</v>
      </c>
      <c r="J99" s="13">
        <v>200</v>
      </c>
    </row>
    <row r="100" ht="16" customHeight="1" spans="1:10">
      <c r="A100" s="7"/>
      <c r="B100" s="15" t="s">
        <v>146</v>
      </c>
      <c r="C100" s="15" t="s">
        <v>16</v>
      </c>
      <c r="D100" s="37" t="s">
        <v>368</v>
      </c>
      <c r="E100" s="37" t="s">
        <v>369</v>
      </c>
      <c r="F100" s="37" t="s">
        <v>222</v>
      </c>
      <c r="G100" s="17" t="s">
        <v>370</v>
      </c>
      <c r="H100" s="40" t="s">
        <v>371</v>
      </c>
      <c r="I100" s="38">
        <v>73.6</v>
      </c>
      <c r="J100" s="13">
        <v>200</v>
      </c>
    </row>
    <row r="101" ht="16" customHeight="1" spans="1:10">
      <c r="A101" s="7"/>
      <c r="B101" s="15" t="s">
        <v>147</v>
      </c>
      <c r="C101" s="15" t="s">
        <v>16</v>
      </c>
      <c r="D101" s="37" t="s">
        <v>368</v>
      </c>
      <c r="E101" s="37" t="s">
        <v>372</v>
      </c>
      <c r="F101" s="37" t="s">
        <v>222</v>
      </c>
      <c r="G101" s="17" t="s">
        <v>373</v>
      </c>
      <c r="H101" s="40" t="s">
        <v>371</v>
      </c>
      <c r="I101" s="38">
        <v>460</v>
      </c>
      <c r="J101" s="13">
        <v>200</v>
      </c>
    </row>
    <row r="102" ht="16" customHeight="1" spans="1:10">
      <c r="A102" s="7"/>
      <c r="B102" s="15" t="s">
        <v>148</v>
      </c>
      <c r="C102" s="15" t="s">
        <v>16</v>
      </c>
      <c r="D102" s="37" t="s">
        <v>368</v>
      </c>
      <c r="E102" s="37" t="s">
        <v>374</v>
      </c>
      <c r="F102" s="37" t="s">
        <v>222</v>
      </c>
      <c r="G102" s="17" t="s">
        <v>375</v>
      </c>
      <c r="H102" s="40" t="s">
        <v>371</v>
      </c>
      <c r="I102" s="38">
        <v>345</v>
      </c>
      <c r="J102" s="13">
        <v>200</v>
      </c>
    </row>
    <row r="103" ht="16" customHeight="1" spans="1:10">
      <c r="A103" s="7"/>
      <c r="B103" s="15" t="s">
        <v>149</v>
      </c>
      <c r="C103" s="15" t="s">
        <v>16</v>
      </c>
      <c r="D103" s="37" t="s">
        <v>376</v>
      </c>
      <c r="E103" s="37" t="s">
        <v>377</v>
      </c>
      <c r="F103" s="37" t="s">
        <v>222</v>
      </c>
      <c r="G103" s="17" t="s">
        <v>378</v>
      </c>
      <c r="H103" s="40" t="s">
        <v>371</v>
      </c>
      <c r="I103" s="38">
        <v>165.6</v>
      </c>
      <c r="J103" s="13">
        <v>1000</v>
      </c>
    </row>
    <row r="104" ht="16" customHeight="1" spans="1:10">
      <c r="A104" s="7"/>
      <c r="B104" s="15" t="s">
        <v>150</v>
      </c>
      <c r="C104" s="15" t="s">
        <v>16</v>
      </c>
      <c r="D104" s="37" t="s">
        <v>376</v>
      </c>
      <c r="E104" s="37" t="s">
        <v>379</v>
      </c>
      <c r="F104" s="37" t="s">
        <v>222</v>
      </c>
      <c r="G104" s="17" t="s">
        <v>380</v>
      </c>
      <c r="H104" s="40" t="s">
        <v>371</v>
      </c>
      <c r="I104" s="38">
        <v>276</v>
      </c>
      <c r="J104" s="13">
        <v>1000</v>
      </c>
    </row>
    <row r="105" ht="16" customHeight="1" spans="1:10">
      <c r="A105" s="28"/>
      <c r="B105" s="29" t="s">
        <v>151</v>
      </c>
      <c r="C105" s="29" t="s">
        <v>16</v>
      </c>
      <c r="D105" s="41" t="s">
        <v>376</v>
      </c>
      <c r="E105" s="41" t="s">
        <v>483</v>
      </c>
      <c r="F105" s="41"/>
      <c r="G105" s="42" t="s">
        <v>484</v>
      </c>
      <c r="H105" s="43" t="s">
        <v>371</v>
      </c>
      <c r="I105" s="38">
        <v>500</v>
      </c>
      <c r="J105" s="33">
        <v>1000</v>
      </c>
    </row>
    <row r="106" ht="16" customHeight="1" spans="1:10">
      <c r="A106" s="7"/>
      <c r="B106" s="15" t="s">
        <v>152</v>
      </c>
      <c r="C106" s="15" t="s">
        <v>16</v>
      </c>
      <c r="D106" s="37" t="s">
        <v>381</v>
      </c>
      <c r="E106" s="37" t="s">
        <v>382</v>
      </c>
      <c r="F106" s="37" t="s">
        <v>222</v>
      </c>
      <c r="G106" s="17" t="s">
        <v>383</v>
      </c>
      <c r="H106" s="40" t="s">
        <v>355</v>
      </c>
      <c r="I106" s="38">
        <v>85</v>
      </c>
      <c r="J106" s="13">
        <v>200</v>
      </c>
    </row>
    <row r="107" ht="16" customHeight="1" spans="1:10">
      <c r="A107" s="7"/>
      <c r="B107" s="15" t="s">
        <v>153</v>
      </c>
      <c r="C107" s="15" t="s">
        <v>16</v>
      </c>
      <c r="D107" s="37" t="s">
        <v>381</v>
      </c>
      <c r="E107" s="44" t="s">
        <v>384</v>
      </c>
      <c r="F107" s="37" t="s">
        <v>222</v>
      </c>
      <c r="G107" s="17" t="s">
        <v>385</v>
      </c>
      <c r="H107" s="40" t="s">
        <v>355</v>
      </c>
      <c r="I107" s="12">
        <v>100</v>
      </c>
      <c r="J107" s="13">
        <v>200</v>
      </c>
    </row>
    <row r="108" ht="16" customHeight="1" spans="1:10">
      <c r="A108" s="7"/>
      <c r="B108" s="15" t="s">
        <v>154</v>
      </c>
      <c r="C108" s="15" t="s">
        <v>16</v>
      </c>
      <c r="D108" s="37" t="s">
        <v>386</v>
      </c>
      <c r="E108" s="44" t="s">
        <v>387</v>
      </c>
      <c r="F108" s="37" t="s">
        <v>222</v>
      </c>
      <c r="G108" s="17" t="s">
        <v>388</v>
      </c>
      <c r="H108" s="40" t="s">
        <v>355</v>
      </c>
      <c r="I108" s="12">
        <v>128.8</v>
      </c>
      <c r="J108" s="13">
        <v>300</v>
      </c>
    </row>
    <row r="109" ht="16" customHeight="1" spans="1:10">
      <c r="A109" s="7"/>
      <c r="B109" s="15" t="s">
        <v>472</v>
      </c>
      <c r="C109" s="15" t="s">
        <v>16</v>
      </c>
      <c r="D109" s="37" t="s">
        <v>386</v>
      </c>
      <c r="E109" s="44" t="s">
        <v>389</v>
      </c>
      <c r="F109" s="37" t="s">
        <v>222</v>
      </c>
      <c r="G109" s="17" t="s">
        <v>390</v>
      </c>
      <c r="H109" s="40" t="s">
        <v>355</v>
      </c>
      <c r="I109" s="12">
        <v>165.6</v>
      </c>
      <c r="J109" s="13">
        <v>300</v>
      </c>
    </row>
    <row r="110" ht="16" customHeight="1" spans="1:10">
      <c r="B110" s="5" t="s">
        <v>211</v>
      </c>
      <c r="C110" s="5" t="s">
        <v>212</v>
      </c>
      <c r="D110" s="5" t="s">
        <v>213</v>
      </c>
      <c r="E110" s="5" t="s">
        <v>214</v>
      </c>
      <c r="F110" s="5" t="s">
        <v>215</v>
      </c>
      <c r="G110" s="5" t="s">
        <v>216</v>
      </c>
      <c r="H110" s="5" t="s">
        <v>217</v>
      </c>
      <c r="I110" s="6" t="e">
        <v>#NUM!</v>
      </c>
      <c r="J110" s="5"/>
    </row>
    <row r="111" ht="16" customHeight="1" spans="1:10">
      <c r="A111" s="45"/>
      <c r="B111" s="15" t="s">
        <v>155</v>
      </c>
      <c r="C111" s="18" t="s">
        <v>18</v>
      </c>
      <c r="D111" s="18" t="s">
        <v>391</v>
      </c>
      <c r="E111" s="46" t="s">
        <v>392</v>
      </c>
      <c r="F111" s="47" t="s">
        <v>222</v>
      </c>
      <c r="G111" s="17" t="s">
        <v>222</v>
      </c>
      <c r="H111" s="40" t="s">
        <v>393</v>
      </c>
      <c r="I111" s="12">
        <v>1.15</v>
      </c>
      <c r="J111" s="13">
        <v>3000</v>
      </c>
    </row>
    <row r="112" ht="16" customHeight="1" spans="1:10">
      <c r="A112" s="45"/>
      <c r="B112" s="15" t="s">
        <v>156</v>
      </c>
      <c r="C112" s="18" t="s">
        <v>18</v>
      </c>
      <c r="D112" s="18" t="s">
        <v>391</v>
      </c>
      <c r="E112" s="46" t="s">
        <v>395</v>
      </c>
      <c r="F112" s="47" t="s">
        <v>222</v>
      </c>
      <c r="G112" s="17" t="s">
        <v>222</v>
      </c>
      <c r="H112" s="40" t="s">
        <v>393</v>
      </c>
      <c r="I112" s="12">
        <v>1.6514</v>
      </c>
      <c r="J112" s="13">
        <v>3000</v>
      </c>
    </row>
    <row r="113" ht="16" customHeight="1" spans="1:10">
      <c r="A113" s="45"/>
      <c r="B113" s="15" t="s">
        <v>157</v>
      </c>
      <c r="C113" s="18" t="s">
        <v>18</v>
      </c>
      <c r="D113" s="18" t="s">
        <v>391</v>
      </c>
      <c r="E113" s="46" t="s">
        <v>396</v>
      </c>
      <c r="F113" s="47" t="s">
        <v>222</v>
      </c>
      <c r="G113" s="17" t="s">
        <v>222</v>
      </c>
      <c r="H113" s="40" t="s">
        <v>393</v>
      </c>
      <c r="I113" s="12">
        <v>2.1252</v>
      </c>
      <c r="J113" s="13">
        <v>3000</v>
      </c>
    </row>
    <row r="114" ht="16" customHeight="1" spans="1:10">
      <c r="A114" s="45"/>
      <c r="B114" s="15" t="s">
        <v>158</v>
      </c>
      <c r="C114" s="18" t="s">
        <v>18</v>
      </c>
      <c r="D114" s="18" t="s">
        <v>391</v>
      </c>
      <c r="E114" s="46" t="s">
        <v>397</v>
      </c>
      <c r="F114" s="47" t="s">
        <v>222</v>
      </c>
      <c r="G114" s="17" t="s">
        <v>222</v>
      </c>
      <c r="H114" s="40" t="s">
        <v>393</v>
      </c>
      <c r="I114" s="12">
        <v>2.76</v>
      </c>
      <c r="J114" s="13">
        <v>3000</v>
      </c>
    </row>
    <row r="115" ht="16" customHeight="1" spans="1:10">
      <c r="A115" s="45"/>
      <c r="B115" s="15" t="s">
        <v>159</v>
      </c>
      <c r="C115" s="18" t="s">
        <v>18</v>
      </c>
      <c r="D115" s="18" t="s">
        <v>391</v>
      </c>
      <c r="E115" s="46" t="s">
        <v>398</v>
      </c>
      <c r="F115" s="47" t="s">
        <v>222</v>
      </c>
      <c r="G115" s="17" t="s">
        <v>222</v>
      </c>
      <c r="H115" s="40" t="s">
        <v>393</v>
      </c>
      <c r="I115" s="12">
        <v>1.84</v>
      </c>
      <c r="J115" s="13">
        <v>3000</v>
      </c>
    </row>
    <row r="116" ht="16" customHeight="1" spans="1:10">
      <c r="A116" s="45"/>
      <c r="B116" s="15" t="s">
        <v>160</v>
      </c>
      <c r="C116" s="18" t="s">
        <v>18</v>
      </c>
      <c r="D116" s="18" t="s">
        <v>391</v>
      </c>
      <c r="E116" s="46" t="s">
        <v>399</v>
      </c>
      <c r="F116" s="47" t="s">
        <v>222</v>
      </c>
      <c r="G116" s="17" t="s">
        <v>222</v>
      </c>
      <c r="H116" s="40" t="s">
        <v>393</v>
      </c>
      <c r="I116" s="12">
        <v>3</v>
      </c>
      <c r="J116" s="13">
        <v>3000</v>
      </c>
    </row>
    <row r="117" ht="16" customHeight="1" spans="1:10">
      <c r="A117" s="45"/>
      <c r="B117" s="15" t="s">
        <v>161</v>
      </c>
      <c r="C117" s="18" t="s">
        <v>18</v>
      </c>
      <c r="D117" s="18" t="s">
        <v>391</v>
      </c>
      <c r="E117" s="46" t="s">
        <v>400</v>
      </c>
      <c r="F117" s="47" t="s">
        <v>222</v>
      </c>
      <c r="G117" s="17" t="s">
        <v>222</v>
      </c>
      <c r="H117" s="40" t="s">
        <v>393</v>
      </c>
      <c r="I117" s="12">
        <v>4</v>
      </c>
      <c r="J117" s="13">
        <v>3000</v>
      </c>
    </row>
    <row r="118" ht="16" customHeight="1" spans="1:10">
      <c r="A118" s="45"/>
      <c r="B118" s="15" t="s">
        <v>162</v>
      </c>
      <c r="C118" s="18" t="s">
        <v>18</v>
      </c>
      <c r="D118" s="18" t="s">
        <v>391</v>
      </c>
      <c r="E118" s="46" t="s">
        <v>401</v>
      </c>
      <c r="F118" s="47" t="s">
        <v>222</v>
      </c>
      <c r="G118" s="17" t="s">
        <v>402</v>
      </c>
      <c r="H118" s="48" t="s">
        <v>393</v>
      </c>
      <c r="I118" s="12">
        <v>5</v>
      </c>
      <c r="J118" s="13">
        <v>3000</v>
      </c>
    </row>
    <row r="119" ht="16" customHeight="1" spans="1:10">
      <c r="A119" s="45"/>
      <c r="B119" s="15" t="s">
        <v>163</v>
      </c>
      <c r="C119" s="18" t="s">
        <v>18</v>
      </c>
      <c r="D119" s="18" t="s">
        <v>391</v>
      </c>
      <c r="E119" s="46" t="s">
        <v>403</v>
      </c>
      <c r="F119" s="47" t="s">
        <v>222</v>
      </c>
      <c r="G119" s="17" t="s">
        <v>404</v>
      </c>
      <c r="H119" s="48" t="s">
        <v>393</v>
      </c>
      <c r="I119" s="12">
        <v>5</v>
      </c>
      <c r="J119" s="13">
        <v>3000</v>
      </c>
    </row>
    <row r="120" ht="16" customHeight="1" spans="1:10">
      <c r="A120" s="45"/>
      <c r="B120" s="15" t="s">
        <v>164</v>
      </c>
      <c r="C120" s="18" t="s">
        <v>18</v>
      </c>
      <c r="D120" s="18" t="s">
        <v>391</v>
      </c>
      <c r="E120" s="46" t="s">
        <v>405</v>
      </c>
      <c r="F120" s="47" t="s">
        <v>222</v>
      </c>
      <c r="G120" s="17" t="s">
        <v>406</v>
      </c>
      <c r="H120" s="48" t="s">
        <v>407</v>
      </c>
      <c r="I120" s="12">
        <v>4.6</v>
      </c>
      <c r="J120" s="13">
        <v>3000</v>
      </c>
    </row>
    <row r="121" ht="16" customHeight="1" spans="1:10">
      <c r="A121" s="45"/>
      <c r="B121" s="15" t="s">
        <v>165</v>
      </c>
      <c r="C121" s="18" t="s">
        <v>18</v>
      </c>
      <c r="D121" s="18" t="s">
        <v>391</v>
      </c>
      <c r="E121" s="46" t="s">
        <v>408</v>
      </c>
      <c r="F121" s="47" t="s">
        <v>222</v>
      </c>
      <c r="G121" s="17" t="s">
        <v>409</v>
      </c>
      <c r="H121" s="48" t="s">
        <v>393</v>
      </c>
      <c r="I121" s="12">
        <v>9.2</v>
      </c>
      <c r="J121" s="13">
        <v>3000</v>
      </c>
    </row>
    <row r="122" ht="16" customHeight="1" spans="1:10">
      <c r="A122" s="45"/>
      <c r="B122" s="15" t="s">
        <v>166</v>
      </c>
      <c r="C122" s="18" t="s">
        <v>18</v>
      </c>
      <c r="D122" s="18" t="s">
        <v>391</v>
      </c>
      <c r="E122" s="46" t="s">
        <v>410</v>
      </c>
      <c r="F122" s="47" t="s">
        <v>222</v>
      </c>
      <c r="G122" s="17" t="s">
        <v>411</v>
      </c>
      <c r="H122" s="48" t="s">
        <v>393</v>
      </c>
      <c r="I122" s="12">
        <v>46</v>
      </c>
      <c r="J122" s="13">
        <v>5000</v>
      </c>
    </row>
    <row r="123" ht="16" customHeight="1" spans="1:10">
      <c r="A123" s="45"/>
      <c r="B123" s="15" t="s">
        <v>167</v>
      </c>
      <c r="C123" s="18" t="s">
        <v>18</v>
      </c>
      <c r="D123" s="18" t="s">
        <v>391</v>
      </c>
      <c r="E123" s="46" t="s">
        <v>412</v>
      </c>
      <c r="F123" s="47" t="s">
        <v>222</v>
      </c>
      <c r="G123" s="17" t="s">
        <v>413</v>
      </c>
      <c r="H123" s="48" t="s">
        <v>407</v>
      </c>
      <c r="I123" s="12">
        <v>6.6608</v>
      </c>
      <c r="J123" s="13">
        <v>5000</v>
      </c>
    </row>
    <row r="124" ht="16" customHeight="1" spans="1:10">
      <c r="A124" s="45"/>
      <c r="B124" s="15" t="s">
        <v>168</v>
      </c>
      <c r="C124" s="18" t="s">
        <v>18</v>
      </c>
      <c r="D124" s="18" t="s">
        <v>391</v>
      </c>
      <c r="E124" s="46" t="s">
        <v>414</v>
      </c>
      <c r="F124" s="47" t="s">
        <v>222</v>
      </c>
      <c r="G124" s="17" t="s">
        <v>415</v>
      </c>
      <c r="H124" s="48" t="s">
        <v>407</v>
      </c>
      <c r="I124" s="12">
        <v>10.12</v>
      </c>
      <c r="J124" s="13">
        <v>5000</v>
      </c>
    </row>
    <row r="125" ht="16" customHeight="1" spans="1:10">
      <c r="A125" s="45"/>
      <c r="B125" s="15" t="s">
        <v>169</v>
      </c>
      <c r="C125" s="18" t="s">
        <v>18</v>
      </c>
      <c r="D125" s="18" t="s">
        <v>391</v>
      </c>
      <c r="E125" s="46" t="s">
        <v>416</v>
      </c>
      <c r="F125" s="47" t="s">
        <v>222</v>
      </c>
      <c r="G125" s="17" t="s">
        <v>417</v>
      </c>
      <c r="H125" s="48" t="s">
        <v>407</v>
      </c>
      <c r="I125" s="12">
        <v>8.28</v>
      </c>
      <c r="J125" s="13">
        <v>5000</v>
      </c>
    </row>
    <row r="126" ht="16" customHeight="1" spans="1:10">
      <c r="A126" s="45"/>
      <c r="B126" s="15" t="s">
        <v>170</v>
      </c>
      <c r="C126" s="18" t="s">
        <v>18</v>
      </c>
      <c r="D126" s="18" t="s">
        <v>391</v>
      </c>
      <c r="E126" s="46" t="s">
        <v>418</v>
      </c>
      <c r="F126" s="47" t="s">
        <v>222</v>
      </c>
      <c r="G126" s="17" t="s">
        <v>419</v>
      </c>
      <c r="H126" s="48" t="s">
        <v>407</v>
      </c>
      <c r="I126" s="12">
        <v>12.42</v>
      </c>
      <c r="J126" s="13">
        <v>5000</v>
      </c>
    </row>
    <row r="127" ht="16" customHeight="1" spans="1:10">
      <c r="A127" s="45"/>
      <c r="B127" s="15" t="s">
        <v>171</v>
      </c>
      <c r="C127" s="18" t="s">
        <v>18</v>
      </c>
      <c r="D127" s="18" t="s">
        <v>391</v>
      </c>
      <c r="E127" s="46" t="s">
        <v>420</v>
      </c>
      <c r="F127" s="47" t="s">
        <v>222</v>
      </c>
      <c r="G127" s="17" t="s">
        <v>421</v>
      </c>
      <c r="H127" s="48" t="s">
        <v>371</v>
      </c>
      <c r="I127" s="12">
        <v>10</v>
      </c>
      <c r="J127" s="13">
        <v>5000</v>
      </c>
    </row>
    <row r="128" ht="16" customHeight="1" spans="1:10">
      <c r="A128" s="45"/>
      <c r="B128" s="15" t="s">
        <v>172</v>
      </c>
      <c r="C128" s="18" t="s">
        <v>18</v>
      </c>
      <c r="D128" s="18" t="s">
        <v>391</v>
      </c>
      <c r="E128" s="46" t="s">
        <v>422</v>
      </c>
      <c r="F128" s="47" t="s">
        <v>222</v>
      </c>
      <c r="G128" s="17" t="s">
        <v>423</v>
      </c>
      <c r="H128" s="48" t="s">
        <v>371</v>
      </c>
      <c r="I128" s="12">
        <v>10</v>
      </c>
      <c r="J128" s="13">
        <v>5000</v>
      </c>
    </row>
    <row r="129" ht="16" customHeight="1" spans="1:10">
      <c r="A129" s="45"/>
      <c r="B129" s="15" t="s">
        <v>173</v>
      </c>
      <c r="C129" s="18" t="s">
        <v>18</v>
      </c>
      <c r="D129" s="18" t="s">
        <v>391</v>
      </c>
      <c r="E129" s="46" t="s">
        <v>424</v>
      </c>
      <c r="F129" s="47" t="s">
        <v>222</v>
      </c>
      <c r="G129" s="17" t="s">
        <v>425</v>
      </c>
      <c r="H129" s="48" t="s">
        <v>393</v>
      </c>
      <c r="I129" s="12">
        <v>2.8428</v>
      </c>
      <c r="J129" s="13">
        <v>5000</v>
      </c>
    </row>
    <row r="130" ht="16" customHeight="1" spans="1:10">
      <c r="A130" s="45"/>
      <c r="B130" s="15" t="s">
        <v>174</v>
      </c>
      <c r="C130" s="18" t="s">
        <v>18</v>
      </c>
      <c r="D130" s="18" t="s">
        <v>391</v>
      </c>
      <c r="E130" s="46" t="s">
        <v>426</v>
      </c>
      <c r="F130" s="47" t="s">
        <v>222</v>
      </c>
      <c r="G130" s="17" t="s">
        <v>427</v>
      </c>
      <c r="H130" s="49" t="s">
        <v>393</v>
      </c>
      <c r="I130" s="12">
        <v>2</v>
      </c>
      <c r="J130" s="13">
        <v>1000</v>
      </c>
    </row>
    <row r="131" ht="16" customHeight="1" spans="1:10">
      <c r="A131" s="45"/>
      <c r="B131" s="15" t="s">
        <v>175</v>
      </c>
      <c r="C131" s="18" t="s">
        <v>18</v>
      </c>
      <c r="D131" s="18" t="s">
        <v>391</v>
      </c>
      <c r="E131" s="46" t="s">
        <v>428</v>
      </c>
      <c r="F131" s="47" t="s">
        <v>222</v>
      </c>
      <c r="G131" s="17" t="s">
        <v>429</v>
      </c>
      <c r="H131" s="49" t="s">
        <v>393</v>
      </c>
      <c r="I131" s="12">
        <v>1.4076</v>
      </c>
      <c r="J131" s="13">
        <v>3000</v>
      </c>
    </row>
    <row r="132" ht="16" customHeight="1" spans="1:10">
      <c r="A132" s="45"/>
      <c r="B132" s="15" t="s">
        <v>176</v>
      </c>
      <c r="C132" s="18" t="s">
        <v>18</v>
      </c>
      <c r="D132" s="18" t="s">
        <v>391</v>
      </c>
      <c r="E132" s="46" t="s">
        <v>430</v>
      </c>
      <c r="F132" s="47" t="s">
        <v>222</v>
      </c>
      <c r="G132" s="17" t="s">
        <v>431</v>
      </c>
      <c r="H132" s="49" t="s">
        <v>371</v>
      </c>
      <c r="I132" s="12">
        <v>8.5008</v>
      </c>
      <c r="J132" s="13">
        <v>5000</v>
      </c>
    </row>
    <row r="133" ht="16" customHeight="1" spans="1:10">
      <c r="A133" s="45"/>
      <c r="B133" s="15" t="s">
        <v>177</v>
      </c>
      <c r="C133" s="18" t="s">
        <v>18</v>
      </c>
      <c r="D133" s="18" t="s">
        <v>391</v>
      </c>
      <c r="E133" s="46" t="s">
        <v>432</v>
      </c>
      <c r="F133" s="47" t="s">
        <v>222</v>
      </c>
      <c r="G133" s="17" t="s">
        <v>433</v>
      </c>
      <c r="H133" s="49" t="s">
        <v>371</v>
      </c>
      <c r="I133" s="12">
        <v>10.8008</v>
      </c>
      <c r="J133" s="13">
        <v>5000</v>
      </c>
    </row>
    <row r="134" ht="16" customHeight="1" spans="1:10">
      <c r="A134" s="45"/>
      <c r="B134" s="15" t="s">
        <v>178</v>
      </c>
      <c r="C134" s="18" t="s">
        <v>18</v>
      </c>
      <c r="D134" s="18" t="s">
        <v>391</v>
      </c>
      <c r="E134" s="46" t="s">
        <v>434</v>
      </c>
      <c r="F134" s="47" t="s">
        <v>222</v>
      </c>
      <c r="G134" s="17" t="s">
        <v>435</v>
      </c>
      <c r="H134" s="49" t="s">
        <v>371</v>
      </c>
      <c r="I134" s="12">
        <v>18.86</v>
      </c>
      <c r="J134" s="13">
        <v>5000</v>
      </c>
    </row>
    <row r="135" ht="16" customHeight="1" spans="1:10">
      <c r="A135" s="45"/>
      <c r="B135" s="15" t="s">
        <v>179</v>
      </c>
      <c r="C135" s="18" t="s">
        <v>18</v>
      </c>
      <c r="D135" s="18" t="s">
        <v>391</v>
      </c>
      <c r="E135" s="46" t="s">
        <v>436</v>
      </c>
      <c r="F135" s="47" t="s">
        <v>222</v>
      </c>
      <c r="G135" s="17" t="s">
        <v>437</v>
      </c>
      <c r="H135" s="49" t="s">
        <v>371</v>
      </c>
      <c r="I135" s="12">
        <v>3.22</v>
      </c>
      <c r="J135" s="13">
        <v>5000</v>
      </c>
    </row>
    <row r="136" ht="16" customHeight="1" spans="1:10">
      <c r="A136" s="7"/>
      <c r="B136" s="15" t="s">
        <v>180</v>
      </c>
      <c r="C136" s="18" t="s">
        <v>18</v>
      </c>
      <c r="D136" s="18" t="s">
        <v>438</v>
      </c>
      <c r="E136" s="46" t="s">
        <v>439</v>
      </c>
      <c r="F136" s="37" t="s">
        <v>222</v>
      </c>
      <c r="G136" s="50" t="s">
        <v>440</v>
      </c>
      <c r="H136" s="40" t="s">
        <v>355</v>
      </c>
      <c r="I136" s="12">
        <v>10</v>
      </c>
      <c r="J136" s="13">
        <v>2000</v>
      </c>
    </row>
    <row r="137" ht="16" customHeight="1" spans="1:10">
      <c r="A137" s="28"/>
      <c r="B137" s="29" t="s">
        <v>181</v>
      </c>
      <c r="C137" s="31" t="s">
        <v>18</v>
      </c>
      <c r="D137" s="31" t="s">
        <v>438</v>
      </c>
      <c r="E137" s="51" t="s">
        <v>485</v>
      </c>
      <c r="F137" s="29" t="s">
        <v>222</v>
      </c>
      <c r="G137" s="52" t="s">
        <v>442</v>
      </c>
      <c r="H137" s="31" t="s">
        <v>371</v>
      </c>
      <c r="I137" s="12">
        <v>77.28</v>
      </c>
      <c r="J137" s="33">
        <v>4000</v>
      </c>
    </row>
    <row r="138" ht="16" customHeight="1" spans="1:10">
      <c r="B138" s="15" t="s">
        <v>182</v>
      </c>
      <c r="C138" s="53" t="s">
        <v>18</v>
      </c>
      <c r="D138" s="53" t="s">
        <v>438</v>
      </c>
      <c r="E138" s="46" t="s">
        <v>443</v>
      </c>
      <c r="F138" s="54" t="s">
        <v>222</v>
      </c>
      <c r="G138" s="55"/>
      <c r="H138" s="53" t="s">
        <v>444</v>
      </c>
      <c r="I138" s="12">
        <v>2.3</v>
      </c>
      <c r="J138" s="13">
        <v>10000</v>
      </c>
    </row>
    <row r="139" ht="16" customHeight="1" spans="1:10">
      <c r="B139" s="5" t="s">
        <v>211</v>
      </c>
      <c r="C139" s="5" t="s">
        <v>212</v>
      </c>
      <c r="D139" s="5" t="s">
        <v>213</v>
      </c>
      <c r="E139" s="5" t="s">
        <v>214</v>
      </c>
      <c r="F139" s="5" t="s">
        <v>215</v>
      </c>
      <c r="G139" s="5" t="s">
        <v>216</v>
      </c>
      <c r="H139" s="5" t="s">
        <v>217</v>
      </c>
      <c r="I139" s="6" t="e">
        <v>#NUM!</v>
      </c>
      <c r="J139" s="5"/>
    </row>
    <row r="140" ht="16" customHeight="1" spans="1:10">
      <c r="A140" s="7"/>
      <c r="B140" s="54" t="s">
        <v>187</v>
      </c>
      <c r="C140" s="54" t="s">
        <v>22</v>
      </c>
      <c r="D140" s="54"/>
      <c r="E140" s="54"/>
      <c r="F140" s="54"/>
      <c r="G140" s="56" t="s">
        <v>446</v>
      </c>
      <c r="H140" s="57" t="s">
        <v>10</v>
      </c>
      <c r="I140" s="58">
        <v>0</v>
      </c>
      <c r="J140" s="59">
        <v>18000000</v>
      </c>
    </row>
    <row r="141" ht="16" customHeight="1" spans="1:10">
      <c r="A141" s="7"/>
      <c r="B141" s="54" t="s">
        <v>190</v>
      </c>
      <c r="C141" s="54" t="s">
        <v>22</v>
      </c>
      <c r="D141" s="54"/>
      <c r="E141" s="54"/>
      <c r="F141" s="54"/>
      <c r="G141" s="60" t="s">
        <v>448</v>
      </c>
      <c r="H141" s="57" t="s">
        <v>10</v>
      </c>
      <c r="I141" s="58">
        <v>0</v>
      </c>
      <c r="J141" s="59">
        <v>500000</v>
      </c>
    </row>
    <row r="142" ht="16" customHeight="1" spans="1:10">
      <c r="A142" s="7"/>
      <c r="B142" s="54" t="s">
        <v>193</v>
      </c>
      <c r="C142" s="54" t="s">
        <v>22</v>
      </c>
      <c r="D142" s="54"/>
      <c r="E142" s="61"/>
      <c r="F142" s="54"/>
      <c r="G142" s="60" t="s">
        <v>449</v>
      </c>
      <c r="H142" s="57" t="s">
        <v>10</v>
      </c>
      <c r="I142" s="58">
        <v>0</v>
      </c>
      <c r="J142" s="59">
        <v>500000</v>
      </c>
    </row>
    <row r="143" ht="16" customHeight="1" spans="1:10">
      <c r="A143" s="7"/>
      <c r="B143" s="54" t="s">
        <v>196</v>
      </c>
      <c r="C143" s="54" t="s">
        <v>22</v>
      </c>
      <c r="D143" s="54"/>
      <c r="E143" s="61"/>
      <c r="F143" s="54"/>
      <c r="G143" s="60" t="s">
        <v>450</v>
      </c>
      <c r="H143" s="57" t="s">
        <v>10</v>
      </c>
      <c r="I143" s="58">
        <v>0</v>
      </c>
      <c r="J143" s="59">
        <v>18000000</v>
      </c>
    </row>
    <row r="144" ht="16" customHeight="1" spans="1:10">
      <c r="B144" s="5" t="s">
        <v>211</v>
      </c>
      <c r="C144" s="5" t="s">
        <v>212</v>
      </c>
      <c r="D144" s="5" t="s">
        <v>213</v>
      </c>
      <c r="E144" s="5" t="s">
        <v>214</v>
      </c>
      <c r="F144" s="5" t="s">
        <v>215</v>
      </c>
      <c r="G144" s="5" t="s">
        <v>216</v>
      </c>
      <c r="H144" s="5" t="s">
        <v>217</v>
      </c>
      <c r="I144" s="6" t="e">
        <v>#NUM!</v>
      </c>
      <c r="J144" s="5"/>
    </row>
    <row r="145" ht="16" customHeight="1" spans="1:10">
      <c r="A145" s="62"/>
      <c r="B145" s="63" t="s">
        <v>198</v>
      </c>
      <c r="C145" s="63" t="s">
        <v>451</v>
      </c>
      <c r="D145" s="64" t="s">
        <v>452</v>
      </c>
      <c r="E145" s="63" t="s">
        <v>453</v>
      </c>
      <c r="F145" s="63" t="s">
        <v>454</v>
      </c>
      <c r="G145" s="65" t="s">
        <v>455</v>
      </c>
      <c r="H145" s="63" t="s">
        <v>456</v>
      </c>
      <c r="I145" s="66">
        <v>0.06</v>
      </c>
      <c r="J145" s="67">
        <f>SUM(J140:J143)</f>
        <v>37000000</v>
      </c>
    </row>
    <row r="146" ht="16" customHeight="1" spans="1:10">
      <c r="A146" s="68"/>
      <c r="B146" s="69" t="s">
        <v>199</v>
      </c>
      <c r="C146" s="69" t="s">
        <v>451</v>
      </c>
      <c r="D146" s="70" t="s">
        <v>457</v>
      </c>
      <c r="E146" s="69" t="s">
        <v>458</v>
      </c>
      <c r="F146" s="69" t="s">
        <v>459</v>
      </c>
      <c r="G146" s="71" t="s">
        <v>460</v>
      </c>
      <c r="H146" s="69" t="s">
        <v>461</v>
      </c>
      <c r="I146" s="72">
        <v>0.06</v>
      </c>
      <c r="J146" s="69"/>
    </row>
    <row r="147" ht="16" customHeight="1" spans="1:10">
      <c r="A147" s="68"/>
      <c r="B147" s="69" t="s">
        <v>200</v>
      </c>
      <c r="C147" s="69" t="s">
        <v>451</v>
      </c>
      <c r="D147" s="70" t="s">
        <v>457</v>
      </c>
      <c r="E147" s="69" t="s">
        <v>458</v>
      </c>
      <c r="F147" s="69" t="s">
        <v>462</v>
      </c>
      <c r="G147" s="71" t="s">
        <v>463</v>
      </c>
      <c r="H147" s="69" t="s">
        <v>461</v>
      </c>
      <c r="I147" s="72">
        <v>0.0495049504950495</v>
      </c>
      <c r="J147" s="69"/>
    </row>
    <row r="148" ht="16" customHeight="1" spans="1:10">
      <c r="A148" s="68"/>
      <c r="B148" s="69" t="s">
        <v>201</v>
      </c>
      <c r="C148" s="69" t="s">
        <v>451</v>
      </c>
      <c r="D148" s="70" t="s">
        <v>457</v>
      </c>
      <c r="E148" s="69" t="s">
        <v>458</v>
      </c>
      <c r="F148" s="69" t="s">
        <v>464</v>
      </c>
      <c r="G148" s="71" t="s">
        <v>465</v>
      </c>
      <c r="H148" s="69" t="s">
        <v>461</v>
      </c>
      <c r="I148" s="72">
        <v>0.029126213592233</v>
      </c>
      <c r="J148" s="69"/>
    </row>
    <row r="149" ht="16" customHeight="1" spans="1:10">
      <c r="A149" s="68"/>
      <c r="B149" s="69" t="s">
        <v>202</v>
      </c>
      <c r="C149" s="69" t="s">
        <v>451</v>
      </c>
      <c r="D149" s="70" t="s">
        <v>457</v>
      </c>
      <c r="E149" s="69" t="s">
        <v>458</v>
      </c>
      <c r="F149" s="69" t="s">
        <v>466</v>
      </c>
      <c r="G149" s="71" t="s">
        <v>467</v>
      </c>
      <c r="H149" s="69" t="s">
        <v>461</v>
      </c>
      <c r="I149" s="72">
        <v>0</v>
      </c>
      <c r="J149" s="69"/>
    </row>
    <row r="150" ht="16" customHeight="1" spans="1:10">
      <c r="A150" s="68"/>
      <c r="B150" s="69" t="s">
        <v>203</v>
      </c>
      <c r="C150" s="69" t="s">
        <v>451</v>
      </c>
      <c r="D150" s="70" t="s">
        <v>457</v>
      </c>
      <c r="E150" s="69" t="s">
        <v>468</v>
      </c>
      <c r="F150" s="69" t="s">
        <v>469</v>
      </c>
      <c r="G150" s="71" t="s">
        <v>470</v>
      </c>
      <c r="H150" s="69" t="s">
        <v>461</v>
      </c>
      <c r="I150" s="72">
        <v>0.06</v>
      </c>
      <c r="J150" s="69"/>
    </row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ht="16" customHeight="1"/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ht="16" customHeight="1"/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</sheetData>
  <sheetProtection algorithmName="SHA-512" hashValue="AtY49HMb9GRrDj84eo88hT6cilBU5ze58LkoWZqmwWtrPg5ARC2Pwsy8KfzqjHCKIWYF59Ua++8WXt/mshgbjg==" saltValue="aILoaodZ2WTMCaru4Ujohw==" spinCount="100000" sheet="1" objects="1"/>
  <protectedRanges>
    <protectedRange sqref="I3:I62 I67:I81 I87:I92 I94:I109 I111:I138 I145" name="区域2"/>
  </protectedRanges>
  <mergeCells count="1">
    <mergeCell ref="D1:F1"/>
  </mergeCells>
  <conditionalFormatting sqref="I91:I92">
    <cfRule type="expression" dxfId="0" priority="9">
      <formula>IF(AND(#REF!&lt;&gt;"",#REF!=""),1,0)</formula>
    </cfRule>
  </conditionalFormatting>
  <conditionalFormatting sqref="B67:B85 I67:I85 I87:I90 B87:B92">
    <cfRule type="expression" dxfId="0" priority="7">
      <formula>IF(AND($G67&lt;&gt;"",#REF!=""),1,0)</formula>
    </cfRule>
  </conditionalFormatting>
  <conditionalFormatting sqref="F111:F137 I136:I138 F138:G138 B140:C141">
    <cfRule type="expression" dxfId="0" priority="8">
      <formula>IF(AND($G111&lt;&gt;"",#REF!=""),1,0)</formula>
    </cfRule>
  </conditionalFormatting>
  <conditionalFormatting sqref="B136:D138">
    <cfRule type="expression" dxfId="0" priority="5">
      <formula>IF(AND($G136&lt;&gt;"",#REF!=""),1,0)</formula>
    </cfRule>
  </conditionalFormatting>
  <conditionalFormatting sqref="F140:H141 B142:H143">
    <cfRule type="expression" dxfId="0" priority="6">
      <formula>IF(AND($G140&lt;&gt;"",#REF!=""),1,0)</formula>
    </cfRule>
  </conditionalFormatting>
  <conditionalFormatting sqref="D140:E141">
    <cfRule type="expression" dxfId="0" priority="3">
      <formula>IF(AND($F140&lt;&gt;"",#REF!=""),1,0)</formula>
    </cfRule>
  </conditionalFormatting>
  <conditionalFormatting sqref="I140:J143">
    <cfRule type="expression" dxfId="0" priority="1">
      <formula>IF(AND($F140&lt;&gt;"",#REF!=""),1,0)</formula>
    </cfRule>
  </conditionalFormatting>
  <conditionalFormatting sqref="B145:C150">
    <cfRule type="expression" dxfId="0" priority="4">
      <formula>IF(AND($G145&lt;&gt;"",#REF!=""),1,0)</formula>
    </cfRule>
  </conditionalFormatting>
  <conditionalFormatting sqref="E145:J150">
    <cfRule type="expression" dxfId="0" priority="2">
      <formula>IF(AND($G145&lt;&gt;"",#REF!=""),1,0)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>
    <row r="1" spans="1:1">
      <c r="A1" t="s">
        <v>486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>
    <arrUserId title="区域2" rangeCreator="" othersAccessPermission="edit"/>
  </rangeList>
  <rangeList sheetStid="39" master="" otherUserPermission="visible"/>
  <rangeList sheetStid="40" master="" otherUserPermission="visible"/>
  <rangeList sheetStid="41" master="" otherUserPermission="visible">
    <arrUserId title="区域2" rangeCreator="" othersAccessPermission="edit"/>
  </rangeList>
  <rangeList sheetStid="3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L1 报价汇总</vt:lpstr>
      <vt:lpstr>L2-模块报价（项目报价参考，不需填写）</vt:lpstr>
      <vt:lpstr>L3-明细条目报价</vt:lpstr>
      <vt:lpstr>L1 报价汇总 (3)</vt:lpstr>
      <vt:lpstr>L2-模块报价 (2)</vt:lpstr>
      <vt:lpstr>L3-明细条目报价 (3)</vt:lpstr>
      <vt:lpstr>_SystemMarker_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TEMPLATE_ID:blob-bb732f11-23ca-4653-af19-6e98e70e8358</dc:title>
  <dc:subject>TEMPLATE_ID:blob-bb732f11-23ca-4653-af19-6e98e70e8358</dc:subject>
  <dc:creator>Microsoft Office User</dc:creator>
  <dc:description>TEMPLATE_ID:blob-bb732f11-23ca-4653-af19-6e98e70e8358</dc:description>
  <cp:lastModifiedBy>刘琛</cp:lastModifiedBy>
  <dcterms:created xsi:type="dcterms:W3CDTF">2021-12-30T03:21:00Z</dcterms:created>
  <dcterms:modified xsi:type="dcterms:W3CDTF">2025-12-17T10:04:07Z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A0735C848B16AD7A1E3729699B57801B_43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TemplateID">
    <vt:lpwstr>TEMPLATE_ID:blob-bb732f11-23ca-4653-af19-6e98e70e8358</vt:lpwstr>
  </property>
</Properties>
</file>