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770" windowHeight="8370"/>
  </bookViews>
  <sheets>
    <sheet name="结算单" sheetId="1" r:id="rId1"/>
    <sheet name="酒店入住明细" sheetId="3" r:id="rId2"/>
    <sheet name="用车明细" sheetId="4" r:id="rId3"/>
    <sheet name="Sheet1" sheetId="2" r:id="rId4"/>
  </sheets>
  <definedNames>
    <definedName name="_xlnm._FilterDatabase" localSheetId="1" hidden="1">酒店入住明细!$A$1:$Q$16</definedName>
    <definedName name="_xlnm.Print_Area" localSheetId="1">酒店入住明细!$A$1:$R$16</definedName>
  </definedNames>
  <calcPr calcId="144525" concurrentCalc="0"/>
</workbook>
</file>

<file path=xl/sharedStrings.xml><?xml version="1.0" encoding="utf-8"?>
<sst xmlns="http://schemas.openxmlformats.org/spreadsheetml/2006/main" count="171">
  <si>
    <t>结算单</t>
  </si>
  <si>
    <t>Event name:</t>
  </si>
  <si>
    <t>康辉集团北京国际会议展览有限公司
广州市沿江中路313号康富来国际大厦5层广州事业部
TEL：020-22260815，15920373837
FAX：020-83800480
联系人：唐诗琳</t>
  </si>
  <si>
    <t>Event date:</t>
  </si>
  <si>
    <t>Event venue:</t>
  </si>
  <si>
    <t>人数：</t>
  </si>
  <si>
    <t>项目</t>
  </si>
  <si>
    <t>内容</t>
  </si>
  <si>
    <t>人民币单价</t>
  </si>
  <si>
    <t>单位</t>
  </si>
  <si>
    <t>数量</t>
  </si>
  <si>
    <t>小计</t>
  </si>
  <si>
    <t>描述</t>
  </si>
  <si>
    <t>交通</t>
  </si>
  <si>
    <t>张俊杰，机票，南京-香港-南京，商务舱</t>
  </si>
  <si>
    <t>元/人</t>
  </si>
  <si>
    <t>元/程</t>
  </si>
  <si>
    <t>郭宁，机票，西安-香港，退票费</t>
  </si>
  <si>
    <t>郭宁，机票，杭州-香港-西安，商务舱</t>
  </si>
  <si>
    <t>金泽宁，机票，杭州-香港-北京，商务舱</t>
  </si>
  <si>
    <t>高超，机票，西安-深圳-西安，经济舱</t>
  </si>
  <si>
    <t>WALIY/LULY NUREL，机票，雅加达-香港-雅加达，经济舱</t>
  </si>
  <si>
    <t>火车票，广州-香港-广州，一等座（谭文聪/何鹏程/何文飞/刘远辉/张婵娟/胡洵）</t>
  </si>
  <si>
    <t>Total小计</t>
  </si>
  <si>
    <t>酒店</t>
  </si>
  <si>
    <t>香港万丽酒店，大床房，单早，9月5日晚</t>
  </si>
  <si>
    <t>元/间</t>
  </si>
  <si>
    <t>元/晚</t>
  </si>
  <si>
    <t>项目 Content</t>
  </si>
  <si>
    <t>2014 After discount</t>
  </si>
  <si>
    <t>2015　Orginal</t>
  </si>
  <si>
    <t>2015 After discount</t>
  </si>
  <si>
    <t>Comparsion</t>
  </si>
  <si>
    <t>Backup</t>
  </si>
  <si>
    <t>香港万丽酒店，大床房，单早，9月6日晚</t>
  </si>
  <si>
    <t>香港万丽酒店，大床房，单早，9月7日晚</t>
  </si>
  <si>
    <t>酒店HKD44770元，RMB38905.13元</t>
  </si>
  <si>
    <t>香港万丽酒店，双床房，双早，9月7日晚</t>
  </si>
  <si>
    <t>香港万丽酒店，大床房，单早，9月8日晚</t>
  </si>
  <si>
    <t>香港万丽酒店，双床房，双早，9月8日晚</t>
  </si>
  <si>
    <t>接送机 Shuttle bus</t>
  </si>
  <si>
    <t>人员及小物料 staff and material</t>
  </si>
  <si>
    <t>会议</t>
  </si>
  <si>
    <t>元/节</t>
  </si>
  <si>
    <t>摄像 Shooting</t>
  </si>
  <si>
    <t>元/位</t>
  </si>
  <si>
    <t>元/次</t>
  </si>
  <si>
    <t>曼联相关费用 MU related expenses</t>
  </si>
  <si>
    <t>full schedule company</t>
  </si>
  <si>
    <t>餐</t>
  </si>
  <si>
    <t>酒店大堂吧和minibar费用，刘柳</t>
  </si>
  <si>
    <t>元/餐</t>
  </si>
  <si>
    <t>HKD1597.4元，RMB1388.14元</t>
  </si>
  <si>
    <t>酒店7日自助餐和minibar费用，张俊杰</t>
  </si>
  <si>
    <t>酒店房间点餐，何鹏程</t>
  </si>
  <si>
    <t>9月7日，晚餐</t>
  </si>
  <si>
    <t>HKD5998元，RMB5212.26元</t>
  </si>
  <si>
    <t>9月8日，午餐</t>
  </si>
  <si>
    <t>HKD18120.54元，RMB15746.75元</t>
  </si>
  <si>
    <t>9月8日，晚餐</t>
  </si>
  <si>
    <t>HKD29372元，RMB25524.26元</t>
  </si>
  <si>
    <t>9月9日，午餐</t>
  </si>
  <si>
    <t>HKD5140元，RMB4466.66元</t>
  </si>
  <si>
    <t>北京车费</t>
  </si>
  <si>
    <t>元/辆</t>
  </si>
  <si>
    <t>元/趟</t>
  </si>
  <si>
    <t>滴滴车费</t>
  </si>
  <si>
    <t>广州接送站，何鹏程</t>
  </si>
  <si>
    <t>深圳机场-香港酒店往返，高超</t>
  </si>
  <si>
    <t>香港机场-香港酒店，LULY，5:45接机（举牌+加班）</t>
  </si>
  <si>
    <t>香港机场-香港酒店接送，工作时间</t>
  </si>
  <si>
    <t>其他</t>
  </si>
  <si>
    <t>注册费，胡洵，郭宁，高超，WALIY/LULY NUR EL</t>
  </si>
  <si>
    <t>美金2720元，RMB18553.664</t>
  </si>
  <si>
    <t>元/场</t>
  </si>
  <si>
    <t>元/批</t>
  </si>
  <si>
    <t>人员</t>
  </si>
  <si>
    <t>工作人员，9月7-8日</t>
  </si>
  <si>
    <t>元/天</t>
  </si>
  <si>
    <t>合计</t>
  </si>
  <si>
    <t>6%服务费</t>
  </si>
  <si>
    <t>6%税费</t>
  </si>
  <si>
    <t>No.</t>
  </si>
  <si>
    <t>Last Name</t>
  </si>
  <si>
    <t>First Name</t>
  </si>
  <si>
    <t>MRW</t>
  </si>
  <si>
    <t>Title</t>
  </si>
  <si>
    <t>Chinese 
Name</t>
  </si>
  <si>
    <t>Last Name 2</t>
  </si>
  <si>
    <t>First Name 2</t>
  </si>
  <si>
    <t>Chinese 
Name 2</t>
  </si>
  <si>
    <t>In 
Date</t>
  </si>
  <si>
    <t>Out
Date</t>
  </si>
  <si>
    <t>Room
Rate</t>
  </si>
  <si>
    <t>Svc
Chrg</t>
  </si>
  <si>
    <t>ABF</t>
  </si>
  <si>
    <t>Nts</t>
  </si>
  <si>
    <t>Total</t>
  </si>
  <si>
    <t>HE</t>
  </si>
  <si>
    <t>PENGCHENG</t>
  </si>
  <si>
    <t>何鹏程</t>
  </si>
  <si>
    <t>GV</t>
  </si>
  <si>
    <t>HU</t>
  </si>
  <si>
    <t>XUN</t>
  </si>
  <si>
    <t>胡洵</t>
  </si>
  <si>
    <t>ZHANG</t>
  </si>
  <si>
    <t>JUNJIE</t>
  </si>
  <si>
    <t>张俊杰</t>
  </si>
  <si>
    <t>JIN</t>
  </si>
  <si>
    <t>ZENING</t>
  </si>
  <si>
    <t>金泽宁</t>
  </si>
  <si>
    <t>GUO</t>
  </si>
  <si>
    <t>NING</t>
  </si>
  <si>
    <t>郭宁</t>
  </si>
  <si>
    <t>GAO</t>
  </si>
  <si>
    <t>CHAO</t>
  </si>
  <si>
    <t>高超</t>
  </si>
  <si>
    <t>WALIY</t>
  </si>
  <si>
    <t xml:space="preserve">LULY NUR EL </t>
  </si>
  <si>
    <t>TAN</t>
  </si>
  <si>
    <t>WENCONG</t>
  </si>
  <si>
    <t>谭文聪</t>
  </si>
  <si>
    <t>LIU</t>
  </si>
  <si>
    <t>刘柳</t>
  </si>
  <si>
    <t>CHANJUAN</t>
  </si>
  <si>
    <t>张婵娟</t>
  </si>
  <si>
    <t>YUANHUI</t>
  </si>
  <si>
    <t>刘远辉</t>
  </si>
  <si>
    <t>WENFEI</t>
  </si>
  <si>
    <t>何文飞</t>
  </si>
  <si>
    <t>MAI</t>
  </si>
  <si>
    <t>ZONGJIAN</t>
  </si>
  <si>
    <t>麦宗键</t>
  </si>
  <si>
    <t>PENG</t>
  </si>
  <si>
    <t>XIAOYU</t>
  </si>
  <si>
    <t>彭晓玉</t>
  </si>
  <si>
    <t>JUNTIAN</t>
  </si>
  <si>
    <t>彭俊填</t>
  </si>
  <si>
    <t>客户姓名</t>
  </si>
  <si>
    <t>去程日期</t>
  </si>
  <si>
    <t>去程航班</t>
  </si>
  <si>
    <t>行程</t>
  </si>
  <si>
    <t>车型</t>
  </si>
  <si>
    <t>价格</t>
  </si>
  <si>
    <t xml:space="preserve">WALIY/LULY NUR EL </t>
  </si>
  <si>
    <t>雅加达-香港，GA876, 23:40-05:45</t>
  </si>
  <si>
    <t>飞机6号起飞，7号早上5:45抵达香港机场，香港机场-香港万丽海景酒店，需要司机打印外宾名字到机场举牌迎接 （加班费+举牌服务费）</t>
  </si>
  <si>
    <t>商务车</t>
  </si>
  <si>
    <t>9月7号</t>
  </si>
  <si>
    <t>西安-深圳     9C8754     10:50-13:40</t>
  </si>
  <si>
    <t>16:10罗湖口岸香港出口接，送去香港万丽酒店</t>
  </si>
  <si>
    <t>南京-香港，KA811，14:20-16:55</t>
  </si>
  <si>
    <t>香港机场-香港万丽海景酒店</t>
  </si>
  <si>
    <t>广州-九龙，Z809，14:04-16:02</t>
  </si>
  <si>
    <t>香港红磡火车站-香港万丽海景酒店</t>
  </si>
  <si>
    <t>北京-香港，CA101，08:05-11:35</t>
  </si>
  <si>
    <t>杭州-香港，KA621，15:50-18:15</t>
  </si>
  <si>
    <t>广州-九龙，Z813，09:55-11:53</t>
  </si>
  <si>
    <t>回程日期</t>
  </si>
  <si>
    <t>回程航班</t>
  </si>
  <si>
    <t>香港-北京，CA112，14:10-17:30</t>
  </si>
  <si>
    <t>11:10香港万丽酒店-香港机场</t>
  </si>
  <si>
    <t>香港-西安，MU204，14:35-17:50</t>
  </si>
  <si>
    <t>香港-雅加达，GA863, 17:10-21:10</t>
  </si>
  <si>
    <t>13:30香港万丽酒店-香港机场</t>
  </si>
  <si>
    <t>九龙-广州，Z828，18:00-19:57</t>
  </si>
  <si>
    <t>15:00香港万丽酒店-红磡火车站</t>
  </si>
  <si>
    <t>香港-南京，KA862，18:55-21:25</t>
  </si>
  <si>
    <t>15:30香港万丽酒店-香港机场</t>
  </si>
  <si>
    <t>深圳-西安      ZH9215       18:15-21:20</t>
  </si>
  <si>
    <t>13:00香港万丽酒店-皇岗-深圳机场</t>
  </si>
</sst>
</file>

<file path=xl/styles.xml><?xml version="1.0" encoding="utf-8"?>
<styleSheet xmlns="http://schemas.openxmlformats.org/spreadsheetml/2006/main">
  <numFmts count="7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7" formatCode="&quot;￥&quot;#,##0.00;&quot;￥&quot;\-#,##0.00"/>
    <numFmt numFmtId="176" formatCode="[$-409]d\-mmm;@"/>
    <numFmt numFmtId="177" formatCode="#,##0.00_ "/>
  </numFmts>
  <fonts count="37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name val="Arial"/>
      <charset val="134"/>
    </font>
    <font>
      <sz val="10"/>
      <name val="Century Gothic"/>
      <charset val="134"/>
    </font>
    <font>
      <sz val="12"/>
      <name val="Arial"/>
      <charset val="134"/>
    </font>
    <font>
      <b/>
      <sz val="11"/>
      <name val="Arial"/>
      <charset val="134"/>
    </font>
    <font>
      <b/>
      <sz val="10"/>
      <name val="Century Gothic"/>
      <charset val="134"/>
    </font>
    <font>
      <sz val="10"/>
      <name val="宋体"/>
      <charset val="134"/>
    </font>
    <font>
      <sz val="10"/>
      <color theme="1"/>
      <name val="Century Gothic"/>
      <charset val="134"/>
    </font>
    <font>
      <sz val="11"/>
      <color indexed="8"/>
      <name val="微软雅黑"/>
      <charset val="134"/>
    </font>
    <font>
      <b/>
      <sz val="18"/>
      <color theme="1"/>
      <name val="微软雅黑"/>
      <charset val="134"/>
    </font>
    <font>
      <sz val="9"/>
      <color indexed="8"/>
      <name val="微软雅黑"/>
      <charset val="134"/>
    </font>
    <font>
      <b/>
      <sz val="9"/>
      <color indexed="9"/>
      <name val="微软雅黑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11"/>
      <color theme="0"/>
      <name val="微软雅黑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0"/>
      <name val="Arial"/>
      <charset val="134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9CCFF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4"/>
        <bgColor indexed="64"/>
      </patternFill>
    </fill>
    <fill>
      <patternFill patternType="solid">
        <fgColor theme="1" tint="0.249977111117893"/>
        <bgColor indexed="64"/>
      </patternFill>
    </fill>
    <fill>
      <patternFill patternType="solid">
        <fgColor rgb="FFB5CA49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3" fillId="26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0" fillId="25" borderId="14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5" fillId="0" borderId="13" applyNumberFormat="0" applyFill="0" applyAlignment="0" applyProtection="0">
      <alignment vertical="center"/>
    </xf>
    <xf numFmtId="0" fontId="17" fillId="36" borderId="0" applyNumberFormat="0" applyBorder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8" fillId="14" borderId="12" applyNumberFormat="0" applyAlignment="0" applyProtection="0">
      <alignment vertical="center"/>
    </xf>
    <xf numFmtId="0" fontId="32" fillId="14" borderId="15" applyNumberFormat="0" applyAlignment="0" applyProtection="0">
      <alignment vertical="center"/>
    </xf>
    <xf numFmtId="0" fontId="33" fillId="39" borderId="18" applyNumberFormat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17" fillId="40" borderId="0" applyNumberFormat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34" fillId="0" borderId="19" applyNumberFormat="0" applyFill="0" applyAlignment="0" applyProtection="0">
      <alignment vertical="center"/>
    </xf>
    <xf numFmtId="0" fontId="27" fillId="0" borderId="0"/>
    <xf numFmtId="0" fontId="35" fillId="41" borderId="0" applyNumberFormat="0" applyBorder="0" applyAlignment="0" applyProtection="0">
      <alignment vertical="center"/>
    </xf>
    <xf numFmtId="0" fontId="36" fillId="42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20" fillId="37" borderId="0" applyNumberFormat="0" applyBorder="0" applyAlignment="0" applyProtection="0">
      <alignment vertical="center"/>
    </xf>
    <xf numFmtId="0" fontId="20" fillId="38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</cellStyleXfs>
  <cellXfs count="14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Alignment="1">
      <alignment horizontal="center"/>
    </xf>
    <xf numFmtId="0" fontId="0" fillId="0" borderId="0" xfId="0" applyFill="1" applyAlignment="1"/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58" fontId="0" fillId="0" borderId="1" xfId="0" applyNumberForma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/>
    </xf>
    <xf numFmtId="0" fontId="0" fillId="3" borderId="1" xfId="0" applyFill="1" applyBorder="1" applyAlignment="1">
      <alignment horizontal="center" vertical="center"/>
    </xf>
    <xf numFmtId="58" fontId="0" fillId="2" borderId="1" xfId="0" applyNumberForma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20" fontId="0" fillId="0" borderId="1" xfId="0" applyNumberFormat="1" applyFill="1" applyBorder="1" applyAlignment="1">
      <alignment horizontal="center" vertical="center"/>
    </xf>
    <xf numFmtId="0" fontId="3" fillId="4" borderId="0" xfId="31" applyFont="1" applyFill="1" applyAlignment="1">
      <alignment horizontal="center" vertical="center"/>
    </xf>
    <xf numFmtId="0" fontId="3" fillId="3" borderId="0" xfId="31" applyFont="1" applyFill="1" applyAlignment="1">
      <alignment horizontal="center" vertical="center"/>
    </xf>
    <xf numFmtId="0" fontId="3" fillId="0" borderId="0" xfId="31" applyFont="1" applyFill="1" applyAlignment="1">
      <alignment horizontal="center" vertical="center"/>
    </xf>
    <xf numFmtId="0" fontId="4" fillId="0" borderId="0" xfId="31" applyFont="1" applyFill="1" applyAlignment="1">
      <alignment horizontal="center" vertical="center" wrapText="1"/>
    </xf>
    <xf numFmtId="0" fontId="5" fillId="0" borderId="0" xfId="31" applyFont="1" applyFill="1" applyAlignment="1">
      <alignment horizontal="center" vertical="center" wrapText="1"/>
    </xf>
    <xf numFmtId="0" fontId="5" fillId="0" borderId="0" xfId="31" applyFont="1" applyFill="1" applyAlignment="1">
      <alignment horizontal="center" vertical="center"/>
    </xf>
    <xf numFmtId="0" fontId="4" fillId="0" borderId="0" xfId="31" applyFont="1" applyFill="1" applyAlignment="1">
      <alignment horizontal="center" vertical="center"/>
    </xf>
    <xf numFmtId="7" fontId="3" fillId="0" borderId="0" xfId="31" applyNumberFormat="1" applyFont="1" applyFill="1" applyAlignment="1">
      <alignment horizontal="center" vertical="center"/>
    </xf>
    <xf numFmtId="0" fontId="6" fillId="0" borderId="0" xfId="31" applyNumberFormat="1" applyFont="1" applyFill="1" applyAlignment="1">
      <alignment horizontal="center" vertical="center"/>
    </xf>
    <xf numFmtId="7" fontId="3" fillId="4" borderId="0" xfId="31" applyNumberFormat="1" applyFont="1" applyFill="1" applyAlignment="1">
      <alignment horizontal="center" vertical="center"/>
    </xf>
    <xf numFmtId="0" fontId="7" fillId="4" borderId="1" xfId="31" applyFont="1" applyFill="1" applyBorder="1" applyAlignment="1">
      <alignment horizontal="center" vertical="center"/>
    </xf>
    <xf numFmtId="0" fontId="7" fillId="4" borderId="1" xfId="31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0" borderId="5" xfId="0" applyFont="1" applyFill="1" applyBorder="1" applyAlignment="1">
      <alignment horizontal="center"/>
    </xf>
    <xf numFmtId="0" fontId="4" fillId="0" borderId="3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/>
    </xf>
    <xf numFmtId="0" fontId="4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 wrapText="1"/>
    </xf>
    <xf numFmtId="0" fontId="8" fillId="6" borderId="1" xfId="0" applyFont="1" applyFill="1" applyBorder="1" applyAlignment="1">
      <alignment horizontal="center" vertical="center" wrapText="1"/>
    </xf>
    <xf numFmtId="7" fontId="7" fillId="4" borderId="1" xfId="31" applyNumberFormat="1" applyFont="1" applyFill="1" applyBorder="1" applyAlignment="1">
      <alignment horizontal="center" vertical="center" wrapText="1"/>
    </xf>
    <xf numFmtId="16" fontId="4" fillId="0" borderId="4" xfId="0" applyNumberFormat="1" applyFont="1" applyFill="1" applyBorder="1" applyAlignment="1" applyProtection="1">
      <alignment horizontal="center" vertical="top" wrapText="1"/>
      <protection locked="0"/>
    </xf>
    <xf numFmtId="16" fontId="9" fillId="7" borderId="4" xfId="0" applyNumberFormat="1" applyFont="1" applyFill="1" applyBorder="1" applyAlignment="1" applyProtection="1">
      <alignment horizontal="center" vertical="top" wrapText="1"/>
      <protection locked="0"/>
    </xf>
    <xf numFmtId="0" fontId="7" fillId="0" borderId="1" xfId="31" applyFont="1" applyFill="1" applyBorder="1" applyAlignment="1">
      <alignment horizontal="center" vertical="center"/>
    </xf>
    <xf numFmtId="7" fontId="7" fillId="8" borderId="1" xfId="31" applyNumberFormat="1" applyFont="1" applyFill="1" applyBorder="1" applyAlignment="1">
      <alignment horizontal="center" vertical="center"/>
    </xf>
    <xf numFmtId="9" fontId="7" fillId="0" borderId="1" xfId="31" applyNumberFormat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16" fontId="4" fillId="7" borderId="4" xfId="0" applyNumberFormat="1" applyFont="1" applyFill="1" applyBorder="1" applyAlignment="1" applyProtection="1">
      <alignment horizontal="center" vertical="top" wrapText="1"/>
      <protection locked="0"/>
    </xf>
    <xf numFmtId="7" fontId="7" fillId="0" borderId="1" xfId="31" applyNumberFormat="1" applyFont="1" applyFill="1" applyBorder="1" applyAlignment="1">
      <alignment horizontal="center" vertical="center"/>
    </xf>
    <xf numFmtId="16" fontId="4" fillId="6" borderId="1" xfId="0" applyNumberFormat="1" applyFont="1" applyFill="1" applyBorder="1" applyAlignment="1" applyProtection="1">
      <alignment horizontal="center" vertical="center" wrapText="1"/>
      <protection locked="0"/>
    </xf>
    <xf numFmtId="16" fontId="4" fillId="0" borderId="4" xfId="0" applyNumberFormat="1" applyFont="1" applyFill="1" applyBorder="1" applyAlignment="1" applyProtection="1">
      <alignment horizontal="center" vertical="center" wrapText="1"/>
      <protection locked="0"/>
    </xf>
    <xf numFmtId="16" fontId="4" fillId="0" borderId="1" xfId="0" applyNumberFormat="1" applyFont="1" applyFill="1" applyBorder="1" applyAlignment="1" applyProtection="1">
      <alignment horizontal="center" vertical="top" wrapText="1"/>
      <protection locked="0"/>
    </xf>
    <xf numFmtId="176" fontId="4" fillId="0" borderId="1" xfId="0" applyNumberFormat="1" applyFont="1" applyFill="1" applyBorder="1" applyAlignment="1">
      <alignment horizontal="center" vertical="center"/>
    </xf>
    <xf numFmtId="176" fontId="4" fillId="9" borderId="1" xfId="0" applyNumberFormat="1" applyFont="1" applyFill="1" applyBorder="1" applyAlignment="1">
      <alignment horizontal="center" vertical="center"/>
    </xf>
    <xf numFmtId="7" fontId="7" fillId="5" borderId="1" xfId="31" applyNumberFormat="1" applyFont="1" applyFill="1" applyBorder="1" applyAlignment="1">
      <alignment horizontal="center" vertical="center"/>
    </xf>
    <xf numFmtId="16" fontId="4" fillId="6" borderId="1" xfId="0" applyNumberFormat="1" applyFont="1" applyFill="1" applyBorder="1" applyAlignment="1" applyProtection="1">
      <alignment horizontal="center" vertical="top" wrapText="1"/>
      <protection locked="0"/>
    </xf>
    <xf numFmtId="16" fontId="4" fillId="6" borderId="4" xfId="0" applyNumberFormat="1" applyFont="1" applyFill="1" applyBorder="1" applyAlignment="1" applyProtection="1">
      <alignment horizontal="center" vertical="top" wrapText="1"/>
      <protection locked="0"/>
    </xf>
    <xf numFmtId="0" fontId="7" fillId="4" borderId="1" xfId="31" applyNumberFormat="1" applyFont="1" applyFill="1" applyBorder="1" applyAlignment="1">
      <alignment horizontal="center" vertical="center"/>
    </xf>
    <xf numFmtId="7" fontId="4" fillId="4" borderId="0" xfId="0" applyNumberFormat="1" applyFont="1" applyFill="1" applyBorder="1" applyAlignment="1">
      <alignment horizontal="center" vertical="center"/>
    </xf>
    <xf numFmtId="1" fontId="7" fillId="3" borderId="1" xfId="31" applyNumberFormat="1" applyFont="1" applyFill="1" applyBorder="1" applyAlignment="1">
      <alignment horizontal="center" vertical="center"/>
    </xf>
    <xf numFmtId="7" fontId="4" fillId="3" borderId="0" xfId="0" applyNumberFormat="1" applyFont="1" applyFill="1" applyAlignment="1">
      <alignment horizontal="center" vertical="center"/>
    </xf>
    <xf numFmtId="0" fontId="0" fillId="0" borderId="0" xfId="0" applyFill="1">
      <alignment vertical="center"/>
    </xf>
    <xf numFmtId="0" fontId="10" fillId="0" borderId="0" xfId="0" applyFont="1">
      <alignment vertical="center"/>
    </xf>
    <xf numFmtId="0" fontId="10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3" borderId="0" xfId="0" applyFill="1" applyBorder="1" applyAlignment="1">
      <alignment horizontal="center" vertical="center"/>
    </xf>
    <xf numFmtId="0" fontId="12" fillId="0" borderId="0" xfId="0" applyFo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58" fontId="10" fillId="0" borderId="0" xfId="0" applyNumberFormat="1" applyFont="1" applyAlignment="1">
      <alignment horizontal="center" vertical="center"/>
    </xf>
    <xf numFmtId="0" fontId="13" fillId="10" borderId="1" xfId="0" applyFont="1" applyFill="1" applyBorder="1" applyAlignment="1">
      <alignment horizontal="center" vertical="center"/>
    </xf>
    <xf numFmtId="0" fontId="14" fillId="4" borderId="3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/>
    </xf>
    <xf numFmtId="0" fontId="14" fillId="4" borderId="1" xfId="0" applyFont="1" applyFill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/>
    </xf>
    <xf numFmtId="177" fontId="14" fillId="4" borderId="1" xfId="0" applyNumberFormat="1" applyFont="1" applyFill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4" fillId="11" borderId="6" xfId="0" applyFont="1" applyFill="1" applyBorder="1" applyAlignment="1">
      <alignment horizontal="center" vertical="center"/>
    </xf>
    <xf numFmtId="0" fontId="14" fillId="11" borderId="7" xfId="0" applyFont="1" applyFill="1" applyBorder="1" applyAlignment="1">
      <alignment horizontal="center" vertical="center"/>
    </xf>
    <xf numFmtId="0" fontId="14" fillId="11" borderId="2" xfId="0" applyFont="1" applyFill="1" applyBorder="1" applyAlignment="1">
      <alignment horizontal="center" vertical="center"/>
    </xf>
    <xf numFmtId="177" fontId="14" fillId="11" borderId="1" xfId="0" applyNumberFormat="1" applyFont="1" applyFill="1" applyBorder="1" applyAlignment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177" fontId="14" fillId="0" borderId="4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4" borderId="3" xfId="0" applyFont="1" applyFill="1" applyBorder="1" applyAlignment="1">
      <alignment horizontal="center" vertical="center"/>
    </xf>
    <xf numFmtId="0" fontId="14" fillId="0" borderId="10" xfId="0" applyFont="1" applyFill="1" applyBorder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4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177" fontId="12" fillId="0" borderId="1" xfId="0" applyNumberFormat="1" applyFont="1" applyBorder="1" applyAlignment="1">
      <alignment horizontal="center" vertical="center"/>
    </xf>
    <xf numFmtId="177" fontId="12" fillId="4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center" vertical="center"/>
    </xf>
    <xf numFmtId="0" fontId="12" fillId="12" borderId="6" xfId="0" applyFont="1" applyFill="1" applyBorder="1" applyAlignment="1">
      <alignment horizontal="right" vertical="center"/>
    </xf>
    <xf numFmtId="0" fontId="12" fillId="12" borderId="7" xfId="0" applyFont="1" applyFill="1" applyBorder="1" applyAlignment="1">
      <alignment horizontal="right" vertical="center"/>
    </xf>
    <xf numFmtId="0" fontId="12" fillId="12" borderId="2" xfId="0" applyFont="1" applyFill="1" applyBorder="1" applyAlignment="1">
      <alignment horizontal="right" vertical="center"/>
    </xf>
    <xf numFmtId="177" fontId="12" fillId="12" borderId="1" xfId="0" applyNumberFormat="1" applyFont="1" applyFill="1" applyBorder="1" applyAlignment="1">
      <alignment horizontal="center" vertical="center"/>
    </xf>
    <xf numFmtId="177" fontId="13" fillId="10" borderId="6" xfId="0" applyNumberFormat="1" applyFont="1" applyFill="1" applyBorder="1" applyAlignment="1">
      <alignment horizontal="right" vertical="center"/>
    </xf>
    <xf numFmtId="177" fontId="13" fillId="10" borderId="7" xfId="0" applyNumberFormat="1" applyFont="1" applyFill="1" applyBorder="1" applyAlignment="1">
      <alignment horizontal="right" vertical="center"/>
    </xf>
    <xf numFmtId="177" fontId="13" fillId="10" borderId="2" xfId="0" applyNumberFormat="1" applyFont="1" applyFill="1" applyBorder="1" applyAlignment="1">
      <alignment horizontal="right" vertical="center"/>
    </xf>
    <xf numFmtId="177" fontId="13" fillId="10" borderId="1" xfId="0" applyNumberFormat="1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Border="1">
      <alignment vertical="center"/>
    </xf>
    <xf numFmtId="0" fontId="12" fillId="0" borderId="0" xfId="0" applyFont="1" applyBorder="1" applyAlignment="1">
      <alignment horizontal="left" vertical="center" wrapText="1"/>
    </xf>
    <xf numFmtId="0" fontId="12" fillId="0" borderId="11" xfId="0" applyFont="1" applyBorder="1" applyAlignment="1">
      <alignment horizontal="left" vertical="center" wrapText="1"/>
    </xf>
    <xf numFmtId="0" fontId="12" fillId="4" borderId="1" xfId="0" applyFont="1" applyFill="1" applyBorder="1" applyAlignment="1">
      <alignment horizontal="left" vertical="center" wrapText="1"/>
    </xf>
    <xf numFmtId="0" fontId="16" fillId="3" borderId="0" xfId="0" applyFont="1" applyFill="1" applyBorder="1">
      <alignment vertical="center"/>
    </xf>
    <xf numFmtId="0" fontId="12" fillId="11" borderId="1" xfId="0" applyFont="1" applyFill="1" applyBorder="1" applyAlignment="1">
      <alignment horizontal="left" vertical="center" wrapText="1"/>
    </xf>
    <xf numFmtId="0" fontId="14" fillId="4" borderId="1" xfId="0" applyFont="1" applyFill="1" applyBorder="1" applyAlignment="1">
      <alignment horizontal="left" vertical="center" wrapText="1"/>
    </xf>
    <xf numFmtId="9" fontId="16" fillId="3" borderId="0" xfId="11" applyFont="1" applyFill="1" applyBorder="1">
      <alignment vertical="center"/>
    </xf>
    <xf numFmtId="0" fontId="14" fillId="4" borderId="1" xfId="0" applyFont="1" applyFill="1" applyBorder="1" applyAlignment="1">
      <alignment horizontal="left" vertical="center"/>
    </xf>
    <xf numFmtId="177" fontId="16" fillId="3" borderId="0" xfId="0" applyNumberFormat="1" applyFont="1" applyFill="1" applyBorder="1">
      <alignment vertical="center"/>
    </xf>
    <xf numFmtId="0" fontId="16" fillId="0" borderId="0" xfId="0" applyFont="1" applyFill="1" applyBorder="1">
      <alignment vertical="center"/>
    </xf>
    <xf numFmtId="177" fontId="16" fillId="0" borderId="0" xfId="0" applyNumberFormat="1" applyFont="1" applyFill="1" applyBorder="1">
      <alignment vertical="center"/>
    </xf>
    <xf numFmtId="9" fontId="16" fillId="0" borderId="0" xfId="11" applyFont="1" applyFill="1" applyBorder="1">
      <alignment vertical="center"/>
    </xf>
    <xf numFmtId="0" fontId="14" fillId="0" borderId="1" xfId="0" applyFont="1" applyFill="1" applyBorder="1">
      <alignment vertical="center"/>
    </xf>
    <xf numFmtId="0" fontId="12" fillId="4" borderId="1" xfId="0" applyFont="1" applyFill="1" applyBorder="1" applyAlignment="1">
      <alignment vertical="center" wrapText="1"/>
    </xf>
    <xf numFmtId="0" fontId="12" fillId="4" borderId="1" xfId="0" applyFont="1" applyFill="1" applyBorder="1">
      <alignment vertical="center"/>
    </xf>
    <xf numFmtId="0" fontId="12" fillId="0" borderId="1" xfId="0" applyFont="1" applyFill="1" applyBorder="1">
      <alignment vertical="center"/>
    </xf>
    <xf numFmtId="0" fontId="10" fillId="12" borderId="2" xfId="0" applyFont="1" applyFill="1" applyBorder="1">
      <alignment vertical="center"/>
    </xf>
    <xf numFmtId="9" fontId="12" fillId="12" borderId="6" xfId="0" applyNumberFormat="1" applyFont="1" applyFill="1" applyBorder="1" applyAlignment="1">
      <alignment horizontal="left" vertical="center"/>
    </xf>
    <xf numFmtId="177" fontId="13" fillId="10" borderId="2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Normal_Sheet1 (2)" xfId="31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dxfs count="1">
    <dxf>
      <font>
        <color indexed="10"/>
      </font>
    </dxf>
  </dxf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9"/>
  <sheetViews>
    <sheetView tabSelected="1" topLeftCell="A7" workbookViewId="0">
      <selection activeCell="H42" sqref="H42:H44"/>
    </sheetView>
  </sheetViews>
  <sheetFormatPr defaultColWidth="9" defaultRowHeight="13.5"/>
  <cols>
    <col min="1" max="1" width="10.5"/>
    <col min="2" max="2" width="48.875" style="72" customWidth="1"/>
    <col min="3" max="3" width="10.75" style="72" customWidth="1"/>
    <col min="4" max="4" width="7.125" style="72" customWidth="1"/>
    <col min="5" max="5" width="5.75" style="72" customWidth="1"/>
    <col min="6" max="6" width="7.125" style="72" customWidth="1"/>
    <col min="7" max="7" width="5.75" style="72" customWidth="1"/>
    <col min="8" max="8" width="13.625" style="72" customWidth="1"/>
    <col min="9" max="9" width="32.5" customWidth="1"/>
    <col min="10" max="10" width="10.375"/>
    <col min="11" max="11" width="35.25"/>
    <col min="12" max="12" width="20.75"/>
    <col min="13" max="13" width="15.25"/>
    <col min="14" max="14" width="20.75"/>
    <col min="15" max="15" width="13"/>
    <col min="16" max="16" width="23.25" customWidth="1"/>
  </cols>
  <sheetData>
    <row r="1" spans="1:9">
      <c r="A1" s="73" t="s">
        <v>0</v>
      </c>
      <c r="B1" s="73"/>
      <c r="C1" s="73"/>
      <c r="D1" s="73"/>
      <c r="E1" s="73"/>
      <c r="F1" s="73"/>
      <c r="G1" s="73"/>
      <c r="H1" s="73"/>
      <c r="I1" s="73"/>
    </row>
    <row r="2" spans="1:9">
      <c r="A2" s="73"/>
      <c r="B2" s="73"/>
      <c r="C2" s="73"/>
      <c r="D2" s="73"/>
      <c r="E2" s="73"/>
      <c r="F2" s="73"/>
      <c r="G2" s="73"/>
      <c r="H2" s="73"/>
      <c r="I2" s="73"/>
    </row>
    <row r="3" s="69" customFormat="1" ht="19.5" customHeight="1" spans="1:9">
      <c r="A3" s="74"/>
      <c r="B3" s="74"/>
      <c r="C3" s="74"/>
      <c r="D3" s="74"/>
      <c r="E3" s="74"/>
      <c r="F3" s="74"/>
      <c r="G3" s="74"/>
      <c r="H3" s="74"/>
      <c r="I3" s="120"/>
    </row>
    <row r="4" ht="18.75" customHeight="1" spans="1:9">
      <c r="A4" s="75"/>
      <c r="B4" s="75"/>
      <c r="C4" s="75"/>
      <c r="D4" s="75"/>
      <c r="E4" s="75"/>
      <c r="F4" s="75"/>
      <c r="G4" s="75"/>
      <c r="H4" s="75"/>
      <c r="I4" s="121"/>
    </row>
    <row r="5" ht="22.5" customHeight="1" spans="1:9">
      <c r="A5" s="76" t="s">
        <v>1</v>
      </c>
      <c r="B5" s="77"/>
      <c r="C5" s="78"/>
      <c r="D5" s="78"/>
      <c r="E5" s="78"/>
      <c r="F5" s="78"/>
      <c r="G5" s="78"/>
      <c r="H5" s="78"/>
      <c r="I5" s="122" t="s">
        <v>2</v>
      </c>
    </row>
    <row r="6" ht="19.5" customHeight="1" spans="1:9">
      <c r="A6" s="76" t="s">
        <v>3</v>
      </c>
      <c r="B6" s="79"/>
      <c r="C6" s="78"/>
      <c r="D6" s="78"/>
      <c r="E6" s="78"/>
      <c r="F6" s="78"/>
      <c r="G6" s="78"/>
      <c r="H6" s="78"/>
      <c r="I6" s="122"/>
    </row>
    <row r="7" ht="22.5" customHeight="1" spans="1:9">
      <c r="A7" s="76" t="s">
        <v>4</v>
      </c>
      <c r="B7" s="78"/>
      <c r="C7" s="78"/>
      <c r="D7" s="78"/>
      <c r="E7" s="78"/>
      <c r="F7" s="78"/>
      <c r="G7" s="78"/>
      <c r="H7" s="78"/>
      <c r="I7" s="122"/>
    </row>
    <row r="8" ht="25.5" customHeight="1" spans="1:9">
      <c r="A8" s="76" t="s">
        <v>5</v>
      </c>
      <c r="B8" s="78"/>
      <c r="C8" s="78"/>
      <c r="D8" s="78"/>
      <c r="E8" s="78"/>
      <c r="F8" s="78"/>
      <c r="G8" s="78"/>
      <c r="H8" s="78"/>
      <c r="I8" s="123"/>
    </row>
    <row r="9" s="70" customFormat="1" ht="15.75" customHeight="1" spans="1:9">
      <c r="A9" s="80" t="s">
        <v>6</v>
      </c>
      <c r="B9" s="80" t="s">
        <v>7</v>
      </c>
      <c r="C9" s="80" t="s">
        <v>8</v>
      </c>
      <c r="D9" s="80" t="s">
        <v>9</v>
      </c>
      <c r="E9" s="80" t="s">
        <v>10</v>
      </c>
      <c r="F9" s="80" t="s">
        <v>9</v>
      </c>
      <c r="G9" s="80" t="s">
        <v>10</v>
      </c>
      <c r="H9" s="80" t="s">
        <v>11</v>
      </c>
      <c r="I9" s="80" t="s">
        <v>12</v>
      </c>
    </row>
    <row r="10" s="70" customFormat="1" ht="18" customHeight="1" spans="1:9">
      <c r="A10" s="81" t="s">
        <v>13</v>
      </c>
      <c r="B10" s="82" t="s">
        <v>14</v>
      </c>
      <c r="C10" s="83">
        <v>9321</v>
      </c>
      <c r="D10" s="84" t="s">
        <v>15</v>
      </c>
      <c r="E10" s="85">
        <v>1</v>
      </c>
      <c r="F10" s="84" t="s">
        <v>16</v>
      </c>
      <c r="G10" s="85">
        <v>1</v>
      </c>
      <c r="H10" s="86">
        <f t="shared" ref="H10:H17" si="0">C10*E10*G10</f>
        <v>9321</v>
      </c>
      <c r="I10" s="124"/>
    </row>
    <row r="11" s="70" customFormat="1" ht="18" customHeight="1" spans="1:9">
      <c r="A11" s="87"/>
      <c r="B11" s="82" t="s">
        <v>17</v>
      </c>
      <c r="C11" s="85">
        <v>800</v>
      </c>
      <c r="D11" s="84" t="s">
        <v>15</v>
      </c>
      <c r="E11" s="85">
        <v>1</v>
      </c>
      <c r="F11" s="84" t="s">
        <v>16</v>
      </c>
      <c r="G11" s="85">
        <v>1</v>
      </c>
      <c r="H11" s="86">
        <f t="shared" si="0"/>
        <v>800</v>
      </c>
      <c r="I11" s="124"/>
    </row>
    <row r="12" s="70" customFormat="1" ht="18" customHeight="1" spans="1:9">
      <c r="A12" s="87"/>
      <c r="B12" s="82" t="s">
        <v>18</v>
      </c>
      <c r="C12" s="85">
        <v>6922</v>
      </c>
      <c r="D12" s="84" t="s">
        <v>15</v>
      </c>
      <c r="E12" s="85">
        <v>1</v>
      </c>
      <c r="F12" s="84" t="s">
        <v>16</v>
      </c>
      <c r="G12" s="85">
        <v>1</v>
      </c>
      <c r="H12" s="86">
        <f t="shared" si="0"/>
        <v>6922</v>
      </c>
      <c r="I12" s="124"/>
    </row>
    <row r="13" s="70" customFormat="1" ht="18" customHeight="1" spans="1:9">
      <c r="A13" s="87"/>
      <c r="B13" s="82" t="s">
        <v>19</v>
      </c>
      <c r="C13" s="85">
        <v>9619</v>
      </c>
      <c r="D13" s="84" t="s">
        <v>15</v>
      </c>
      <c r="E13" s="85">
        <v>1</v>
      </c>
      <c r="F13" s="84" t="s">
        <v>16</v>
      </c>
      <c r="G13" s="85">
        <v>1</v>
      </c>
      <c r="H13" s="86">
        <f t="shared" si="0"/>
        <v>9619</v>
      </c>
      <c r="I13" s="124"/>
    </row>
    <row r="14" s="70" customFormat="1" ht="18" customHeight="1" spans="1:9">
      <c r="A14" s="87"/>
      <c r="B14" s="82" t="s">
        <v>20</v>
      </c>
      <c r="C14" s="85">
        <v>1890</v>
      </c>
      <c r="D14" s="84" t="s">
        <v>15</v>
      </c>
      <c r="E14" s="85">
        <v>1</v>
      </c>
      <c r="F14" s="84" t="s">
        <v>16</v>
      </c>
      <c r="G14" s="85">
        <v>1</v>
      </c>
      <c r="H14" s="86">
        <f t="shared" si="0"/>
        <v>1890</v>
      </c>
      <c r="I14" s="124"/>
    </row>
    <row r="15" s="70" customFormat="1" ht="18" customHeight="1" spans="1:9">
      <c r="A15" s="87"/>
      <c r="B15" s="82" t="s">
        <v>21</v>
      </c>
      <c r="C15" s="85">
        <v>4475</v>
      </c>
      <c r="D15" s="84" t="s">
        <v>15</v>
      </c>
      <c r="E15" s="85">
        <v>1</v>
      </c>
      <c r="F15" s="84" t="s">
        <v>16</v>
      </c>
      <c r="G15" s="85">
        <v>1</v>
      </c>
      <c r="H15" s="86">
        <f t="shared" si="0"/>
        <v>4475</v>
      </c>
      <c r="I15" s="124"/>
    </row>
    <row r="16" s="70" customFormat="1" ht="27" customHeight="1" spans="1:9">
      <c r="A16" s="87"/>
      <c r="B16" s="82" t="s">
        <v>22</v>
      </c>
      <c r="C16" s="85">
        <v>183</v>
      </c>
      <c r="D16" s="84" t="s">
        <v>15</v>
      </c>
      <c r="E16" s="85">
        <v>6</v>
      </c>
      <c r="F16" s="84" t="s">
        <v>16</v>
      </c>
      <c r="G16" s="85">
        <v>2</v>
      </c>
      <c r="H16" s="86">
        <f t="shared" si="0"/>
        <v>2196</v>
      </c>
      <c r="I16" s="124"/>
    </row>
    <row r="17" s="70" customFormat="1" ht="18" customHeight="1" spans="1:16">
      <c r="A17" s="87"/>
      <c r="B17" s="82"/>
      <c r="C17" s="85"/>
      <c r="D17" s="84" t="s">
        <v>15</v>
      </c>
      <c r="E17" s="85"/>
      <c r="F17" s="84" t="s">
        <v>16</v>
      </c>
      <c r="G17" s="85"/>
      <c r="H17" s="86">
        <f t="shared" ref="H17:H24" si="1">C17*E17*G17</f>
        <v>0</v>
      </c>
      <c r="I17" s="124"/>
      <c r="K17" s="125"/>
      <c r="L17" s="125"/>
      <c r="M17" s="125"/>
      <c r="N17" s="125"/>
      <c r="O17" s="125"/>
      <c r="P17" s="125"/>
    </row>
    <row r="18" s="70" customFormat="1" ht="15" customHeight="1" spans="1:16">
      <c r="A18" s="88"/>
      <c r="B18" s="89" t="s">
        <v>23</v>
      </c>
      <c r="C18" s="90"/>
      <c r="D18" s="90"/>
      <c r="E18" s="91"/>
      <c r="F18" s="90"/>
      <c r="G18" s="91"/>
      <c r="H18" s="92">
        <f>SUM(H10:H17)</f>
        <v>35223</v>
      </c>
      <c r="I18" s="126"/>
      <c r="K18" s="125"/>
      <c r="L18" s="125"/>
      <c r="M18" s="125"/>
      <c r="N18" s="125"/>
      <c r="O18" s="125"/>
      <c r="P18" s="125"/>
    </row>
    <row r="19" s="70" customFormat="1" ht="15.75" customHeight="1" spans="1:16">
      <c r="A19" s="81" t="s">
        <v>24</v>
      </c>
      <c r="B19" s="84" t="s">
        <v>25</v>
      </c>
      <c r="C19" s="93">
        <v>2992</v>
      </c>
      <c r="D19" s="84" t="s">
        <v>26</v>
      </c>
      <c r="E19" s="84">
        <v>1</v>
      </c>
      <c r="F19" s="84" t="s">
        <v>27</v>
      </c>
      <c r="G19" s="84">
        <v>1</v>
      </c>
      <c r="H19" s="86">
        <f t="shared" si="1"/>
        <v>2992</v>
      </c>
      <c r="I19" s="127"/>
      <c r="K19" s="125" t="s">
        <v>28</v>
      </c>
      <c r="L19" s="125" t="s">
        <v>29</v>
      </c>
      <c r="M19" s="125" t="s">
        <v>30</v>
      </c>
      <c r="N19" s="125" t="s">
        <v>31</v>
      </c>
      <c r="O19" s="125" t="s">
        <v>32</v>
      </c>
      <c r="P19" s="128" t="s">
        <v>33</v>
      </c>
    </row>
    <row r="20" s="70" customFormat="1" ht="15.75" customHeight="1" spans="1:16">
      <c r="A20" s="87"/>
      <c r="B20" s="84" t="s">
        <v>34</v>
      </c>
      <c r="C20" s="93">
        <v>1672</v>
      </c>
      <c r="D20" s="84" t="s">
        <v>26</v>
      </c>
      <c r="E20" s="84">
        <v>1</v>
      </c>
      <c r="F20" s="84" t="s">
        <v>27</v>
      </c>
      <c r="G20" s="84">
        <v>1</v>
      </c>
      <c r="H20" s="86">
        <f t="shared" si="1"/>
        <v>1672</v>
      </c>
      <c r="I20" s="127"/>
      <c r="K20" s="125"/>
      <c r="L20" s="125"/>
      <c r="M20" s="125"/>
      <c r="N20" s="125"/>
      <c r="O20" s="125"/>
      <c r="P20" s="128"/>
    </row>
    <row r="21" s="70" customFormat="1" ht="15.75" customHeight="1" spans="1:16">
      <c r="A21" s="87"/>
      <c r="B21" s="84" t="s">
        <v>35</v>
      </c>
      <c r="C21" s="93">
        <v>1672</v>
      </c>
      <c r="D21" s="84" t="s">
        <v>26</v>
      </c>
      <c r="E21" s="84">
        <v>7</v>
      </c>
      <c r="F21" s="84" t="s">
        <v>27</v>
      </c>
      <c r="G21" s="84">
        <v>1</v>
      </c>
      <c r="H21" s="86">
        <f t="shared" si="1"/>
        <v>11704</v>
      </c>
      <c r="I21" s="127" t="s">
        <v>36</v>
      </c>
      <c r="K21" s="125"/>
      <c r="L21" s="125"/>
      <c r="M21" s="125"/>
      <c r="N21" s="125"/>
      <c r="O21" s="125"/>
      <c r="P21" s="128"/>
    </row>
    <row r="22" s="70" customFormat="1" ht="15.75" customHeight="1" spans="1:16">
      <c r="A22" s="87"/>
      <c r="B22" s="84" t="s">
        <v>37</v>
      </c>
      <c r="C22" s="93">
        <v>2103</v>
      </c>
      <c r="D22" s="84" t="s">
        <v>26</v>
      </c>
      <c r="E22" s="84">
        <v>1</v>
      </c>
      <c r="F22" s="84" t="s">
        <v>27</v>
      </c>
      <c r="G22" s="84">
        <v>1</v>
      </c>
      <c r="H22" s="86">
        <f t="shared" si="1"/>
        <v>2103</v>
      </c>
      <c r="I22" s="127"/>
      <c r="K22" s="125"/>
      <c r="L22" s="125"/>
      <c r="M22" s="125"/>
      <c r="N22" s="125"/>
      <c r="O22" s="125"/>
      <c r="P22" s="128"/>
    </row>
    <row r="23" s="70" customFormat="1" ht="15.75" customHeight="1" spans="1:16">
      <c r="A23" s="87"/>
      <c r="B23" s="84" t="s">
        <v>38</v>
      </c>
      <c r="C23" s="93">
        <v>1672</v>
      </c>
      <c r="D23" s="84" t="s">
        <v>26</v>
      </c>
      <c r="E23" s="84">
        <v>10</v>
      </c>
      <c r="F23" s="84" t="s">
        <v>27</v>
      </c>
      <c r="G23" s="84">
        <v>1</v>
      </c>
      <c r="H23" s="86">
        <f t="shared" si="1"/>
        <v>16720</v>
      </c>
      <c r="I23" s="127"/>
      <c r="K23" s="125"/>
      <c r="L23" s="125"/>
      <c r="M23" s="125"/>
      <c r="N23" s="125"/>
      <c r="O23" s="125"/>
      <c r="P23" s="128"/>
    </row>
    <row r="24" s="70" customFormat="1" ht="15.75" customHeight="1" spans="1:16">
      <c r="A24" s="87"/>
      <c r="B24" s="84" t="s">
        <v>39</v>
      </c>
      <c r="C24" s="93">
        <v>2103</v>
      </c>
      <c r="D24" s="84" t="s">
        <v>26</v>
      </c>
      <c r="E24" s="84">
        <v>2</v>
      </c>
      <c r="F24" s="84" t="s">
        <v>27</v>
      </c>
      <c r="G24" s="84">
        <v>1</v>
      </c>
      <c r="H24" s="86">
        <f t="shared" si="1"/>
        <v>4206</v>
      </c>
      <c r="I24" s="129"/>
      <c r="K24" s="125" t="s">
        <v>40</v>
      </c>
      <c r="L24" s="130">
        <v>76427.9888059781</v>
      </c>
      <c r="M24" s="130" t="e">
        <f>H45+#REF!</f>
        <v>#REF!</v>
      </c>
      <c r="N24" s="130" t="e">
        <f>M24*0.55</f>
        <v>#REF!</v>
      </c>
      <c r="O24" s="128" t="e">
        <f>-(L24-N24)/L24</f>
        <v>#REF!</v>
      </c>
      <c r="P24" s="128"/>
    </row>
    <row r="25" s="70" customFormat="1" ht="15.75" customHeight="1" spans="1:16">
      <c r="A25" s="88"/>
      <c r="B25" s="89" t="s">
        <v>23</v>
      </c>
      <c r="C25" s="90"/>
      <c r="D25" s="90"/>
      <c r="E25" s="91"/>
      <c r="F25" s="90"/>
      <c r="G25" s="91"/>
      <c r="H25" s="92">
        <f>SUM(H19:H24)</f>
        <v>39397</v>
      </c>
      <c r="I25" s="126"/>
      <c r="K25" s="125" t="s">
        <v>41</v>
      </c>
      <c r="L25" s="130">
        <v>110784.381037129</v>
      </c>
      <c r="M25" s="130" t="e">
        <f>#REF!+H50+H38+#REF!+#REF!+H54+H53+H52+#REF!+H51</f>
        <v>#REF!</v>
      </c>
      <c r="N25" s="130" t="e">
        <f>M25*0.55</f>
        <v>#REF!</v>
      </c>
      <c r="O25" s="128" t="e">
        <f>-(L25-N25)/L25</f>
        <v>#REF!</v>
      </c>
      <c r="P25" s="128"/>
    </row>
    <row r="26" s="71" customFormat="1" ht="15.75" customHeight="1" spans="1:16">
      <c r="A26" s="94" t="s">
        <v>42</v>
      </c>
      <c r="B26" s="84"/>
      <c r="C26" s="93"/>
      <c r="D26" s="95" t="s">
        <v>26</v>
      </c>
      <c r="E26" s="96">
        <v>1</v>
      </c>
      <c r="F26" s="95" t="s">
        <v>43</v>
      </c>
      <c r="G26" s="84">
        <v>2</v>
      </c>
      <c r="H26" s="86">
        <f t="shared" ref="H24:H29" si="2">C26*E26*G26</f>
        <v>0</v>
      </c>
      <c r="I26" s="129"/>
      <c r="K26" s="131" t="s">
        <v>44</v>
      </c>
      <c r="L26" s="132">
        <v>55371.8047554682</v>
      </c>
      <c r="M26" s="131">
        <v>24077.79</v>
      </c>
      <c r="N26" s="132">
        <f>M26*0.55</f>
        <v>13242.7845</v>
      </c>
      <c r="O26" s="133">
        <f>-(L26-N26)/L26</f>
        <v>-0.760838850052251</v>
      </c>
      <c r="P26" s="133"/>
    </row>
    <row r="27" s="71" customFormat="1" ht="15.75" customHeight="1" spans="1:16">
      <c r="A27" s="97"/>
      <c r="B27" s="88"/>
      <c r="C27" s="98"/>
      <c r="D27" s="95" t="s">
        <v>45</v>
      </c>
      <c r="E27" s="96">
        <v>50</v>
      </c>
      <c r="F27" s="95" t="s">
        <v>46</v>
      </c>
      <c r="G27" s="96">
        <v>2</v>
      </c>
      <c r="H27" s="86">
        <f t="shared" si="2"/>
        <v>0</v>
      </c>
      <c r="I27" s="129"/>
      <c r="K27" s="131"/>
      <c r="L27" s="132"/>
      <c r="M27" s="131"/>
      <c r="N27" s="132"/>
      <c r="O27" s="133"/>
      <c r="P27" s="133"/>
    </row>
    <row r="28" s="71" customFormat="1" ht="15.75" customHeight="1" spans="1:16">
      <c r="A28" s="97"/>
      <c r="B28" s="88"/>
      <c r="C28" s="98"/>
      <c r="D28" s="95" t="s">
        <v>26</v>
      </c>
      <c r="E28" s="96">
        <v>1</v>
      </c>
      <c r="F28" s="95" t="s">
        <v>43</v>
      </c>
      <c r="G28" s="84">
        <v>2</v>
      </c>
      <c r="H28" s="86">
        <f t="shared" si="2"/>
        <v>0</v>
      </c>
      <c r="I28" s="129"/>
      <c r="K28" s="131"/>
      <c r="L28" s="132"/>
      <c r="M28" s="131"/>
      <c r="N28" s="132"/>
      <c r="O28" s="133"/>
      <c r="P28" s="133"/>
    </row>
    <row r="29" s="71" customFormat="1" ht="15.75" customHeight="1" spans="1:16">
      <c r="A29" s="99"/>
      <c r="B29" s="88"/>
      <c r="C29" s="98"/>
      <c r="D29" s="95" t="s">
        <v>45</v>
      </c>
      <c r="E29" s="96">
        <v>50</v>
      </c>
      <c r="F29" s="95" t="s">
        <v>46</v>
      </c>
      <c r="G29" s="96">
        <v>2</v>
      </c>
      <c r="H29" s="86">
        <f t="shared" si="2"/>
        <v>0</v>
      </c>
      <c r="I29" s="134"/>
      <c r="K29" s="131" t="s">
        <v>47</v>
      </c>
      <c r="L29" s="132">
        <v>51527.231594119</v>
      </c>
      <c r="M29" s="131">
        <v>104277.12768</v>
      </c>
      <c r="N29" s="132">
        <f>M29*0.55</f>
        <v>57352.420224</v>
      </c>
      <c r="O29" s="133">
        <f>-(L29-N29)/L29</f>
        <v>0.113050681157609</v>
      </c>
      <c r="P29" s="133" t="s">
        <v>48</v>
      </c>
    </row>
    <row r="30" s="70" customFormat="1" ht="15.75" customHeight="1" spans="1:9">
      <c r="A30" s="100"/>
      <c r="B30" s="89" t="s">
        <v>23</v>
      </c>
      <c r="C30" s="90"/>
      <c r="D30" s="90"/>
      <c r="E30" s="91"/>
      <c r="F30" s="90"/>
      <c r="G30" s="91"/>
      <c r="H30" s="92">
        <f>SUM(H26:H29)</f>
        <v>0</v>
      </c>
      <c r="I30" s="126"/>
    </row>
    <row r="31" s="70" customFormat="1" ht="16.5" spans="1:10">
      <c r="A31" s="101" t="s">
        <v>49</v>
      </c>
      <c r="B31" s="88" t="s">
        <v>50</v>
      </c>
      <c r="C31" s="98">
        <v>160</v>
      </c>
      <c r="D31" s="102" t="s">
        <v>15</v>
      </c>
      <c r="E31" s="88">
        <v>1</v>
      </c>
      <c r="F31" s="102" t="s">
        <v>51</v>
      </c>
      <c r="G31" s="88">
        <v>1</v>
      </c>
      <c r="H31" s="93">
        <f t="shared" ref="H31:H37" si="3">C31*E31</f>
        <v>160</v>
      </c>
      <c r="I31" s="124" t="s">
        <v>52</v>
      </c>
      <c r="J31" s="70">
        <v>1388.14</v>
      </c>
    </row>
    <row r="32" s="70" customFormat="1" ht="16.5" spans="1:9">
      <c r="A32" s="103"/>
      <c r="B32" s="88" t="s">
        <v>53</v>
      </c>
      <c r="C32" s="98">
        <v>998</v>
      </c>
      <c r="D32" s="102" t="s">
        <v>15</v>
      </c>
      <c r="E32" s="88">
        <v>1</v>
      </c>
      <c r="F32" s="102" t="s">
        <v>51</v>
      </c>
      <c r="G32" s="88">
        <v>1</v>
      </c>
      <c r="H32" s="93">
        <f t="shared" si="3"/>
        <v>998</v>
      </c>
      <c r="I32" s="124"/>
    </row>
    <row r="33" s="70" customFormat="1" ht="16.5" spans="1:9">
      <c r="A33" s="103"/>
      <c r="B33" s="88" t="s">
        <v>54</v>
      </c>
      <c r="C33" s="98">
        <v>267.8</v>
      </c>
      <c r="D33" s="102" t="s">
        <v>15</v>
      </c>
      <c r="E33" s="88">
        <v>1</v>
      </c>
      <c r="F33" s="102" t="s">
        <v>51</v>
      </c>
      <c r="G33" s="88">
        <v>1</v>
      </c>
      <c r="H33" s="93">
        <f t="shared" si="3"/>
        <v>267.8</v>
      </c>
      <c r="I33" s="124"/>
    </row>
    <row r="34" s="70" customFormat="1" ht="16.5" spans="1:10">
      <c r="A34" s="103"/>
      <c r="B34" s="88" t="s">
        <v>55</v>
      </c>
      <c r="C34" s="98">
        <v>5278.24</v>
      </c>
      <c r="D34" s="102" t="s">
        <v>15</v>
      </c>
      <c r="E34" s="88">
        <v>1</v>
      </c>
      <c r="F34" s="102" t="s">
        <v>51</v>
      </c>
      <c r="G34" s="88">
        <v>1</v>
      </c>
      <c r="H34" s="93">
        <f t="shared" si="3"/>
        <v>5278.24</v>
      </c>
      <c r="I34" s="124" t="s">
        <v>56</v>
      </c>
      <c r="J34" s="70">
        <v>5212.26</v>
      </c>
    </row>
    <row r="35" s="70" customFormat="1" ht="16.5" spans="1:10">
      <c r="A35" s="103"/>
      <c r="B35" s="88" t="s">
        <v>57</v>
      </c>
      <c r="C35" s="98">
        <v>15946.08</v>
      </c>
      <c r="D35" s="102" t="s">
        <v>15</v>
      </c>
      <c r="E35" s="88">
        <v>1</v>
      </c>
      <c r="F35" s="102" t="s">
        <v>51</v>
      </c>
      <c r="G35" s="88">
        <v>1</v>
      </c>
      <c r="H35" s="93">
        <f t="shared" si="3"/>
        <v>15946.08</v>
      </c>
      <c r="I35" s="124" t="s">
        <v>58</v>
      </c>
      <c r="J35" s="70">
        <v>15746.75</v>
      </c>
    </row>
    <row r="36" s="70" customFormat="1" ht="16.5" spans="1:10">
      <c r="A36" s="103"/>
      <c r="B36" s="88" t="s">
        <v>59</v>
      </c>
      <c r="C36" s="98">
        <v>25847.36</v>
      </c>
      <c r="D36" s="102" t="s">
        <v>15</v>
      </c>
      <c r="E36" s="88">
        <v>1</v>
      </c>
      <c r="F36" s="102" t="s">
        <v>51</v>
      </c>
      <c r="G36" s="88">
        <v>1</v>
      </c>
      <c r="H36" s="93">
        <f t="shared" si="3"/>
        <v>25847.36</v>
      </c>
      <c r="I36" s="124" t="s">
        <v>60</v>
      </c>
      <c r="J36" s="70">
        <v>25524.26</v>
      </c>
    </row>
    <row r="37" s="70" customFormat="1" ht="16.5" spans="1:10">
      <c r="A37" s="103"/>
      <c r="B37" s="88" t="s">
        <v>61</v>
      </c>
      <c r="C37" s="98">
        <v>4523.2</v>
      </c>
      <c r="D37" s="102" t="s">
        <v>15</v>
      </c>
      <c r="E37" s="88">
        <v>1</v>
      </c>
      <c r="F37" s="102" t="s">
        <v>51</v>
      </c>
      <c r="G37" s="88">
        <v>1</v>
      </c>
      <c r="H37" s="93">
        <f t="shared" si="3"/>
        <v>4523.2</v>
      </c>
      <c r="I37" s="124" t="s">
        <v>62</v>
      </c>
      <c r="J37" s="70">
        <v>4466.66</v>
      </c>
    </row>
    <row r="38" s="70" customFormat="1" ht="16.5" spans="1:9">
      <c r="A38" s="104"/>
      <c r="B38" s="89" t="s">
        <v>23</v>
      </c>
      <c r="C38" s="90"/>
      <c r="D38" s="90"/>
      <c r="E38" s="91"/>
      <c r="F38" s="90"/>
      <c r="G38" s="91"/>
      <c r="H38" s="92">
        <f>SUM(H31:H37)</f>
        <v>53020.68</v>
      </c>
      <c r="I38" s="126"/>
    </row>
    <row r="39" s="70" customFormat="1" ht="18" customHeight="1" spans="1:9">
      <c r="A39" s="105"/>
      <c r="B39" s="106" t="s">
        <v>63</v>
      </c>
      <c r="C39" s="93">
        <v>600</v>
      </c>
      <c r="D39" s="107" t="s">
        <v>64</v>
      </c>
      <c r="E39" s="107">
        <v>1</v>
      </c>
      <c r="F39" s="107" t="s">
        <v>65</v>
      </c>
      <c r="G39" s="107">
        <v>1</v>
      </c>
      <c r="H39" s="108">
        <f>C39*E39*G39</f>
        <v>600</v>
      </c>
      <c r="I39" s="135"/>
    </row>
    <row r="40" s="70" customFormat="1" ht="18" customHeight="1" spans="1:9">
      <c r="A40" s="105"/>
      <c r="B40" s="106" t="s">
        <v>66</v>
      </c>
      <c r="C40" s="93">
        <v>207.32</v>
      </c>
      <c r="D40" s="107" t="s">
        <v>64</v>
      </c>
      <c r="E40" s="107">
        <v>1</v>
      </c>
      <c r="F40" s="107" t="s">
        <v>65</v>
      </c>
      <c r="G40" s="107">
        <v>1</v>
      </c>
      <c r="H40" s="108">
        <f>C40*E40*G40</f>
        <v>207.32</v>
      </c>
      <c r="I40" s="135"/>
    </row>
    <row r="41" s="70" customFormat="1" ht="18" customHeight="1" spans="1:9">
      <c r="A41" s="105"/>
      <c r="B41" s="106" t="s">
        <v>67</v>
      </c>
      <c r="C41" s="93">
        <v>300</v>
      </c>
      <c r="D41" s="107" t="s">
        <v>64</v>
      </c>
      <c r="E41" s="107">
        <v>1</v>
      </c>
      <c r="F41" s="107" t="s">
        <v>65</v>
      </c>
      <c r="G41" s="107">
        <v>2</v>
      </c>
      <c r="H41" s="108">
        <f>C41*E41*G41</f>
        <v>600</v>
      </c>
      <c r="I41" s="135"/>
    </row>
    <row r="42" s="70" customFormat="1" ht="18" customHeight="1" spans="1:9">
      <c r="A42" s="105"/>
      <c r="B42" s="106" t="s">
        <v>68</v>
      </c>
      <c r="C42" s="93">
        <v>1100</v>
      </c>
      <c r="D42" s="107" t="s">
        <v>64</v>
      </c>
      <c r="E42" s="107">
        <v>1</v>
      </c>
      <c r="F42" s="107" t="s">
        <v>65</v>
      </c>
      <c r="G42" s="107">
        <v>2</v>
      </c>
      <c r="H42" s="108">
        <f>C42*E42*G42</f>
        <v>2200</v>
      </c>
      <c r="I42" s="135"/>
    </row>
    <row r="43" s="70" customFormat="1" ht="18" customHeight="1" spans="1:9">
      <c r="A43" s="105"/>
      <c r="B43" s="106" t="s">
        <v>69</v>
      </c>
      <c r="C43" s="93">
        <v>900</v>
      </c>
      <c r="D43" s="107" t="s">
        <v>64</v>
      </c>
      <c r="E43" s="107">
        <v>1</v>
      </c>
      <c r="F43" s="107" t="s">
        <v>65</v>
      </c>
      <c r="G43" s="107">
        <v>1</v>
      </c>
      <c r="H43" s="108">
        <f>C43*E43*G43</f>
        <v>900</v>
      </c>
      <c r="I43" s="135"/>
    </row>
    <row r="44" s="70" customFormat="1" ht="18" customHeight="1" spans="1:9">
      <c r="A44" s="105"/>
      <c r="B44" s="106" t="s">
        <v>70</v>
      </c>
      <c r="C44" s="93">
        <v>650</v>
      </c>
      <c r="D44" s="107" t="s">
        <v>64</v>
      </c>
      <c r="E44" s="107">
        <v>1</v>
      </c>
      <c r="F44" s="107" t="s">
        <v>65</v>
      </c>
      <c r="G44" s="107">
        <v>10</v>
      </c>
      <c r="H44" s="108">
        <f>C44*E44*G44</f>
        <v>6500</v>
      </c>
      <c r="I44" s="135"/>
    </row>
    <row r="45" s="70" customFormat="1" ht="15.75" customHeight="1" spans="1:9">
      <c r="A45" s="100"/>
      <c r="B45" s="89" t="s">
        <v>23</v>
      </c>
      <c r="C45" s="90"/>
      <c r="D45" s="90"/>
      <c r="E45" s="91"/>
      <c r="F45" s="90"/>
      <c r="G45" s="91"/>
      <c r="H45" s="92">
        <f>SUM(H39:H44)</f>
        <v>11007.32</v>
      </c>
      <c r="I45" s="126"/>
    </row>
    <row r="46" s="70" customFormat="1" ht="15.75" customHeight="1" spans="1:9">
      <c r="A46" s="85" t="s">
        <v>71</v>
      </c>
      <c r="B46" s="85" t="s">
        <v>72</v>
      </c>
      <c r="C46" s="86">
        <v>4760</v>
      </c>
      <c r="D46" s="85" t="s">
        <v>15</v>
      </c>
      <c r="E46" s="85">
        <v>4</v>
      </c>
      <c r="F46" s="85" t="s">
        <v>46</v>
      </c>
      <c r="G46" s="85">
        <v>1</v>
      </c>
      <c r="H46" s="109">
        <f>C46*E46*G46</f>
        <v>19040</v>
      </c>
      <c r="I46" s="136" t="s">
        <v>73</v>
      </c>
    </row>
    <row r="47" s="70" customFormat="1" ht="15.75" customHeight="1" spans="1:9">
      <c r="A47" s="85"/>
      <c r="B47" s="85"/>
      <c r="C47" s="86"/>
      <c r="D47" s="85" t="s">
        <v>46</v>
      </c>
      <c r="E47" s="85">
        <v>1</v>
      </c>
      <c r="F47" s="85" t="s">
        <v>74</v>
      </c>
      <c r="G47" s="85">
        <v>1</v>
      </c>
      <c r="H47" s="109">
        <f>C47*E47*G47</f>
        <v>0</v>
      </c>
      <c r="I47" s="136"/>
    </row>
    <row r="48" s="70" customFormat="1" ht="15.95" customHeight="1" spans="1:9">
      <c r="A48" s="85"/>
      <c r="B48" s="85"/>
      <c r="C48" s="86"/>
      <c r="D48" s="85" t="s">
        <v>75</v>
      </c>
      <c r="E48" s="85">
        <v>1</v>
      </c>
      <c r="F48" s="85" t="s">
        <v>74</v>
      </c>
      <c r="G48" s="85">
        <v>1</v>
      </c>
      <c r="H48" s="109">
        <f>C48*E48*G48</f>
        <v>0</v>
      </c>
      <c r="I48" s="124"/>
    </row>
    <row r="49" s="70" customFormat="1" ht="15.75" customHeight="1" spans="1:9">
      <c r="A49" s="85"/>
      <c r="B49" s="85"/>
      <c r="C49" s="86"/>
      <c r="D49" s="85" t="s">
        <v>15</v>
      </c>
      <c r="E49" s="85">
        <v>1</v>
      </c>
      <c r="F49" s="85" t="s">
        <v>46</v>
      </c>
      <c r="G49" s="85">
        <v>1</v>
      </c>
      <c r="H49" s="109">
        <f>C49*E49*G49</f>
        <v>0</v>
      </c>
      <c r="I49" s="124"/>
    </row>
    <row r="50" s="70" customFormat="1" ht="16.5" spans="1:9">
      <c r="A50" s="85"/>
      <c r="B50" s="89" t="s">
        <v>23</v>
      </c>
      <c r="C50" s="90"/>
      <c r="D50" s="90"/>
      <c r="E50" s="91"/>
      <c r="F50" s="90"/>
      <c r="G50" s="91"/>
      <c r="H50" s="92">
        <f>SUM(H46:H49)</f>
        <v>19040</v>
      </c>
      <c r="I50" s="126"/>
    </row>
    <row r="51" ht="38.1" customHeight="1" spans="1:9">
      <c r="A51" s="101" t="s">
        <v>76</v>
      </c>
      <c r="B51" s="110" t="s">
        <v>77</v>
      </c>
      <c r="C51" s="109">
        <v>1000</v>
      </c>
      <c r="D51" s="85" t="s">
        <v>15</v>
      </c>
      <c r="E51" s="85">
        <v>1</v>
      </c>
      <c r="F51" s="85" t="s">
        <v>78</v>
      </c>
      <c r="G51" s="85">
        <v>2</v>
      </c>
      <c r="H51" s="109">
        <f t="shared" ref="H51:H54" si="4">C51*E51*G51</f>
        <v>2000</v>
      </c>
      <c r="I51" s="136"/>
    </row>
    <row r="52" ht="14.25" spans="1:9">
      <c r="A52" s="103"/>
      <c r="B52" s="110"/>
      <c r="C52" s="109"/>
      <c r="D52" s="85" t="s">
        <v>15</v>
      </c>
      <c r="E52" s="85">
        <v>1</v>
      </c>
      <c r="F52" s="85" t="s">
        <v>78</v>
      </c>
      <c r="G52" s="85"/>
      <c r="H52" s="109">
        <f t="shared" si="4"/>
        <v>0</v>
      </c>
      <c r="I52" s="85"/>
    </row>
    <row r="53" ht="14.25" spans="1:9">
      <c r="A53" s="103"/>
      <c r="B53" s="85"/>
      <c r="C53" s="86"/>
      <c r="D53" s="85" t="s">
        <v>15</v>
      </c>
      <c r="E53" s="85"/>
      <c r="F53" s="85" t="s">
        <v>15</v>
      </c>
      <c r="G53" s="85"/>
      <c r="H53" s="109">
        <f t="shared" si="4"/>
        <v>0</v>
      </c>
      <c r="I53" s="85"/>
    </row>
    <row r="54" s="69" customFormat="1" ht="14.25" spans="1:9">
      <c r="A54" s="103"/>
      <c r="B54" s="83"/>
      <c r="C54" s="93"/>
      <c r="D54" s="83" t="s">
        <v>46</v>
      </c>
      <c r="E54" s="83"/>
      <c r="F54" s="83" t="s">
        <v>46</v>
      </c>
      <c r="G54" s="83"/>
      <c r="H54" s="109">
        <f t="shared" si="4"/>
        <v>0</v>
      </c>
      <c r="I54" s="137"/>
    </row>
    <row r="55" ht="14.25" spans="1:9">
      <c r="A55" s="111"/>
      <c r="B55" s="89" t="s">
        <v>23</v>
      </c>
      <c r="C55" s="90"/>
      <c r="D55" s="90"/>
      <c r="E55" s="90"/>
      <c r="F55" s="90"/>
      <c r="G55" s="91"/>
      <c r="H55" s="92">
        <f>SUM(H51:H54)</f>
        <v>2000</v>
      </c>
      <c r="I55" s="126"/>
    </row>
    <row r="56" ht="16.5" spans="1:9">
      <c r="A56" s="112" t="s">
        <v>79</v>
      </c>
      <c r="B56" s="113"/>
      <c r="C56" s="113"/>
      <c r="D56" s="113"/>
      <c r="E56" s="113"/>
      <c r="F56" s="113"/>
      <c r="G56" s="114"/>
      <c r="H56" s="115">
        <f>SUM(H55,H38,H50,H45,H30,H25,H18)</f>
        <v>159688</v>
      </c>
      <c r="I56" s="138"/>
    </row>
    <row r="57" ht="14.25" spans="1:9">
      <c r="A57" s="112" t="s">
        <v>80</v>
      </c>
      <c r="B57" s="113"/>
      <c r="C57" s="113"/>
      <c r="D57" s="113"/>
      <c r="E57" s="113"/>
      <c r="F57" s="113"/>
      <c r="G57" s="114"/>
      <c r="H57" s="115">
        <f>H56*0.06</f>
        <v>9581.28</v>
      </c>
      <c r="I57" s="139"/>
    </row>
    <row r="58" ht="14.25" spans="1:9">
      <c r="A58" s="112" t="s">
        <v>81</v>
      </c>
      <c r="B58" s="113"/>
      <c r="C58" s="113"/>
      <c r="D58" s="113"/>
      <c r="E58" s="113"/>
      <c r="F58" s="113"/>
      <c r="G58" s="114"/>
      <c r="H58" s="115">
        <f>(H56+H57)*0.06</f>
        <v>10156.1568</v>
      </c>
      <c r="I58" s="139"/>
    </row>
    <row r="59" ht="19.5" customHeight="1" spans="1:9">
      <c r="A59" s="116" t="s">
        <v>79</v>
      </c>
      <c r="B59" s="117"/>
      <c r="C59" s="117"/>
      <c r="D59" s="117"/>
      <c r="E59" s="117"/>
      <c r="F59" s="117"/>
      <c r="G59" s="118"/>
      <c r="H59" s="119">
        <f>SUM(H56:H58)</f>
        <v>179425.4368</v>
      </c>
      <c r="I59" s="140"/>
    </row>
  </sheetData>
  <mergeCells count="22">
    <mergeCell ref="A3:H3"/>
    <mergeCell ref="A4:H4"/>
    <mergeCell ref="B18:E18"/>
    <mergeCell ref="B25:E25"/>
    <mergeCell ref="B30:E30"/>
    <mergeCell ref="B38:E38"/>
    <mergeCell ref="B45:E45"/>
    <mergeCell ref="B50:E50"/>
    <mergeCell ref="B55:G55"/>
    <mergeCell ref="A56:G56"/>
    <mergeCell ref="A57:G57"/>
    <mergeCell ref="A58:G58"/>
    <mergeCell ref="A59:G59"/>
    <mergeCell ref="A10:A18"/>
    <mergeCell ref="A19:A25"/>
    <mergeCell ref="A26:A30"/>
    <mergeCell ref="A31:A38"/>
    <mergeCell ref="A39:A45"/>
    <mergeCell ref="A46:A50"/>
    <mergeCell ref="A51:A55"/>
    <mergeCell ref="I5:I8"/>
    <mergeCell ref="A1:I2"/>
  </mergeCells>
  <pageMargins left="0.699305555555556" right="0.699305555555556" top="0.75" bottom="0.75" header="0.3" footer="0.3"/>
  <pageSetup paperSize="9" scale="7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7"/>
  <sheetViews>
    <sheetView showZeros="0" workbookViewId="0">
      <selection activeCell="J23" sqref="J23"/>
    </sheetView>
  </sheetViews>
  <sheetFormatPr defaultColWidth="8.16666666666667" defaultRowHeight="15"/>
  <cols>
    <col min="1" max="1" width="3.98333333333333" style="19" customWidth="1"/>
    <col min="2" max="2" width="14.875" style="20" customWidth="1"/>
    <col min="3" max="3" width="14.2916666666667" style="20" customWidth="1"/>
    <col min="4" max="4" width="4.95833333333333" style="21" hidden="1" customWidth="1"/>
    <col min="5" max="5" width="6.70833333333333" style="22" hidden="1" customWidth="1"/>
    <col min="6" max="6" width="9.71666666666667" style="22" customWidth="1"/>
    <col min="7" max="7" width="5.25" style="22" customWidth="1"/>
    <col min="8" max="8" width="11.0833333333333" style="21" customWidth="1"/>
    <col min="9" max="9" width="11.5666666666667" style="21" customWidth="1"/>
    <col min="10" max="10" width="10.4" style="21" customWidth="1"/>
    <col min="11" max="11" width="10.1083333333333" style="23" customWidth="1"/>
    <col min="12" max="12" width="9.525" style="23" customWidth="1"/>
    <col min="13" max="13" width="3.79166666666667" style="19" customWidth="1"/>
    <col min="14" max="14" width="13.875" style="24" customWidth="1"/>
    <col min="15" max="15" width="4.85833333333333" style="19" customWidth="1"/>
    <col min="16" max="16" width="4.08333333333333" style="19" customWidth="1"/>
    <col min="17" max="17" width="8.16666666666667" style="25" customWidth="1"/>
    <col min="18" max="18" width="11.275" style="26" customWidth="1"/>
    <col min="19" max="19" width="8.16666666666667" style="17"/>
    <col min="20" max="16368" width="8.16666666666667" style="19"/>
  </cols>
  <sheetData>
    <row r="1" ht="32.4" customHeight="1" spans="1:18">
      <c r="A1" s="27" t="s">
        <v>82</v>
      </c>
      <c r="B1" s="28" t="s">
        <v>83</v>
      </c>
      <c r="C1" s="28" t="s">
        <v>84</v>
      </c>
      <c r="D1" s="28" t="s">
        <v>85</v>
      </c>
      <c r="E1" s="27" t="s">
        <v>86</v>
      </c>
      <c r="F1" s="28" t="s">
        <v>87</v>
      </c>
      <c r="G1" s="27" t="s">
        <v>86</v>
      </c>
      <c r="H1" s="28" t="s">
        <v>88</v>
      </c>
      <c r="I1" s="28" t="s">
        <v>89</v>
      </c>
      <c r="J1" s="28" t="s">
        <v>90</v>
      </c>
      <c r="K1" s="28" t="s">
        <v>91</v>
      </c>
      <c r="L1" s="28" t="s">
        <v>92</v>
      </c>
      <c r="M1" s="27"/>
      <c r="N1" s="48" t="s">
        <v>93</v>
      </c>
      <c r="O1" s="28" t="s">
        <v>94</v>
      </c>
      <c r="P1" s="28" t="s">
        <v>95</v>
      </c>
      <c r="Q1" s="65" t="s">
        <v>96</v>
      </c>
      <c r="R1" s="66" t="s">
        <v>97</v>
      </c>
    </row>
    <row r="2" s="17" customFormat="1" ht="14.25" customHeight="1" spans="1:18">
      <c r="A2" s="29">
        <v>1</v>
      </c>
      <c r="B2" s="30" t="s">
        <v>98</v>
      </c>
      <c r="C2" s="30" t="s">
        <v>99</v>
      </c>
      <c r="D2" s="29"/>
      <c r="E2" s="29"/>
      <c r="F2" s="31" t="s">
        <v>100</v>
      </c>
      <c r="G2" s="32"/>
      <c r="H2" s="29"/>
      <c r="I2" s="29"/>
      <c r="J2" s="29"/>
      <c r="K2" s="49">
        <v>43348</v>
      </c>
      <c r="L2" s="50">
        <v>43349</v>
      </c>
      <c r="M2" s="51" t="s">
        <v>101</v>
      </c>
      <c r="N2" s="52">
        <v>2992</v>
      </c>
      <c r="O2" s="53"/>
      <c r="P2" s="54">
        <v>1</v>
      </c>
      <c r="Q2" s="67">
        <f t="shared" ref="Q2:Q16" si="0">L2-K2</f>
        <v>1</v>
      </c>
      <c r="R2" s="68">
        <f t="shared" ref="R2:R16" si="1">N2*(1+O2)*Q2</f>
        <v>2992</v>
      </c>
    </row>
    <row r="3" s="17" customFormat="1" ht="14.25" customHeight="1" spans="1:18">
      <c r="A3" s="29">
        <v>2</v>
      </c>
      <c r="B3" s="33"/>
      <c r="C3" s="33"/>
      <c r="D3" s="29"/>
      <c r="E3" s="29"/>
      <c r="F3" s="34"/>
      <c r="G3" s="32"/>
      <c r="H3" s="29"/>
      <c r="I3" s="29"/>
      <c r="J3" s="29"/>
      <c r="K3" s="55">
        <v>43349</v>
      </c>
      <c r="L3" s="49">
        <v>43352</v>
      </c>
      <c r="M3" s="51" t="s">
        <v>101</v>
      </c>
      <c r="N3" s="56">
        <v>1672</v>
      </c>
      <c r="O3" s="53"/>
      <c r="P3" s="54">
        <v>1</v>
      </c>
      <c r="Q3" s="67">
        <f t="shared" si="0"/>
        <v>3</v>
      </c>
      <c r="R3" s="68">
        <f t="shared" si="1"/>
        <v>5016</v>
      </c>
    </row>
    <row r="4" s="17" customFormat="1" ht="14.25" spans="1:18">
      <c r="A4" s="29">
        <v>3</v>
      </c>
      <c r="B4" s="35" t="s">
        <v>102</v>
      </c>
      <c r="C4" s="35" t="s">
        <v>103</v>
      </c>
      <c r="D4" s="35"/>
      <c r="E4" s="35"/>
      <c r="F4" s="35" t="s">
        <v>104</v>
      </c>
      <c r="G4" s="32"/>
      <c r="H4" s="29"/>
      <c r="I4" s="29"/>
      <c r="J4" s="29"/>
      <c r="K4" s="57">
        <v>43351</v>
      </c>
      <c r="L4" s="58">
        <v>43352</v>
      </c>
      <c r="M4" s="51" t="s">
        <v>101</v>
      </c>
      <c r="N4" s="56">
        <v>1672</v>
      </c>
      <c r="O4" s="53"/>
      <c r="P4" s="54">
        <v>1</v>
      </c>
      <c r="Q4" s="67">
        <f t="shared" si="0"/>
        <v>1</v>
      </c>
      <c r="R4" s="68">
        <f t="shared" si="1"/>
        <v>1672</v>
      </c>
    </row>
    <row r="5" s="17" customFormat="1" ht="14.4" customHeight="1" spans="1:18">
      <c r="A5" s="29">
        <v>4</v>
      </c>
      <c r="B5" s="36" t="s">
        <v>105</v>
      </c>
      <c r="C5" s="36" t="s">
        <v>106</v>
      </c>
      <c r="D5" s="29"/>
      <c r="E5" s="37"/>
      <c r="F5" s="29" t="s">
        <v>107</v>
      </c>
      <c r="G5" s="32"/>
      <c r="H5" s="29"/>
      <c r="I5" s="29"/>
      <c r="J5" s="29"/>
      <c r="K5" s="59">
        <v>43350</v>
      </c>
      <c r="L5" s="49">
        <v>43352</v>
      </c>
      <c r="M5" s="51" t="s">
        <v>101</v>
      </c>
      <c r="N5" s="56">
        <v>1672</v>
      </c>
      <c r="O5" s="53"/>
      <c r="P5" s="54">
        <v>1</v>
      </c>
      <c r="Q5" s="67">
        <f t="shared" si="0"/>
        <v>2</v>
      </c>
      <c r="R5" s="68">
        <f t="shared" si="1"/>
        <v>3344</v>
      </c>
    </row>
    <row r="6" s="17" customFormat="1" ht="14.4" customHeight="1" spans="1:18">
      <c r="A6" s="29">
        <v>5</v>
      </c>
      <c r="B6" s="29" t="s">
        <v>108</v>
      </c>
      <c r="C6" s="29" t="s">
        <v>109</v>
      </c>
      <c r="D6" s="36"/>
      <c r="E6" s="37"/>
      <c r="F6" s="36" t="s">
        <v>110</v>
      </c>
      <c r="G6" s="32"/>
      <c r="H6" s="29"/>
      <c r="I6" s="29"/>
      <c r="J6" s="29"/>
      <c r="K6" s="59">
        <v>43351</v>
      </c>
      <c r="L6" s="49">
        <v>43352</v>
      </c>
      <c r="M6" s="51" t="s">
        <v>101</v>
      </c>
      <c r="N6" s="56">
        <v>1672</v>
      </c>
      <c r="O6" s="53"/>
      <c r="P6" s="54">
        <v>1</v>
      </c>
      <c r="Q6" s="67">
        <f t="shared" si="0"/>
        <v>1</v>
      </c>
      <c r="R6" s="68">
        <f t="shared" si="1"/>
        <v>1672</v>
      </c>
    </row>
    <row r="7" s="17" customFormat="1" ht="14.25" spans="1:18">
      <c r="A7" s="29">
        <v>6</v>
      </c>
      <c r="B7" s="35" t="s">
        <v>111</v>
      </c>
      <c r="C7" s="35" t="s">
        <v>112</v>
      </c>
      <c r="D7" s="38"/>
      <c r="E7" s="39"/>
      <c r="F7" s="38" t="s">
        <v>113</v>
      </c>
      <c r="G7" s="32"/>
      <c r="H7" s="29"/>
      <c r="I7" s="29"/>
      <c r="J7" s="36"/>
      <c r="K7" s="57">
        <v>43351</v>
      </c>
      <c r="L7" s="58">
        <v>43352</v>
      </c>
      <c r="M7" s="51" t="s">
        <v>101</v>
      </c>
      <c r="N7" s="56">
        <v>1672</v>
      </c>
      <c r="O7" s="53"/>
      <c r="P7" s="54">
        <v>1</v>
      </c>
      <c r="Q7" s="67">
        <f t="shared" si="0"/>
        <v>1</v>
      </c>
      <c r="R7" s="68">
        <f t="shared" si="1"/>
        <v>1672</v>
      </c>
    </row>
    <row r="8" s="17" customFormat="1" ht="14.25" spans="1:18">
      <c r="A8" s="29">
        <v>7</v>
      </c>
      <c r="B8" s="29" t="s">
        <v>114</v>
      </c>
      <c r="C8" s="29" t="s">
        <v>115</v>
      </c>
      <c r="D8" s="29"/>
      <c r="E8" s="37"/>
      <c r="F8" s="29" t="s">
        <v>116</v>
      </c>
      <c r="G8" s="32"/>
      <c r="H8" s="40"/>
      <c r="I8" s="40"/>
      <c r="J8" s="29"/>
      <c r="K8" s="59">
        <v>43350</v>
      </c>
      <c r="L8" s="49">
        <v>43352</v>
      </c>
      <c r="M8" s="51" t="s">
        <v>101</v>
      </c>
      <c r="N8" s="56">
        <v>1672</v>
      </c>
      <c r="O8" s="53"/>
      <c r="P8" s="54">
        <v>1</v>
      </c>
      <c r="Q8" s="67">
        <f t="shared" si="0"/>
        <v>2</v>
      </c>
      <c r="R8" s="68">
        <f t="shared" si="1"/>
        <v>3344</v>
      </c>
    </row>
    <row r="9" s="17" customFormat="1" ht="14.25" spans="1:18">
      <c r="A9" s="29">
        <v>8</v>
      </c>
      <c r="B9" s="40" t="s">
        <v>117</v>
      </c>
      <c r="C9" s="40" t="s">
        <v>118</v>
      </c>
      <c r="D9" s="29"/>
      <c r="E9" s="37"/>
      <c r="F9" s="36"/>
      <c r="G9" s="32"/>
      <c r="H9" s="29"/>
      <c r="I9" s="29"/>
      <c r="J9" s="29"/>
      <c r="K9" s="59">
        <v>43350</v>
      </c>
      <c r="L9" s="49">
        <v>43352</v>
      </c>
      <c r="M9" s="51" t="s">
        <v>101</v>
      </c>
      <c r="N9" s="56">
        <v>1672</v>
      </c>
      <c r="O9" s="53"/>
      <c r="P9" s="54">
        <v>1</v>
      </c>
      <c r="Q9" s="67">
        <f t="shared" si="0"/>
        <v>2</v>
      </c>
      <c r="R9" s="68">
        <f t="shared" si="1"/>
        <v>3344</v>
      </c>
    </row>
    <row r="10" s="18" customFormat="1" ht="14.25" spans="1:18">
      <c r="A10" s="29">
        <v>9</v>
      </c>
      <c r="B10" s="40" t="s">
        <v>119</v>
      </c>
      <c r="C10" s="40" t="s">
        <v>120</v>
      </c>
      <c r="D10" s="29"/>
      <c r="E10" s="37"/>
      <c r="F10" s="29" t="s">
        <v>121</v>
      </c>
      <c r="G10" s="29"/>
      <c r="H10" s="29"/>
      <c r="I10" s="29"/>
      <c r="J10" s="29"/>
      <c r="K10" s="59">
        <v>43350</v>
      </c>
      <c r="L10" s="49">
        <v>43352</v>
      </c>
      <c r="M10" s="51" t="s">
        <v>101</v>
      </c>
      <c r="N10" s="56">
        <v>1672</v>
      </c>
      <c r="O10" s="53"/>
      <c r="P10" s="36">
        <v>1</v>
      </c>
      <c r="Q10" s="67">
        <f t="shared" si="0"/>
        <v>2</v>
      </c>
      <c r="R10" s="68">
        <f t="shared" si="1"/>
        <v>3344</v>
      </c>
    </row>
    <row r="11" s="17" customFormat="1" ht="14.25" spans="1:18">
      <c r="A11" s="29">
        <v>10</v>
      </c>
      <c r="B11" s="40" t="s">
        <v>122</v>
      </c>
      <c r="C11" s="40" t="s">
        <v>122</v>
      </c>
      <c r="D11" s="29"/>
      <c r="E11" s="37"/>
      <c r="F11" s="36" t="s">
        <v>123</v>
      </c>
      <c r="G11" s="32"/>
      <c r="H11" s="29"/>
      <c r="I11" s="29"/>
      <c r="J11" s="29"/>
      <c r="K11" s="59">
        <v>43351</v>
      </c>
      <c r="L11" s="49">
        <v>43352</v>
      </c>
      <c r="M11" s="51" t="s">
        <v>101</v>
      </c>
      <c r="N11" s="56">
        <v>1672</v>
      </c>
      <c r="O11" s="53"/>
      <c r="P11" s="54">
        <v>1</v>
      </c>
      <c r="Q11" s="67">
        <f t="shared" si="0"/>
        <v>1</v>
      </c>
      <c r="R11" s="68">
        <f t="shared" si="1"/>
        <v>1672</v>
      </c>
    </row>
    <row r="12" s="17" customFormat="1" ht="14.25" spans="1:18">
      <c r="A12" s="29">
        <v>11</v>
      </c>
      <c r="B12" s="40" t="s">
        <v>105</v>
      </c>
      <c r="C12" s="41" t="s">
        <v>124</v>
      </c>
      <c r="D12" s="29"/>
      <c r="E12" s="37"/>
      <c r="F12" s="36" t="s">
        <v>125</v>
      </c>
      <c r="G12" s="42"/>
      <c r="H12" s="31"/>
      <c r="I12" s="31"/>
      <c r="J12" s="31"/>
      <c r="K12" s="60">
        <v>43351</v>
      </c>
      <c r="L12" s="49">
        <v>43352</v>
      </c>
      <c r="M12" s="51" t="s">
        <v>101</v>
      </c>
      <c r="N12" s="56">
        <v>1672</v>
      </c>
      <c r="O12" s="53"/>
      <c r="P12" s="54">
        <v>1</v>
      </c>
      <c r="Q12" s="67">
        <f t="shared" si="0"/>
        <v>1</v>
      </c>
      <c r="R12" s="68">
        <f t="shared" si="1"/>
        <v>1672</v>
      </c>
    </row>
    <row r="13" s="17" customFormat="1" ht="14.25" spans="1:18">
      <c r="A13" s="29">
        <v>12</v>
      </c>
      <c r="B13" s="40" t="s">
        <v>122</v>
      </c>
      <c r="C13" s="40" t="s">
        <v>126</v>
      </c>
      <c r="D13" s="29"/>
      <c r="E13" s="37"/>
      <c r="F13" s="29" t="s">
        <v>127</v>
      </c>
      <c r="G13" s="32"/>
      <c r="H13" s="32" t="s">
        <v>98</v>
      </c>
      <c r="I13" s="32" t="s">
        <v>128</v>
      </c>
      <c r="J13" s="32" t="s">
        <v>129</v>
      </c>
      <c r="K13" s="61">
        <v>43351</v>
      </c>
      <c r="L13" s="60">
        <v>43352</v>
      </c>
      <c r="M13" s="51" t="s">
        <v>101</v>
      </c>
      <c r="N13" s="62">
        <v>2103</v>
      </c>
      <c r="O13" s="53"/>
      <c r="P13" s="54">
        <v>2</v>
      </c>
      <c r="Q13" s="67">
        <f t="shared" si="0"/>
        <v>1</v>
      </c>
      <c r="R13" s="68">
        <f t="shared" si="1"/>
        <v>2103</v>
      </c>
    </row>
    <row r="14" s="17" customFormat="1" ht="14.25" spans="1:18">
      <c r="A14" s="29">
        <v>13</v>
      </c>
      <c r="B14" s="30" t="s">
        <v>130</v>
      </c>
      <c r="C14" s="30" t="s">
        <v>131</v>
      </c>
      <c r="D14" s="29"/>
      <c r="E14" s="37"/>
      <c r="F14" s="43" t="s">
        <v>132</v>
      </c>
      <c r="G14" s="32"/>
      <c r="H14" s="29"/>
      <c r="I14" s="29"/>
      <c r="J14" s="29"/>
      <c r="K14" s="61">
        <v>43350</v>
      </c>
      <c r="L14" s="60">
        <v>43352</v>
      </c>
      <c r="M14" s="51" t="s">
        <v>101</v>
      </c>
      <c r="N14" s="62">
        <v>2103</v>
      </c>
      <c r="O14" s="53"/>
      <c r="P14" s="36">
        <v>2</v>
      </c>
      <c r="Q14" s="67">
        <f t="shared" si="0"/>
        <v>2</v>
      </c>
      <c r="R14" s="68">
        <f t="shared" si="1"/>
        <v>4206</v>
      </c>
    </row>
    <row r="15" s="17" customFormat="1" ht="14.25" spans="1:18">
      <c r="A15" s="29"/>
      <c r="B15" s="44" t="s">
        <v>133</v>
      </c>
      <c r="C15" s="44" t="s">
        <v>134</v>
      </c>
      <c r="D15" s="45"/>
      <c r="E15" s="46"/>
      <c r="F15" s="47" t="s">
        <v>135</v>
      </c>
      <c r="G15" s="32"/>
      <c r="H15" s="29"/>
      <c r="I15" s="29"/>
      <c r="J15" s="29"/>
      <c r="K15" s="63">
        <v>43350</v>
      </c>
      <c r="L15" s="64">
        <v>43351</v>
      </c>
      <c r="M15" s="51" t="s">
        <v>101</v>
      </c>
      <c r="N15" s="56">
        <v>1672</v>
      </c>
      <c r="O15" s="53"/>
      <c r="P15" s="54">
        <v>1</v>
      </c>
      <c r="Q15" s="67">
        <f t="shared" si="0"/>
        <v>1</v>
      </c>
      <c r="R15" s="68">
        <f t="shared" si="1"/>
        <v>1672</v>
      </c>
    </row>
    <row r="16" s="18" customFormat="1" ht="14.25" spans="1:18">
      <c r="A16" s="29"/>
      <c r="B16" s="44" t="s">
        <v>133</v>
      </c>
      <c r="C16" s="44" t="s">
        <v>136</v>
      </c>
      <c r="D16" s="45"/>
      <c r="E16" s="46"/>
      <c r="F16" s="47" t="s">
        <v>137</v>
      </c>
      <c r="G16" s="29"/>
      <c r="H16" s="29"/>
      <c r="I16" s="29"/>
      <c r="J16" s="29"/>
      <c r="K16" s="63">
        <v>43350</v>
      </c>
      <c r="L16" s="64">
        <v>43351</v>
      </c>
      <c r="M16" s="51" t="s">
        <v>101</v>
      </c>
      <c r="N16" s="56">
        <v>1672</v>
      </c>
      <c r="O16" s="53"/>
      <c r="P16" s="54">
        <v>1</v>
      </c>
      <c r="Q16" s="67">
        <f t="shared" si="0"/>
        <v>1</v>
      </c>
      <c r="R16" s="68">
        <f t="shared" si="1"/>
        <v>1672</v>
      </c>
    </row>
    <row r="17" spans="18:18">
      <c r="R17" s="26">
        <f>SUM(R2:R16)</f>
        <v>39397</v>
      </c>
    </row>
  </sheetData>
  <mergeCells count="3">
    <mergeCell ref="B2:B3"/>
    <mergeCell ref="C2:C3"/>
    <mergeCell ref="F2:F3"/>
  </mergeCells>
  <conditionalFormatting sqref="K15">
    <cfRule type="expression" dxfId="0" priority="3" stopIfTrue="1">
      <formula>EXACT(F15,"*")</formula>
    </cfRule>
  </conditionalFormatting>
  <conditionalFormatting sqref="L15">
    <cfRule type="expression" dxfId="0" priority="4" stopIfTrue="1">
      <formula>EXACT(F15,"*")</formula>
    </cfRule>
  </conditionalFormatting>
  <conditionalFormatting sqref="K16">
    <cfRule type="expression" dxfId="0" priority="1" stopIfTrue="1">
      <formula>EXACT(F16,"*")</formula>
    </cfRule>
  </conditionalFormatting>
  <conditionalFormatting sqref="L16">
    <cfRule type="expression" dxfId="0" priority="2" stopIfTrue="1">
      <formula>EXACT(F16,"*")</formula>
    </cfRule>
  </conditionalFormatting>
  <conditionalFormatting sqref="K2:K11">
    <cfRule type="expression" dxfId="0" priority="5" stopIfTrue="1">
      <formula>EXACT(F2,"*")</formula>
    </cfRule>
  </conditionalFormatting>
  <conditionalFormatting sqref="L2:L12">
    <cfRule type="expression" dxfId="0" priority="6" stopIfTrue="1">
      <formula>EXACT(F2,"*")</formula>
    </cfRule>
  </conditionalFormatting>
  <printOptions gridLines="1"/>
  <pageMargins left="0.25" right="0.25" top="0.75" bottom="0.75" header="0.3" footer="0.3"/>
  <pageSetup paperSize="9" scale="68" orientation="landscape"/>
  <headerFooter alignWithMargins="0">
    <oddHeader>&amp;C&amp;F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9"/>
  <sheetViews>
    <sheetView topLeftCell="A7" workbookViewId="0">
      <selection activeCell="F19" sqref="F19"/>
    </sheetView>
  </sheetViews>
  <sheetFormatPr defaultColWidth="9" defaultRowHeight="13.5" outlineLevelCol="7"/>
  <cols>
    <col min="1" max="1" width="23.75" style="3" customWidth="1"/>
    <col min="2" max="2" width="14.3333333333333" style="3" customWidth="1"/>
    <col min="3" max="3" width="39" style="3" customWidth="1"/>
    <col min="4" max="4" width="42.375" style="3" customWidth="1"/>
    <col min="5" max="5" width="9" style="4"/>
    <col min="6" max="6" width="12.875" style="3" customWidth="1"/>
    <col min="7" max="7" width="9" style="4"/>
    <col min="8" max="8" width="12.625" style="4"/>
    <col min="9" max="11" width="9" style="4"/>
    <col min="12" max="12" width="12.625" style="4"/>
    <col min="13" max="16383" width="9" style="4"/>
  </cols>
  <sheetData>
    <row r="1" s="1" customFormat="1" ht="25.8" customHeight="1" spans="1:6">
      <c r="A1" s="5" t="s">
        <v>138</v>
      </c>
      <c r="B1" s="5" t="s">
        <v>139</v>
      </c>
      <c r="C1" s="5" t="s">
        <v>140</v>
      </c>
      <c r="D1" s="5" t="s">
        <v>141</v>
      </c>
      <c r="E1" s="5" t="s">
        <v>142</v>
      </c>
      <c r="F1" s="5" t="s">
        <v>143</v>
      </c>
    </row>
    <row r="2" s="2" customFormat="1" ht="51" customHeight="1" spans="1:7">
      <c r="A2" s="6" t="s">
        <v>144</v>
      </c>
      <c r="B2" s="7">
        <v>43349</v>
      </c>
      <c r="C2" s="8" t="s">
        <v>145</v>
      </c>
      <c r="D2" s="9" t="s">
        <v>146</v>
      </c>
      <c r="E2" s="10" t="s">
        <v>147</v>
      </c>
      <c r="F2" s="8">
        <v>900</v>
      </c>
      <c r="G2" s="4"/>
    </row>
    <row r="3" s="2" customFormat="1" ht="25.8" customHeight="1" spans="1:8">
      <c r="A3" s="11" t="s">
        <v>116</v>
      </c>
      <c r="B3" s="8" t="s">
        <v>148</v>
      </c>
      <c r="C3" s="8" t="s">
        <v>149</v>
      </c>
      <c r="D3" s="12" t="s">
        <v>150</v>
      </c>
      <c r="E3" s="8" t="s">
        <v>147</v>
      </c>
      <c r="F3" s="8">
        <v>1100</v>
      </c>
      <c r="G3" s="13"/>
      <c r="H3" s="8"/>
    </row>
    <row r="4" s="2" customFormat="1" ht="25.8" customHeight="1" spans="1:6">
      <c r="A4" s="8" t="s">
        <v>107</v>
      </c>
      <c r="B4" s="7">
        <v>43350</v>
      </c>
      <c r="C4" s="8" t="s">
        <v>151</v>
      </c>
      <c r="D4" s="8" t="s">
        <v>152</v>
      </c>
      <c r="E4" s="10" t="s">
        <v>147</v>
      </c>
      <c r="F4" s="8">
        <v>650</v>
      </c>
    </row>
    <row r="5" s="2" customFormat="1" ht="24" customHeight="1" spans="1:6">
      <c r="A5" s="8" t="s">
        <v>121</v>
      </c>
      <c r="B5" s="7">
        <v>43350</v>
      </c>
      <c r="C5" s="8" t="s">
        <v>153</v>
      </c>
      <c r="D5" s="8" t="s">
        <v>154</v>
      </c>
      <c r="E5" s="10" t="s">
        <v>147</v>
      </c>
      <c r="F5" s="8">
        <v>650</v>
      </c>
    </row>
    <row r="6" s="2" customFormat="1" ht="26.4" customHeight="1" spans="1:6">
      <c r="A6" s="8" t="s">
        <v>123</v>
      </c>
      <c r="B6" s="7">
        <v>43351</v>
      </c>
      <c r="C6" s="8" t="s">
        <v>155</v>
      </c>
      <c r="D6" s="8" t="s">
        <v>152</v>
      </c>
      <c r="E6" s="10" t="s">
        <v>147</v>
      </c>
      <c r="F6" s="8">
        <v>650</v>
      </c>
    </row>
    <row r="7" s="2" customFormat="1" ht="25.8" customHeight="1" spans="1:6">
      <c r="A7" s="8" t="s">
        <v>110</v>
      </c>
      <c r="B7" s="7">
        <v>43351</v>
      </c>
      <c r="C7" s="8" t="s">
        <v>156</v>
      </c>
      <c r="D7" s="14" t="s">
        <v>152</v>
      </c>
      <c r="E7" s="8" t="s">
        <v>147</v>
      </c>
      <c r="F7" s="8">
        <v>650</v>
      </c>
    </row>
    <row r="8" s="2" customFormat="1" ht="25.8" customHeight="1" spans="1:6">
      <c r="A8" s="8" t="s">
        <v>113</v>
      </c>
      <c r="B8" s="7">
        <v>43351</v>
      </c>
      <c r="C8" s="8" t="s">
        <v>156</v>
      </c>
      <c r="D8" s="15"/>
      <c r="E8" s="8"/>
      <c r="F8" s="8"/>
    </row>
    <row r="9" s="2" customFormat="1" ht="25.8" customHeight="1" spans="1:6">
      <c r="A9" s="8" t="s">
        <v>104</v>
      </c>
      <c r="B9" s="7">
        <v>43351</v>
      </c>
      <c r="C9" s="8" t="s">
        <v>157</v>
      </c>
      <c r="D9" s="8" t="s">
        <v>154</v>
      </c>
      <c r="E9" s="10" t="s">
        <v>147</v>
      </c>
      <c r="F9" s="8">
        <v>650</v>
      </c>
    </row>
    <row r="10" s="2" customFormat="1" ht="26.4" customHeight="1" spans="1:6">
      <c r="A10" s="8" t="s">
        <v>129</v>
      </c>
      <c r="B10" s="7">
        <v>43351</v>
      </c>
      <c r="C10" s="8" t="s">
        <v>153</v>
      </c>
      <c r="D10" s="14" t="s">
        <v>154</v>
      </c>
      <c r="E10" s="8" t="s">
        <v>147</v>
      </c>
      <c r="F10" s="8">
        <v>650</v>
      </c>
    </row>
    <row r="11" s="2" customFormat="1" ht="26.4" customHeight="1" spans="1:6">
      <c r="A11" s="8" t="s">
        <v>127</v>
      </c>
      <c r="B11" s="7">
        <v>43351</v>
      </c>
      <c r="C11" s="8" t="s">
        <v>153</v>
      </c>
      <c r="D11" s="15"/>
      <c r="E11" s="8"/>
      <c r="F11" s="8"/>
    </row>
    <row r="12" s="1" customFormat="1" ht="25.8" customHeight="1" spans="1:6">
      <c r="A12" s="5" t="s">
        <v>138</v>
      </c>
      <c r="B12" s="5" t="s">
        <v>158</v>
      </c>
      <c r="C12" s="5" t="s">
        <v>159</v>
      </c>
      <c r="D12" s="5" t="s">
        <v>141</v>
      </c>
      <c r="E12" s="5" t="s">
        <v>142</v>
      </c>
      <c r="F12" s="5"/>
    </row>
    <row r="13" s="2" customFormat="1" ht="25.8" customHeight="1" spans="1:6">
      <c r="A13" s="8" t="s">
        <v>110</v>
      </c>
      <c r="B13" s="7">
        <v>43352</v>
      </c>
      <c r="C13" s="8" t="s">
        <v>160</v>
      </c>
      <c r="D13" s="14" t="s">
        <v>161</v>
      </c>
      <c r="E13" s="8" t="s">
        <v>147</v>
      </c>
      <c r="F13" s="8">
        <v>650</v>
      </c>
    </row>
    <row r="14" s="2" customFormat="1" ht="25.8" customHeight="1" spans="1:6">
      <c r="A14" s="8" t="s">
        <v>113</v>
      </c>
      <c r="B14" s="7">
        <v>43352</v>
      </c>
      <c r="C14" s="8" t="s">
        <v>162</v>
      </c>
      <c r="D14" s="15"/>
      <c r="E14" s="8"/>
      <c r="F14" s="8"/>
    </row>
    <row r="15" s="2" customFormat="1" ht="26.4" customHeight="1" spans="1:7">
      <c r="A15" s="6" t="s">
        <v>144</v>
      </c>
      <c r="B15" s="7">
        <v>43352</v>
      </c>
      <c r="C15" s="8" t="s">
        <v>163</v>
      </c>
      <c r="D15" s="16" t="s">
        <v>164</v>
      </c>
      <c r="E15" s="10" t="s">
        <v>147</v>
      </c>
      <c r="F15" s="8">
        <v>650</v>
      </c>
      <c r="G15" s="4"/>
    </row>
    <row r="16" s="2" customFormat="1" ht="25.8" customHeight="1" spans="1:6">
      <c r="A16" s="8" t="s">
        <v>104</v>
      </c>
      <c r="B16" s="7">
        <v>43352</v>
      </c>
      <c r="C16" s="8" t="s">
        <v>165</v>
      </c>
      <c r="D16" s="8" t="s">
        <v>166</v>
      </c>
      <c r="E16" s="10" t="s">
        <v>147</v>
      </c>
      <c r="F16" s="8">
        <v>650</v>
      </c>
    </row>
    <row r="17" s="2" customFormat="1" ht="25.8" customHeight="1" spans="1:6">
      <c r="A17" s="8" t="s">
        <v>107</v>
      </c>
      <c r="B17" s="7">
        <v>43352</v>
      </c>
      <c r="C17" s="8" t="s">
        <v>167</v>
      </c>
      <c r="D17" s="8" t="s">
        <v>168</v>
      </c>
      <c r="E17" s="10" t="s">
        <v>147</v>
      </c>
      <c r="F17" s="8">
        <v>650</v>
      </c>
    </row>
    <row r="18" s="2" customFormat="1" ht="25.8" customHeight="1" spans="1:6">
      <c r="A18" s="11" t="s">
        <v>116</v>
      </c>
      <c r="B18" s="12">
        <v>43353</v>
      </c>
      <c r="C18" s="8" t="s">
        <v>169</v>
      </c>
      <c r="D18" s="8" t="s">
        <v>170</v>
      </c>
      <c r="E18" s="10" t="s">
        <v>147</v>
      </c>
      <c r="F18" s="8">
        <v>1100</v>
      </c>
    </row>
    <row r="19" spans="6:6">
      <c r="F19" s="3">
        <f>SUM(F2:F18)</f>
        <v>9600</v>
      </c>
    </row>
  </sheetData>
  <mergeCells count="9">
    <mergeCell ref="D7:D8"/>
    <mergeCell ref="D10:D11"/>
    <mergeCell ref="D13:D14"/>
    <mergeCell ref="E7:E8"/>
    <mergeCell ref="E10:E11"/>
    <mergeCell ref="E13:E14"/>
    <mergeCell ref="F7:F8"/>
    <mergeCell ref="F10:F11"/>
    <mergeCell ref="F13:F14"/>
  </mergeCells>
  <pageMargins left="0.699305555555556" right="0.699305555555556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结算单</vt:lpstr>
      <vt:lpstr>酒店入住明细</vt:lpstr>
      <vt:lpstr>用车明细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celine唐</cp:lastModifiedBy>
  <dcterms:created xsi:type="dcterms:W3CDTF">2016-11-07T11:42:00Z</dcterms:created>
  <dcterms:modified xsi:type="dcterms:W3CDTF">2018-11-16T04:22:09Z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2052-10.1.0.7469</vt:lpwstr>
  </property>
</Properties>
</file>