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<sst xmlns="http://schemas.openxmlformats.org/spreadsheetml/2006/main" count="220" uniqueCount="198">
  <si>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</si>
  <si>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</si>
  <si>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</si>
  <si>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</si>
  <si>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</si>
  <si>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</si>
  <si>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</si>
  <si>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</si>
  <si>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</si>
  <si>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</si>
  <si>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</si>
  <si>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</si>
  <si>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</si>
  <si>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</si>
  <si>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</si>
  <si>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</si>
  <si>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朱辉8.24日加油费</t>
  </si>
  <si>
    <t>可用项目：租车费、大交通、过路费、过桥费。
加油费（仅试驾活动可用，且只可使用活动当时当地的加油票）</t>
  </si>
  <si>
    <t>朱辉8.24日过路费</t>
  </si>
  <si>
    <t>朱辉8.25日加油费</t>
  </si>
  <si>
    <t>朱辉8.25日停车费</t>
  </si>
  <si>
    <t>朱辉8.26日加油费</t>
  </si>
  <si>
    <t>朱辉8.26日停车费</t>
  </si>
  <si>
    <t>朱辉8.27日加油费</t>
  </si>
  <si>
    <t>朱辉8.27日过路费</t>
  </si>
  <si>
    <t>朱辉8.27日停车费</t>
  </si>
  <si>
    <t>曾龙辉8.24停车费</t>
  </si>
  <si>
    <t>曾龙辉8.25加油费</t>
  </si>
  <si>
    <t>曾龙辉8.25过路费</t>
  </si>
  <si>
    <t>曾龙辉8.26加油费</t>
  </si>
  <si>
    <t>曾龙辉8.27加油费</t>
  </si>
  <si>
    <t>曾龙辉8.27过路费</t>
  </si>
  <si>
    <t>刘国巨8.25加油费</t>
  </si>
  <si>
    <t>刘国巨8.25过路费</t>
  </si>
  <si>
    <t>刘国巨8.25停车费</t>
  </si>
  <si>
    <t>刘国巨8.26加油费</t>
  </si>
  <si>
    <t>刘国巨8.26过路费</t>
  </si>
  <si>
    <t>刘国巨8.26停车费</t>
  </si>
  <si>
    <t>王君君8.24停车费</t>
  </si>
  <si>
    <t>王君君8.26加油费</t>
  </si>
  <si>
    <t>王君君8.26停车费</t>
  </si>
  <si>
    <t>王君君8.26过路费</t>
  </si>
  <si>
    <t>王君君8.27加油费</t>
  </si>
  <si>
    <t>王君君8.27过路费</t>
  </si>
  <si>
    <t>王君君8.27停车费</t>
  </si>
  <si>
    <t>朱异聪8.24加油费</t>
  </si>
  <si>
    <t>朱异聪8.24过路费</t>
  </si>
  <si>
    <t>朱异聪8.24停车费</t>
  </si>
  <si>
    <t>朱异聪8.25加油费</t>
  </si>
  <si>
    <t>朱异聪8.25过路费</t>
  </si>
  <si>
    <t>方建鑫8.24加油费</t>
  </si>
  <si>
    <t>方建鑫8.24过路费</t>
  </si>
  <si>
    <t>方建鑫8.25加油费</t>
  </si>
  <si>
    <t>方建鑫8.25过路费</t>
  </si>
  <si>
    <t>方建鑫8.25停车费</t>
  </si>
  <si>
    <t>方建鑫8.26加油费</t>
  </si>
  <si>
    <t>方建鑫8.26过路费</t>
  </si>
  <si>
    <t>方建鑫8.26停车费</t>
  </si>
  <si>
    <t>方建鑫8.27过路费</t>
  </si>
  <si>
    <t>方建鑫8.27停车费</t>
  </si>
  <si>
    <t>张运辉8.24停车费</t>
  </si>
  <si>
    <t>张运辉8.26加油费</t>
  </si>
  <si>
    <t>张运辉8.27加油费</t>
  </si>
  <si>
    <t>张运辉8.27过路费</t>
  </si>
  <si>
    <t>秦新亮8.24加油费</t>
  </si>
  <si>
    <t>秦新亮8.24停车费</t>
  </si>
  <si>
    <t>秦新亮8.26加油费</t>
  </si>
  <si>
    <t>秦新亮8.26过路费</t>
  </si>
  <si>
    <t>秦新亮8.26停车费</t>
  </si>
  <si>
    <t>秦新亮8.27加油费</t>
  </si>
  <si>
    <t>秦新亮8.27过路费</t>
  </si>
  <si>
    <t>秦新亮8.27停车费</t>
  </si>
  <si>
    <t>蔡雄峰8.24加油费</t>
  </si>
  <si>
    <t>蔡雄峰8.24过路费</t>
  </si>
  <si>
    <t>蔡雄峰8.24停车费</t>
  </si>
  <si>
    <t>蔡雄峰8.25加油费</t>
  </si>
  <si>
    <t>蔡雄峰8.25过路费</t>
  </si>
  <si>
    <t>蔡雄峰8.25停车费</t>
  </si>
  <si>
    <t>蔡雄峰8.26加油费</t>
  </si>
  <si>
    <t>蔡雄峰8.26停车费</t>
  </si>
  <si>
    <t>蔡雄峰8.27加油费</t>
  </si>
  <si>
    <t>蔡雄峰8.27过路费</t>
  </si>
  <si>
    <t>蔡雄峰8.27停车费</t>
  </si>
  <si>
    <t>王志文8.24停车费</t>
  </si>
  <si>
    <t>王志文8.25加油费</t>
  </si>
  <si>
    <t>王志文8.25过路费</t>
  </si>
  <si>
    <t>王志文8.25停车费</t>
  </si>
  <si>
    <t>王志文8.26加油费</t>
  </si>
  <si>
    <t>王志文8.26停车费</t>
  </si>
  <si>
    <t>王志文8.27加油费</t>
  </si>
  <si>
    <t>王志文8.27过路费</t>
  </si>
  <si>
    <t>周宇龙8.26过路费</t>
  </si>
  <si>
    <t>周宇龙8.26停车费</t>
  </si>
  <si>
    <t>周宇龙8.27加油费</t>
  </si>
  <si>
    <t>周宇龙8.27过路费</t>
  </si>
  <si>
    <t>曹振任8.24加油费</t>
  </si>
  <si>
    <t>曹振任8.24过路费</t>
  </si>
  <si>
    <t>曹振任8.24停车费</t>
  </si>
  <si>
    <t>曹振任8.25加油费</t>
  </si>
  <si>
    <t>曹振任8.25过路费</t>
  </si>
  <si>
    <t>曹振任8.25停车费</t>
  </si>
  <si>
    <t>曹振任8.26加油费</t>
  </si>
  <si>
    <t>曹振任8.26过路费</t>
  </si>
  <si>
    <t>曹振任8.26停车费</t>
  </si>
  <si>
    <t>曹振任8.27加油费</t>
  </si>
  <si>
    <t>曹振任8.27过路费</t>
  </si>
  <si>
    <t>曹振任8.27停车费</t>
  </si>
  <si>
    <t>沈梓鑫8.24停车费</t>
  </si>
  <si>
    <t>沈梓鑫8.26加油费</t>
  </si>
  <si>
    <t>马志豪8.23停车费</t>
  </si>
  <si>
    <t>马志豪8.23过路费</t>
  </si>
  <si>
    <t>马志豪8.24停车费</t>
  </si>
  <si>
    <t>马志豪8.26加油费</t>
  </si>
  <si>
    <t>马志豪8.26停车费</t>
  </si>
  <si>
    <t>马志豪8.26过路费</t>
  </si>
  <si>
    <t>马志豪8.27停车费</t>
  </si>
  <si>
    <t>彭庆平8.24过路费</t>
  </si>
  <si>
    <t>彭庆平8.24停车费</t>
  </si>
  <si>
    <t>彭庆平8.24加油费</t>
  </si>
  <si>
    <t>池明8.25过路费</t>
  </si>
  <si>
    <t>池明8.25停车费</t>
  </si>
  <si>
    <t>池明8.26加油费</t>
  </si>
  <si>
    <t>池明8.26停车费</t>
  </si>
  <si>
    <t>张东宝8.25加油费</t>
  </si>
  <si>
    <t>张东宝8.25过路费</t>
  </si>
  <si>
    <t>张东宝8.26加油费</t>
  </si>
  <si>
    <t>张东宝8.26过路费</t>
  </si>
  <si>
    <t>李岩彬8.24过路费</t>
  </si>
  <si>
    <t>李岩彬8.24停车费</t>
  </si>
  <si>
    <t>李岩彬8.26加油费</t>
  </si>
  <si>
    <t>李岩彬8.26过路费</t>
  </si>
  <si>
    <t>李岩彬8.26停车费</t>
  </si>
  <si>
    <t>李岩彬8.27过路费</t>
  </si>
  <si>
    <t>李岩彬8.27停车费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</si>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</sst>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6" fillId="8" borderId="8" xfId="0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9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64"/>
  <sheetViews>
    <sheetView tabSelected="1" zoomScale="57" zoomScaleNormal="57" workbookViewId="0">
      <selection activeCell="J161" sqref="J161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f>200</f>
        <v>200</v>
      </c>
      <c r="G8" s="60">
        <v>0</v>
      </c>
      <c r="H8" s="61">
        <f>F8+G8</f>
        <v>200</v>
      </c>
      <c r="I8" s="67" t="s">
        <v>16</v>
      </c>
      <c r="J8" s="68" t="s">
        <v>17</v>
      </c>
    </row>
    <row r="9" customHeight="1" spans="1:10">
      <c r="A9" s="62"/>
      <c r="B9" s="63"/>
      <c r="C9" s="64"/>
      <c r="D9" s="62"/>
      <c r="E9" s="64"/>
      <c r="F9" s="60">
        <f>16</f>
        <v>16</v>
      </c>
      <c r="G9" s="60">
        <v>0</v>
      </c>
      <c r="H9" s="61">
        <f>F9+G9</f>
        <v>16</v>
      </c>
      <c r="I9" s="67" t="s">
        <v>18</v>
      </c>
      <c r="J9" s="69"/>
    </row>
    <row r="10" customHeight="1" spans="1:10">
      <c r="A10" s="62"/>
      <c r="B10" s="63"/>
      <c r="C10" s="64"/>
      <c r="D10" s="62"/>
      <c r="E10" s="64"/>
      <c r="F10" s="60">
        <f>200</f>
        <v>200</v>
      </c>
      <c r="G10" s="60">
        <v>0</v>
      </c>
      <c r="H10" s="61">
        <f>F10+G10</f>
        <v>200</v>
      </c>
      <c r="I10" s="67" t="s">
        <v>19</v>
      </c>
      <c r="J10" s="69"/>
    </row>
    <row r="11" customHeight="1" spans="1:10">
      <c r="A11" s="62"/>
      <c r="B11" s="63"/>
      <c r="C11" s="64"/>
      <c r="D11" s="62"/>
      <c r="E11" s="64"/>
      <c r="F11" s="60">
        <f>11+6</f>
        <v>17</v>
      </c>
      <c r="G11" s="60">
        <v>0</v>
      </c>
      <c r="H11" s="61">
        <f>F11+G11</f>
        <v>17</v>
      </c>
      <c r="I11" s="67" t="s">
        <v>20</v>
      </c>
      <c r="J11" s="69"/>
    </row>
    <row r="12" customHeight="1" spans="1:10">
      <c r="A12" s="62"/>
      <c r="B12" s="63"/>
      <c r="C12" s="64"/>
      <c r="D12" s="62"/>
      <c r="E12" s="64"/>
      <c r="F12" s="60">
        <f>200</f>
        <v>200</v>
      </c>
      <c r="G12" s="60">
        <v>0</v>
      </c>
      <c r="H12" s="61">
        <f>F12+G12</f>
        <v>200</v>
      </c>
      <c r="I12" s="67" t="s">
        <v>21</v>
      </c>
      <c r="J12" s="69"/>
    </row>
    <row r="13" customHeight="1" spans="1:10">
      <c r="A13" s="62"/>
      <c r="B13" s="63"/>
      <c r="C13" s="64"/>
      <c r="D13" s="62"/>
      <c r="E13" s="64"/>
      <c r="F13" s="61">
        <f>18</f>
        <v>18</v>
      </c>
      <c r="G13" s="60">
        <v>0</v>
      </c>
      <c r="H13" s="61">
        <f>F13+G13</f>
        <v>18</v>
      </c>
      <c r="I13" s="67" t="s">
        <v>22</v>
      </c>
      <c r="J13" s="69"/>
    </row>
    <row r="14" customHeight="1" spans="1:10">
      <c r="A14" s="62"/>
      <c r="B14" s="63"/>
      <c r="C14" s="64"/>
      <c r="D14" s="62"/>
      <c r="E14" s="64"/>
      <c r="F14" s="60">
        <v>0</v>
      </c>
      <c r="G14" s="60">
        <f>10</f>
        <v>10</v>
      </c>
      <c r="H14" s="61">
        <f>F14+G14</f>
        <v>10</v>
      </c>
      <c r="I14" s="67" t="s">
        <v>22</v>
      </c>
      <c r="J14" s="69"/>
    </row>
    <row r="15" customHeight="1" spans="1:10">
      <c r="A15" s="62"/>
      <c r="B15" s="63"/>
      <c r="C15" s="64"/>
      <c r="D15" s="62"/>
      <c r="E15" s="64"/>
      <c r="F15" s="60">
        <f>200</f>
        <v>200</v>
      </c>
      <c r="G15" s="60">
        <v>0</v>
      </c>
      <c r="H15" s="61">
        <f t="shared" ref="H15:H41" si="0">F15+G15</f>
        <v>200</v>
      </c>
      <c r="I15" s="67" t="s">
        <v>23</v>
      </c>
      <c r="J15" s="69"/>
    </row>
    <row r="16" customHeight="1" spans="1:10">
      <c r="A16" s="62"/>
      <c r="B16" s="63"/>
      <c r="C16" s="64"/>
      <c r="D16" s="62"/>
      <c r="E16" s="64"/>
      <c r="F16" s="60">
        <f>12+6</f>
        <v>18</v>
      </c>
      <c r="G16" s="60">
        <v>0</v>
      </c>
      <c r="H16" s="61">
        <f t="shared" si="0"/>
        <v>18</v>
      </c>
      <c r="I16" s="67" t="s">
        <v>24</v>
      </c>
      <c r="J16" s="69"/>
    </row>
    <row r="17" customHeight="1" spans="1:10">
      <c r="A17" s="62"/>
      <c r="B17" s="63"/>
      <c r="C17" s="64"/>
      <c r="D17" s="62"/>
      <c r="E17" s="64"/>
      <c r="F17" s="60">
        <v>0</v>
      </c>
      <c r="G17" s="60">
        <f>10</f>
        <v>10</v>
      </c>
      <c r="H17" s="61">
        <f t="shared" si="0"/>
        <v>10</v>
      </c>
      <c r="I17" s="67" t="s">
        <v>25</v>
      </c>
      <c r="J17" s="69"/>
    </row>
    <row r="18" customHeight="1" spans="1:10">
      <c r="A18" s="62"/>
      <c r="B18" s="63"/>
      <c r="C18" s="64"/>
      <c r="D18" s="62"/>
      <c r="E18" s="64"/>
      <c r="F18" s="60">
        <v>0</v>
      </c>
      <c r="G18" s="60">
        <f>10+10+11</f>
        <v>31</v>
      </c>
      <c r="H18" s="61">
        <f t="shared" si="0"/>
        <v>31</v>
      </c>
      <c r="I18" s="67" t="s">
        <v>26</v>
      </c>
      <c r="J18" s="69"/>
    </row>
    <row r="19" customHeight="1" spans="1:10">
      <c r="A19" s="62"/>
      <c r="B19" s="63"/>
      <c r="C19" s="64"/>
      <c r="D19" s="62"/>
      <c r="E19" s="64"/>
      <c r="F19" s="60">
        <f>200</f>
        <v>200</v>
      </c>
      <c r="G19" s="60">
        <v>0</v>
      </c>
      <c r="H19" s="61">
        <f t="shared" si="0"/>
        <v>200</v>
      </c>
      <c r="I19" s="67" t="s">
        <v>27</v>
      </c>
      <c r="J19" s="69"/>
    </row>
    <row r="20" customHeight="1" spans="1:10">
      <c r="A20" s="62"/>
      <c r="B20" s="63"/>
      <c r="C20" s="64"/>
      <c r="D20" s="62"/>
      <c r="E20" s="64"/>
      <c r="F20" s="60">
        <v>0</v>
      </c>
      <c r="G20" s="60">
        <f>8</f>
        <v>8</v>
      </c>
      <c r="H20" s="61">
        <f t="shared" si="0"/>
        <v>8</v>
      </c>
      <c r="I20" s="67" t="s">
        <v>28</v>
      </c>
      <c r="J20" s="69"/>
    </row>
    <row r="21" customHeight="1" spans="1:10">
      <c r="A21" s="62"/>
      <c r="B21" s="63"/>
      <c r="C21" s="64"/>
      <c r="D21" s="62"/>
      <c r="E21" s="64"/>
      <c r="F21" s="60">
        <f>200</f>
        <v>200</v>
      </c>
      <c r="G21" s="60">
        <v>0</v>
      </c>
      <c r="H21" s="61">
        <f t="shared" si="0"/>
        <v>200</v>
      </c>
      <c r="I21" s="67" t="s">
        <v>29</v>
      </c>
      <c r="J21" s="69"/>
    </row>
    <row r="22" customHeight="1" spans="1:10">
      <c r="A22" s="62"/>
      <c r="B22" s="63"/>
      <c r="C22" s="64"/>
      <c r="D22" s="62"/>
      <c r="E22" s="64"/>
      <c r="F22" s="60">
        <f>200</f>
        <v>200</v>
      </c>
      <c r="G22" s="60">
        <v>0</v>
      </c>
      <c r="H22" s="61">
        <f t="shared" si="0"/>
        <v>200</v>
      </c>
      <c r="I22" s="67" t="s">
        <v>30</v>
      </c>
      <c r="J22" s="69"/>
    </row>
    <row r="23" customHeight="1" spans="1:10">
      <c r="A23" s="62"/>
      <c r="B23" s="63"/>
      <c r="C23" s="64"/>
      <c r="D23" s="62"/>
      <c r="E23" s="64"/>
      <c r="F23" s="60">
        <v>0</v>
      </c>
      <c r="G23" s="60">
        <f>12+19</f>
        <v>31</v>
      </c>
      <c r="H23" s="61">
        <f t="shared" si="0"/>
        <v>31</v>
      </c>
      <c r="I23" s="67" t="s">
        <v>31</v>
      </c>
      <c r="J23" s="69"/>
    </row>
    <row r="24" customHeight="1" spans="1:10">
      <c r="A24" s="62"/>
      <c r="B24" s="63"/>
      <c r="C24" s="64"/>
      <c r="D24" s="62"/>
      <c r="E24" s="64"/>
      <c r="F24" s="60">
        <f>200</f>
        <v>200</v>
      </c>
      <c r="G24" s="60">
        <v>0</v>
      </c>
      <c r="H24" s="61">
        <f t="shared" si="0"/>
        <v>200</v>
      </c>
      <c r="I24" s="67" t="s">
        <v>32</v>
      </c>
      <c r="J24" s="69"/>
    </row>
    <row r="25" customHeight="1" spans="1:10">
      <c r="A25" s="62"/>
      <c r="B25" s="63"/>
      <c r="C25" s="64"/>
      <c r="D25" s="62"/>
      <c r="E25" s="64"/>
      <c r="F25" s="60">
        <f>14+6</f>
        <v>20</v>
      </c>
      <c r="G25" s="60">
        <v>0</v>
      </c>
      <c r="H25" s="61">
        <f t="shared" si="0"/>
        <v>20</v>
      </c>
      <c r="I25" s="67" t="s">
        <v>33</v>
      </c>
      <c r="J25" s="69"/>
    </row>
    <row r="26" customHeight="1" spans="1:10">
      <c r="A26" s="62"/>
      <c r="B26" s="63"/>
      <c r="C26" s="64"/>
      <c r="D26" s="62"/>
      <c r="E26" s="64"/>
      <c r="F26" s="60">
        <f>10</f>
        <v>10</v>
      </c>
      <c r="G26" s="60">
        <v>0</v>
      </c>
      <c r="H26" s="61">
        <f t="shared" si="0"/>
        <v>10</v>
      </c>
      <c r="I26" s="67" t="s">
        <v>34</v>
      </c>
      <c r="J26" s="69"/>
    </row>
    <row r="27" customHeight="1" spans="1:10">
      <c r="A27" s="62"/>
      <c r="B27" s="63"/>
      <c r="C27" s="64"/>
      <c r="D27" s="62"/>
      <c r="E27" s="64"/>
      <c r="F27" s="60">
        <f>187.36</f>
        <v>187.36</v>
      </c>
      <c r="G27" s="60">
        <v>0</v>
      </c>
      <c r="H27" s="61">
        <f t="shared" si="0"/>
        <v>187.36</v>
      </c>
      <c r="I27" s="67" t="s">
        <v>35</v>
      </c>
      <c r="J27" s="69"/>
    </row>
    <row r="28" customHeight="1" spans="1:10">
      <c r="A28" s="62"/>
      <c r="B28" s="63"/>
      <c r="C28" s="64"/>
      <c r="D28" s="62"/>
      <c r="E28" s="64"/>
      <c r="F28" s="60">
        <f>8+8+8+3</f>
        <v>27</v>
      </c>
      <c r="G28" s="60">
        <v>0</v>
      </c>
      <c r="H28" s="61">
        <f t="shared" si="0"/>
        <v>27</v>
      </c>
      <c r="I28" s="67" t="s">
        <v>36</v>
      </c>
      <c r="J28" s="69"/>
    </row>
    <row r="29" customHeight="1" spans="1:10">
      <c r="A29" s="62"/>
      <c r="B29" s="63"/>
      <c r="C29" s="64"/>
      <c r="D29" s="62"/>
      <c r="E29" s="64"/>
      <c r="F29" s="60">
        <f>7+24</f>
        <v>31</v>
      </c>
      <c r="G29" s="60">
        <v>0</v>
      </c>
      <c r="H29" s="61">
        <f t="shared" si="0"/>
        <v>31</v>
      </c>
      <c r="I29" s="67" t="s">
        <v>37</v>
      </c>
      <c r="J29" s="69"/>
    </row>
    <row r="30" customHeight="1" spans="1:10">
      <c r="A30" s="62"/>
      <c r="B30" s="63"/>
      <c r="C30" s="64"/>
      <c r="D30" s="62"/>
      <c r="E30" s="64"/>
      <c r="F30" s="60">
        <v>0</v>
      </c>
      <c r="G30" s="60">
        <f>7+13</f>
        <v>20</v>
      </c>
      <c r="H30" s="61">
        <f>F30+G30</f>
        <v>20</v>
      </c>
      <c r="I30" s="67" t="s">
        <v>37</v>
      </c>
      <c r="J30" s="69"/>
    </row>
    <row r="31" customHeight="1" spans="1:10">
      <c r="A31" s="62"/>
      <c r="B31" s="63"/>
      <c r="C31" s="64"/>
      <c r="D31" s="62"/>
      <c r="E31" s="64"/>
      <c r="F31" s="60">
        <v>0</v>
      </c>
      <c r="G31" s="60">
        <f>10+11+10</f>
        <v>31</v>
      </c>
      <c r="H31" s="61">
        <f>F31+G31</f>
        <v>31</v>
      </c>
      <c r="I31" s="67" t="s">
        <v>38</v>
      </c>
      <c r="J31" s="69"/>
    </row>
    <row r="32" customHeight="1" spans="1:10">
      <c r="A32" s="62"/>
      <c r="B32" s="63"/>
      <c r="C32" s="64"/>
      <c r="D32" s="62"/>
      <c r="E32" s="64"/>
      <c r="F32" s="60">
        <f>191.81</f>
        <v>191.81</v>
      </c>
      <c r="G32" s="60">
        <v>0</v>
      </c>
      <c r="H32" s="61">
        <f>F32+G32</f>
        <v>191.81</v>
      </c>
      <c r="I32" s="67" t="s">
        <v>39</v>
      </c>
      <c r="J32" s="69"/>
    </row>
    <row r="33" customHeight="1" spans="1:10">
      <c r="A33" s="62"/>
      <c r="B33" s="63"/>
      <c r="C33" s="64"/>
      <c r="D33" s="62"/>
      <c r="E33" s="64"/>
      <c r="F33" s="60">
        <v>0</v>
      </c>
      <c r="G33" s="60">
        <f>50+10+6+18</f>
        <v>84</v>
      </c>
      <c r="H33" s="61">
        <f>F33+G33</f>
        <v>84</v>
      </c>
      <c r="I33" s="67" t="s">
        <v>40</v>
      </c>
      <c r="J33" s="69"/>
    </row>
    <row r="34" s="46" customFormat="1" customHeight="1" spans="1:10">
      <c r="A34" s="62"/>
      <c r="B34" s="63"/>
      <c r="C34" s="64"/>
      <c r="D34" s="62"/>
      <c r="E34" s="64"/>
      <c r="F34" s="60">
        <v>0</v>
      </c>
      <c r="G34" s="60">
        <f>7</f>
        <v>7</v>
      </c>
      <c r="H34" s="61">
        <f>F34+G34</f>
        <v>7</v>
      </c>
      <c r="I34" s="67" t="s">
        <v>41</v>
      </c>
      <c r="J34" s="69"/>
    </row>
    <row r="35" s="46" customFormat="1" customHeight="1" spans="1:10">
      <c r="A35" s="62"/>
      <c r="B35" s="63"/>
      <c r="C35" s="64"/>
      <c r="D35" s="62"/>
      <c r="E35" s="64"/>
      <c r="F35" s="60">
        <f>200</f>
        <v>200</v>
      </c>
      <c r="G35" s="65">
        <v>0</v>
      </c>
      <c r="H35" s="61">
        <f>F35+G35</f>
        <v>200</v>
      </c>
      <c r="I35" s="67" t="s">
        <v>42</v>
      </c>
      <c r="J35" s="69"/>
    </row>
    <row r="36" s="46" customFormat="1" customHeight="1" spans="1:10">
      <c r="A36" s="62"/>
      <c r="B36" s="63"/>
      <c r="C36" s="64"/>
      <c r="D36" s="62"/>
      <c r="E36" s="64"/>
      <c r="F36" s="60">
        <v>0</v>
      </c>
      <c r="G36" s="60">
        <f>4+2+7</f>
        <v>13</v>
      </c>
      <c r="H36" s="61">
        <f>F36+G36</f>
        <v>13</v>
      </c>
      <c r="I36" s="67" t="s">
        <v>43</v>
      </c>
      <c r="J36" s="69"/>
    </row>
    <row r="37" s="46" customFormat="1" customHeight="1" spans="1:10">
      <c r="A37" s="62"/>
      <c r="B37" s="63"/>
      <c r="C37" s="64"/>
      <c r="D37" s="62"/>
      <c r="E37" s="64"/>
      <c r="F37" s="60">
        <v>0</v>
      </c>
      <c r="G37" s="60">
        <f>20+9.9</f>
        <v>29.9</v>
      </c>
      <c r="H37" s="61">
        <f>F37+G37</f>
        <v>29.9</v>
      </c>
      <c r="I37" s="67" t="s">
        <v>44</v>
      </c>
      <c r="J37" s="69"/>
    </row>
    <row r="38" s="46" customFormat="1" customHeight="1" spans="1:10">
      <c r="A38" s="62"/>
      <c r="B38" s="63"/>
      <c r="C38" s="64"/>
      <c r="D38" s="62"/>
      <c r="E38" s="64"/>
      <c r="F38" s="60">
        <f>200</f>
        <v>200</v>
      </c>
      <c r="G38" s="66">
        <v>0</v>
      </c>
      <c r="H38" s="61">
        <f>F38+G38</f>
        <v>200</v>
      </c>
      <c r="I38" s="67" t="s">
        <v>45</v>
      </c>
      <c r="J38" s="69"/>
    </row>
    <row r="39" s="46" customFormat="1" customHeight="1" spans="1:10">
      <c r="A39" s="62"/>
      <c r="B39" s="63"/>
      <c r="C39" s="64"/>
      <c r="D39" s="62"/>
      <c r="E39" s="64"/>
      <c r="F39" s="60">
        <v>0</v>
      </c>
      <c r="G39" s="60">
        <f>6+14+15</f>
        <v>35</v>
      </c>
      <c r="H39" s="61">
        <f>F39+G39</f>
        <v>35</v>
      </c>
      <c r="I39" s="67" t="s">
        <v>46</v>
      </c>
      <c r="J39" s="69"/>
    </row>
    <row r="40" s="46" customFormat="1" customHeight="1" spans="1:10">
      <c r="A40" s="62"/>
      <c r="B40" s="63"/>
      <c r="C40" s="64"/>
      <c r="D40" s="62"/>
      <c r="E40" s="64"/>
      <c r="F40" s="60">
        <v>0</v>
      </c>
      <c r="G40" s="60">
        <f>16</f>
        <v>16</v>
      </c>
      <c r="H40" s="61">
        <f>F40+G40</f>
        <v>16</v>
      </c>
      <c r="I40" s="67" t="s">
        <v>47</v>
      </c>
      <c r="J40" s="69"/>
    </row>
    <row r="41" s="46" customFormat="1" customHeight="1" spans="1:10">
      <c r="A41" s="62"/>
      <c r="B41" s="63"/>
      <c r="C41" s="64"/>
      <c r="D41" s="62"/>
      <c r="E41" s="64"/>
      <c r="F41" s="60">
        <f>140.06</f>
        <v>140.06</v>
      </c>
      <c r="G41" s="66">
        <v>0</v>
      </c>
      <c r="H41" s="61">
        <f>F41+G41</f>
        <v>140.06</v>
      </c>
      <c r="I41" s="67" t="s">
        <v>48</v>
      </c>
      <c r="J41" s="69"/>
    </row>
    <row r="42" s="46" customFormat="1" customHeight="1" spans="1:10">
      <c r="A42" s="62"/>
      <c r="B42" s="63"/>
      <c r="C42" s="64"/>
      <c r="D42" s="62"/>
      <c r="E42" s="64"/>
      <c r="F42" s="60">
        <v>0</v>
      </c>
      <c r="G42" s="60">
        <f>6+7</f>
        <v>13</v>
      </c>
      <c r="H42" s="61">
        <f>F42+G42</f>
        <v>13</v>
      </c>
      <c r="I42" s="67" t="s">
        <v>49</v>
      </c>
      <c r="J42" s="69"/>
    </row>
    <row r="43" s="46" customFormat="1" customHeight="1" spans="1:10">
      <c r="A43" s="62"/>
      <c r="B43" s="63"/>
      <c r="C43" s="64"/>
      <c r="D43" s="62"/>
      <c r="E43" s="64"/>
      <c r="F43" s="60">
        <f>200</f>
        <v>200</v>
      </c>
      <c r="G43" s="66">
        <v>0</v>
      </c>
      <c r="H43" s="61">
        <f>F43+G43</f>
        <v>200</v>
      </c>
      <c r="I43" s="67" t="s">
        <v>50</v>
      </c>
      <c r="J43" s="69"/>
    </row>
    <row r="44" s="46" customFormat="1" customHeight="1" spans="1:10">
      <c r="A44" s="62"/>
      <c r="B44" s="63"/>
      <c r="C44" s="64"/>
      <c r="D44" s="62"/>
      <c r="E44" s="64"/>
      <c r="F44" s="60">
        <v>0</v>
      </c>
      <c r="G44" s="60">
        <f>17</f>
        <v>17</v>
      </c>
      <c r="H44" s="61">
        <f>F44+G44</f>
        <v>17</v>
      </c>
      <c r="I44" s="67" t="s">
        <v>51</v>
      </c>
      <c r="J44" s="69"/>
    </row>
    <row r="45" s="46" customFormat="1" customHeight="1" spans="1:10">
      <c r="A45" s="62"/>
      <c r="B45" s="63"/>
      <c r="C45" s="64"/>
      <c r="D45" s="62"/>
      <c r="E45" s="64"/>
      <c r="F45" s="60">
        <f>250</f>
        <v>250</v>
      </c>
      <c r="G45" s="66">
        <v>0</v>
      </c>
      <c r="H45" s="61">
        <f>F45+G45</f>
        <v>250</v>
      </c>
      <c r="I45" s="67" t="s">
        <v>52</v>
      </c>
      <c r="J45" s="69"/>
    </row>
    <row r="46" s="46" customFormat="1" customHeight="1" spans="1:10">
      <c r="A46" s="62"/>
      <c r="B46" s="63"/>
      <c r="C46" s="64"/>
      <c r="D46" s="62"/>
      <c r="E46" s="64"/>
      <c r="F46" s="60">
        <v>0</v>
      </c>
      <c r="G46" s="60">
        <f>8+6</f>
        <v>14</v>
      </c>
      <c r="H46" s="61">
        <f>F46+G46</f>
        <v>14</v>
      </c>
      <c r="I46" s="67" t="s">
        <v>53</v>
      </c>
      <c r="J46" s="69"/>
    </row>
    <row r="47" s="46" customFormat="1" customHeight="1" spans="1:10">
      <c r="A47" s="62"/>
      <c r="B47" s="63"/>
      <c r="C47" s="64"/>
      <c r="D47" s="62"/>
      <c r="E47" s="64"/>
      <c r="F47" s="60">
        <v>0</v>
      </c>
      <c r="G47" s="60">
        <f>25</f>
        <v>25</v>
      </c>
      <c r="H47" s="61">
        <f>F47+G47</f>
        <v>25</v>
      </c>
      <c r="I47" s="67" t="s">
        <v>54</v>
      </c>
      <c r="J47" s="69"/>
    </row>
    <row r="48" s="46" customFormat="1" customHeight="1" spans="1:10">
      <c r="A48" s="62"/>
      <c r="B48" s="63"/>
      <c r="C48" s="64"/>
      <c r="D48" s="62"/>
      <c r="E48" s="64"/>
      <c r="F48" s="60">
        <f>400</f>
        <v>400</v>
      </c>
      <c r="G48" s="66">
        <v>0</v>
      </c>
      <c r="H48" s="61">
        <f>F48+G48</f>
        <v>400</v>
      </c>
      <c r="I48" s="67" t="s">
        <v>55</v>
      </c>
      <c r="J48" s="69"/>
    </row>
    <row r="49" s="46" customFormat="1" customHeight="1" spans="1:10">
      <c r="A49" s="62"/>
      <c r="B49" s="63"/>
      <c r="C49" s="64"/>
      <c r="D49" s="62"/>
      <c r="E49" s="64"/>
      <c r="F49" s="60">
        <v>0</v>
      </c>
      <c r="G49" s="60">
        <f>5+6</f>
        <v>11</v>
      </c>
      <c r="H49" s="61">
        <f>F49+G49</f>
        <v>11</v>
      </c>
      <c r="I49" s="67" t="s">
        <v>56</v>
      </c>
      <c r="J49" s="69"/>
    </row>
    <row r="50" s="46" customFormat="1" customHeight="1" spans="1:10">
      <c r="A50" s="62"/>
      <c r="B50" s="63"/>
      <c r="C50" s="64"/>
      <c r="D50" s="62"/>
      <c r="E50" s="64"/>
      <c r="F50" s="60">
        <v>0</v>
      </c>
      <c r="G50" s="60">
        <f>19+15</f>
        <v>34</v>
      </c>
      <c r="H50" s="61">
        <f>F50+G50</f>
        <v>34</v>
      </c>
      <c r="I50" s="67" t="s">
        <v>57</v>
      </c>
      <c r="J50" s="69"/>
    </row>
    <row r="51" s="46" customFormat="1" customHeight="1" spans="1:10">
      <c r="A51" s="62"/>
      <c r="B51" s="63"/>
      <c r="C51" s="64"/>
      <c r="D51" s="62"/>
      <c r="E51" s="64"/>
      <c r="F51" s="60">
        <v>0</v>
      </c>
      <c r="G51" s="60">
        <f>6</f>
        <v>6</v>
      </c>
      <c r="H51" s="61">
        <f>F51+G51</f>
        <v>6</v>
      </c>
      <c r="I51" s="67" t="s">
        <v>58</v>
      </c>
      <c r="J51" s="69"/>
    </row>
    <row r="52" s="46" customFormat="1" customHeight="1" spans="1:10">
      <c r="A52" s="62"/>
      <c r="B52" s="63"/>
      <c r="C52" s="64"/>
      <c r="D52" s="62"/>
      <c r="E52" s="64"/>
      <c r="F52" s="60">
        <v>0</v>
      </c>
      <c r="G52" s="60">
        <f>1</f>
        <v>1</v>
      </c>
      <c r="H52" s="61">
        <f>F52+G52</f>
        <v>1</v>
      </c>
      <c r="I52" s="67" t="s">
        <v>59</v>
      </c>
      <c r="J52" s="69"/>
    </row>
    <row r="53" s="46" customFormat="1" customHeight="1" spans="1:10">
      <c r="A53" s="62"/>
      <c r="B53" s="63"/>
      <c r="C53" s="64"/>
      <c r="D53" s="62"/>
      <c r="E53" s="64"/>
      <c r="F53" s="60">
        <v>0</v>
      </c>
      <c r="G53" s="60">
        <f>11+10+10</f>
        <v>31</v>
      </c>
      <c r="H53" s="61">
        <f>F53+G53</f>
        <v>31</v>
      </c>
      <c r="I53" s="67" t="s">
        <v>60</v>
      </c>
      <c r="J53" s="69"/>
    </row>
    <row r="54" s="46" customFormat="1" customHeight="1" spans="1:10">
      <c r="A54" s="62"/>
      <c r="B54" s="63"/>
      <c r="C54" s="64"/>
      <c r="D54" s="62"/>
      <c r="E54" s="64"/>
      <c r="F54" s="60">
        <f>200</f>
        <v>200</v>
      </c>
      <c r="G54" s="66">
        <v>0</v>
      </c>
      <c r="H54" s="61">
        <f>F54+G54</f>
        <v>200</v>
      </c>
      <c r="I54" s="67" t="s">
        <v>61</v>
      </c>
      <c r="J54" s="69"/>
    </row>
    <row r="55" s="46" customFormat="1" customHeight="1" spans="1:10">
      <c r="A55" s="62"/>
      <c r="B55" s="63"/>
      <c r="C55" s="64"/>
      <c r="D55" s="62"/>
      <c r="E55" s="64"/>
      <c r="F55" s="60">
        <f>200</f>
        <v>200</v>
      </c>
      <c r="G55" s="66">
        <v>0</v>
      </c>
      <c r="H55" s="61">
        <f t="shared" ref="H55:H73" si="1">F55+G55</f>
        <v>200</v>
      </c>
      <c r="I55" s="67" t="s">
        <v>62</v>
      </c>
      <c r="J55" s="69"/>
    </row>
    <row r="56" s="46" customFormat="1" customHeight="1" spans="1:10">
      <c r="A56" s="62"/>
      <c r="B56" s="63"/>
      <c r="C56" s="64"/>
      <c r="D56" s="62"/>
      <c r="E56" s="64"/>
      <c r="F56" s="60">
        <v>0</v>
      </c>
      <c r="G56" s="60">
        <f>4</f>
        <v>4</v>
      </c>
      <c r="H56" s="61">
        <f t="shared" si="1"/>
        <v>4</v>
      </c>
      <c r="I56" s="67" t="s">
        <v>63</v>
      </c>
      <c r="J56" s="69"/>
    </row>
    <row r="57" s="46" customFormat="1" customHeight="1" spans="1:10">
      <c r="A57" s="62"/>
      <c r="B57" s="63"/>
      <c r="C57" s="64"/>
      <c r="D57" s="62"/>
      <c r="E57" s="64"/>
      <c r="F57" s="60">
        <v>0</v>
      </c>
      <c r="G57" s="60">
        <f>99.88</f>
        <v>99.88</v>
      </c>
      <c r="H57" s="61">
        <f t="shared" si="1"/>
        <v>99.88</v>
      </c>
      <c r="I57" s="67" t="s">
        <v>64</v>
      </c>
      <c r="J57" s="69"/>
    </row>
    <row r="58" s="46" customFormat="1" customHeight="1" spans="1:10">
      <c r="A58" s="62"/>
      <c r="B58" s="63"/>
      <c r="C58" s="64"/>
      <c r="D58" s="62"/>
      <c r="E58" s="64"/>
      <c r="F58" s="60">
        <v>0</v>
      </c>
      <c r="G58" s="60">
        <f>10+10+11</f>
        <v>31</v>
      </c>
      <c r="H58" s="61">
        <f t="shared" si="1"/>
        <v>31</v>
      </c>
      <c r="I58" s="67" t="s">
        <v>65</v>
      </c>
      <c r="J58" s="69"/>
    </row>
    <row r="59" s="46" customFormat="1" customHeight="1" spans="1:10">
      <c r="A59" s="62"/>
      <c r="B59" s="63"/>
      <c r="C59" s="64"/>
      <c r="D59" s="62"/>
      <c r="E59" s="64"/>
      <c r="F59" s="60">
        <f>192.4</f>
        <v>192.4</v>
      </c>
      <c r="G59" s="66">
        <v>0</v>
      </c>
      <c r="H59" s="61">
        <f t="shared" si="1"/>
        <v>192.4</v>
      </c>
      <c r="I59" s="67" t="s">
        <v>66</v>
      </c>
      <c r="J59" s="69"/>
    </row>
    <row r="60" s="46" customFormat="1" customHeight="1" spans="1:10">
      <c r="A60" s="62"/>
      <c r="B60" s="63"/>
      <c r="C60" s="64"/>
      <c r="D60" s="62"/>
      <c r="E60" s="64"/>
      <c r="F60" s="60">
        <v>0</v>
      </c>
      <c r="G60" s="60">
        <f>2+7</f>
        <v>9</v>
      </c>
      <c r="H60" s="61">
        <f t="shared" si="1"/>
        <v>9</v>
      </c>
      <c r="I60" s="67" t="s">
        <v>67</v>
      </c>
      <c r="J60" s="69"/>
    </row>
    <row r="61" s="46" customFormat="1" customHeight="1" spans="1:10">
      <c r="A61" s="62"/>
      <c r="B61" s="63"/>
      <c r="C61" s="64"/>
      <c r="D61" s="62"/>
      <c r="E61" s="64"/>
      <c r="F61" s="60">
        <v>0</v>
      </c>
      <c r="G61" s="60">
        <f>10</f>
        <v>10</v>
      </c>
      <c r="H61" s="61">
        <f t="shared" si="1"/>
        <v>10</v>
      </c>
      <c r="I61" s="67" t="s">
        <v>68</v>
      </c>
      <c r="J61" s="69"/>
    </row>
    <row r="62" s="46" customFormat="1" customHeight="1" spans="1:10">
      <c r="A62" s="62"/>
      <c r="B62" s="63"/>
      <c r="C62" s="64"/>
      <c r="D62" s="62"/>
      <c r="E62" s="64"/>
      <c r="F62" s="60">
        <f>201.85</f>
        <v>201.85</v>
      </c>
      <c r="G62" s="66">
        <v>0</v>
      </c>
      <c r="H62" s="61">
        <f t="shared" si="1"/>
        <v>201.85</v>
      </c>
      <c r="I62" s="67" t="s">
        <v>69</v>
      </c>
      <c r="J62" s="69"/>
    </row>
    <row r="63" s="46" customFormat="1" customHeight="1" spans="1:10">
      <c r="A63" s="62"/>
      <c r="B63" s="63"/>
      <c r="C63" s="64"/>
      <c r="D63" s="62"/>
      <c r="E63" s="64"/>
      <c r="F63" s="60">
        <v>0</v>
      </c>
      <c r="G63" s="60">
        <f>13+13+9</f>
        <v>35</v>
      </c>
      <c r="H63" s="61">
        <f t="shared" si="1"/>
        <v>35</v>
      </c>
      <c r="I63" s="67" t="s">
        <v>70</v>
      </c>
      <c r="J63" s="69"/>
    </row>
    <row r="64" s="46" customFormat="1" customHeight="1" spans="1:10">
      <c r="A64" s="62"/>
      <c r="B64" s="63"/>
      <c r="C64" s="64"/>
      <c r="D64" s="62"/>
      <c r="E64" s="64"/>
      <c r="F64" s="60">
        <v>0</v>
      </c>
      <c r="G64" s="60">
        <f>18+10</f>
        <v>28</v>
      </c>
      <c r="H64" s="61">
        <f t="shared" si="1"/>
        <v>28</v>
      </c>
      <c r="I64" s="67" t="s">
        <v>71</v>
      </c>
      <c r="J64" s="69"/>
    </row>
    <row r="65" s="46" customFormat="1" customHeight="1" spans="1:10">
      <c r="A65" s="62"/>
      <c r="B65" s="63"/>
      <c r="C65" s="64"/>
      <c r="D65" s="62"/>
      <c r="E65" s="64"/>
      <c r="F65" s="60">
        <f>191.74</f>
        <v>191.74</v>
      </c>
      <c r="G65" s="66">
        <v>0</v>
      </c>
      <c r="H65" s="61">
        <f t="shared" si="1"/>
        <v>191.74</v>
      </c>
      <c r="I65" s="67" t="s">
        <v>72</v>
      </c>
      <c r="J65" s="69"/>
    </row>
    <row r="66" s="46" customFormat="1" customHeight="1" spans="1:10">
      <c r="A66" s="62"/>
      <c r="B66" s="63"/>
      <c r="C66" s="64"/>
      <c r="D66" s="62"/>
      <c r="E66" s="64"/>
      <c r="F66" s="60">
        <v>0</v>
      </c>
      <c r="G66" s="60">
        <f>8+8+4+5</f>
        <v>25</v>
      </c>
      <c r="H66" s="61">
        <f t="shared" si="1"/>
        <v>25</v>
      </c>
      <c r="I66" s="67" t="s">
        <v>73</v>
      </c>
      <c r="J66" s="69"/>
    </row>
    <row r="67" s="46" customFormat="1" customHeight="1" spans="1:10">
      <c r="A67" s="62"/>
      <c r="B67" s="63"/>
      <c r="C67" s="64"/>
      <c r="D67" s="62"/>
      <c r="E67" s="64"/>
      <c r="F67" s="60">
        <v>0</v>
      </c>
      <c r="G67" s="60">
        <f>22</f>
        <v>22</v>
      </c>
      <c r="H67" s="61">
        <f t="shared" si="1"/>
        <v>22</v>
      </c>
      <c r="I67" s="67" t="s">
        <v>74</v>
      </c>
      <c r="J67" s="69"/>
    </row>
    <row r="68" s="46" customFormat="1" customHeight="1" spans="1:10">
      <c r="A68" s="62"/>
      <c r="B68" s="63"/>
      <c r="C68" s="64"/>
      <c r="D68" s="62"/>
      <c r="E68" s="64"/>
      <c r="F68" s="60">
        <f>189.86</f>
        <v>189.86</v>
      </c>
      <c r="G68" s="66">
        <v>0</v>
      </c>
      <c r="H68" s="61">
        <f t="shared" si="1"/>
        <v>189.86</v>
      </c>
      <c r="I68" s="67" t="s">
        <v>75</v>
      </c>
      <c r="J68" s="69"/>
    </row>
    <row r="69" s="46" customFormat="1" customHeight="1" spans="1:10">
      <c r="A69" s="62"/>
      <c r="B69" s="63"/>
      <c r="C69" s="64"/>
      <c r="D69" s="62"/>
      <c r="E69" s="64"/>
      <c r="F69" s="60">
        <v>0</v>
      </c>
      <c r="G69" s="60">
        <f>6</f>
        <v>6</v>
      </c>
      <c r="H69" s="61">
        <f t="shared" si="1"/>
        <v>6</v>
      </c>
      <c r="I69" s="67" t="s">
        <v>76</v>
      </c>
      <c r="J69" s="69"/>
    </row>
    <row r="70" s="46" customFormat="1" customHeight="1" spans="1:10">
      <c r="A70" s="62"/>
      <c r="B70" s="63"/>
      <c r="C70" s="64"/>
      <c r="D70" s="62"/>
      <c r="E70" s="64"/>
      <c r="F70" s="60">
        <v>0</v>
      </c>
      <c r="G70" s="60">
        <f t="shared" ref="G70:G75" si="2">20</f>
        <v>20</v>
      </c>
      <c r="H70" s="61">
        <f t="shared" si="1"/>
        <v>20</v>
      </c>
      <c r="I70" s="67" t="s">
        <v>77</v>
      </c>
      <c r="J70" s="69"/>
    </row>
    <row r="71" s="46" customFormat="1" customHeight="1" spans="1:10">
      <c r="A71" s="62"/>
      <c r="B71" s="63"/>
      <c r="C71" s="64"/>
      <c r="D71" s="62"/>
      <c r="E71" s="64"/>
      <c r="F71" s="60">
        <f>200</f>
        <v>200</v>
      </c>
      <c r="G71" s="66">
        <v>0</v>
      </c>
      <c r="H71" s="61">
        <f t="shared" si="1"/>
        <v>200</v>
      </c>
      <c r="I71" s="67" t="s">
        <v>78</v>
      </c>
      <c r="J71" s="69"/>
    </row>
    <row r="72" s="46" customFormat="1" customHeight="1" spans="1:10">
      <c r="A72" s="62"/>
      <c r="B72" s="63"/>
      <c r="C72" s="64"/>
      <c r="D72" s="62"/>
      <c r="E72" s="64"/>
      <c r="F72" s="60">
        <v>0</v>
      </c>
      <c r="G72" s="60">
        <f t="shared" si="2"/>
        <v>20</v>
      </c>
      <c r="H72" s="61">
        <f t="shared" si="1"/>
        <v>20</v>
      </c>
      <c r="I72" s="67" t="s">
        <v>79</v>
      </c>
      <c r="J72" s="69"/>
    </row>
    <row r="73" s="46" customFormat="1" customHeight="1" spans="1:10">
      <c r="A73" s="62"/>
      <c r="B73" s="63"/>
      <c r="C73" s="64"/>
      <c r="D73" s="62"/>
      <c r="E73" s="64"/>
      <c r="F73" s="60">
        <f>197.23</f>
        <v>197.23</v>
      </c>
      <c r="G73" s="66">
        <v>0</v>
      </c>
      <c r="H73" s="61">
        <f t="shared" si="1"/>
        <v>197.23</v>
      </c>
      <c r="I73" s="67" t="s">
        <v>80</v>
      </c>
      <c r="J73" s="69"/>
    </row>
    <row r="74" s="46" customFormat="1" customHeight="1" spans="1:10">
      <c r="A74" s="62"/>
      <c r="B74" s="63"/>
      <c r="C74" s="64"/>
      <c r="D74" s="62"/>
      <c r="E74" s="64"/>
      <c r="F74" s="60">
        <v>0</v>
      </c>
      <c r="G74" s="60">
        <f>4</f>
        <v>4</v>
      </c>
      <c r="H74" s="61">
        <f t="shared" ref="H74:H105" si="3">F74+G74</f>
        <v>4</v>
      </c>
      <c r="I74" s="67" t="s">
        <v>81</v>
      </c>
      <c r="J74" s="69"/>
    </row>
    <row r="75" s="46" customFormat="1" customHeight="1" spans="1:10">
      <c r="A75" s="62"/>
      <c r="B75" s="63"/>
      <c r="C75" s="64"/>
      <c r="D75" s="62"/>
      <c r="E75" s="64"/>
      <c r="F75" s="60">
        <v>0</v>
      </c>
      <c r="G75" s="60">
        <f t="shared" si="2"/>
        <v>20</v>
      </c>
      <c r="H75" s="61">
        <f t="shared" si="3"/>
        <v>20</v>
      </c>
      <c r="I75" s="67" t="s">
        <v>82</v>
      </c>
      <c r="J75" s="69"/>
    </row>
    <row r="76" s="46" customFormat="1" customHeight="1" spans="1:10">
      <c r="A76" s="62"/>
      <c r="B76" s="63"/>
      <c r="C76" s="64"/>
      <c r="D76" s="62"/>
      <c r="E76" s="64"/>
      <c r="F76" s="60">
        <f>10+10+10+11</f>
        <v>41</v>
      </c>
      <c r="G76" s="66">
        <v>0</v>
      </c>
      <c r="H76" s="61">
        <f t="shared" si="3"/>
        <v>41</v>
      </c>
      <c r="I76" s="67" t="s">
        <v>83</v>
      </c>
      <c r="J76" s="69"/>
    </row>
    <row r="77" s="46" customFormat="1" ht="18" customHeight="1" spans="1:10">
      <c r="A77" s="62"/>
      <c r="B77" s="63"/>
      <c r="C77" s="64"/>
      <c r="D77" s="62"/>
      <c r="E77" s="64"/>
      <c r="F77" s="60">
        <f>200</f>
        <v>200</v>
      </c>
      <c r="G77" s="66">
        <v>0</v>
      </c>
      <c r="H77" s="61">
        <f t="shared" si="3"/>
        <v>200</v>
      </c>
      <c r="I77" s="67" t="s">
        <v>84</v>
      </c>
      <c r="J77" s="69"/>
    </row>
    <row r="78" s="46" customFormat="1" ht="18" customHeight="1" spans="1:10">
      <c r="A78" s="62"/>
      <c r="B78" s="63"/>
      <c r="C78" s="64"/>
      <c r="D78" s="62"/>
      <c r="E78" s="64"/>
      <c r="F78" s="60">
        <f>7</f>
        <v>7</v>
      </c>
      <c r="G78" s="66">
        <v>0</v>
      </c>
      <c r="H78" s="61">
        <f t="shared" si="3"/>
        <v>7</v>
      </c>
      <c r="I78" s="67" t="s">
        <v>85</v>
      </c>
      <c r="J78" s="69"/>
    </row>
    <row r="79" s="46" customFormat="1" ht="18" customHeight="1" spans="1:10">
      <c r="A79" s="62"/>
      <c r="B79" s="63"/>
      <c r="C79" s="64"/>
      <c r="D79" s="62"/>
      <c r="E79" s="64"/>
      <c r="F79" s="60">
        <f>10+11</f>
        <v>21</v>
      </c>
      <c r="G79" s="66">
        <v>0</v>
      </c>
      <c r="H79" s="61">
        <f t="shared" si="3"/>
        <v>21</v>
      </c>
      <c r="I79" s="67" t="s">
        <v>86</v>
      </c>
      <c r="J79" s="69"/>
    </row>
    <row r="80" s="46" customFormat="1" ht="18" customHeight="1" spans="1:10">
      <c r="A80" s="62"/>
      <c r="B80" s="63"/>
      <c r="C80" s="64"/>
      <c r="D80" s="62"/>
      <c r="E80" s="64"/>
      <c r="F80" s="60">
        <f>173.16</f>
        <v>173.16</v>
      </c>
      <c r="G80" s="66">
        <v>0</v>
      </c>
      <c r="H80" s="61">
        <f t="shared" si="3"/>
        <v>173.16</v>
      </c>
      <c r="I80" s="67" t="s">
        <v>87</v>
      </c>
      <c r="J80" s="69"/>
    </row>
    <row r="81" s="46" customFormat="1" ht="18" customHeight="1" spans="1:10">
      <c r="A81" s="62"/>
      <c r="B81" s="63"/>
      <c r="C81" s="64"/>
      <c r="D81" s="62"/>
      <c r="E81" s="64"/>
      <c r="F81" s="60">
        <v>0</v>
      </c>
      <c r="G81" s="60">
        <f>27</f>
        <v>27</v>
      </c>
      <c r="H81" s="61">
        <f t="shared" si="3"/>
        <v>27</v>
      </c>
      <c r="I81" s="67" t="s">
        <v>88</v>
      </c>
      <c r="J81" s="69"/>
    </row>
    <row r="82" s="46" customFormat="1" ht="18" customHeight="1" spans="1:10">
      <c r="A82" s="62"/>
      <c r="B82" s="63"/>
      <c r="C82" s="64"/>
      <c r="D82" s="62"/>
      <c r="E82" s="64"/>
      <c r="F82" s="60">
        <f>200</f>
        <v>200</v>
      </c>
      <c r="G82" s="66">
        <v>0</v>
      </c>
      <c r="H82" s="61">
        <f t="shared" si="3"/>
        <v>200</v>
      </c>
      <c r="I82" s="67" t="s">
        <v>89</v>
      </c>
      <c r="J82" s="69"/>
    </row>
    <row r="83" s="46" customFormat="1" ht="18" customHeight="1" spans="1:10">
      <c r="A83" s="62"/>
      <c r="B83" s="63"/>
      <c r="C83" s="64"/>
      <c r="D83" s="62"/>
      <c r="E83" s="64"/>
      <c r="F83" s="60">
        <f>4+8</f>
        <v>12</v>
      </c>
      <c r="G83" s="66">
        <v>0</v>
      </c>
      <c r="H83" s="61">
        <f t="shared" si="3"/>
        <v>12</v>
      </c>
      <c r="I83" s="67" t="s">
        <v>90</v>
      </c>
      <c r="J83" s="69"/>
    </row>
    <row r="84" s="46" customFormat="1" ht="18" customHeight="1" spans="1:10">
      <c r="A84" s="62"/>
      <c r="B84" s="63"/>
      <c r="C84" s="64"/>
      <c r="D84" s="62"/>
      <c r="E84" s="64"/>
      <c r="F84" s="60">
        <v>0</v>
      </c>
      <c r="G84" s="60">
        <f>13+7+4</f>
        <v>24</v>
      </c>
      <c r="H84" s="61">
        <f t="shared" si="3"/>
        <v>24</v>
      </c>
      <c r="I84" s="67" t="s">
        <v>91</v>
      </c>
      <c r="J84" s="69"/>
    </row>
    <row r="85" s="46" customFormat="1" ht="18" customHeight="1" spans="1:10">
      <c r="A85" s="62"/>
      <c r="B85" s="63"/>
      <c r="C85" s="64"/>
      <c r="D85" s="62"/>
      <c r="E85" s="64"/>
      <c r="F85" s="60">
        <v>0</v>
      </c>
      <c r="G85" s="60">
        <f>6+6+10+16</f>
        <v>38</v>
      </c>
      <c r="H85" s="61">
        <f t="shared" si="3"/>
        <v>38</v>
      </c>
      <c r="I85" s="67" t="s">
        <v>92</v>
      </c>
      <c r="J85" s="69"/>
    </row>
    <row r="86" s="46" customFormat="1" ht="18" customHeight="1" spans="1:10">
      <c r="A86" s="62"/>
      <c r="B86" s="63"/>
      <c r="C86" s="64"/>
      <c r="D86" s="62"/>
      <c r="E86" s="64"/>
      <c r="F86" s="60">
        <f>200</f>
        <v>200</v>
      </c>
      <c r="G86" s="66">
        <v>0</v>
      </c>
      <c r="H86" s="61">
        <f t="shared" si="3"/>
        <v>200</v>
      </c>
      <c r="I86" s="67" t="s">
        <v>93</v>
      </c>
      <c r="J86" s="69"/>
    </row>
    <row r="87" s="46" customFormat="1" ht="18" customHeight="1" spans="1:10">
      <c r="A87" s="62"/>
      <c r="B87" s="63"/>
      <c r="C87" s="64"/>
      <c r="D87" s="62"/>
      <c r="E87" s="64"/>
      <c r="F87" s="60">
        <v>0</v>
      </c>
      <c r="G87" s="60">
        <f>6</f>
        <v>6</v>
      </c>
      <c r="H87" s="61">
        <f t="shared" si="3"/>
        <v>6</v>
      </c>
      <c r="I87" s="67" t="s">
        <v>94</v>
      </c>
      <c r="J87" s="69"/>
    </row>
    <row r="88" s="46" customFormat="1" ht="18" customHeight="1" spans="1:10">
      <c r="A88" s="62"/>
      <c r="B88" s="63"/>
      <c r="C88" s="64"/>
      <c r="D88" s="62"/>
      <c r="E88" s="64"/>
      <c r="F88" s="60">
        <f>200</f>
        <v>200</v>
      </c>
      <c r="G88" s="66">
        <v>0</v>
      </c>
      <c r="H88" s="61">
        <f t="shared" si="3"/>
        <v>200</v>
      </c>
      <c r="I88" s="67" t="s">
        <v>95</v>
      </c>
      <c r="J88" s="69"/>
    </row>
    <row r="89" s="46" customFormat="1" ht="18" customHeight="1" spans="1:10">
      <c r="A89" s="62"/>
      <c r="B89" s="63"/>
      <c r="C89" s="64"/>
      <c r="D89" s="62"/>
      <c r="E89" s="64"/>
      <c r="F89" s="60">
        <f>6</f>
        <v>6</v>
      </c>
      <c r="G89" s="66">
        <v>0</v>
      </c>
      <c r="H89" s="61">
        <f t="shared" si="3"/>
        <v>6</v>
      </c>
      <c r="I89" s="67" t="s">
        <v>96</v>
      </c>
      <c r="J89" s="69"/>
    </row>
    <row r="90" s="46" customFormat="1" ht="18" customHeight="1" spans="1:10">
      <c r="A90" s="62"/>
      <c r="B90" s="63"/>
      <c r="C90" s="64"/>
      <c r="D90" s="62"/>
      <c r="E90" s="64"/>
      <c r="F90" s="60">
        <v>0</v>
      </c>
      <c r="G90" s="60">
        <f>14</f>
        <v>14</v>
      </c>
      <c r="H90" s="61">
        <f t="shared" si="3"/>
        <v>14</v>
      </c>
      <c r="I90" s="67" t="s">
        <v>97</v>
      </c>
      <c r="J90" s="69"/>
    </row>
    <row r="91" s="46" customFormat="1" ht="18" customHeight="1" spans="1:10">
      <c r="A91" s="62"/>
      <c r="B91" s="63"/>
      <c r="C91" s="64"/>
      <c r="D91" s="62"/>
      <c r="E91" s="64"/>
      <c r="F91" s="60">
        <f>200</f>
        <v>200</v>
      </c>
      <c r="G91" s="66">
        <v>0</v>
      </c>
      <c r="H91" s="61">
        <f t="shared" si="3"/>
        <v>200</v>
      </c>
      <c r="I91" s="67" t="s">
        <v>98</v>
      </c>
      <c r="J91" s="69"/>
    </row>
    <row r="92" s="46" customFormat="1" ht="18" customHeight="1" spans="1:10">
      <c r="A92" s="62"/>
      <c r="B92" s="63"/>
      <c r="C92" s="64"/>
      <c r="D92" s="62"/>
      <c r="E92" s="64"/>
      <c r="F92" s="60">
        <v>0</v>
      </c>
      <c r="G92" s="60">
        <f>4+5+6</f>
        <v>15</v>
      </c>
      <c r="H92" s="61">
        <f t="shared" si="3"/>
        <v>15</v>
      </c>
      <c r="I92" s="67" t="s">
        <v>99</v>
      </c>
      <c r="J92" s="69"/>
    </row>
    <row r="93" s="46" customFormat="1" ht="18" customHeight="1" spans="1:10">
      <c r="A93" s="62"/>
      <c r="B93" s="63"/>
      <c r="C93" s="64"/>
      <c r="D93" s="62"/>
      <c r="E93" s="64"/>
      <c r="F93" s="60">
        <v>0</v>
      </c>
      <c r="G93" s="60">
        <f>6+6+26.8+40</f>
        <v>78.8</v>
      </c>
      <c r="H93" s="61">
        <f t="shared" si="3"/>
        <v>78.8</v>
      </c>
      <c r="I93" s="67" t="s">
        <v>100</v>
      </c>
      <c r="J93" s="69"/>
    </row>
    <row r="94" s="46" customFormat="1" ht="18" customHeight="1" spans="1:10">
      <c r="A94" s="62"/>
      <c r="B94" s="63"/>
      <c r="C94" s="64"/>
      <c r="D94" s="62"/>
      <c r="E94" s="64"/>
      <c r="F94" s="60">
        <f>200</f>
        <v>200</v>
      </c>
      <c r="G94" s="66">
        <v>0</v>
      </c>
      <c r="H94" s="61">
        <f t="shared" si="3"/>
        <v>200</v>
      </c>
      <c r="I94" s="67" t="s">
        <v>101</v>
      </c>
      <c r="J94" s="69"/>
    </row>
    <row r="95" s="46" customFormat="1" ht="18" customHeight="1" spans="1:10">
      <c r="A95" s="62"/>
      <c r="B95" s="63"/>
      <c r="C95" s="64"/>
      <c r="D95" s="62"/>
      <c r="E95" s="64"/>
      <c r="F95" s="60">
        <v>0</v>
      </c>
      <c r="G95" s="60">
        <f>11+8+9</f>
        <v>28</v>
      </c>
      <c r="H95" s="61">
        <f t="shared" si="3"/>
        <v>28</v>
      </c>
      <c r="I95" s="67" t="s">
        <v>102</v>
      </c>
      <c r="J95" s="69"/>
    </row>
    <row r="96" s="46" customFormat="1" ht="18" customHeight="1" spans="1:10">
      <c r="A96" s="62"/>
      <c r="B96" s="63"/>
      <c r="C96" s="64"/>
      <c r="D96" s="62"/>
      <c r="E96" s="64"/>
      <c r="F96" s="60">
        <f>0</f>
        <v>0</v>
      </c>
      <c r="G96" s="60">
        <f>10+40+12+6+6</f>
        <v>74</v>
      </c>
      <c r="H96" s="61">
        <f t="shared" si="3"/>
        <v>74</v>
      </c>
      <c r="I96" s="67" t="s">
        <v>103</v>
      </c>
      <c r="J96" s="69"/>
    </row>
    <row r="97" s="46" customFormat="1" ht="18" customHeight="1" spans="1:10">
      <c r="A97" s="62"/>
      <c r="B97" s="63"/>
      <c r="C97" s="64"/>
      <c r="D97" s="62"/>
      <c r="E97" s="64"/>
      <c r="F97" s="60">
        <f>200</f>
        <v>200</v>
      </c>
      <c r="G97" s="66">
        <v>0</v>
      </c>
      <c r="H97" s="61">
        <f t="shared" si="3"/>
        <v>200</v>
      </c>
      <c r="I97" s="67" t="s">
        <v>104</v>
      </c>
      <c r="J97" s="69"/>
    </row>
    <row r="98" s="46" customFormat="1" ht="18" customHeight="1" spans="1:10">
      <c r="A98" s="62"/>
      <c r="B98" s="63"/>
      <c r="C98" s="64"/>
      <c r="D98" s="62"/>
      <c r="E98" s="64"/>
      <c r="F98" s="60">
        <v>0</v>
      </c>
      <c r="G98" s="60">
        <f>6+4</f>
        <v>10</v>
      </c>
      <c r="H98" s="61">
        <f t="shared" si="3"/>
        <v>10</v>
      </c>
      <c r="I98" s="67" t="s">
        <v>105</v>
      </c>
      <c r="J98" s="69"/>
    </row>
    <row r="99" s="46" customFormat="1" ht="18" customHeight="1" spans="1:10">
      <c r="A99" s="62"/>
      <c r="B99" s="63"/>
      <c r="C99" s="64"/>
      <c r="D99" s="62"/>
      <c r="E99" s="64"/>
      <c r="F99" s="60">
        <v>0</v>
      </c>
      <c r="G99" s="60">
        <f>40+40</f>
        <v>80</v>
      </c>
      <c r="H99" s="61">
        <f t="shared" si="3"/>
        <v>80</v>
      </c>
      <c r="I99" s="67" t="s">
        <v>106</v>
      </c>
      <c r="J99" s="69"/>
    </row>
    <row r="100" s="46" customFormat="1" ht="18" customHeight="1" spans="1:10">
      <c r="A100" s="62"/>
      <c r="B100" s="63"/>
      <c r="C100" s="64"/>
      <c r="D100" s="62"/>
      <c r="E100" s="64"/>
      <c r="F100" s="60">
        <v>0</v>
      </c>
      <c r="G100" s="60">
        <f>10</f>
        <v>10</v>
      </c>
      <c r="H100" s="61">
        <f t="shared" si="3"/>
        <v>10</v>
      </c>
      <c r="I100" s="67" t="s">
        <v>107</v>
      </c>
      <c r="J100" s="69"/>
    </row>
    <row r="101" s="46" customFormat="1" ht="18" customHeight="1" spans="1:10">
      <c r="A101" s="62"/>
      <c r="B101" s="63"/>
      <c r="C101" s="64"/>
      <c r="D101" s="62"/>
      <c r="E101" s="64"/>
      <c r="F101" s="60">
        <f>200</f>
        <v>200</v>
      </c>
      <c r="G101" s="66">
        <v>0</v>
      </c>
      <c r="H101" s="61">
        <f t="shared" si="3"/>
        <v>200</v>
      </c>
      <c r="I101" s="67" t="s">
        <v>108</v>
      </c>
      <c r="J101" s="69"/>
    </row>
    <row r="102" s="46" customFormat="1" ht="18" customHeight="1" spans="1:10">
      <c r="A102" s="62"/>
      <c r="B102" s="63"/>
      <c r="C102" s="64"/>
      <c r="D102" s="62"/>
      <c r="E102" s="64"/>
      <c r="F102" s="60">
        <v>0</v>
      </c>
      <c r="G102" s="60">
        <f>12</f>
        <v>12</v>
      </c>
      <c r="H102" s="61">
        <f t="shared" si="3"/>
        <v>12</v>
      </c>
      <c r="I102" s="67" t="s">
        <v>109</v>
      </c>
      <c r="J102" s="69"/>
    </row>
    <row r="103" s="46" customFormat="1" ht="18" customHeight="1" spans="1:10">
      <c r="A103" s="62"/>
      <c r="B103" s="63"/>
      <c r="C103" s="64"/>
      <c r="D103" s="62"/>
      <c r="E103" s="64"/>
      <c r="F103" s="60">
        <v>0</v>
      </c>
      <c r="G103" s="60">
        <f>60+13</f>
        <v>73</v>
      </c>
      <c r="H103" s="61">
        <f t="shared" si="3"/>
        <v>73</v>
      </c>
      <c r="I103" s="67" t="s">
        <v>110</v>
      </c>
      <c r="J103" s="69"/>
    </row>
    <row r="104" s="46" customFormat="1" ht="18" customHeight="1" spans="1:10">
      <c r="A104" s="62"/>
      <c r="B104" s="63"/>
      <c r="C104" s="64"/>
      <c r="D104" s="62"/>
      <c r="E104" s="64"/>
      <c r="F104" s="60">
        <v>0</v>
      </c>
      <c r="G104" s="60">
        <f>10+10+11</f>
        <v>31</v>
      </c>
      <c r="H104" s="61">
        <f t="shared" si="3"/>
        <v>31</v>
      </c>
      <c r="I104" s="67" t="s">
        <v>111</v>
      </c>
      <c r="J104" s="69"/>
    </row>
    <row r="105" s="46" customFormat="1" ht="18" customHeight="1" spans="1:10">
      <c r="A105" s="62"/>
      <c r="B105" s="63"/>
      <c r="C105" s="64"/>
      <c r="D105" s="62"/>
      <c r="E105" s="64"/>
      <c r="F105" s="60">
        <f>200</f>
        <v>200</v>
      </c>
      <c r="G105" s="66">
        <v>0</v>
      </c>
      <c r="H105" s="61">
        <f t="shared" si="3"/>
        <v>200</v>
      </c>
      <c r="I105" s="67" t="s">
        <v>112</v>
      </c>
      <c r="J105" s="69"/>
    </row>
    <row r="106" s="46" customFormat="1" ht="18" customHeight="1" spans="1:10">
      <c r="A106" s="62"/>
      <c r="B106" s="63"/>
      <c r="C106" s="64"/>
      <c r="D106" s="62"/>
      <c r="E106" s="64"/>
      <c r="F106" s="60">
        <v>0</v>
      </c>
      <c r="G106" s="60">
        <f>27+6</f>
        <v>33</v>
      </c>
      <c r="H106" s="61">
        <f>F106+G106</f>
        <v>33</v>
      </c>
      <c r="I106" s="67" t="s">
        <v>113</v>
      </c>
      <c r="J106" s="69"/>
    </row>
    <row r="107" s="46" customFormat="1" ht="18" customHeight="1" spans="1:10">
      <c r="A107" s="62"/>
      <c r="B107" s="63"/>
      <c r="C107" s="64"/>
      <c r="D107" s="62"/>
      <c r="E107" s="64"/>
      <c r="F107" s="60">
        <v>0</v>
      </c>
      <c r="G107" s="60">
        <f>11+5</f>
        <v>16</v>
      </c>
      <c r="H107" s="61">
        <f>F107+G107</f>
        <v>16</v>
      </c>
      <c r="I107" s="67" t="s">
        <v>114</v>
      </c>
      <c r="J107" s="69"/>
    </row>
    <row r="108" s="46" customFormat="1" ht="18" customHeight="1" spans="1:10">
      <c r="A108" s="62"/>
      <c r="B108" s="63"/>
      <c r="C108" s="64"/>
      <c r="D108" s="62"/>
      <c r="E108" s="64"/>
      <c r="F108" s="60">
        <v>0</v>
      </c>
      <c r="G108" s="60">
        <f>27</f>
        <v>27</v>
      </c>
      <c r="H108" s="61">
        <f>F108+G108</f>
        <v>27</v>
      </c>
      <c r="I108" s="67" t="s">
        <v>115</v>
      </c>
      <c r="J108" s="69"/>
    </row>
    <row r="109" s="46" customFormat="1" ht="18" customHeight="1" spans="1:10">
      <c r="A109" s="62"/>
      <c r="B109" s="63"/>
      <c r="C109" s="64"/>
      <c r="D109" s="62"/>
      <c r="E109" s="64"/>
      <c r="F109" s="60">
        <v>0</v>
      </c>
      <c r="G109" s="60">
        <f>4+17+9+4+8+6+6</f>
        <v>54</v>
      </c>
      <c r="H109" s="61">
        <f>F109+G109</f>
        <v>54</v>
      </c>
      <c r="I109" s="67" t="s">
        <v>116</v>
      </c>
      <c r="J109" s="69"/>
    </row>
    <row r="110" s="46" customFormat="1" ht="18" customHeight="1" spans="1:10">
      <c r="A110" s="62"/>
      <c r="B110" s="63"/>
      <c r="C110" s="64"/>
      <c r="D110" s="62"/>
      <c r="E110" s="64"/>
      <c r="F110" s="60">
        <v>0</v>
      </c>
      <c r="G110" s="60">
        <f>8+27+9+9+14+50</f>
        <v>117</v>
      </c>
      <c r="H110" s="61">
        <f>F110+G110</f>
        <v>117</v>
      </c>
      <c r="I110" s="67" t="s">
        <v>117</v>
      </c>
      <c r="J110" s="69"/>
    </row>
    <row r="111" s="46" customFormat="1" ht="18" customHeight="1" spans="1:10">
      <c r="A111" s="62"/>
      <c r="B111" s="63"/>
      <c r="C111" s="64"/>
      <c r="D111" s="62"/>
      <c r="E111" s="64"/>
      <c r="F111" s="60">
        <f>200</f>
        <v>200</v>
      </c>
      <c r="G111" s="66">
        <f>197.08</f>
        <v>197.08</v>
      </c>
      <c r="H111" s="61">
        <f>F111+G111</f>
        <v>397.08</v>
      </c>
      <c r="I111" s="67" t="s">
        <v>118</v>
      </c>
      <c r="J111" s="69"/>
    </row>
    <row r="112" s="46" customFormat="1" ht="18" customHeight="1" spans="1:10">
      <c r="A112" s="62"/>
      <c r="B112" s="63"/>
      <c r="C112" s="64"/>
      <c r="D112" s="62"/>
      <c r="E112" s="64"/>
      <c r="F112" s="60">
        <f>9</f>
        <v>9</v>
      </c>
      <c r="G112" s="66">
        <v>0</v>
      </c>
      <c r="H112" s="61">
        <f>F112+G112</f>
        <v>9</v>
      </c>
      <c r="I112" s="67" t="s">
        <v>119</v>
      </c>
      <c r="J112" s="69"/>
    </row>
    <row r="113" s="46" customFormat="1" ht="18" customHeight="1" spans="1:10">
      <c r="A113" s="62"/>
      <c r="B113" s="63"/>
      <c r="C113" s="64"/>
      <c r="D113" s="62"/>
      <c r="E113" s="64"/>
      <c r="F113" s="60">
        <v>0</v>
      </c>
      <c r="G113" s="66">
        <f>16</f>
        <v>16</v>
      </c>
      <c r="H113" s="61">
        <f>F113+G113</f>
        <v>16</v>
      </c>
      <c r="I113" s="67" t="s">
        <v>120</v>
      </c>
      <c r="J113" s="69"/>
    </row>
    <row r="114" s="46" customFormat="1" ht="18" customHeight="1" spans="1:10">
      <c r="A114" s="62"/>
      <c r="B114" s="63"/>
      <c r="C114" s="64"/>
      <c r="D114" s="62"/>
      <c r="E114" s="64"/>
      <c r="F114" s="60">
        <f>200</f>
        <v>200</v>
      </c>
      <c r="G114" s="66">
        <v>0</v>
      </c>
      <c r="H114" s="61">
        <f>F114+G114</f>
        <v>200</v>
      </c>
      <c r="I114" s="67" t="s">
        <v>121</v>
      </c>
      <c r="J114" s="69"/>
    </row>
    <row r="115" s="46" customFormat="1" ht="18" customHeight="1" spans="1:10">
      <c r="A115" s="62"/>
      <c r="B115" s="63"/>
      <c r="C115" s="64"/>
      <c r="D115" s="62"/>
      <c r="E115" s="64"/>
      <c r="F115" s="60">
        <v>0</v>
      </c>
      <c r="G115" s="60">
        <f>18+7</f>
        <v>25</v>
      </c>
      <c r="H115" s="61">
        <f>F115+G115</f>
        <v>25</v>
      </c>
      <c r="I115" s="67" t="s">
        <v>122</v>
      </c>
      <c r="J115" s="69"/>
    </row>
    <row r="116" s="46" customFormat="1" ht="18" customHeight="1" spans="1:10">
      <c r="A116" s="62"/>
      <c r="B116" s="63"/>
      <c r="C116" s="64"/>
      <c r="D116" s="62"/>
      <c r="E116" s="64"/>
      <c r="F116" s="60">
        <f>200</f>
        <v>200</v>
      </c>
      <c r="G116" s="66">
        <v>0</v>
      </c>
      <c r="H116" s="61">
        <f>F116+G116</f>
        <v>200</v>
      </c>
      <c r="I116" s="67" t="s">
        <v>123</v>
      </c>
      <c r="J116" s="69"/>
    </row>
    <row r="117" s="46" customFormat="1" ht="18" customHeight="1" spans="1:10">
      <c r="A117" s="62"/>
      <c r="B117" s="63"/>
      <c r="C117" s="64"/>
      <c r="D117" s="62"/>
      <c r="E117" s="64"/>
      <c r="F117" s="60">
        <v>0</v>
      </c>
      <c r="G117" s="60">
        <f>5+4+12+8</f>
        <v>29</v>
      </c>
      <c r="H117" s="61">
        <f>F117+G117</f>
        <v>29</v>
      </c>
      <c r="I117" s="67" t="s">
        <v>124</v>
      </c>
      <c r="J117" s="69"/>
    </row>
    <row r="118" s="46" customFormat="1" ht="18" customHeight="1" spans="1:10">
      <c r="A118" s="62"/>
      <c r="B118" s="63"/>
      <c r="C118" s="64"/>
      <c r="D118" s="62"/>
      <c r="E118" s="64"/>
      <c r="F118" s="60">
        <f>200</f>
        <v>200</v>
      </c>
      <c r="G118" s="66">
        <v>0</v>
      </c>
      <c r="H118" s="61">
        <f t="shared" ref="H118:H129" si="4">F118+G118</f>
        <v>200</v>
      </c>
      <c r="I118" s="67" t="s">
        <v>125</v>
      </c>
      <c r="J118" s="69"/>
    </row>
    <row r="119" s="46" customFormat="1" ht="18" customHeight="1" spans="1:10">
      <c r="A119" s="62"/>
      <c r="B119" s="63"/>
      <c r="C119" s="64"/>
      <c r="D119" s="62"/>
      <c r="E119" s="64"/>
      <c r="F119" s="60">
        <v>0</v>
      </c>
      <c r="G119" s="66">
        <f>6+5+12</f>
        <v>23</v>
      </c>
      <c r="H119" s="61">
        <f t="shared" si="4"/>
        <v>23</v>
      </c>
      <c r="I119" s="67" t="s">
        <v>126</v>
      </c>
      <c r="J119" s="69"/>
    </row>
    <row r="120" s="46" customFormat="1" ht="18" customHeight="1" spans="1:10">
      <c r="A120" s="62"/>
      <c r="B120" s="63"/>
      <c r="C120" s="64"/>
      <c r="D120" s="62"/>
      <c r="E120" s="64"/>
      <c r="F120" s="60">
        <v>0</v>
      </c>
      <c r="G120" s="66">
        <v>15</v>
      </c>
      <c r="H120" s="61">
        <f>F120+G120</f>
        <v>15</v>
      </c>
      <c r="I120" s="67" t="s">
        <v>127</v>
      </c>
      <c r="J120" s="69"/>
    </row>
    <row r="121" s="46" customFormat="1" ht="18" customHeight="1" spans="1:10">
      <c r="A121" s="62"/>
      <c r="B121" s="63"/>
      <c r="C121" s="64"/>
      <c r="D121" s="62"/>
      <c r="E121" s="64"/>
      <c r="F121" s="60">
        <f>10+10+11</f>
        <v>31</v>
      </c>
      <c r="G121" s="66">
        <v>0</v>
      </c>
      <c r="H121" s="61">
        <f t="shared" si="4"/>
        <v>31</v>
      </c>
      <c r="I121" s="67" t="s">
        <v>128</v>
      </c>
      <c r="J121" s="69"/>
    </row>
    <row r="122" s="46" customFormat="1" ht="18" customHeight="1" spans="1:10">
      <c r="A122" s="62"/>
      <c r="B122" s="63"/>
      <c r="C122" s="64"/>
      <c r="D122" s="62"/>
      <c r="E122" s="64"/>
      <c r="F122" s="60">
        <f>200</f>
        <v>200</v>
      </c>
      <c r="G122" s="66">
        <v>0</v>
      </c>
      <c r="H122" s="61">
        <f t="shared" si="4"/>
        <v>200</v>
      </c>
      <c r="I122" s="67" t="s">
        <v>129</v>
      </c>
      <c r="J122" s="69"/>
    </row>
    <row r="123" s="46" customFormat="1" ht="18" customHeight="1" spans="1:10">
      <c r="A123" s="62"/>
      <c r="B123" s="63"/>
      <c r="C123" s="64"/>
      <c r="D123" s="62"/>
      <c r="E123" s="64"/>
      <c r="F123" s="60">
        <v>0</v>
      </c>
      <c r="G123" s="66">
        <f>18+8+7+10</f>
        <v>43</v>
      </c>
      <c r="H123" s="61">
        <f>F123+G123</f>
        <v>43</v>
      </c>
      <c r="I123" s="67" t="s">
        <v>130</v>
      </c>
      <c r="J123" s="69"/>
    </row>
    <row r="124" s="46" customFormat="1" ht="18" customHeight="1" spans="1:10">
      <c r="A124" s="62"/>
      <c r="B124" s="63"/>
      <c r="C124" s="64"/>
      <c r="D124" s="62"/>
      <c r="E124" s="64"/>
      <c r="F124" s="60">
        <v>0</v>
      </c>
      <c r="G124" s="66">
        <f>15+12+6</f>
        <v>33</v>
      </c>
      <c r="H124" s="61">
        <f t="shared" si="4"/>
        <v>33</v>
      </c>
      <c r="I124" s="67" t="s">
        <v>131</v>
      </c>
      <c r="J124" s="69"/>
    </row>
    <row r="125" s="46" customFormat="1" ht="18" customHeight="1" spans="1:10">
      <c r="A125" s="62"/>
      <c r="B125" s="63"/>
      <c r="C125" s="64"/>
      <c r="D125" s="62"/>
      <c r="E125" s="64"/>
      <c r="F125" s="60">
        <v>0</v>
      </c>
      <c r="G125" s="66">
        <f>2+4+10</f>
        <v>16</v>
      </c>
      <c r="H125" s="61">
        <f t="shared" si="4"/>
        <v>16</v>
      </c>
      <c r="I125" s="67" t="s">
        <v>132</v>
      </c>
      <c r="J125" s="69"/>
    </row>
    <row r="126" s="46" customFormat="1" ht="18" customHeight="1" spans="1:10">
      <c r="A126" s="62"/>
      <c r="B126" s="63"/>
      <c r="C126" s="64"/>
      <c r="D126" s="62"/>
      <c r="E126" s="64"/>
      <c r="F126" s="60">
        <v>0</v>
      </c>
      <c r="G126" s="66">
        <f>15</f>
        <v>15</v>
      </c>
      <c r="H126" s="61">
        <f t="shared" si="4"/>
        <v>15</v>
      </c>
      <c r="I126" s="67" t="s">
        <v>133</v>
      </c>
      <c r="J126" s="69"/>
    </row>
    <row r="127" s="46" customFormat="1" ht="18" customHeight="1" spans="1:10">
      <c r="A127" s="62"/>
      <c r="B127" s="63"/>
      <c r="C127" s="64"/>
      <c r="D127" s="62"/>
      <c r="E127" s="64"/>
      <c r="F127" s="60">
        <v>0</v>
      </c>
      <c r="G127" s="66">
        <v>0</v>
      </c>
      <c r="H127" s="61">
        <f t="shared" si="4"/>
        <v>0</v>
      </c>
      <c r="I127" s="67"/>
      <c r="J127" s="69"/>
    </row>
    <row r="128" s="46" customFormat="1" ht="18" customHeight="1" spans="1:10">
      <c r="A128" s="62"/>
      <c r="B128" s="63"/>
      <c r="C128" s="64"/>
      <c r="D128" s="62"/>
      <c r="E128" s="64"/>
      <c r="F128" s="60">
        <v>0</v>
      </c>
      <c r="G128" s="66">
        <v>0</v>
      </c>
      <c r="H128" s="61">
        <f>F128+G128</f>
        <v>0</v>
      </c>
      <c r="I128" s="67"/>
      <c r="J128" s="69"/>
    </row>
    <row r="129" s="46" customFormat="1" customHeight="1" spans="1:10">
      <c r="A129" s="70"/>
      <c r="B129" s="71" t="s">
        <v>134</v>
      </c>
      <c r="C129" s="72">
        <f>SUM(C8)</f>
        <v>0</v>
      </c>
      <c r="D129" s="72">
        <f>SUM(D8)</f>
        <v>0</v>
      </c>
      <c r="E129" s="72">
        <f>SUM(E8)</f>
        <v>0</v>
      </c>
      <c r="F129" s="72">
        <f>SUM(F8:F128)</f>
        <v>8199.47</v>
      </c>
      <c r="G129" s="72">
        <f>SUM(G8:G128)</f>
        <v>1991.66</v>
      </c>
      <c r="H129" s="72">
        <f>SUM(H8:H128)</f>
        <v>10191.13</v>
      </c>
      <c r="I129" s="70"/>
      <c r="J129" s="89"/>
    </row>
    <row r="130" customHeight="1" spans="1:10">
      <c r="A130" s="73">
        <v>2</v>
      </c>
      <c r="B130" s="74" t="s">
        <v>135</v>
      </c>
      <c r="C130" s="75">
        <v>0</v>
      </c>
      <c r="D130" s="73"/>
      <c r="E130" s="75">
        <f>C130*D130</f>
        <v>0</v>
      </c>
      <c r="F130" s="60">
        <v>0</v>
      </c>
      <c r="G130" s="60">
        <v>0</v>
      </c>
      <c r="H130" s="60">
        <f>F130+G130</f>
        <v>0</v>
      </c>
      <c r="I130" s="79"/>
      <c r="J130" s="68" t="s">
        <v>136</v>
      </c>
    </row>
    <row r="131" customHeight="1" spans="1:10">
      <c r="A131" s="76"/>
      <c r="B131" s="77"/>
      <c r="C131" s="78"/>
      <c r="D131" s="76"/>
      <c r="E131" s="78"/>
      <c r="F131" s="60">
        <v>0</v>
      </c>
      <c r="G131" s="60">
        <v>0</v>
      </c>
      <c r="H131" s="60">
        <f>F131+G131</f>
        <v>0</v>
      </c>
      <c r="I131" s="79"/>
      <c r="J131" s="69"/>
    </row>
    <row r="132" s="46" customFormat="1" customHeight="1" spans="1:10">
      <c r="A132" s="70"/>
      <c r="B132" s="71" t="s">
        <v>137</v>
      </c>
      <c r="C132" s="72">
        <f>SUM(C130)</f>
        <v>0</v>
      </c>
      <c r="D132" s="72">
        <f>SUM(D130)</f>
        <v>0</v>
      </c>
      <c r="E132" s="72">
        <f>SUM(E130)</f>
        <v>0</v>
      </c>
      <c r="F132" s="72">
        <f>SUM(F130:F131)</f>
        <v>0</v>
      </c>
      <c r="G132" s="72">
        <f>SUM(G130:G131)</f>
        <v>0</v>
      </c>
      <c r="H132" s="72">
        <f>SUM(H130:H131)</f>
        <v>0</v>
      </c>
      <c r="I132" s="70"/>
      <c r="J132" s="89"/>
    </row>
    <row r="133" ht="18" customHeight="1" spans="1:10">
      <c r="A133" s="79">
        <v>3</v>
      </c>
      <c r="B133" s="80" t="s">
        <v>138</v>
      </c>
      <c r="C133" s="60">
        <v>0</v>
      </c>
      <c r="D133" s="79"/>
      <c r="E133" s="60">
        <f>C133*D133</f>
        <v>0</v>
      </c>
      <c r="F133" s="60">
        <v>0</v>
      </c>
      <c r="G133" s="60">
        <v>0</v>
      </c>
      <c r="H133" s="60">
        <f>F133+G133</f>
        <v>0</v>
      </c>
      <c r="I133" s="90"/>
      <c r="J133" s="91" t="s">
        <v>139</v>
      </c>
    </row>
    <row r="134" customHeight="1" spans="1:10">
      <c r="A134" s="79"/>
      <c r="B134" s="80"/>
      <c r="C134" s="60"/>
      <c r="D134" s="79"/>
      <c r="E134" s="60"/>
      <c r="F134" s="60">
        <v>0</v>
      </c>
      <c r="G134" s="60">
        <v>0</v>
      </c>
      <c r="H134" s="60">
        <f>F134+G134</f>
        <v>0</v>
      </c>
      <c r="I134" s="79"/>
      <c r="J134" s="92"/>
    </row>
    <row r="135" s="46" customFormat="1" customHeight="1" spans="1:10">
      <c r="A135" s="70"/>
      <c r="B135" s="71" t="s">
        <v>140</v>
      </c>
      <c r="C135" s="72">
        <f>SUM(C133)</f>
        <v>0</v>
      </c>
      <c r="D135" s="72">
        <f t="shared" ref="D135:E135" si="5">SUM(D133)</f>
        <v>0</v>
      </c>
      <c r="E135" s="72">
        <f t="shared" si="5"/>
        <v>0</v>
      </c>
      <c r="F135" s="72">
        <f>SUM(F133:F134)</f>
        <v>0</v>
      </c>
      <c r="G135" s="72">
        <f>SUM(G133:G134)</f>
        <v>0</v>
      </c>
      <c r="H135" s="72">
        <f>SUM(H133:H134)</f>
        <v>0</v>
      </c>
      <c r="I135" s="70"/>
      <c r="J135" s="93"/>
    </row>
    <row r="136" customHeight="1" spans="1:10">
      <c r="A136" s="79">
        <v>4</v>
      </c>
      <c r="B136" s="80" t="s">
        <v>141</v>
      </c>
      <c r="C136" s="60">
        <v>0</v>
      </c>
      <c r="D136" s="79"/>
      <c r="E136" s="60">
        <f>C136*D136</f>
        <v>0</v>
      </c>
      <c r="F136" s="60">
        <v>0</v>
      </c>
      <c r="G136" s="60">
        <v>0</v>
      </c>
      <c r="H136" s="60">
        <f>F136+G136</f>
        <v>0</v>
      </c>
      <c r="I136" s="67"/>
      <c r="J136" s="91" t="s">
        <v>142</v>
      </c>
    </row>
    <row r="137" customHeight="1" spans="1:10">
      <c r="A137" s="79"/>
      <c r="B137" s="80"/>
      <c r="C137" s="60"/>
      <c r="D137" s="79"/>
      <c r="E137" s="60"/>
      <c r="F137" s="60">
        <v>0</v>
      </c>
      <c r="G137" s="60">
        <v>0</v>
      </c>
      <c r="H137" s="60">
        <f>F137+G137</f>
        <v>0</v>
      </c>
      <c r="I137" s="67"/>
      <c r="J137" s="92"/>
    </row>
    <row r="138" s="46" customFormat="1" customHeight="1" spans="1:10">
      <c r="A138" s="70"/>
      <c r="B138" s="71" t="s">
        <v>143</v>
      </c>
      <c r="C138" s="72">
        <f>SUM(C136)</f>
        <v>0</v>
      </c>
      <c r="D138" s="72">
        <f t="shared" ref="D138:E138" si="6">SUM(D136)</f>
        <v>0</v>
      </c>
      <c r="E138" s="72">
        <f t="shared" si="6"/>
        <v>0</v>
      </c>
      <c r="F138" s="72">
        <f>SUM(F136:F137)</f>
        <v>0</v>
      </c>
      <c r="G138" s="72">
        <f>SUM(G136:G137)</f>
        <v>0</v>
      </c>
      <c r="H138" s="72">
        <f>SUM(H136:H137)</f>
        <v>0</v>
      </c>
      <c r="I138" s="70"/>
      <c r="J138" s="93"/>
    </row>
    <row r="139" customHeight="1" spans="1:10">
      <c r="A139" s="73">
        <v>5</v>
      </c>
      <c r="B139" s="74" t="s">
        <v>144</v>
      </c>
      <c r="C139" s="75">
        <v>0</v>
      </c>
      <c r="D139" s="73"/>
      <c r="E139" s="75">
        <f>C139*D139</f>
        <v>0</v>
      </c>
      <c r="F139" s="60">
        <v>0</v>
      </c>
      <c r="G139" s="60">
        <v>0</v>
      </c>
      <c r="H139" s="60">
        <f>F139+G139</f>
        <v>0</v>
      </c>
      <c r="I139" s="94"/>
      <c r="J139" s="68"/>
    </row>
    <row r="140" customHeight="1" spans="1:10">
      <c r="A140" s="81"/>
      <c r="B140" s="82"/>
      <c r="C140" s="83"/>
      <c r="D140" s="81"/>
      <c r="E140" s="83"/>
      <c r="F140" s="60">
        <v>0</v>
      </c>
      <c r="G140" s="60">
        <v>0</v>
      </c>
      <c r="H140" s="60">
        <f>F140+G140</f>
        <v>0</v>
      </c>
      <c r="I140" s="67"/>
      <c r="J140" s="69"/>
    </row>
    <row r="141" s="46" customFormat="1" customHeight="1" spans="1:10">
      <c r="A141" s="70"/>
      <c r="B141" s="71" t="s">
        <v>145</v>
      </c>
      <c r="C141" s="72">
        <f>SUM(C139)</f>
        <v>0</v>
      </c>
      <c r="D141" s="72">
        <f t="shared" ref="D141:E141" si="7">SUM(D139)</f>
        <v>0</v>
      </c>
      <c r="E141" s="72">
        <f t="shared" si="7"/>
        <v>0</v>
      </c>
      <c r="F141" s="72">
        <f>SUM(F139:F140)</f>
        <v>0</v>
      </c>
      <c r="G141" s="72">
        <f>SUM(G139:G140)</f>
        <v>0</v>
      </c>
      <c r="H141" s="72">
        <f>SUM(H139:H140)</f>
        <v>0</v>
      </c>
      <c r="I141" s="70"/>
      <c r="J141" s="89"/>
    </row>
    <row r="142" customHeight="1" spans="1:10">
      <c r="A142" s="79">
        <v>6</v>
      </c>
      <c r="B142" s="80" t="s">
        <v>146</v>
      </c>
      <c r="C142" s="60">
        <v>0</v>
      </c>
      <c r="D142" s="79"/>
      <c r="E142" s="60">
        <f>C142*D142</f>
        <v>0</v>
      </c>
      <c r="F142" s="60">
        <v>0</v>
      </c>
      <c r="G142" s="60">
        <v>0</v>
      </c>
      <c r="H142" s="60">
        <f>F142+G142</f>
        <v>0</v>
      </c>
      <c r="I142" s="79"/>
      <c r="J142" s="68" t="s">
        <v>147</v>
      </c>
    </row>
    <row r="143" customHeight="1" spans="1:10">
      <c r="A143" s="79"/>
      <c r="B143" s="80"/>
      <c r="C143" s="60"/>
      <c r="D143" s="79"/>
      <c r="E143" s="60"/>
      <c r="F143" s="60">
        <v>0</v>
      </c>
      <c r="G143" s="60">
        <v>0</v>
      </c>
      <c r="H143" s="60">
        <f>F143+G143</f>
        <v>0</v>
      </c>
      <c r="I143" s="79"/>
      <c r="J143" s="92"/>
    </row>
    <row r="144" s="46" customFormat="1" customHeight="1" spans="1:10">
      <c r="A144" s="70"/>
      <c r="B144" s="71" t="s">
        <v>148</v>
      </c>
      <c r="C144" s="72">
        <f>SUM(C142)</f>
        <v>0</v>
      </c>
      <c r="D144" s="72">
        <f t="shared" ref="D144:E144" si="8">SUM(D142)</f>
        <v>0</v>
      </c>
      <c r="E144" s="72">
        <f t="shared" si="8"/>
        <v>0</v>
      </c>
      <c r="F144" s="72">
        <f>SUM(F142:F143)</f>
        <v>0</v>
      </c>
      <c r="G144" s="72">
        <f>SUM(G142:G143)</f>
        <v>0</v>
      </c>
      <c r="H144" s="72">
        <f>SUM(H142:H143)</f>
        <v>0</v>
      </c>
      <c r="I144" s="70"/>
      <c r="J144" s="93"/>
    </row>
    <row r="145" customHeight="1" spans="1:10">
      <c r="A145" s="79">
        <v>7</v>
      </c>
      <c r="B145" s="80" t="s">
        <v>149</v>
      </c>
      <c r="C145" s="60">
        <v>0</v>
      </c>
      <c r="D145" s="79"/>
      <c r="E145" s="60">
        <f>C145*D145</f>
        <v>0</v>
      </c>
      <c r="F145" s="60">
        <v>0</v>
      </c>
      <c r="G145" s="60">
        <v>0</v>
      </c>
      <c r="H145" s="60">
        <f>F145+G145</f>
        <v>0</v>
      </c>
      <c r="I145" s="95"/>
      <c r="J145" s="91"/>
    </row>
    <row r="146" customHeight="1" spans="1:10">
      <c r="A146" s="79"/>
      <c r="B146" s="80"/>
      <c r="C146" s="60"/>
      <c r="D146" s="79"/>
      <c r="E146" s="60"/>
      <c r="F146" s="60">
        <v>0</v>
      </c>
      <c r="G146" s="60">
        <v>0</v>
      </c>
      <c r="H146" s="60">
        <f>F146+G146</f>
        <v>0</v>
      </c>
      <c r="I146" s="95"/>
      <c r="J146" s="92"/>
    </row>
    <row r="147" s="46" customFormat="1" customHeight="1" spans="1:10">
      <c r="A147" s="70"/>
      <c r="B147" s="71" t="s">
        <v>150</v>
      </c>
      <c r="C147" s="72">
        <f>SUM(C145)</f>
        <v>0</v>
      </c>
      <c r="D147" s="72">
        <f t="shared" ref="D147:E147" si="9">SUM(D145)</f>
        <v>0</v>
      </c>
      <c r="E147" s="72">
        <f t="shared" si="9"/>
        <v>0</v>
      </c>
      <c r="F147" s="72">
        <f>SUM(F145:F146)</f>
        <v>0</v>
      </c>
      <c r="G147" s="72">
        <f>SUM(G145:G146)</f>
        <v>0</v>
      </c>
      <c r="H147" s="72">
        <f>SUM(H145:H146)</f>
        <v>0</v>
      </c>
      <c r="I147" s="70"/>
      <c r="J147" s="93"/>
    </row>
    <row r="148" customHeight="1" spans="1:10">
      <c r="A148" s="79">
        <v>8</v>
      </c>
      <c r="B148" s="80" t="s">
        <v>151</v>
      </c>
      <c r="C148" s="60">
        <v>0</v>
      </c>
      <c r="D148" s="79"/>
      <c r="E148" s="60">
        <f>C148*D148</f>
        <v>0</v>
      </c>
      <c r="F148" s="60">
        <v>0</v>
      </c>
      <c r="G148" s="60">
        <v>0</v>
      </c>
      <c r="H148" s="60">
        <f>F148+G148</f>
        <v>0</v>
      </c>
      <c r="I148" s="79"/>
      <c r="J148" s="91" t="s">
        <v>152</v>
      </c>
    </row>
    <row r="149" customHeight="1" spans="1:10">
      <c r="A149" s="79"/>
      <c r="B149" s="80"/>
      <c r="C149" s="60"/>
      <c r="D149" s="79"/>
      <c r="E149" s="60"/>
      <c r="F149" s="60">
        <v>0</v>
      </c>
      <c r="G149" s="60">
        <v>0</v>
      </c>
      <c r="H149" s="60">
        <f>F149+G149</f>
        <v>0</v>
      </c>
      <c r="I149" s="79"/>
      <c r="J149" s="92"/>
    </row>
    <row r="150" s="46" customFormat="1" customHeight="1" spans="1:10">
      <c r="A150" s="70"/>
      <c r="B150" s="71" t="s">
        <v>153</v>
      </c>
      <c r="C150" s="72">
        <f>SUM(C148)</f>
        <v>0</v>
      </c>
      <c r="D150" s="72">
        <f t="shared" ref="D150:E150" si="10">SUM(D148)</f>
        <v>0</v>
      </c>
      <c r="E150" s="72">
        <f t="shared" si="10"/>
        <v>0</v>
      </c>
      <c r="F150" s="72">
        <f>SUM(F148:F149)</f>
        <v>0</v>
      </c>
      <c r="G150" s="72">
        <f t="shared" ref="G150:H150" si="11">SUM(G148:G149)</f>
        <v>0</v>
      </c>
      <c r="H150" s="72">
        <f t="shared" si="11"/>
        <v>0</v>
      </c>
      <c r="I150" s="70"/>
      <c r="J150" s="93"/>
    </row>
    <row r="151" customHeight="1" spans="1:10">
      <c r="A151" s="79">
        <v>9</v>
      </c>
      <c r="B151" s="80" t="s">
        <v>154</v>
      </c>
      <c r="C151" s="60">
        <v>0</v>
      </c>
      <c r="D151" s="79"/>
      <c r="E151" s="60">
        <f>C151*D151</f>
        <v>0</v>
      </c>
      <c r="F151" s="60">
        <v>0</v>
      </c>
      <c r="G151" s="60">
        <v>0</v>
      </c>
      <c r="H151" s="60">
        <f>F151+G151</f>
        <v>0</v>
      </c>
      <c r="I151" s="79"/>
      <c r="J151" s="68" t="s">
        <v>155</v>
      </c>
    </row>
    <row r="152" customHeight="1" spans="1:10">
      <c r="A152" s="79"/>
      <c r="B152" s="80"/>
      <c r="C152" s="60"/>
      <c r="D152" s="79"/>
      <c r="E152" s="60"/>
      <c r="F152" s="60">
        <v>0</v>
      </c>
      <c r="G152" s="60">
        <v>0</v>
      </c>
      <c r="H152" s="60">
        <f>F152+G152</f>
        <v>0</v>
      </c>
      <c r="I152" s="79"/>
      <c r="J152" s="69"/>
    </row>
    <row r="153" s="46" customFormat="1" customHeight="1" spans="1:10">
      <c r="A153" s="70"/>
      <c r="B153" s="71" t="s">
        <v>156</v>
      </c>
      <c r="C153" s="72">
        <f>SUM(C151)</f>
        <v>0</v>
      </c>
      <c r="D153" s="72">
        <f t="shared" ref="D153:E153" si="12">SUM(D151)</f>
        <v>0</v>
      </c>
      <c r="E153" s="72">
        <f t="shared" si="12"/>
        <v>0</v>
      </c>
      <c r="F153" s="72">
        <f>SUM(F151:F152)</f>
        <v>0</v>
      </c>
      <c r="G153" s="72" t="s">
        <v>157</v>
      </c>
      <c r="H153" s="72">
        <f>SUM(H151:H152)</f>
        <v>0</v>
      </c>
      <c r="I153" s="70"/>
      <c r="J153" s="89"/>
    </row>
    <row r="154" customHeight="1" spans="1:10">
      <c r="A154" s="73">
        <v>10</v>
      </c>
      <c r="B154" s="80" t="s">
        <v>158</v>
      </c>
      <c r="C154" s="60">
        <v>0</v>
      </c>
      <c r="D154" s="79"/>
      <c r="E154" s="60">
        <f>C154*D154</f>
        <v>0</v>
      </c>
      <c r="F154" s="60">
        <v>0</v>
      </c>
      <c r="G154" s="60">
        <v>0</v>
      </c>
      <c r="H154" s="60">
        <f>F154+G154</f>
        <v>0</v>
      </c>
      <c r="I154" s="79"/>
      <c r="J154" s="91"/>
    </row>
    <row r="155" customHeight="1" spans="1:10">
      <c r="A155" s="81"/>
      <c r="B155" s="80"/>
      <c r="C155" s="60"/>
      <c r="D155" s="79"/>
      <c r="E155" s="60"/>
      <c r="F155" s="60">
        <v>0</v>
      </c>
      <c r="G155" s="60">
        <v>0</v>
      </c>
      <c r="H155" s="60">
        <f>F155+G155</f>
        <v>0</v>
      </c>
      <c r="I155" s="79"/>
      <c r="J155" s="92"/>
    </row>
    <row r="156" s="46" customFormat="1" customHeight="1" spans="1:10">
      <c r="A156" s="70"/>
      <c r="B156" s="71" t="s">
        <v>159</v>
      </c>
      <c r="C156" s="72">
        <f>SUM(C154)</f>
        <v>0</v>
      </c>
      <c r="D156" s="72">
        <f>SUM(D154)</f>
        <v>0</v>
      </c>
      <c r="E156" s="72">
        <f>SUM(E154)</f>
        <v>0</v>
      </c>
      <c r="F156" s="72">
        <f>SUM(F154:F155)</f>
        <v>0</v>
      </c>
      <c r="G156" s="72">
        <f>SUM(G154:G155)</f>
        <v>0</v>
      </c>
      <c r="H156" s="72">
        <f>SUM(H154:H155)</f>
        <v>0</v>
      </c>
      <c r="I156" s="70"/>
      <c r="J156" s="93"/>
    </row>
    <row r="157" customHeight="1" spans="1:10">
      <c r="A157" s="70"/>
      <c r="B157" s="71" t="s">
        <v>160</v>
      </c>
      <c r="C157" s="72">
        <f t="shared" ref="C157:H157" si="13">SUM(C156,C153,C150,C147,C144,C141,C138,C135,C132,C129)</f>
        <v>0</v>
      </c>
      <c r="D157" s="72">
        <f t="shared" si="13"/>
        <v>0</v>
      </c>
      <c r="E157" s="72">
        <f t="shared" si="13"/>
        <v>0</v>
      </c>
      <c r="F157" s="72">
        <f t="shared" si="13"/>
        <v>8199.47</v>
      </c>
      <c r="G157" s="72">
        <f>SUM(G156,G153,G150,G147,G144,G141,G138,G135,G132,G129)</f>
        <v>1991.66</v>
      </c>
      <c r="H157" s="72">
        <f>SUM(H156,H153,H150,H147,H144,H141,H138,H135,H132,H129)</f>
        <v>10191.13</v>
      </c>
      <c r="I157" s="70"/>
      <c r="J157" s="96"/>
    </row>
    <row r="161" customHeight="1" spans="1:9">
      <c r="A161" s="84" t="s">
        <v>161</v>
      </c>
      <c r="B161" s="85"/>
      <c r="C161" s="86" t="s">
        <v>162</v>
      </c>
      <c r="D161" s="86"/>
      <c r="E161" s="86" t="s">
        <v>163</v>
      </c>
      <c r="F161" s="86"/>
      <c r="G161" s="86" t="s">
        <v>164</v>
      </c>
      <c r="H161" s="86"/>
      <c r="I161" s="97" t="s">
        <v>165</v>
      </c>
    </row>
    <row r="162" customHeight="1" spans="1:9">
      <c r="A162" s="87"/>
      <c r="B162" s="87"/>
      <c r="C162" s="87">
        <f>H157</f>
        <v>10191.13</v>
      </c>
      <c r="D162" s="87"/>
      <c r="E162" s="87">
        <f>F157</f>
        <v>8199.47</v>
      </c>
      <c r="F162" s="87"/>
      <c r="G162" s="87">
        <f>G157</f>
        <v>1991.66</v>
      </c>
      <c r="H162" s="87"/>
      <c r="I162" s="98">
        <f>A162-C162</f>
        <v>-10191.13</v>
      </c>
    </row>
    <row r="164" customHeight="1" spans="1:9">
      <c r="A164" s="46" t="s">
        <v>166</v>
      </c>
      <c r="B164" s="46"/>
      <c r="C164" s="88" t="s">
        <v>167</v>
      </c>
      <c r="D164" s="46"/>
      <c r="E164" s="46" t="s">
        <v>168</v>
      </c>
      <c r="F164" s="46"/>
      <c r="G164" s="46" t="s">
        <v>169</v>
      </c>
      <c r="H164" s="46"/>
      <c r="I164" s="46"/>
    </row>
  </sheetData>
  <mergeCells count="76">
    <mergeCell ref="C2:H2"/>
    <mergeCell ref="C6:E6"/>
    <mergeCell ref="F6:I6"/>
    <mergeCell ref="A161:B161"/>
    <mergeCell ref="C161:D161"/>
    <mergeCell ref="E161:F161"/>
    <mergeCell ref="G161:H161"/>
    <mergeCell ref="A162:B162"/>
    <mergeCell ref="C162:D162"/>
    <mergeCell ref="E162:F162"/>
    <mergeCell ref="G162:H162"/>
    <mergeCell ref="A6:A7"/>
    <mergeCell ref="A8:A128"/>
    <mergeCell ref="A130:A131"/>
    <mergeCell ref="A133:A134"/>
    <mergeCell ref="A136:A137"/>
    <mergeCell ref="A139:A140"/>
    <mergeCell ref="A142:A143"/>
    <mergeCell ref="A145:A146"/>
    <mergeCell ref="A148:A149"/>
    <mergeCell ref="A151:A152"/>
    <mergeCell ref="A154:A155"/>
    <mergeCell ref="B6:B7"/>
    <mergeCell ref="B8:B128"/>
    <mergeCell ref="B130:B131"/>
    <mergeCell ref="B133:B134"/>
    <mergeCell ref="B136:B137"/>
    <mergeCell ref="B139:B140"/>
    <mergeCell ref="B142:B143"/>
    <mergeCell ref="B145:B146"/>
    <mergeCell ref="B148:B149"/>
    <mergeCell ref="B151:B152"/>
    <mergeCell ref="B154:B155"/>
    <mergeCell ref="C8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D8:D128"/>
    <mergeCell ref="D130:D131"/>
    <mergeCell ref="D133:D134"/>
    <mergeCell ref="D136:D137"/>
    <mergeCell ref="D139:D140"/>
    <mergeCell ref="D142:D143"/>
    <mergeCell ref="D145:D146"/>
    <mergeCell ref="D148:D149"/>
    <mergeCell ref="D151:D152"/>
    <mergeCell ref="D154:D155"/>
    <mergeCell ref="E8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J4:J5"/>
    <mergeCell ref="J6:J7"/>
    <mergeCell ref="J8:J129"/>
    <mergeCell ref="J130:J132"/>
    <mergeCell ref="J133:J135"/>
    <mergeCell ref="J136:J138"/>
    <mergeCell ref="J139:J141"/>
    <mergeCell ref="J142:J144"/>
    <mergeCell ref="J145:J147"/>
    <mergeCell ref="J148:J150"/>
    <mergeCell ref="J151:J153"/>
    <mergeCell ref="J154:J15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170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171</v>
      </c>
      <c r="E5" s="6"/>
      <c r="F5" s="7"/>
      <c r="G5" s="7"/>
      <c r="H5" s="6" t="s">
        <v>172</v>
      </c>
      <c r="I5" s="5"/>
      <c r="J5" s="7"/>
      <c r="K5" s="31"/>
    </row>
    <row r="6" ht="20.1" customHeight="1" spans="2:11">
      <c r="B6" s="8"/>
      <c r="C6" s="9"/>
      <c r="D6" s="10" t="s">
        <v>173</v>
      </c>
      <c r="E6" s="10"/>
      <c r="F6" s="11"/>
      <c r="G6" s="11"/>
      <c r="H6" s="10" t="s">
        <v>174</v>
      </c>
      <c r="I6" s="9"/>
      <c r="J6" s="11"/>
      <c r="K6" s="32"/>
    </row>
    <row r="7" ht="20.1" customHeight="1" spans="2:11">
      <c r="B7" s="8"/>
      <c r="C7" s="9"/>
      <c r="D7" s="10" t="s">
        <v>175</v>
      </c>
      <c r="E7" s="10"/>
      <c r="F7" s="11"/>
      <c r="G7" s="11"/>
      <c r="H7" s="10" t="s">
        <v>176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177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178</v>
      </c>
      <c r="E10" s="16" t="s">
        <v>179</v>
      </c>
      <c r="F10" s="17"/>
      <c r="G10" s="18" t="s">
        <v>180</v>
      </c>
      <c r="H10" s="17" t="s">
        <v>181</v>
      </c>
      <c r="I10" s="16" t="s">
        <v>182</v>
      </c>
      <c r="J10" s="17"/>
      <c r="K10" s="18" t="s">
        <v>183</v>
      </c>
    </row>
    <row r="11" ht="20.1" customHeight="1" spans="2:11">
      <c r="B11" s="19">
        <v>1</v>
      </c>
      <c r="C11" s="20"/>
      <c r="D11" s="21" t="s">
        <v>184</v>
      </c>
      <c r="E11" s="19" t="s">
        <v>185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186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187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188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158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160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181</v>
      </c>
      <c r="C18" s="18"/>
      <c r="D18" s="18"/>
      <c r="E18" s="18"/>
      <c r="F18" s="18"/>
      <c r="G18" s="18" t="s">
        <v>189</v>
      </c>
      <c r="H18" s="18"/>
      <c r="I18" s="18"/>
      <c r="J18" s="18"/>
      <c r="K18" s="18" t="s">
        <v>190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191</v>
      </c>
      <c r="C21" s="9"/>
      <c r="D21" s="9"/>
      <c r="E21" s="9"/>
      <c r="F21" s="9" t="s">
        <v>167</v>
      </c>
      <c r="G21" s="9" t="s">
        <v>192</v>
      </c>
      <c r="H21" s="9"/>
      <c r="I21" s="9"/>
      <c r="J21" s="9" t="s">
        <v>169</v>
      </c>
      <c r="K21" s="9"/>
    </row>
    <row r="24" ht="17.6" spans="1:11">
      <c r="A24" s="2" t="s">
        <v>193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171</v>
      </c>
      <c r="E26" s="6"/>
      <c r="F26" s="7"/>
      <c r="G26" s="7"/>
      <c r="H26" s="6" t="s">
        <v>172</v>
      </c>
      <c r="I26" s="5"/>
      <c r="J26" s="7"/>
      <c r="K26" s="31"/>
    </row>
    <row r="27" ht="20.1" customHeight="1" spans="2:11">
      <c r="B27" s="8"/>
      <c r="C27" s="9"/>
      <c r="D27" s="10" t="s">
        <v>173</v>
      </c>
      <c r="E27" s="10"/>
      <c r="F27" s="11"/>
      <c r="G27" s="11"/>
      <c r="H27" s="10" t="s">
        <v>174</v>
      </c>
      <c r="I27" s="9"/>
      <c r="J27" s="11"/>
      <c r="K27" s="32"/>
    </row>
    <row r="28" ht="20.1" customHeight="1" spans="2:11">
      <c r="B28" s="8"/>
      <c r="C28" s="9"/>
      <c r="D28" s="10" t="s">
        <v>175</v>
      </c>
      <c r="E28" s="10"/>
      <c r="F28" s="11"/>
      <c r="G28" s="11"/>
      <c r="H28" s="10" t="s">
        <v>176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177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194</v>
      </c>
      <c r="E31" s="24" t="s">
        <v>195</v>
      </c>
      <c r="F31" s="24"/>
      <c r="G31" s="22" t="s">
        <v>196</v>
      </c>
      <c r="H31" s="22" t="s">
        <v>197</v>
      </c>
      <c r="I31" s="22" t="s">
        <v>160</v>
      </c>
      <c r="J31" s="22"/>
      <c r="K31" s="44" t="s">
        <v>183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160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191</v>
      </c>
      <c r="C36" s="9"/>
      <c r="D36" s="9"/>
      <c r="E36" s="9"/>
      <c r="F36" s="9" t="s">
        <v>167</v>
      </c>
      <c r="G36" s="9" t="s">
        <v>192</v>
      </c>
      <c r="H36" s="9"/>
      <c r="I36" s="9"/>
      <c r="J36" s="9" t="s">
        <v>169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2025-09-10T11:17:33Z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572281C9037A48FEB2025810B6996E30_13</vt:lpwstr>
  </property>
</Properties>
</file>