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/>
  </bookViews>
  <sheets>
    <sheet name="结算单-地接社" sheetId="18" r:id="rId1"/>
    <sheet name="报价单-地接社" sheetId="20" r:id="rId2"/>
    <sheet name="Sheet1" sheetId="21" r:id="rId3"/>
  </sheets>
  <definedNames>
    <definedName name="_xlnm.Print_Area" localSheetId="1">'报价单-地接社'!$A$1:$G$35</definedName>
    <definedName name="_xlnm.Print_Area" localSheetId="0">'结算单-地接社'!$A$1:$M$33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<sst xmlns="http://schemas.openxmlformats.org/spreadsheetml/2006/main" count="115" uniqueCount="59">
  <si>
    <t>先声再明会务服务结算单-地接社</t>
  </si>
  <si>
    <t>项目名称：8.10号再明王剑贵阳会-PUR2408011</t>
  </si>
  <si>
    <t>供应商:</t>
  </si>
  <si>
    <t>康辉集团北京国际会议展览有限公司</t>
  </si>
  <si>
    <t>活动时间：8月10日</t>
  </si>
  <si>
    <t>联络人:</t>
  </si>
  <si>
    <t>王凤雨</t>
  </si>
  <si>
    <t>活动地点：贵阳</t>
  </si>
  <si>
    <t>手机:</t>
  </si>
  <si>
    <t>15210370021</t>
  </si>
  <si>
    <t>拟参加人数：15人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</si>
  <si>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</si>
  <si>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</si>
  <si>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</si>
  <si>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</si>
  <si>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</si>
  <si>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</si>
  <si>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</si>
  <si>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</si>
  <si>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</si>
  <si>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</si>
  <si>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</si>
  <si>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</si>
  <si>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</si>
  <si>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</si>
  <si>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</si>
  <si>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</si>
  <si>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机票</t>
  </si>
  <si>
    <t>按照实际发生结算</t>
  </si>
  <si>
    <t>接送机-5座车帕萨特或同级</t>
  </si>
  <si>
    <t>8.10日考斯特包车，10小时
（贵阳新世界酒店-青岩卫生院）</t>
  </si>
  <si>
    <t>接送机-7座车Gl8或同级</t>
  </si>
  <si>
    <t>8.11日考斯特包车，260公里
（贵阳新世界酒店-黄果树镇卫生院）</t>
  </si>
  <si>
    <t>餐费</t>
  </si>
  <si>
    <t>8月9日晚餐</t>
  </si>
  <si>
    <t>8月10日午餐</t>
  </si>
  <si>
    <t>8月10日晚餐</t>
  </si>
  <si>
    <t>酒水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</si>
  <si>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</si>
  <si>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</si>
  <si>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</si>
  <si>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</si>
  <si>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</si>
  <si>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</si>
  <si>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</si>
  <si>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</si>
  <si>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</si>
  <si>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</si>
  <si>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</si>
  <si>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</si>
  <si>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</si>
  <si>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住宿酒店名称</t>
  </si>
  <si>
    <t>住宿标间（含双早具体房型：高级双床房）</t>
  </si>
  <si>
    <t>填写使用日期</t>
  </si>
  <si>
    <t>用车</t>
  </si>
  <si>
    <t>酒</t>
  </si>
  <si>
    <t>小车合计</t>
  </si>
  <si>
    <t>陈伟</t>
  </si>
  <si>
    <t>龙洞堡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</si>
</sst>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4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43" applyNumberFormat="0" applyAlignment="0" applyProtection="0">
      <alignment vertical="center"/>
    </xf>
    <xf numFmtId="0" fontId="25" fillId="12" borderId="44" applyNumberFormat="0" applyAlignment="0" applyProtection="0">
      <alignment vertical="center"/>
    </xf>
    <xf numFmtId="0" fontId="26" fillId="12" borderId="43" applyNumberFormat="0" applyAlignment="0" applyProtection="0">
      <alignment vertical="center"/>
    </xf>
    <xf numFmtId="0" fontId="27" fillId="13" borderId="45" applyNumberFormat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</cellStyleXfs>
  <cellXfs count="12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7" fontId="3" fillId="8" borderId="29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58" fontId="2" fillId="2" borderId="1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0" fontId="7" fillId="9" borderId="8" xfId="0" applyFont="1" applyFill="1" applyBorder="1" applyAlignment="1">
      <alignment vertical="center" wrapText="1"/>
    </xf>
    <xf numFmtId="0" fontId="8" fillId="9" borderId="30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left" vertical="center"/>
    </xf>
    <xf numFmtId="0" fontId="2" fillId="9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12" fillId="9" borderId="9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vertical="center" wrapText="1"/>
    </xf>
    <xf numFmtId="0" fontId="10" fillId="6" borderId="35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4" fillId="0" borderId="34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8" fillId="9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/>
    </xf>
    <xf numFmtId="0" fontId="3" fillId="7" borderId="33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33"/>
  <sheetViews>
    <sheetView tabSelected="1" zoomScale="115" zoomScaleNormal="115" topLeftCell="A8" workbookViewId="0">
      <selection activeCell="P17" sqref="P17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8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83"/>
      <c r="M1" s="98"/>
    </row>
    <row r="2" s="1" customFormat="1" spans="1:13">
      <c r="A2" s="9"/>
      <c r="B2" s="9"/>
      <c r="C2" s="10"/>
      <c r="D2" s="11"/>
      <c r="H2" s="83"/>
      <c r="M2" s="98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9"/>
    </row>
    <row r="4" s="2" customFormat="1" ht="17.25" customHeight="1" spans="1:13">
      <c r="A4" s="13" t="s">
        <v>1</v>
      </c>
      <c r="B4" s="13"/>
      <c r="C4" s="84"/>
      <c r="H4" s="13" t="s">
        <v>2</v>
      </c>
      <c r="I4" s="2" t="s">
        <v>3</v>
      </c>
      <c r="K4" s="13"/>
      <c r="M4" s="100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100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100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100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101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102"/>
    </row>
    <row r="11" s="3" customFormat="1" ht="21" customHeight="1" spans="1:13">
      <c r="A11" s="85" t="s">
        <v>23</v>
      </c>
      <c r="B11" s="86"/>
      <c r="C11" s="87"/>
      <c r="D11" s="88"/>
      <c r="E11" s="88"/>
      <c r="F11" s="88"/>
      <c r="G11" s="89">
        <f>D11*E11*F11</f>
        <v>0</v>
      </c>
      <c r="H11" s="88">
        <f>I11*J11*K11</f>
        <v>0</v>
      </c>
      <c r="I11" s="88"/>
      <c r="J11" s="88"/>
      <c r="K11" s="88"/>
      <c r="L11" s="103">
        <f>G11-H11</f>
        <v>0</v>
      </c>
      <c r="M11" s="104"/>
    </row>
    <row r="12" s="3" customFormat="1" ht="21" customHeight="1" spans="1:13">
      <c r="A12" s="32" t="s">
        <v>24</v>
      </c>
      <c r="B12" s="33"/>
      <c r="C12" s="33"/>
      <c r="D12" s="33"/>
      <c r="E12" s="33"/>
      <c r="F12" s="34"/>
      <c r="G12" s="35">
        <f>SUM(G11:G11)</f>
        <v>0</v>
      </c>
      <c r="H12" s="90">
        <f>SUM(H11:H11)</f>
        <v>0</v>
      </c>
      <c r="I12" s="105"/>
      <c r="J12" s="105"/>
      <c r="K12" s="105"/>
      <c r="L12" s="105"/>
      <c r="M12" s="106"/>
    </row>
    <row r="13" s="4" customFormat="1" ht="18" customHeight="1" spans="1:13">
      <c r="A13" s="24" t="s">
        <v>25</v>
      </c>
      <c r="B13" s="25"/>
      <c r="C13" s="25"/>
      <c r="D13" s="25"/>
      <c r="E13" s="25"/>
      <c r="F13" s="25"/>
      <c r="G13" s="26"/>
      <c r="H13" s="24"/>
      <c r="I13" s="25"/>
      <c r="J13" s="25"/>
      <c r="K13" s="25"/>
      <c r="L13" s="25"/>
      <c r="M13" s="102"/>
    </row>
    <row r="14" s="3" customFormat="1" ht="18" customHeight="1" spans="1:13">
      <c r="A14" s="36" t="s">
        <v>26</v>
      </c>
      <c r="B14" s="37" t="s">
        <v>27</v>
      </c>
      <c r="C14" s="37" t="s">
        <v>28</v>
      </c>
      <c r="D14" s="38">
        <v>1250</v>
      </c>
      <c r="E14" s="38">
        <v>11</v>
      </c>
      <c r="F14" s="38">
        <v>2</v>
      </c>
      <c r="G14" s="39">
        <f>F14*E14*D14</f>
        <v>27500</v>
      </c>
      <c r="H14" s="41">
        <v>23590</v>
      </c>
      <c r="I14" s="107">
        <v>28817</v>
      </c>
      <c r="J14" s="107">
        <v>1</v>
      </c>
      <c r="K14" s="107">
        <v>1</v>
      </c>
      <c r="L14" s="41">
        <f t="shared" ref="L14:L16" si="0">H14-G14</f>
        <v>-3910</v>
      </c>
      <c r="M14" s="108"/>
    </row>
    <row r="15" s="3" customFormat="1" ht="18" customHeight="1" spans="1:13">
      <c r="A15" s="40"/>
      <c r="B15" s="37" t="s">
        <v>29</v>
      </c>
      <c r="C15" s="37" t="s">
        <v>28</v>
      </c>
      <c r="D15" s="41">
        <v>250</v>
      </c>
      <c r="E15" s="41">
        <v>6</v>
      </c>
      <c r="F15" s="41">
        <v>2</v>
      </c>
      <c r="G15" s="42">
        <f>F15*E15*D15</f>
        <v>3000</v>
      </c>
      <c r="H15" s="41">
        <f t="shared" ref="H14:H16" si="1">I15*J15*K15</f>
        <v>5000</v>
      </c>
      <c r="I15" s="55">
        <v>250</v>
      </c>
      <c r="J15" s="55">
        <v>10</v>
      </c>
      <c r="K15" s="55">
        <v>2</v>
      </c>
      <c r="L15" s="41">
        <f t="shared" si="0"/>
        <v>2000</v>
      </c>
      <c r="M15" s="108"/>
    </row>
    <row r="16" s="3" customFormat="1" ht="21.6" spans="1:13">
      <c r="A16" s="40"/>
      <c r="B16" s="37"/>
      <c r="C16" s="37"/>
      <c r="D16" s="38"/>
      <c r="E16" s="41"/>
      <c r="F16" s="41"/>
      <c r="G16" s="42"/>
      <c r="H16" s="41">
        <f t="shared" si="1"/>
        <v>2000</v>
      </c>
      <c r="I16" s="109">
        <v>2000</v>
      </c>
      <c r="J16" s="55">
        <v>1</v>
      </c>
      <c r="K16" s="55">
        <v>1</v>
      </c>
      <c r="L16" s="41">
        <f t="shared" si="0"/>
        <v>2000</v>
      </c>
      <c r="M16" s="110" t="s">
        <v>30</v>
      </c>
    </row>
    <row r="17" s="3" customFormat="1" ht="21.6" spans="1:13">
      <c r="A17" s="40"/>
      <c r="B17" s="37" t="s">
        <v>31</v>
      </c>
      <c r="C17" s="37" t="s">
        <v>28</v>
      </c>
      <c r="D17" s="38">
        <v>300</v>
      </c>
      <c r="E17" s="41">
        <v>2</v>
      </c>
      <c r="F17" s="41">
        <v>2</v>
      </c>
      <c r="G17" s="42">
        <f>F17*E17*D17</f>
        <v>1200</v>
      </c>
      <c r="H17" s="41">
        <f t="shared" ref="H17:H21" si="2">I17*J17*K17</f>
        <v>3000</v>
      </c>
      <c r="I17" s="109">
        <v>3000</v>
      </c>
      <c r="J17" s="55">
        <v>1</v>
      </c>
      <c r="K17" s="55">
        <v>1</v>
      </c>
      <c r="L17" s="41">
        <f t="shared" ref="L17:L21" si="3">H17-G17</f>
        <v>1800</v>
      </c>
      <c r="M17" s="110" t="s">
        <v>32</v>
      </c>
    </row>
    <row r="18" s="3" customFormat="1" ht="18" customHeight="1" spans="1:14">
      <c r="A18" s="36" t="s">
        <v>33</v>
      </c>
      <c r="B18" s="43" t="s">
        <v>34</v>
      </c>
      <c r="C18" s="37" t="s">
        <v>28</v>
      </c>
      <c r="D18" s="41">
        <v>300</v>
      </c>
      <c r="E18" s="41">
        <v>15</v>
      </c>
      <c r="F18" s="41">
        <v>1</v>
      </c>
      <c r="G18" s="42">
        <f>F18*E18*D18</f>
        <v>4500</v>
      </c>
      <c r="H18" s="41">
        <f t="shared" si="2"/>
        <v>2727</v>
      </c>
      <c r="I18" s="111">
        <v>2727</v>
      </c>
      <c r="J18" s="55">
        <v>1</v>
      </c>
      <c r="K18" s="55">
        <v>1</v>
      </c>
      <c r="L18" s="41">
        <f t="shared" si="3"/>
        <v>-1773</v>
      </c>
      <c r="M18" s="108"/>
      <c r="N18" s="3">
        <v>1395</v>
      </c>
    </row>
    <row r="19" s="3" customFormat="1" ht="18" customHeight="1" spans="1:14">
      <c r="A19" s="40"/>
      <c r="B19" s="43" t="s">
        <v>35</v>
      </c>
      <c r="C19" s="37" t="s">
        <v>28</v>
      </c>
      <c r="D19" s="41">
        <v>300</v>
      </c>
      <c r="E19" s="41">
        <v>15</v>
      </c>
      <c r="F19" s="41">
        <v>1</v>
      </c>
      <c r="G19" s="42">
        <f>F19*E19*D19</f>
        <v>4500</v>
      </c>
      <c r="H19" s="41">
        <f t="shared" si="2"/>
        <v>2317</v>
      </c>
      <c r="I19" s="41">
        <v>2317</v>
      </c>
      <c r="J19" s="41">
        <v>1</v>
      </c>
      <c r="K19" s="55">
        <v>1</v>
      </c>
      <c r="L19" s="41">
        <f t="shared" si="3"/>
        <v>-2183</v>
      </c>
      <c r="M19" s="112"/>
      <c r="N19" s="3">
        <v>1215</v>
      </c>
    </row>
    <row r="20" s="3" customFormat="1" ht="18" customHeight="1" spans="1:14">
      <c r="A20" s="40"/>
      <c r="B20" s="43" t="s">
        <v>36</v>
      </c>
      <c r="C20" s="37" t="s">
        <v>28</v>
      </c>
      <c r="D20" s="41">
        <v>300</v>
      </c>
      <c r="E20" s="41">
        <v>4</v>
      </c>
      <c r="F20" s="41">
        <v>1</v>
      </c>
      <c r="G20" s="42">
        <f>F20*E20*D20</f>
        <v>1200</v>
      </c>
      <c r="H20" s="41">
        <f t="shared" si="2"/>
        <v>913</v>
      </c>
      <c r="I20" s="41">
        <v>913</v>
      </c>
      <c r="J20" s="41">
        <v>1</v>
      </c>
      <c r="K20" s="55">
        <v>1</v>
      </c>
      <c r="L20" s="41">
        <f t="shared" si="3"/>
        <v>-287</v>
      </c>
      <c r="M20" s="112"/>
      <c r="N20" s="3">
        <v>1387</v>
      </c>
    </row>
    <row r="21" s="3" customFormat="1" ht="18" customHeight="1" spans="1:15">
      <c r="A21" s="91"/>
      <c r="B21" s="43"/>
      <c r="C21" s="37"/>
      <c r="D21" s="41"/>
      <c r="E21" s="41"/>
      <c r="F21" s="41"/>
      <c r="G21" s="42"/>
      <c r="H21" s="41">
        <f t="shared" si="2"/>
        <v>2320</v>
      </c>
      <c r="I21" s="41">
        <v>2320</v>
      </c>
      <c r="J21" s="41">
        <v>1</v>
      </c>
      <c r="K21" s="55">
        <v>1</v>
      </c>
      <c r="L21" s="41">
        <f t="shared" si="3"/>
        <v>2320</v>
      </c>
      <c r="M21" s="108" t="s">
        <v>37</v>
      </c>
      <c r="N21" s="3">
        <v>1197</v>
      </c>
      <c r="O21" s="3">
        <v>1074</v>
      </c>
    </row>
    <row r="22" s="3" customFormat="1" ht="17.25" customHeight="1" spans="1:14">
      <c r="A22" s="47" t="s">
        <v>38</v>
      </c>
      <c r="B22" s="48"/>
      <c r="C22" s="48"/>
      <c r="D22" s="48"/>
      <c r="E22" s="48"/>
      <c r="F22" s="48"/>
      <c r="G22" s="49">
        <f>SUM(G14:G21)</f>
        <v>41900</v>
      </c>
      <c r="H22" s="92">
        <f>SUM(H14:H21)</f>
        <v>41867</v>
      </c>
      <c r="I22" s="113"/>
      <c r="J22" s="114"/>
      <c r="K22" s="114"/>
      <c r="L22" s="114"/>
      <c r="M22" s="115"/>
      <c r="N22" s="50">
        <f>G22-H22</f>
        <v>33</v>
      </c>
    </row>
    <row r="23" s="4" customFormat="1" ht="17.25" customHeight="1" spans="1:13">
      <c r="A23" s="24" t="s">
        <v>39</v>
      </c>
      <c r="B23" s="25"/>
      <c r="C23" s="25"/>
      <c r="D23" s="25"/>
      <c r="E23" s="25"/>
      <c r="F23" s="25"/>
      <c r="G23" s="25"/>
      <c r="H23" s="24"/>
      <c r="I23" s="25"/>
      <c r="J23" s="25"/>
      <c r="K23" s="25"/>
      <c r="L23" s="25"/>
      <c r="M23" s="102"/>
    </row>
    <row r="24" s="3" customFormat="1" ht="12.75" customHeight="1" spans="1:13">
      <c r="A24" s="93" t="s">
        <v>40</v>
      </c>
      <c r="B24" s="93" t="s">
        <v>41</v>
      </c>
      <c r="C24" s="93"/>
      <c r="D24" s="94">
        <v>20</v>
      </c>
      <c r="E24" s="88">
        <v>0</v>
      </c>
      <c r="F24" s="88">
        <v>0</v>
      </c>
      <c r="G24" s="89">
        <f>F24*E24*D24</f>
        <v>0</v>
      </c>
      <c r="H24" s="88">
        <f>I24*J24*K24</f>
        <v>0</v>
      </c>
      <c r="I24" s="88"/>
      <c r="J24" s="88"/>
      <c r="K24" s="88"/>
      <c r="L24" s="88">
        <f>H24-G24</f>
        <v>0</v>
      </c>
      <c r="M24" s="116"/>
    </row>
    <row r="25" s="3" customFormat="1" ht="11.4" spans="1:13">
      <c r="A25" s="52"/>
      <c r="B25" s="53"/>
      <c r="C25" s="54"/>
      <c r="D25" s="55"/>
      <c r="E25" s="41"/>
      <c r="F25" s="41"/>
      <c r="G25" s="42">
        <f>F25*E25*D25</f>
        <v>0</v>
      </c>
      <c r="H25" s="41">
        <f>I25*J25*K25</f>
        <v>0</v>
      </c>
      <c r="I25" s="41"/>
      <c r="J25" s="41"/>
      <c r="K25" s="41"/>
      <c r="L25" s="41"/>
      <c r="M25" s="108"/>
    </row>
    <row r="26" spans="1:13">
      <c r="A26" s="47" t="s">
        <v>42</v>
      </c>
      <c r="B26" s="48"/>
      <c r="C26" s="48"/>
      <c r="D26" s="48"/>
      <c r="E26" s="48"/>
      <c r="F26" s="48"/>
      <c r="G26" s="49">
        <f>SUM(G24:G25)</f>
        <v>0</v>
      </c>
      <c r="H26" s="95">
        <f>SUM(H24:H25)</f>
        <v>0</v>
      </c>
      <c r="I26" s="114"/>
      <c r="J26" s="114"/>
      <c r="K26" s="114"/>
      <c r="L26" s="114"/>
      <c r="M26" s="117"/>
    </row>
    <row r="27" spans="1:13">
      <c r="A27" s="24" t="s">
        <v>43</v>
      </c>
      <c r="B27" s="25"/>
      <c r="C27" s="25"/>
      <c r="D27" s="25"/>
      <c r="E27" s="25"/>
      <c r="F27" s="25"/>
      <c r="G27" s="26"/>
      <c r="H27" s="24"/>
      <c r="I27" s="25"/>
      <c r="J27" s="25"/>
      <c r="K27" s="25"/>
      <c r="L27" s="25"/>
      <c r="M27" s="102"/>
    </row>
    <row r="28" spans="1:13">
      <c r="A28" s="56" t="s">
        <v>44</v>
      </c>
      <c r="B28" s="57"/>
      <c r="C28" s="58">
        <v>0.06</v>
      </c>
      <c r="D28" s="59"/>
      <c r="E28" s="59"/>
      <c r="F28" s="60"/>
      <c r="G28" s="61">
        <f>(G22+G26+G12)*C28</f>
        <v>2514</v>
      </c>
      <c r="H28" s="96">
        <f>(H12+H22+H26)*0.06</f>
        <v>2512.02</v>
      </c>
      <c r="I28" s="3"/>
      <c r="J28" s="3"/>
      <c r="K28" s="3"/>
      <c r="L28" s="3"/>
      <c r="M28" s="118"/>
    </row>
    <row r="29" spans="1:13">
      <c r="A29" s="62" t="s">
        <v>45</v>
      </c>
      <c r="B29" s="33"/>
      <c r="C29" s="33"/>
      <c r="D29" s="33"/>
      <c r="E29" s="33"/>
      <c r="F29" s="34"/>
      <c r="G29" s="35">
        <f>G22+G26+G28+G12</f>
        <v>44414</v>
      </c>
      <c r="H29" s="90">
        <f>H12+H22+H26+H28</f>
        <v>44379.02</v>
      </c>
      <c r="I29" s="105"/>
      <c r="J29" s="105"/>
      <c r="K29" s="105"/>
      <c r="L29" s="105"/>
      <c r="M29" s="106"/>
    </row>
    <row r="30" spans="1:13">
      <c r="A30" s="63" t="s">
        <v>46</v>
      </c>
      <c r="B30" s="64"/>
      <c r="C30" s="64"/>
      <c r="D30" s="64"/>
      <c r="E30" s="64"/>
      <c r="F30" s="64"/>
      <c r="G30" s="65"/>
      <c r="H30" s="63"/>
      <c r="I30" s="64"/>
      <c r="J30" s="64"/>
      <c r="K30" s="64"/>
      <c r="L30" s="64"/>
      <c r="M30" s="119"/>
    </row>
    <row r="31" spans="1:13">
      <c r="A31" s="66" t="s">
        <v>47</v>
      </c>
      <c r="B31" s="67"/>
      <c r="C31" s="68">
        <v>0.06</v>
      </c>
      <c r="D31" s="69"/>
      <c r="E31" s="69"/>
      <c r="F31" s="70"/>
      <c r="G31" s="71">
        <f>G29*C31</f>
        <v>2664.84</v>
      </c>
      <c r="H31" s="97">
        <f>H29*0.06</f>
        <v>2662.7412</v>
      </c>
      <c r="I31" s="120"/>
      <c r="J31" s="120"/>
      <c r="K31" s="120"/>
      <c r="L31" s="120"/>
      <c r="M31" s="121"/>
    </row>
    <row r="32" ht="13.95" spans="1:13">
      <c r="A32" s="72" t="s">
        <v>48</v>
      </c>
      <c r="B32" s="73"/>
      <c r="C32" s="73"/>
      <c r="D32" s="73"/>
      <c r="E32" s="73"/>
      <c r="F32" s="73"/>
      <c r="G32" s="74">
        <f>G29+G31</f>
        <v>47078.84</v>
      </c>
      <c r="H32" s="74">
        <f>H29+H31</f>
        <v>47041.7612</v>
      </c>
      <c r="I32" s="122"/>
      <c r="J32" s="122"/>
      <c r="K32" s="122"/>
      <c r="L32" s="122"/>
      <c r="M32" s="123"/>
    </row>
    <row r="33" ht="13.95" spans="1:13">
      <c r="A33" s="75" t="s">
        <v>49</v>
      </c>
      <c r="B33" s="76"/>
      <c r="C33" s="76"/>
      <c r="D33" s="76"/>
      <c r="E33" s="76"/>
      <c r="F33" s="76"/>
      <c r="G33" s="74">
        <f>G32/15</f>
        <v>3138.58933333333</v>
      </c>
      <c r="H33" s="74">
        <f>H32/15</f>
        <v>3136.11741333333</v>
      </c>
      <c r="I33" s="122"/>
      <c r="J33" s="122"/>
      <c r="K33" s="122"/>
      <c r="L33" s="122"/>
      <c r="M33" s="123"/>
    </row>
  </sheetData>
  <mergeCells count="31">
    <mergeCell ref="A3:M3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22:F22"/>
    <mergeCell ref="I22:M22"/>
    <mergeCell ref="A23:G23"/>
    <mergeCell ref="H23:M23"/>
    <mergeCell ref="A25:B25"/>
    <mergeCell ref="A26:F26"/>
    <mergeCell ref="I26:M26"/>
    <mergeCell ref="A27:G27"/>
    <mergeCell ref="H27:M27"/>
    <mergeCell ref="A28:B28"/>
    <mergeCell ref="C28:F28"/>
    <mergeCell ref="A29:F29"/>
    <mergeCell ref="A30:G30"/>
    <mergeCell ref="H30:M30"/>
    <mergeCell ref="A31:B31"/>
    <mergeCell ref="C31:F31"/>
    <mergeCell ref="I31:M31"/>
    <mergeCell ref="A32:F32"/>
    <mergeCell ref="A33:F33"/>
    <mergeCell ref="A14:A17"/>
    <mergeCell ref="A18:A19"/>
  </mergeCells>
  <printOptions horizontalCentered="1"/>
  <pageMargins left="0" right="0" top="0" bottom="0.25" header="0.5" footer="0.5"/>
  <pageSetup paperSize="9" scale="7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35"/>
  <sheetViews>
    <sheetView zoomScale="104" zoomScaleNormal="104" topLeftCell="A3" workbookViewId="0">
      <selection activeCell="B17" sqref="B17:G19"/>
    </sheetView>
  </sheetViews>
  <sheetFormatPr defaultColWidth="9" defaultRowHeight="13.2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50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4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7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10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51</v>
      </c>
      <c r="B11" s="28" t="s">
        <v>52</v>
      </c>
      <c r="C11" s="29" t="s">
        <v>53</v>
      </c>
      <c r="D11" s="30"/>
      <c r="E11" s="30"/>
      <c r="F11" s="30"/>
      <c r="G11" s="31">
        <f>D11*E11*F11</f>
        <v>0</v>
      </c>
    </row>
    <row r="12" s="3" customFormat="1" ht="21" customHeight="1" spans="1:7">
      <c r="A12" s="32" t="s">
        <v>24</v>
      </c>
      <c r="B12" s="33"/>
      <c r="C12" s="33"/>
      <c r="D12" s="33"/>
      <c r="E12" s="33"/>
      <c r="F12" s="34"/>
      <c r="G12" s="35">
        <f>SUM(G11:G11)</f>
        <v>0</v>
      </c>
    </row>
    <row r="13" s="4" customFormat="1" ht="18" customHeight="1" spans="1:19">
      <c r="A13" s="24" t="s">
        <v>25</v>
      </c>
      <c r="B13" s="25"/>
      <c r="C13" s="25"/>
      <c r="D13" s="25"/>
      <c r="E13" s="25"/>
      <c r="F13" s="25"/>
      <c r="G13" s="26"/>
      <c r="I13" s="78" t="s">
        <v>27</v>
      </c>
      <c r="J13" s="79">
        <v>1074</v>
      </c>
      <c r="K13" s="79">
        <v>1395</v>
      </c>
      <c r="L13" s="79">
        <v>2420</v>
      </c>
      <c r="M13" s="79">
        <v>2430</v>
      </c>
      <c r="N13" s="79">
        <v>2640</v>
      </c>
      <c r="O13" s="79">
        <v>2626</v>
      </c>
      <c r="P13" s="79">
        <v>1473</v>
      </c>
      <c r="Q13" s="79">
        <v>1001</v>
      </c>
      <c r="R13" s="79">
        <v>1215</v>
      </c>
      <c r="S13" s="79">
        <v>1387</v>
      </c>
    </row>
    <row r="14" s="3" customFormat="1" ht="18" customHeight="1" spans="1:19">
      <c r="A14" s="36" t="s">
        <v>26</v>
      </c>
      <c r="B14" s="37" t="s">
        <v>27</v>
      </c>
      <c r="C14" s="37" t="s">
        <v>28</v>
      </c>
      <c r="D14" s="38">
        <v>1250</v>
      </c>
      <c r="E14" s="38">
        <v>11</v>
      </c>
      <c r="F14" s="38">
        <v>2</v>
      </c>
      <c r="G14" s="39">
        <f t="shared" ref="G14:G19" si="0">F14*E14*D14</f>
        <v>27500</v>
      </c>
      <c r="I14" s="80"/>
      <c r="J14" s="80">
        <v>1456</v>
      </c>
      <c r="K14" s="80">
        <v>1389</v>
      </c>
      <c r="L14" s="80">
        <v>673</v>
      </c>
      <c r="M14" s="80">
        <v>1290</v>
      </c>
      <c r="N14" s="80">
        <v>1230</v>
      </c>
      <c r="O14" s="80">
        <v>1130</v>
      </c>
      <c r="P14" s="80">
        <v>1456</v>
      </c>
      <c r="Q14" s="80">
        <v>1380</v>
      </c>
      <c r="R14" s="80">
        <v>1122</v>
      </c>
      <c r="S14" s="80"/>
    </row>
    <row r="15" s="3" customFormat="1" ht="18" customHeight="1" spans="1:19">
      <c r="A15" s="40"/>
      <c r="B15" s="37" t="s">
        <v>29</v>
      </c>
      <c r="C15" s="37" t="s">
        <v>28</v>
      </c>
      <c r="D15" s="41">
        <v>250</v>
      </c>
      <c r="E15" s="41">
        <v>6</v>
      </c>
      <c r="F15" s="41">
        <v>2</v>
      </c>
      <c r="G15" s="42">
        <f t="shared" si="0"/>
        <v>3000</v>
      </c>
      <c r="I15" s="81" t="s">
        <v>54</v>
      </c>
      <c r="J15" s="80">
        <v>10000</v>
      </c>
      <c r="K15" s="80"/>
      <c r="L15" s="80"/>
      <c r="M15" s="80"/>
      <c r="N15" s="80"/>
      <c r="O15" s="80"/>
      <c r="P15" s="80"/>
      <c r="Q15" s="80"/>
      <c r="R15" s="80"/>
      <c r="S15" s="80"/>
    </row>
    <row r="16" s="3" customFormat="1" ht="18" customHeight="1" spans="1:19">
      <c r="A16" s="40"/>
      <c r="B16" s="37" t="s">
        <v>31</v>
      </c>
      <c r="C16" s="37" t="s">
        <v>28</v>
      </c>
      <c r="D16" s="38">
        <v>300</v>
      </c>
      <c r="E16" s="41">
        <v>2</v>
      </c>
      <c r="F16" s="41">
        <v>2</v>
      </c>
      <c r="G16" s="42">
        <f t="shared" si="0"/>
        <v>1200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</row>
    <row r="17" s="3" customFormat="1" ht="18" customHeight="1" spans="1:19">
      <c r="A17" s="36" t="s">
        <v>33</v>
      </c>
      <c r="B17" s="43" t="s">
        <v>34</v>
      </c>
      <c r="C17" s="37" t="s">
        <v>28</v>
      </c>
      <c r="D17" s="41">
        <v>300</v>
      </c>
      <c r="E17" s="41">
        <v>15</v>
      </c>
      <c r="F17" s="41">
        <v>1</v>
      </c>
      <c r="G17" s="42">
        <f t="shared" si="0"/>
        <v>4500</v>
      </c>
      <c r="I17" s="80"/>
      <c r="J17" s="82">
        <v>45515</v>
      </c>
      <c r="K17" s="82">
        <v>45514</v>
      </c>
      <c r="L17" s="82">
        <v>45513</v>
      </c>
      <c r="M17" s="81" t="s">
        <v>55</v>
      </c>
      <c r="N17" s="80"/>
      <c r="O17" s="80"/>
      <c r="P17" s="80"/>
      <c r="Q17" s="80"/>
      <c r="R17" s="80"/>
      <c r="S17" s="80"/>
    </row>
    <row r="18" s="3" customFormat="1" ht="18" customHeight="1" spans="1:19">
      <c r="A18" s="40"/>
      <c r="B18" s="43" t="s">
        <v>35</v>
      </c>
      <c r="C18" s="37" t="s">
        <v>28</v>
      </c>
      <c r="D18" s="41">
        <v>300</v>
      </c>
      <c r="E18" s="41">
        <v>15</v>
      </c>
      <c r="F18" s="41">
        <v>1</v>
      </c>
      <c r="G18" s="42">
        <f t="shared" si="0"/>
        <v>4500</v>
      </c>
      <c r="I18" s="80"/>
      <c r="J18" s="80">
        <v>913</v>
      </c>
      <c r="K18" s="80">
        <v>2727</v>
      </c>
      <c r="L18" s="80">
        <v>2326</v>
      </c>
      <c r="M18" s="80">
        <v>2320</v>
      </c>
      <c r="N18" s="80"/>
      <c r="O18" s="80"/>
      <c r="P18" s="80"/>
      <c r="Q18" s="80"/>
      <c r="R18" s="80"/>
      <c r="S18" s="80"/>
    </row>
    <row r="19" s="3" customFormat="1" ht="18" customHeight="1" spans="1:7">
      <c r="A19" s="40"/>
      <c r="B19" s="43" t="s">
        <v>36</v>
      </c>
      <c r="C19" s="37" t="s">
        <v>28</v>
      </c>
      <c r="D19" s="41">
        <v>300</v>
      </c>
      <c r="E19" s="41">
        <v>4</v>
      </c>
      <c r="F19" s="41">
        <v>1</v>
      </c>
      <c r="G19" s="42">
        <f t="shared" si="0"/>
        <v>1200</v>
      </c>
    </row>
    <row r="20" s="3" customFormat="1" ht="17.25" customHeight="1" spans="1:7">
      <c r="A20" s="44" t="s">
        <v>56</v>
      </c>
      <c r="B20" s="45"/>
      <c r="C20" s="45"/>
      <c r="D20" s="45"/>
      <c r="E20" s="45"/>
      <c r="F20" s="45"/>
      <c r="G20" s="46">
        <f>SUM(G14:G16)</f>
        <v>31700</v>
      </c>
    </row>
    <row r="21" s="3" customFormat="1" ht="17.25" customHeight="1" spans="1:8">
      <c r="A21" s="47" t="s">
        <v>38</v>
      </c>
      <c r="B21" s="48"/>
      <c r="C21" s="48"/>
      <c r="D21" s="48"/>
      <c r="E21" s="48"/>
      <c r="F21" s="48"/>
      <c r="G21" s="49">
        <f>SUM(G14:G19)</f>
        <v>41900</v>
      </c>
      <c r="H21" s="50"/>
    </row>
    <row r="22" s="4" customFormat="1" ht="17.25" customHeight="1" spans="1:7">
      <c r="A22" s="24" t="s">
        <v>39</v>
      </c>
      <c r="B22" s="25"/>
      <c r="C22" s="25"/>
      <c r="D22" s="25"/>
      <c r="E22" s="25"/>
      <c r="F22" s="25"/>
      <c r="G22" s="25"/>
    </row>
    <row r="23" s="5" customFormat="1" ht="17.25" customHeight="1" spans="1:7">
      <c r="A23" s="51" t="s">
        <v>40</v>
      </c>
      <c r="B23" s="51" t="s">
        <v>41</v>
      </c>
      <c r="C23" s="51"/>
      <c r="D23" s="41"/>
      <c r="E23" s="41">
        <v>0</v>
      </c>
      <c r="F23" s="41">
        <v>0</v>
      </c>
      <c r="G23" s="42">
        <f>F23*E23*D23</f>
        <v>0</v>
      </c>
    </row>
    <row r="24" s="3" customFormat="1" ht="17.25" customHeight="1" spans="1:7">
      <c r="A24" s="52"/>
      <c r="B24" s="53"/>
      <c r="C24" s="54"/>
      <c r="D24" s="55"/>
      <c r="E24" s="41"/>
      <c r="F24" s="41"/>
      <c r="G24" s="42">
        <f>F24*E24*D24</f>
        <v>0</v>
      </c>
    </row>
    <row r="25" s="3" customFormat="1" ht="17.25" customHeight="1" spans="1:7">
      <c r="A25" s="47" t="s">
        <v>42</v>
      </c>
      <c r="B25" s="48"/>
      <c r="C25" s="48"/>
      <c r="D25" s="48"/>
      <c r="E25" s="48"/>
      <c r="F25" s="48"/>
      <c r="G25" s="49">
        <f>SUM(G23:G24)</f>
        <v>0</v>
      </c>
    </row>
    <row r="26" s="4" customFormat="1" ht="17.25" customHeight="1" spans="1:7">
      <c r="A26" s="24" t="s">
        <v>43</v>
      </c>
      <c r="B26" s="25"/>
      <c r="C26" s="25"/>
      <c r="D26" s="25"/>
      <c r="E26" s="25"/>
      <c r="F26" s="25"/>
      <c r="G26" s="26"/>
    </row>
    <row r="27" s="3" customFormat="1" ht="17.25" customHeight="1" spans="1:7">
      <c r="A27" s="56" t="s">
        <v>44</v>
      </c>
      <c r="B27" s="57"/>
      <c r="C27" s="58">
        <v>0.06</v>
      </c>
      <c r="D27" s="59"/>
      <c r="E27" s="59"/>
      <c r="F27" s="60"/>
      <c r="G27" s="61">
        <f>(G21+G25+G12)*C27</f>
        <v>2514</v>
      </c>
    </row>
    <row r="28" s="3" customFormat="1" ht="21" customHeight="1" spans="1:7">
      <c r="A28" s="62" t="s">
        <v>45</v>
      </c>
      <c r="B28" s="33"/>
      <c r="C28" s="33"/>
      <c r="D28" s="33"/>
      <c r="E28" s="33"/>
      <c r="F28" s="34"/>
      <c r="G28" s="35">
        <f>G21+G25+G27+G12</f>
        <v>44414</v>
      </c>
    </row>
    <row r="29" s="4" customFormat="1" ht="17.25" customHeight="1" spans="1:7">
      <c r="A29" s="63" t="s">
        <v>46</v>
      </c>
      <c r="B29" s="64"/>
      <c r="C29" s="64"/>
      <c r="D29" s="64"/>
      <c r="E29" s="64"/>
      <c r="F29" s="64"/>
      <c r="G29" s="65"/>
    </row>
    <row r="30" s="3" customFormat="1" ht="17.25" customHeight="1" spans="1:7">
      <c r="A30" s="66" t="s">
        <v>47</v>
      </c>
      <c r="B30" s="67"/>
      <c r="C30" s="68">
        <v>0.06</v>
      </c>
      <c r="D30" s="69"/>
      <c r="E30" s="69"/>
      <c r="F30" s="70"/>
      <c r="G30" s="71">
        <f>G28*C30</f>
        <v>2664.84</v>
      </c>
    </row>
    <row r="31" s="3" customFormat="1" ht="17.25" customHeight="1" spans="1:7">
      <c r="A31" s="72" t="s">
        <v>48</v>
      </c>
      <c r="B31" s="73"/>
      <c r="C31" s="73"/>
      <c r="D31" s="73"/>
      <c r="E31" s="73"/>
      <c r="F31" s="73"/>
      <c r="G31" s="74">
        <f>G28+G30</f>
        <v>47078.84</v>
      </c>
    </row>
    <row r="32" s="3" customFormat="1" ht="17.25" customHeight="1" spans="1:7">
      <c r="A32" s="75" t="s">
        <v>49</v>
      </c>
      <c r="B32" s="76"/>
      <c r="C32" s="76"/>
      <c r="D32" s="76"/>
      <c r="E32" s="76"/>
      <c r="F32" s="76"/>
      <c r="G32" s="74">
        <f>G31/15</f>
        <v>3138.58933333333</v>
      </c>
    </row>
    <row r="33" s="3" customFormat="1" spans="1:7">
      <c r="A33" s="6"/>
      <c r="B33" s="6"/>
      <c r="C33" s="6"/>
      <c r="D33" s="6"/>
      <c r="E33" s="6"/>
      <c r="F33" s="6"/>
      <c r="G33" s="6"/>
    </row>
    <row r="34" s="3" customFormat="1" ht="12.75" customHeight="1" spans="1:7">
      <c r="A34" s="77"/>
      <c r="B34" s="77"/>
      <c r="C34" s="77"/>
      <c r="D34" s="77"/>
      <c r="E34" s="77"/>
      <c r="F34" s="77"/>
      <c r="G34" s="77"/>
    </row>
    <row r="35" s="3" customFormat="1" ht="11.4" spans="1:7">
      <c r="A35" s="77"/>
      <c r="B35" s="77"/>
      <c r="C35" s="77"/>
      <c r="D35" s="77"/>
      <c r="E35" s="77"/>
      <c r="F35" s="77"/>
      <c r="G35" s="77"/>
    </row>
  </sheetData>
  <mergeCells count="26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20:F20"/>
    <mergeCell ref="A21:F21"/>
    <mergeCell ref="A22:G22"/>
    <mergeCell ref="A24:B24"/>
    <mergeCell ref="A25:F25"/>
    <mergeCell ref="A26:G26"/>
    <mergeCell ref="A27:B27"/>
    <mergeCell ref="C27:F27"/>
    <mergeCell ref="A28:F28"/>
    <mergeCell ref="A29:G29"/>
    <mergeCell ref="A30:B30"/>
    <mergeCell ref="C30:F30"/>
    <mergeCell ref="A31:F31"/>
    <mergeCell ref="A32:F32"/>
    <mergeCell ref="A14:A16"/>
    <mergeCell ref="A17:A19"/>
    <mergeCell ref="A34:G3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B1" sqref="B1"/>
    </sheetView>
  </sheetViews>
  <sheetFormatPr defaultColWidth="8.8" defaultRowHeight="15.6" outlineLevelCol="1"/>
  <sheetData>
    <row r="1" spans="1:2">
      <c r="A1" t="s">
        <v>57</v>
      </c>
      <c r="B1" t="s">
        <v>58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结算单-地接社</vt:lpstr>
      <vt:lpstr>报价单-地接社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2024-11-04T04:14:33Z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2052-12.1.0.18608</vt:lpwstr>
  </property>
</Properties>
</file>