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zhangqingqing/Desktop/美国出访/"/>
    </mc:Choice>
  </mc:AlternateContent>
  <xr:revisionPtr revIDLastSave="0" documentId="13_ncr:1_{C53FFE52-DBCD-4448-B915-E8C21668C84A}" xr6:coauthVersionLast="47" xr6:coauthVersionMax="47" xr10:uidLastSave="{00000000-0000-0000-0000-000000000000}"/>
  <bookViews>
    <workbookView xWindow="0" yWindow="500" windowWidth="25600" windowHeight="14160" tabRatio="673" activeTab="1" xr2:uid="{00000000-000D-0000-FFFF-FFFF00000000}"/>
  </bookViews>
  <sheets>
    <sheet name="明细" sheetId="10" r:id="rId1"/>
    <sheet name="Sheet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3" i="10" l="1"/>
  <c r="W52" i="10"/>
  <c r="W54" i="10"/>
  <c r="W49" i="10"/>
  <c r="W47" i="10"/>
  <c r="W46" i="10"/>
  <c r="W45" i="10"/>
  <c r="W44" i="10"/>
  <c r="W43" i="10"/>
  <c r="W42" i="10"/>
  <c r="W41" i="10"/>
  <c r="W40" i="10"/>
  <c r="W39" i="10"/>
  <c r="W38" i="10"/>
  <c r="W23" i="10"/>
  <c r="W21" i="10"/>
  <c r="W20" i="10"/>
  <c r="W19" i="10"/>
  <c r="W17" i="10"/>
  <c r="W16" i="10"/>
  <c r="W15" i="10"/>
  <c r="W14" i="10"/>
  <c r="W13" i="10"/>
  <c r="W11" i="10"/>
  <c r="W9" i="10"/>
  <c r="W7" i="10"/>
  <c r="W4" i="10"/>
  <c r="I49" i="10"/>
  <c r="W37" i="10"/>
  <c r="W36" i="10"/>
  <c r="W51" i="10" l="1"/>
  <c r="W50" i="10"/>
  <c r="W32" i="10" l="1"/>
  <c r="W35" i="10"/>
  <c r="I32" i="10"/>
  <c r="W34" i="10"/>
  <c r="W33" i="10"/>
  <c r="J47" i="11" l="1"/>
  <c r="J46" i="11"/>
  <c r="J45" i="11"/>
  <c r="J44" i="11"/>
  <c r="J43" i="11"/>
  <c r="J50" i="11"/>
  <c r="J49" i="11"/>
  <c r="I42" i="11"/>
  <c r="J42" i="11" s="1"/>
  <c r="I51" i="11"/>
  <c r="J51" i="11" s="1"/>
  <c r="J48" i="11"/>
  <c r="J55" i="11"/>
  <c r="E54" i="11"/>
  <c r="J54" i="11" s="1"/>
  <c r="J53" i="11"/>
  <c r="I52" i="11"/>
  <c r="J52" i="11" s="1"/>
  <c r="I36" i="11"/>
  <c r="J36" i="11" s="1"/>
  <c r="J25" i="11"/>
  <c r="J41" i="11"/>
  <c r="I35" i="11"/>
  <c r="J35" i="11" s="1"/>
  <c r="J34" i="11"/>
  <c r="J24" i="11"/>
  <c r="J33" i="11"/>
  <c r="J23" i="11"/>
  <c r="J22" i="11"/>
  <c r="J21" i="11"/>
  <c r="J32" i="11"/>
  <c r="J31" i="11"/>
  <c r="J20" i="11"/>
  <c r="J19" i="11"/>
  <c r="J30" i="11"/>
  <c r="J29" i="11"/>
  <c r="J18" i="11"/>
  <c r="J40" i="11"/>
  <c r="J17" i="11"/>
  <c r="J39" i="11"/>
  <c r="J28" i="11"/>
  <c r="J27" i="11"/>
  <c r="J16" i="11"/>
  <c r="J38" i="11"/>
  <c r="J15" i="11"/>
  <c r="J37" i="11"/>
  <c r="J26" i="11"/>
  <c r="J14" i="11"/>
  <c r="J13" i="11"/>
  <c r="W5" i="10"/>
  <c r="W6" i="10" s="1"/>
  <c r="V19" i="10"/>
  <c r="V9" i="10" l="1"/>
  <c r="I50" i="10" l="1"/>
  <c r="I51" i="10" s="1"/>
  <c r="O32" i="10"/>
  <c r="O33" i="10"/>
  <c r="O34" i="10"/>
  <c r="O35" i="10"/>
  <c r="O36" i="10"/>
  <c r="O37" i="10"/>
  <c r="O38" i="10"/>
  <c r="I24" i="10"/>
  <c r="I25" i="10"/>
  <c r="I26" i="10"/>
  <c r="I27" i="10"/>
  <c r="I28" i="10"/>
  <c r="I29" i="10"/>
  <c r="I30" i="10"/>
  <c r="I31" i="10"/>
  <c r="I33" i="10"/>
  <c r="I34" i="10"/>
  <c r="I35" i="10"/>
  <c r="I36" i="10"/>
  <c r="I37" i="10"/>
  <c r="I38" i="10"/>
  <c r="O51" i="10"/>
  <c r="O4" i="10"/>
  <c r="O6" i="10" s="1"/>
  <c r="I7" i="10"/>
  <c r="I8" i="10"/>
  <c r="I9" i="10"/>
  <c r="I10" i="10"/>
  <c r="I12" i="10"/>
  <c r="I13" i="10"/>
  <c r="I14" i="10"/>
  <c r="I15" i="10"/>
  <c r="I16" i="10"/>
  <c r="I17" i="10"/>
  <c r="I18" i="10"/>
  <c r="I20" i="10"/>
  <c r="I22" i="10"/>
  <c r="I4" i="10"/>
  <c r="I5" i="10"/>
  <c r="Q22" i="10"/>
  <c r="I6" i="10" l="1"/>
  <c r="O49" i="10"/>
  <c r="O52" i="10" s="1"/>
  <c r="I23" i="10"/>
  <c r="P23" i="10" s="1"/>
  <c r="I52" i="10" l="1"/>
  <c r="I53" i="10" s="1"/>
  <c r="I54" i="10" s="1"/>
  <c r="O53" i="10"/>
  <c r="O5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</author>
  </authors>
  <commentList>
    <comment ref="B10" authorId="0" shapeId="0" xr:uid="{D763740F-2CBA-1746-8E37-39354404B325}">
      <text>
        <r>
          <rPr>
            <b/>
            <sz val="9"/>
            <color indexed="81"/>
            <rFont val="宋体"/>
            <family val="3"/>
            <charset val="134"/>
          </rPr>
          <t>Eric: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<sst xmlns="http://schemas.openxmlformats.org/spreadsheetml/2006/main" count="446" uniqueCount="165">
  <si>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</si>
  <si>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</si>
  <si>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</si>
  <si>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</si>
  <si>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</si>
  <si>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</si>
  <si>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</si>
  <si>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</si>
  <si>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</si>
  <si>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</si>
  <si>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</si>
  <si>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</si>
  <si>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酒店合计</t>
  </si>
  <si>
    <t>餐饮</t>
  </si>
  <si>
    <t>人</t>
  </si>
  <si>
    <t>餐</t>
  </si>
  <si>
    <t>用餐合计</t>
  </si>
  <si>
    <t>交通</t>
  </si>
  <si>
    <t>辆</t>
  </si>
  <si>
    <t>会议费用合计</t>
  </si>
  <si>
    <t>净价合计</t>
  </si>
  <si>
    <t>最终预算金额</t>
  </si>
  <si>
    <t>间</t>
    <phoneticPr fontId="10" type="noConversion"/>
  </si>
  <si>
    <t>晚</t>
    <phoneticPr fontId="10" type="noConversion"/>
  </si>
  <si>
    <t>个</t>
    <phoneticPr fontId="8" type="noConversion"/>
  </si>
  <si>
    <t>制冷全网客户启动会客会议</t>
    <phoneticPr fontId="8" type="noConversion"/>
  </si>
  <si>
    <t>19座</t>
    <phoneticPr fontId="8" type="noConversion"/>
  </si>
  <si>
    <t>7座</t>
    <phoneticPr fontId="8" type="noConversion"/>
  </si>
  <si>
    <t>天</t>
    <phoneticPr fontId="8" type="noConversion"/>
  </si>
  <si>
    <r>
      <t>服务费</t>
    </r>
    <r>
      <rPr>
        <b/>
        <sz val="9"/>
        <color rgb="FFFF0000"/>
        <rFont val="微软雅黑"/>
        <family val="2"/>
        <charset val="134"/>
      </rPr>
      <t>14</t>
    </r>
    <r>
      <rPr>
        <b/>
        <sz val="9"/>
        <color indexed="8"/>
        <rFont val="微软雅黑"/>
        <family val="2"/>
        <charset val="134"/>
      </rPr>
      <t>%收取</t>
    </r>
    <phoneticPr fontId="8" type="noConversion"/>
  </si>
  <si>
    <r>
      <t>服务费</t>
    </r>
    <r>
      <rPr>
        <b/>
        <sz val="9"/>
        <color rgb="FFFF0000"/>
        <rFont val="微软雅黑"/>
        <family val="2"/>
        <charset val="134"/>
      </rPr>
      <t>14</t>
    </r>
    <r>
      <rPr>
        <b/>
        <sz val="9"/>
        <color theme="1"/>
        <rFont val="微软雅黑"/>
        <family val="2"/>
        <charset val="134"/>
      </rPr>
      <t>%收取</t>
    </r>
    <phoneticPr fontId="8" type="noConversion"/>
  </si>
  <si>
    <t>项</t>
    <phoneticPr fontId="14" type="noConversion"/>
  </si>
  <si>
    <t>次</t>
    <phoneticPr fontId="14" type="noConversion"/>
  </si>
  <si>
    <t>间</t>
    <phoneticPr fontId="14" type="noConversion"/>
  </si>
  <si>
    <t>晚</t>
    <phoneticPr fontId="14" type="noConversion"/>
  </si>
  <si>
    <t>1月21-1月24日</t>
    <phoneticPr fontId="8" type="noConversion"/>
  </si>
  <si>
    <t>美国芝加哥
Hyatt Regency McCormick Place</t>
    <phoneticPr fontId="8" type="noConversion"/>
  </si>
  <si>
    <t>社会餐厅用餐</t>
    <phoneticPr fontId="8" type="noConversion"/>
  </si>
  <si>
    <t>1.15 晚餐 外出</t>
    <phoneticPr fontId="8" type="noConversion"/>
  </si>
  <si>
    <t>1.16 晚餐 外出</t>
  </si>
  <si>
    <t>1.17 晚餐 外出</t>
  </si>
  <si>
    <t>1.19 晚餐 外出</t>
    <phoneticPr fontId="14" type="noConversion"/>
  </si>
  <si>
    <t>1.21 午餐 外出</t>
    <phoneticPr fontId="14" type="noConversion"/>
  </si>
  <si>
    <t>1.21 晚餐 外出</t>
    <phoneticPr fontId="14" type="noConversion"/>
  </si>
  <si>
    <t>1.22 午餐 外出</t>
    <phoneticPr fontId="14" type="noConversion"/>
  </si>
  <si>
    <t>1.22 晚餐 外出</t>
    <phoneticPr fontId="14" type="noConversion"/>
  </si>
  <si>
    <t>1.23 午餐 外出</t>
    <phoneticPr fontId="14" type="noConversion"/>
  </si>
  <si>
    <t>1.23 晚餐 外出</t>
    <phoneticPr fontId="14" type="noConversion"/>
  </si>
  <si>
    <t>1.25 晚餐 外出</t>
    <phoneticPr fontId="14" type="noConversion"/>
  </si>
  <si>
    <t>1.26 晚餐 外出</t>
  </si>
  <si>
    <t>1.26 晚餐 外出</t>
    <phoneticPr fontId="14" type="noConversion"/>
  </si>
  <si>
    <t>15座/19座</t>
    <phoneticPr fontId="8" type="noConversion"/>
  </si>
  <si>
    <t>14日亚特兰大机场接机——住宿酒店</t>
    <phoneticPr fontId="8" type="noConversion"/>
  </si>
  <si>
    <t>天</t>
    <phoneticPr fontId="14" type="noConversion"/>
  </si>
  <si>
    <t>15日亚特兰住宿大酒店—卡姆登住宿酒店—工厂</t>
    <phoneticPr fontId="8" type="noConversion"/>
  </si>
  <si>
    <t>16日 卡姆登住宿酒店—工厂</t>
    <phoneticPr fontId="8" type="noConversion"/>
  </si>
  <si>
    <t>17日 路易斯维尔下午接机</t>
    <phoneticPr fontId="8" type="noConversion"/>
  </si>
  <si>
    <t xml:space="preserve">17日 卡姆登住宿酒店出发一-送达夏洛特机场 </t>
    <phoneticPr fontId="8" type="noConversion"/>
  </si>
  <si>
    <t>18日 路易斯维尔住宿酒店——渠道门店——路易斯维尔住宿酒店</t>
    <phoneticPr fontId="8" type="noConversion"/>
  </si>
  <si>
    <t>19日 路易斯维尔住宿酒店——渠道门店——路易斯维尔住宿酒店</t>
  </si>
  <si>
    <t>20日 路易斯维尔住宿酒店——渠道门店——路易斯维尔住宿酒店</t>
  </si>
  <si>
    <t>7座</t>
    <phoneticPr fontId="14" type="noConversion"/>
  </si>
  <si>
    <t>21日路易斯维尔下午送机/芝加哥接机 送酒店结束-2台Sprinter</t>
    <phoneticPr fontId="8" type="noConversion"/>
  </si>
  <si>
    <t>22日	酒店-AHR展会</t>
    <phoneticPr fontId="14" type="noConversion"/>
  </si>
  <si>
    <t>23日 酒店-AHR展会</t>
    <phoneticPr fontId="14" type="noConversion"/>
  </si>
  <si>
    <t>24日 	4号有两批：①芝加哥住宿酒店——机场——落地路易斯维尔机场接机——路易斯维尔住宿酒店②芝加哥住宿酒店——渠道调研——用户调研——芝加哥住宿酒店</t>
    <phoneticPr fontId="14" type="noConversion"/>
  </si>
  <si>
    <t>25号有两批：①路易斯维尔住宿酒店——RV车展馆——路易斯维尔住宿酒店 ②芝加哥住宿酒店——渠道调研——用户调研——芝加哥住宿酒店</t>
    <phoneticPr fontId="14" type="noConversion"/>
  </si>
  <si>
    <t>26号有两批：①路易斯维尔住宿酒店——凌晨3点路易维尔机场送机 ②芝加哥住宿酒店——渠道调研——用户调研——住宿酒店</t>
    <phoneticPr fontId="14" type="noConversion"/>
  </si>
  <si>
    <t>27号路易斯维尔住宿酒店———机场</t>
    <phoneticPr fontId="14" type="noConversion"/>
  </si>
  <si>
    <t>翻译</t>
    <phoneticPr fontId="8" type="noConversion"/>
  </si>
  <si>
    <t>15天</t>
    <phoneticPr fontId="14" type="noConversion"/>
  </si>
  <si>
    <t>其他</t>
    <phoneticPr fontId="14" type="noConversion"/>
  </si>
  <si>
    <t>1.24 午餐</t>
    <phoneticPr fontId="14" type="noConversion"/>
  </si>
  <si>
    <t>芝加哥项目明细</t>
    <phoneticPr fontId="8" type="noConversion"/>
  </si>
  <si>
    <t>Project name:</t>
  </si>
  <si>
    <t>芝加哥AHR（https://www.ahrexpo.com/）</t>
    <phoneticPr fontId="8" type="noConversion"/>
  </si>
  <si>
    <t>Project time:</t>
  </si>
  <si>
    <t>1.14-1.27</t>
    <phoneticPr fontId="8" type="noConversion"/>
  </si>
  <si>
    <t>Project headcount:</t>
  </si>
  <si>
    <t>25P</t>
    <phoneticPr fontId="8" type="noConversion"/>
  </si>
  <si>
    <t>Project location:</t>
  </si>
  <si>
    <t>亚特兰大、路易斯维尔、芝加哥</t>
    <phoneticPr fontId="8" type="noConversion"/>
  </si>
  <si>
    <t>item</t>
  </si>
  <si>
    <t>Description</t>
  </si>
  <si>
    <t>Quantity</t>
  </si>
  <si>
    <t>other</t>
  </si>
  <si>
    <t>unit</t>
  </si>
  <si>
    <t>price（USD）</t>
  </si>
  <si>
    <t>Total（USD）</t>
  </si>
  <si>
    <t>住宿</t>
    <phoneticPr fontId="8" type="noConversion"/>
  </si>
  <si>
    <t>芝加哥</t>
    <phoneticPr fontId="8" type="noConversion"/>
  </si>
  <si>
    <t>自理</t>
    <phoneticPr fontId="8" type="noConversion"/>
  </si>
  <si>
    <t>垫付费用</t>
    <phoneticPr fontId="8" type="noConversion"/>
  </si>
  <si>
    <t>1月24日</t>
    <phoneticPr fontId="8" type="noConversion"/>
  </si>
  <si>
    <t>餐费</t>
    <phoneticPr fontId="8" type="noConversion"/>
  </si>
  <si>
    <t>团</t>
    <phoneticPr fontId="8" type="noConversion"/>
  </si>
  <si>
    <t>餐</t>
    <phoneticPr fontId="8" type="noConversion"/>
  </si>
  <si>
    <t>1月15日</t>
    <phoneticPr fontId="8" type="noConversion"/>
  </si>
  <si>
    <t>次</t>
    <phoneticPr fontId="8" type="noConversion"/>
  </si>
  <si>
    <t>采购</t>
    <phoneticPr fontId="8" type="noConversion"/>
  </si>
  <si>
    <t>1月17日</t>
    <phoneticPr fontId="8" type="noConversion"/>
  </si>
  <si>
    <t>加油</t>
    <phoneticPr fontId="8" type="noConversion"/>
  </si>
  <si>
    <t>用餐</t>
    <phoneticPr fontId="8" type="noConversion"/>
  </si>
  <si>
    <t>1月18日</t>
    <phoneticPr fontId="8" type="noConversion"/>
  </si>
  <si>
    <t>购买pizza</t>
    <phoneticPr fontId="8" type="noConversion"/>
  </si>
  <si>
    <t>1月20日</t>
    <phoneticPr fontId="8" type="noConversion"/>
  </si>
  <si>
    <t>1月21日</t>
    <phoneticPr fontId="8" type="noConversion"/>
  </si>
  <si>
    <t>午餐</t>
    <phoneticPr fontId="8" type="noConversion"/>
  </si>
  <si>
    <t>1月22日</t>
    <phoneticPr fontId="8" type="noConversion"/>
  </si>
  <si>
    <t>1月23日</t>
    <phoneticPr fontId="8" type="noConversion"/>
  </si>
  <si>
    <t>采购（6付牌）</t>
    <phoneticPr fontId="8" type="noConversion"/>
  </si>
  <si>
    <t>1月25日</t>
    <phoneticPr fontId="8" type="noConversion"/>
  </si>
  <si>
    <t>采购21.36+5.08</t>
    <phoneticPr fontId="8" type="noConversion"/>
  </si>
  <si>
    <t>1月26日</t>
    <phoneticPr fontId="8" type="noConversion"/>
  </si>
  <si>
    <t>停车费</t>
    <phoneticPr fontId="8" type="noConversion"/>
  </si>
  <si>
    <t>1月27日</t>
    <phoneticPr fontId="8" type="noConversion"/>
  </si>
  <si>
    <t>餐费74.42</t>
    <phoneticPr fontId="8" type="noConversion"/>
  </si>
  <si>
    <t>其它</t>
    <phoneticPr fontId="8" type="noConversion"/>
  </si>
  <si>
    <t>加油22.16+KFC34.17+食物14.5</t>
    <phoneticPr fontId="8" type="noConversion"/>
  </si>
  <si>
    <t>导游机票</t>
    <phoneticPr fontId="8" type="noConversion"/>
  </si>
  <si>
    <t>交通补助（290+383+260）</t>
    <phoneticPr fontId="8" type="noConversion"/>
  </si>
  <si>
    <t>芝加哥-路易斯维尔</t>
    <phoneticPr fontId="8" type="noConversion"/>
  </si>
  <si>
    <t>导游</t>
    <phoneticPr fontId="8" type="noConversion"/>
  </si>
  <si>
    <t>超时费</t>
    <phoneticPr fontId="8" type="noConversion"/>
  </si>
  <si>
    <t>工作时间记录</t>
    <phoneticPr fontId="8" type="noConversion"/>
  </si>
  <si>
    <t>小时</t>
    <phoneticPr fontId="8" type="noConversion"/>
  </si>
  <si>
    <t>人</t>
    <phoneticPr fontId="8" type="noConversion"/>
  </si>
  <si>
    <t>车辆</t>
    <phoneticPr fontId="8" type="noConversion"/>
  </si>
  <si>
    <t>高顶超时</t>
    <phoneticPr fontId="8" type="noConversion"/>
  </si>
  <si>
    <t>车</t>
    <phoneticPr fontId="8" type="noConversion"/>
  </si>
  <si>
    <t>入户考察</t>
    <phoneticPr fontId="8" type="noConversion"/>
  </si>
  <si>
    <t>家</t>
    <phoneticPr fontId="8" type="noConversion"/>
  </si>
  <si>
    <t>Uber</t>
    <phoneticPr fontId="8" type="noConversion"/>
  </si>
  <si>
    <t>15.97+20.2+16.61+33.02+11.12+25.53</t>
    <phoneticPr fontId="8" type="noConversion"/>
  </si>
  <si>
    <t>垫付礼品等</t>
    <phoneticPr fontId="8" type="noConversion"/>
  </si>
  <si>
    <t>报销礼品1005+加油65+信用卡账单132</t>
    <phoneticPr fontId="8" type="noConversion"/>
  </si>
  <si>
    <t>垫付酒店费用</t>
    <phoneticPr fontId="8" type="noConversion"/>
  </si>
  <si>
    <t>垫付酒店</t>
    <phoneticPr fontId="8" type="noConversion"/>
  </si>
  <si>
    <t>杨晓明301+苏进230+南少波231+盛凡209+王立君45，路易斯维尔（1.24-1.26)车费</t>
    <phoneticPr fontId="8" type="noConversion"/>
  </si>
  <si>
    <t>石总</t>
    <phoneticPr fontId="8" type="noConversion"/>
  </si>
  <si>
    <t>车费(1.14-1.21租车亚特兰大&amp;路易斯维尔的租车费）</t>
    <phoneticPr fontId="8" type="noConversion"/>
  </si>
  <si>
    <t>支付备用金</t>
    <phoneticPr fontId="8" type="noConversion"/>
  </si>
  <si>
    <t>给石总</t>
    <phoneticPr fontId="8" type="noConversion"/>
  </si>
  <si>
    <t>给盛总</t>
    <phoneticPr fontId="8" type="noConversion"/>
  </si>
  <si>
    <t>导游机票</t>
    <phoneticPr fontId="14" type="noConversion"/>
  </si>
  <si>
    <t>车辆超时费</t>
    <phoneticPr fontId="14" type="noConversion"/>
  </si>
  <si>
    <t>当地采购费用</t>
    <phoneticPr fontId="14" type="noConversion"/>
  </si>
  <si>
    <t>1601.9美金</t>
    <phoneticPr fontId="14" type="noConversion"/>
  </si>
  <si>
    <t>198.05美金</t>
    <phoneticPr fontId="14" type="noConversion"/>
  </si>
  <si>
    <t>加油费</t>
    <phoneticPr fontId="14" type="noConversion"/>
  </si>
  <si>
    <t>入户考察费</t>
    <phoneticPr fontId="14" type="noConversion"/>
  </si>
  <si>
    <t>家</t>
    <phoneticPr fontId="14" type="noConversion"/>
  </si>
  <si>
    <t>450美金</t>
    <phoneticPr fontId="14" type="noConversion"/>
  </si>
  <si>
    <t>uber 打车费</t>
    <phoneticPr fontId="14" type="noConversion"/>
  </si>
  <si>
    <t>122.45美金</t>
    <phoneticPr fontId="14" type="noConversion"/>
  </si>
  <si>
    <t>垫付报销费用</t>
    <phoneticPr fontId="14" type="noConversion"/>
  </si>
  <si>
    <t>交通费合计</t>
    <phoneticPr fontId="14" type="noConversion"/>
  </si>
  <si>
    <t>取现费用-备用金取现</t>
    <phoneticPr fontId="14" type="noConversion"/>
  </si>
  <si>
    <t>含10%取现费用</t>
    <phoneticPr fontId="14" type="noConversion"/>
  </si>
  <si>
    <t>导游加班费</t>
    <phoneticPr fontId="14" type="noConversion"/>
  </si>
  <si>
    <t>境内报销费用</t>
    <phoneticPr fontId="14" type="noConversion"/>
  </si>
  <si>
    <t>1月18日</t>
  </si>
  <si>
    <t xml:space="preserve">6615美金 </t>
    <phoneticPr fontId="14" type="noConversion"/>
  </si>
  <si>
    <t>车辆价格跟石总沟通过</t>
    <phoneticPr fontId="14" type="noConversion"/>
  </si>
  <si>
    <r>
      <t xml:space="preserve">工作记录
1.14 11:00-23:50，超3H
1.15 07:45-23:40，超6H
1.16 08:00-23:00，超5H
1.17 08:00-23:05，超5H
1.18 07:00-18:00，超1H
</t>
    </r>
    <r>
      <rPr>
        <sz val="10"/>
        <color rgb="FFFF0000"/>
        <rFont val="微软雅黑"/>
        <family val="2"/>
        <charset val="134"/>
      </rPr>
      <t>1.21 09:00-23:53，超5H（芝加哥）
1.22 09:00-23:57，超5H（芝加哥）
1.23 09:00-23:55，超5H（芝加哥）
1.24 10:00-24:00，超4H（芝加哥）
1.25 08:30-24:00，超5.5H（芝加哥）</t>
    </r>
    <r>
      <rPr>
        <sz val="10"/>
        <color indexed="8"/>
        <rFont val="微软雅黑"/>
        <family val="2"/>
        <charset val="134"/>
      </rPr>
      <t xml:space="preserve">
1.26 02:00-23:59，超11.5H
一共超时：56小时
每小时75美金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</si>
</sst>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26" formatCode="\$#,##0.00_);[Red]\(\$#,##0.00\)"/>
    <numFmt numFmtId="176" formatCode="\¥#,##0.00;[Red]\¥\-#,##0.00"/>
    <numFmt numFmtId="177" formatCode="#,##0.00_ ;[Red]\-#,##0.00\ "/>
    <numFmt numFmtId="178" formatCode="0.00_ "/>
    <numFmt numFmtId="179" formatCode="0_);[Red]\(0\)"/>
    <numFmt numFmtId="180" formatCode="\$#,##0.00;\-\$#,##0.00"/>
    <numFmt numFmtId="181" formatCode="0.0_);[Red]\(0.0\)"/>
    <numFmt numFmtId="182" formatCode="#,##0.00000_ ;[Red]\-#,##0.00000\ "/>
  </numFmts>
  <fonts count="27">
    <font>
      <sz val="11"/>
      <color theme="1"/>
      <name val="等线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rgb="FFFF0000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4"/>
      <charset val="134"/>
      <scheme val="minor"/>
    </font>
    <font>
      <b/>
      <sz val="9"/>
      <name val="微软雅黑"/>
      <family val="2"/>
      <charset val="134"/>
    </font>
    <font>
      <sz val="11"/>
      <color theme="1"/>
      <name val="等线"/>
      <family val="4"/>
      <charset val="134"/>
      <scheme val="minor"/>
    </font>
    <font>
      <b/>
      <sz val="2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176" fontId="1" fillId="2" borderId="3" xfId="0" applyNumberFormat="1" applyFont="1" applyFill="1" applyBorder="1" applyAlignment="1">
      <alignment horizontal="center" vertical="center"/>
    </xf>
    <xf numFmtId="176" fontId="1" fillId="4" borderId="0" xfId="0" applyNumberFormat="1" applyFont="1" applyFill="1" applyAlignment="1">
      <alignment horizontal="center" vertical="center"/>
    </xf>
    <xf numFmtId="176" fontId="1" fillId="4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/>
    <xf numFmtId="0" fontId="6" fillId="0" borderId="1" xfId="0" applyFont="1" applyBorder="1" applyAlignment="1">
      <alignment wrapText="1"/>
    </xf>
    <xf numFmtId="176" fontId="1" fillId="5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/>
    <xf numFmtId="177" fontId="0" fillId="0" borderId="0" xfId="0" applyNumberFormat="1" applyAlignment="1"/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176" fontId="15" fillId="5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16" fillId="0" borderId="0" xfId="0" applyFont="1" applyAlignment="1"/>
    <xf numFmtId="0" fontId="0" fillId="0" borderId="1" xfId="0" applyBorder="1" applyAlignment="1"/>
    <xf numFmtId="0" fontId="1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78" fontId="2" fillId="0" borderId="0" xfId="0" applyNumberFormat="1" applyFont="1" applyAlignment="1"/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179" fontId="22" fillId="9" borderId="1" xfId="0" applyNumberFormat="1" applyFont="1" applyFill="1" applyBorder="1" applyAlignment="1">
      <alignment horizontal="center" vertical="center"/>
    </xf>
    <xf numFmtId="49" fontId="22" fillId="9" borderId="1" xfId="0" applyNumberFormat="1" applyFont="1" applyFill="1" applyBorder="1" applyAlignment="1">
      <alignment horizontal="center" vertical="center"/>
    </xf>
    <xf numFmtId="49" fontId="22" fillId="9" borderId="1" xfId="0" applyNumberFormat="1" applyFont="1" applyFill="1" applyBorder="1" applyAlignment="1">
      <alignment horizontal="center" vertical="center" wrapText="1"/>
    </xf>
    <xf numFmtId="49" fontId="23" fillId="9" borderId="1" xfId="0" applyNumberFormat="1" applyFont="1" applyFill="1" applyBorder="1" applyAlignment="1">
      <alignment vertical="center" wrapText="1"/>
    </xf>
    <xf numFmtId="179" fontId="22" fillId="9" borderId="1" xfId="0" applyNumberFormat="1" applyFont="1" applyFill="1" applyBorder="1" applyAlignment="1">
      <alignment horizontal="center" vertical="center" wrapText="1"/>
    </xf>
    <xf numFmtId="26" fontId="22" fillId="9" borderId="1" xfId="0" applyNumberFormat="1" applyFont="1" applyFill="1" applyBorder="1" applyAlignment="1">
      <alignment horizontal="right" vertical="center" wrapText="1"/>
    </xf>
    <xf numFmtId="49" fontId="22" fillId="10" borderId="1" xfId="0" applyNumberFormat="1" applyFont="1" applyFill="1" applyBorder="1" applyAlignment="1">
      <alignment horizontal="center" vertical="center" wrapText="1"/>
    </xf>
    <xf numFmtId="49" fontId="23" fillId="10" borderId="1" xfId="0" applyNumberFormat="1" applyFont="1" applyFill="1" applyBorder="1" applyAlignment="1">
      <alignment vertical="center" wrapText="1"/>
    </xf>
    <xf numFmtId="179" fontId="23" fillId="10" borderId="1" xfId="0" applyNumberFormat="1" applyFont="1" applyFill="1" applyBorder="1" applyAlignment="1">
      <alignment horizontal="center" vertical="center" wrapText="1"/>
    </xf>
    <xf numFmtId="49" fontId="23" fillId="10" borderId="1" xfId="0" applyNumberFormat="1" applyFont="1" applyFill="1" applyBorder="1" applyAlignment="1">
      <alignment horizontal="center" vertical="center"/>
    </xf>
    <xf numFmtId="179" fontId="23" fillId="10" borderId="1" xfId="0" applyNumberFormat="1" applyFont="1" applyFill="1" applyBorder="1" applyAlignment="1">
      <alignment horizontal="center" vertical="center"/>
    </xf>
    <xf numFmtId="26" fontId="23" fillId="10" borderId="1" xfId="0" applyNumberFormat="1" applyFont="1" applyFill="1" applyBorder="1" applyAlignment="1">
      <alignment horizontal="right" vertical="center" wrapText="1"/>
    </xf>
    <xf numFmtId="26" fontId="22" fillId="10" borderId="1" xfId="0" applyNumberFormat="1" applyFont="1" applyFill="1" applyBorder="1" applyAlignment="1">
      <alignment horizontal="right" vertical="center" wrapText="1"/>
    </xf>
    <xf numFmtId="49" fontId="22" fillId="8" borderId="1" xfId="0" applyNumberFormat="1" applyFont="1" applyFill="1" applyBorder="1" applyAlignment="1">
      <alignment horizontal="center" vertical="center" wrapText="1"/>
    </xf>
    <xf numFmtId="49" fontId="23" fillId="8" borderId="1" xfId="0" applyNumberFormat="1" applyFont="1" applyFill="1" applyBorder="1" applyAlignment="1">
      <alignment vertical="center" wrapText="1"/>
    </xf>
    <xf numFmtId="179" fontId="23" fillId="8" borderId="1" xfId="0" applyNumberFormat="1" applyFont="1" applyFill="1" applyBorder="1" applyAlignment="1">
      <alignment horizontal="center" vertical="center" wrapText="1"/>
    </xf>
    <xf numFmtId="49" fontId="23" fillId="8" borderId="1" xfId="0" applyNumberFormat="1" applyFont="1" applyFill="1" applyBorder="1" applyAlignment="1">
      <alignment horizontal="center" vertical="center"/>
    </xf>
    <xf numFmtId="179" fontId="23" fillId="8" borderId="1" xfId="0" applyNumberFormat="1" applyFont="1" applyFill="1" applyBorder="1" applyAlignment="1">
      <alignment horizontal="center" vertical="center"/>
    </xf>
    <xf numFmtId="26" fontId="23" fillId="8" borderId="1" xfId="0" applyNumberFormat="1" applyFont="1" applyFill="1" applyBorder="1" applyAlignment="1">
      <alignment horizontal="right" vertical="center" wrapText="1"/>
    </xf>
    <xf numFmtId="26" fontId="22" fillId="8" borderId="1" xfId="0" applyNumberFormat="1" applyFont="1" applyFill="1" applyBorder="1" applyAlignment="1">
      <alignment horizontal="right" vertical="center" wrapText="1"/>
    </xf>
    <xf numFmtId="26" fontId="21" fillId="9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>
      <alignment vertical="center"/>
    </xf>
    <xf numFmtId="17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49" fontId="22" fillId="11" borderId="1" xfId="0" applyNumberFormat="1" applyFont="1" applyFill="1" applyBorder="1" applyAlignment="1">
      <alignment horizontal="center" vertical="center" wrapText="1"/>
    </xf>
    <xf numFmtId="49" fontId="23" fillId="11" borderId="1" xfId="0" applyNumberFormat="1" applyFont="1" applyFill="1" applyBorder="1" applyAlignment="1">
      <alignment vertical="center" wrapText="1"/>
    </xf>
    <xf numFmtId="179" fontId="23" fillId="11" borderId="1" xfId="0" applyNumberFormat="1" applyFont="1" applyFill="1" applyBorder="1" applyAlignment="1">
      <alignment horizontal="center" vertical="center" wrapText="1"/>
    </xf>
    <xf numFmtId="49" fontId="23" fillId="11" borderId="1" xfId="0" applyNumberFormat="1" applyFont="1" applyFill="1" applyBorder="1" applyAlignment="1">
      <alignment horizontal="center" vertical="center"/>
    </xf>
    <xf numFmtId="179" fontId="23" fillId="11" borderId="1" xfId="0" applyNumberFormat="1" applyFont="1" applyFill="1" applyBorder="1" applyAlignment="1">
      <alignment horizontal="center" vertical="center"/>
    </xf>
    <xf numFmtId="26" fontId="23" fillId="11" borderId="1" xfId="0" applyNumberFormat="1" applyFont="1" applyFill="1" applyBorder="1" applyAlignment="1">
      <alignment horizontal="right" vertical="center" wrapText="1"/>
    </xf>
    <xf numFmtId="26" fontId="22" fillId="11" borderId="1" xfId="0" applyNumberFormat="1" applyFont="1" applyFill="1" applyBorder="1" applyAlignment="1">
      <alignment horizontal="right" vertical="center" wrapText="1"/>
    </xf>
    <xf numFmtId="49" fontId="22" fillId="12" borderId="1" xfId="0" applyNumberFormat="1" applyFont="1" applyFill="1" applyBorder="1" applyAlignment="1">
      <alignment horizontal="center" vertical="center" wrapText="1"/>
    </xf>
    <xf numFmtId="49" fontId="23" fillId="12" borderId="1" xfId="0" applyNumberFormat="1" applyFont="1" applyFill="1" applyBorder="1" applyAlignment="1">
      <alignment vertical="center" wrapText="1"/>
    </xf>
    <xf numFmtId="181" fontId="23" fillId="12" borderId="1" xfId="0" applyNumberFormat="1" applyFont="1" applyFill="1" applyBorder="1" applyAlignment="1">
      <alignment horizontal="center" vertical="center" wrapText="1"/>
    </xf>
    <xf numFmtId="49" fontId="23" fillId="12" borderId="1" xfId="0" applyNumberFormat="1" applyFont="1" applyFill="1" applyBorder="1" applyAlignment="1">
      <alignment horizontal="center" vertical="center"/>
    </xf>
    <xf numFmtId="179" fontId="23" fillId="12" borderId="1" xfId="0" applyNumberFormat="1" applyFont="1" applyFill="1" applyBorder="1" applyAlignment="1">
      <alignment horizontal="center" vertical="center"/>
    </xf>
    <xf numFmtId="26" fontId="23" fillId="12" borderId="1" xfId="0" applyNumberFormat="1" applyFont="1" applyFill="1" applyBorder="1" applyAlignment="1">
      <alignment horizontal="right" vertical="center" wrapText="1"/>
    </xf>
    <xf numFmtId="26" fontId="22" fillId="12" borderId="1" xfId="0" applyNumberFormat="1" applyFont="1" applyFill="1" applyBorder="1" applyAlignment="1">
      <alignment horizontal="right" vertical="center" wrapText="1"/>
    </xf>
    <xf numFmtId="179" fontId="23" fillId="12" borderId="1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2" fillId="13" borderId="1" xfId="0" applyNumberFormat="1" applyFont="1" applyFill="1" applyBorder="1" applyAlignment="1">
      <alignment horizontal="center" vertical="center" wrapText="1"/>
    </xf>
    <xf numFmtId="49" fontId="23" fillId="13" borderId="1" xfId="0" applyNumberFormat="1" applyFont="1" applyFill="1" applyBorder="1" applyAlignment="1">
      <alignment vertical="center" wrapText="1"/>
    </xf>
    <xf numFmtId="179" fontId="23" fillId="13" borderId="1" xfId="0" applyNumberFormat="1" applyFont="1" applyFill="1" applyBorder="1" applyAlignment="1">
      <alignment horizontal="center" vertical="center" wrapText="1"/>
    </xf>
    <xf numFmtId="49" fontId="23" fillId="13" borderId="1" xfId="0" applyNumberFormat="1" applyFont="1" applyFill="1" applyBorder="1" applyAlignment="1">
      <alignment horizontal="center" vertical="center"/>
    </xf>
    <xf numFmtId="179" fontId="23" fillId="13" borderId="1" xfId="0" applyNumberFormat="1" applyFont="1" applyFill="1" applyBorder="1" applyAlignment="1">
      <alignment horizontal="center" vertical="center"/>
    </xf>
    <xf numFmtId="26" fontId="23" fillId="13" borderId="1" xfId="0" applyNumberFormat="1" applyFont="1" applyFill="1" applyBorder="1" applyAlignment="1">
      <alignment horizontal="right" vertical="center" wrapText="1"/>
    </xf>
    <xf numFmtId="26" fontId="22" fillId="13" borderId="1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center"/>
    </xf>
    <xf numFmtId="0" fontId="11" fillId="0" borderId="3" xfId="0" applyFont="1" applyBorder="1" applyAlignment="1"/>
    <xf numFmtId="182" fontId="0" fillId="0" borderId="0" xfId="0" applyNumberFormat="1" applyAlignment="1"/>
    <xf numFmtId="9" fontId="0" fillId="0" borderId="1" xfId="0" applyNumberFormat="1" applyBorder="1" applyAlignment="1">
      <alignment horizontal="left"/>
    </xf>
    <xf numFmtId="0" fontId="1" fillId="5" borderId="1" xfId="0" applyFont="1" applyFill="1" applyBorder="1" applyAlignment="1">
      <alignment horizontal="center" vertical="center" wrapText="1"/>
    </xf>
    <xf numFmtId="176" fontId="1" fillId="5" borderId="5" xfId="0" applyNumberFormat="1" applyFont="1" applyFill="1" applyBorder="1" applyAlignment="1">
      <alignment horizontal="center" vertical="center"/>
    </xf>
    <xf numFmtId="176" fontId="1" fillId="5" borderId="6" xfId="0" applyNumberFormat="1" applyFont="1" applyFill="1" applyBorder="1" applyAlignment="1">
      <alignment horizontal="center" vertical="center"/>
    </xf>
    <xf numFmtId="176" fontId="1" fillId="5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49" fontId="20" fillId="9" borderId="1" xfId="0" applyNumberFormat="1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right" vertical="center" wrapText="1"/>
    </xf>
    <xf numFmtId="0" fontId="21" fillId="9" borderId="1" xfId="0" applyFont="1" applyFill="1" applyBorder="1" applyAlignment="1">
      <alignment horizontal="right" vertical="center" wrapText="1"/>
    </xf>
    <xf numFmtId="49" fontId="22" fillId="8" borderId="2" xfId="0" applyNumberFormat="1" applyFont="1" applyFill="1" applyBorder="1" applyAlignment="1">
      <alignment horizontal="center" vertical="center" wrapText="1"/>
    </xf>
    <xf numFmtId="49" fontId="22" fillId="8" borderId="4" xfId="0" applyNumberFormat="1" applyFont="1" applyFill="1" applyBorder="1" applyAlignment="1">
      <alignment horizontal="center" vertical="center" wrapText="1"/>
    </xf>
    <xf numFmtId="49" fontId="22" fillId="8" borderId="3" xfId="0" applyNumberFormat="1" applyFont="1" applyFill="1" applyBorder="1" applyAlignment="1">
      <alignment horizontal="center" vertical="center" wrapText="1"/>
    </xf>
    <xf numFmtId="180" fontId="22" fillId="9" borderId="2" xfId="0" applyNumberFormat="1" applyFont="1" applyFill="1" applyBorder="1" applyAlignment="1">
      <alignment horizontal="left" vertical="center" wrapText="1"/>
    </xf>
    <xf numFmtId="180" fontId="22" fillId="9" borderId="4" xfId="0" applyNumberFormat="1" applyFont="1" applyFill="1" applyBorder="1" applyAlignment="1">
      <alignment horizontal="left" vertical="center" wrapText="1"/>
    </xf>
    <xf numFmtId="49" fontId="22" fillId="9" borderId="2" xfId="0" applyNumberFormat="1" applyFont="1" applyFill="1" applyBorder="1" applyAlignment="1">
      <alignment horizontal="center" vertical="center" wrapText="1"/>
    </xf>
    <xf numFmtId="49" fontId="22" fillId="9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9"/>
  <sheetViews>
    <sheetView zoomScaleNormal="100" workbookViewId="0">
      <pane ySplit="3" topLeftCell="A45" activePane="bottomLeft" state="frozen"/>
      <selection pane="bottomLeft" activeCell="X35" sqref="X35"/>
    </sheetView>
  </sheetViews>
  <sheetFormatPr baseColWidth="10" defaultColWidth="9" defaultRowHeight="15"/>
  <cols>
    <col min="1" max="1" width="9" style="7" customWidth="1"/>
    <col min="2" max="2" width="18.33203125" style="7" customWidth="1"/>
    <col min="3" max="3" width="32.1640625" style="7" customWidth="1"/>
    <col min="4" max="4" width="5.5" style="7" customWidth="1"/>
    <col min="5" max="5" width="4.33203125" style="7" customWidth="1"/>
    <col min="6" max="6" width="4.1640625" style="7" customWidth="1"/>
    <col min="7" max="7" width="5.33203125" style="7" customWidth="1"/>
    <col min="8" max="8" width="9.1640625" style="8" customWidth="1"/>
    <col min="9" max="9" width="15.33203125" style="7" customWidth="1"/>
    <col min="10" max="10" width="6.1640625" style="7" hidden="1" customWidth="1"/>
    <col min="11" max="11" width="4.33203125" style="7" hidden="1" customWidth="1"/>
    <col min="12" max="12" width="4.1640625" style="7" hidden="1" customWidth="1"/>
    <col min="13" max="13" width="5.1640625" style="7" hidden="1" customWidth="1"/>
    <col min="14" max="14" width="9.33203125" style="8" hidden="1" customWidth="1"/>
    <col min="15" max="15" width="12.83203125" style="7" hidden="1" customWidth="1"/>
    <col min="16" max="16" width="10.1640625" style="9" customWidth="1"/>
    <col min="17" max="17" width="13.6640625" style="7" hidden="1" customWidth="1"/>
    <col min="18" max="18" width="5.5" style="7" customWidth="1"/>
    <col min="19" max="19" width="4.33203125" style="7" customWidth="1"/>
    <col min="20" max="20" width="4.1640625" style="7" customWidth="1"/>
    <col min="21" max="21" width="5.33203125" style="7" customWidth="1"/>
    <col min="22" max="22" width="9.1640625" style="8" customWidth="1"/>
    <col min="23" max="23" width="24" style="7" customWidth="1"/>
    <col min="24" max="24" width="21" style="7" customWidth="1"/>
    <col min="25" max="256" width="9" style="7"/>
    <col min="257" max="257" width="16.6640625" style="7" customWidth="1"/>
    <col min="258" max="258" width="12" style="7" customWidth="1"/>
    <col min="259" max="264" width="9" style="7" customWidth="1"/>
    <col min="265" max="268" width="5.1640625" style="7" customWidth="1"/>
    <col min="269" max="269" width="5.83203125" style="7" customWidth="1"/>
    <col min="270" max="270" width="10.83203125" style="7" customWidth="1"/>
    <col min="271" max="271" width="21.83203125" style="7" customWidth="1"/>
    <col min="272" max="512" width="9" style="7"/>
    <col min="513" max="513" width="16.6640625" style="7" customWidth="1"/>
    <col min="514" max="514" width="12" style="7" customWidth="1"/>
    <col min="515" max="520" width="9" style="7" customWidth="1"/>
    <col min="521" max="524" width="5.1640625" style="7" customWidth="1"/>
    <col min="525" max="525" width="5.83203125" style="7" customWidth="1"/>
    <col min="526" max="526" width="10.83203125" style="7" customWidth="1"/>
    <col min="527" max="527" width="21.83203125" style="7" customWidth="1"/>
    <col min="528" max="768" width="9" style="7"/>
    <col min="769" max="769" width="16.6640625" style="7" customWidth="1"/>
    <col min="770" max="770" width="12" style="7" customWidth="1"/>
    <col min="771" max="776" width="9" style="7" customWidth="1"/>
    <col min="777" max="780" width="5.1640625" style="7" customWidth="1"/>
    <col min="781" max="781" width="5.83203125" style="7" customWidth="1"/>
    <col min="782" max="782" width="10.83203125" style="7" customWidth="1"/>
    <col min="783" max="783" width="21.83203125" style="7" customWidth="1"/>
    <col min="784" max="1024" width="9" style="7"/>
    <col min="1025" max="1025" width="16.6640625" style="7" customWidth="1"/>
    <col min="1026" max="1026" width="12" style="7" customWidth="1"/>
    <col min="1027" max="1032" width="9" style="7" customWidth="1"/>
    <col min="1033" max="1036" width="5.1640625" style="7" customWidth="1"/>
    <col min="1037" max="1037" width="5.83203125" style="7" customWidth="1"/>
    <col min="1038" max="1038" width="10.83203125" style="7" customWidth="1"/>
    <col min="1039" max="1039" width="21.83203125" style="7" customWidth="1"/>
    <col min="1040" max="1280" width="9" style="7"/>
    <col min="1281" max="1281" width="16.6640625" style="7" customWidth="1"/>
    <col min="1282" max="1282" width="12" style="7" customWidth="1"/>
    <col min="1283" max="1288" width="9" style="7" customWidth="1"/>
    <col min="1289" max="1292" width="5.1640625" style="7" customWidth="1"/>
    <col min="1293" max="1293" width="5.83203125" style="7" customWidth="1"/>
    <col min="1294" max="1294" width="10.83203125" style="7" customWidth="1"/>
    <col min="1295" max="1295" width="21.83203125" style="7" customWidth="1"/>
    <col min="1296" max="1536" width="9" style="7"/>
    <col min="1537" max="1537" width="16.6640625" style="7" customWidth="1"/>
    <col min="1538" max="1538" width="12" style="7" customWidth="1"/>
    <col min="1539" max="1544" width="9" style="7" customWidth="1"/>
    <col min="1545" max="1548" width="5.1640625" style="7" customWidth="1"/>
    <col min="1549" max="1549" width="5.83203125" style="7" customWidth="1"/>
    <col min="1550" max="1550" width="10.83203125" style="7" customWidth="1"/>
    <col min="1551" max="1551" width="21.83203125" style="7" customWidth="1"/>
    <col min="1552" max="1792" width="9" style="7"/>
    <col min="1793" max="1793" width="16.6640625" style="7" customWidth="1"/>
    <col min="1794" max="1794" width="12" style="7" customWidth="1"/>
    <col min="1795" max="1800" width="9" style="7" customWidth="1"/>
    <col min="1801" max="1804" width="5.1640625" style="7" customWidth="1"/>
    <col min="1805" max="1805" width="5.83203125" style="7" customWidth="1"/>
    <col min="1806" max="1806" width="10.83203125" style="7" customWidth="1"/>
    <col min="1807" max="1807" width="21.83203125" style="7" customWidth="1"/>
    <col min="1808" max="2048" width="9" style="7"/>
    <col min="2049" max="2049" width="16.6640625" style="7" customWidth="1"/>
    <col min="2050" max="2050" width="12" style="7" customWidth="1"/>
    <col min="2051" max="2056" width="9" style="7" customWidth="1"/>
    <col min="2057" max="2060" width="5.1640625" style="7" customWidth="1"/>
    <col min="2061" max="2061" width="5.83203125" style="7" customWidth="1"/>
    <col min="2062" max="2062" width="10.83203125" style="7" customWidth="1"/>
    <col min="2063" max="2063" width="21.83203125" style="7" customWidth="1"/>
    <col min="2064" max="2304" width="9" style="7"/>
    <col min="2305" max="2305" width="16.6640625" style="7" customWidth="1"/>
    <col min="2306" max="2306" width="12" style="7" customWidth="1"/>
    <col min="2307" max="2312" width="9" style="7" customWidth="1"/>
    <col min="2313" max="2316" width="5.1640625" style="7" customWidth="1"/>
    <col min="2317" max="2317" width="5.83203125" style="7" customWidth="1"/>
    <col min="2318" max="2318" width="10.83203125" style="7" customWidth="1"/>
    <col min="2319" max="2319" width="21.83203125" style="7" customWidth="1"/>
    <col min="2320" max="2560" width="9" style="7"/>
    <col min="2561" max="2561" width="16.6640625" style="7" customWidth="1"/>
    <col min="2562" max="2562" width="12" style="7" customWidth="1"/>
    <col min="2563" max="2568" width="9" style="7" customWidth="1"/>
    <col min="2569" max="2572" width="5.1640625" style="7" customWidth="1"/>
    <col min="2573" max="2573" width="5.83203125" style="7" customWidth="1"/>
    <col min="2574" max="2574" width="10.83203125" style="7" customWidth="1"/>
    <col min="2575" max="2575" width="21.83203125" style="7" customWidth="1"/>
    <col min="2576" max="2816" width="9" style="7"/>
    <col min="2817" max="2817" width="16.6640625" style="7" customWidth="1"/>
    <col min="2818" max="2818" width="12" style="7" customWidth="1"/>
    <col min="2819" max="2824" width="9" style="7" customWidth="1"/>
    <col min="2825" max="2828" width="5.1640625" style="7" customWidth="1"/>
    <col min="2829" max="2829" width="5.83203125" style="7" customWidth="1"/>
    <col min="2830" max="2830" width="10.83203125" style="7" customWidth="1"/>
    <col min="2831" max="2831" width="21.83203125" style="7" customWidth="1"/>
    <col min="2832" max="3072" width="9" style="7"/>
    <col min="3073" max="3073" width="16.6640625" style="7" customWidth="1"/>
    <col min="3074" max="3074" width="12" style="7" customWidth="1"/>
    <col min="3075" max="3080" width="9" style="7" customWidth="1"/>
    <col min="3081" max="3084" width="5.1640625" style="7" customWidth="1"/>
    <col min="3085" max="3085" width="5.83203125" style="7" customWidth="1"/>
    <col min="3086" max="3086" width="10.83203125" style="7" customWidth="1"/>
    <col min="3087" max="3087" width="21.83203125" style="7" customWidth="1"/>
    <col min="3088" max="3328" width="9" style="7"/>
    <col min="3329" max="3329" width="16.6640625" style="7" customWidth="1"/>
    <col min="3330" max="3330" width="12" style="7" customWidth="1"/>
    <col min="3331" max="3336" width="9" style="7" customWidth="1"/>
    <col min="3337" max="3340" width="5.1640625" style="7" customWidth="1"/>
    <col min="3341" max="3341" width="5.83203125" style="7" customWidth="1"/>
    <col min="3342" max="3342" width="10.83203125" style="7" customWidth="1"/>
    <col min="3343" max="3343" width="21.83203125" style="7" customWidth="1"/>
    <col min="3344" max="3584" width="9" style="7"/>
    <col min="3585" max="3585" width="16.6640625" style="7" customWidth="1"/>
    <col min="3586" max="3586" width="12" style="7" customWidth="1"/>
    <col min="3587" max="3592" width="9" style="7" customWidth="1"/>
    <col min="3593" max="3596" width="5.1640625" style="7" customWidth="1"/>
    <col min="3597" max="3597" width="5.83203125" style="7" customWidth="1"/>
    <col min="3598" max="3598" width="10.83203125" style="7" customWidth="1"/>
    <col min="3599" max="3599" width="21.83203125" style="7" customWidth="1"/>
    <col min="3600" max="3840" width="9" style="7"/>
    <col min="3841" max="3841" width="16.6640625" style="7" customWidth="1"/>
    <col min="3842" max="3842" width="12" style="7" customWidth="1"/>
    <col min="3843" max="3848" width="9" style="7" customWidth="1"/>
    <col min="3849" max="3852" width="5.1640625" style="7" customWidth="1"/>
    <col min="3853" max="3853" width="5.83203125" style="7" customWidth="1"/>
    <col min="3854" max="3854" width="10.83203125" style="7" customWidth="1"/>
    <col min="3855" max="3855" width="21.83203125" style="7" customWidth="1"/>
    <col min="3856" max="4096" width="9" style="7"/>
    <col min="4097" max="4097" width="16.6640625" style="7" customWidth="1"/>
    <col min="4098" max="4098" width="12" style="7" customWidth="1"/>
    <col min="4099" max="4104" width="9" style="7" customWidth="1"/>
    <col min="4105" max="4108" width="5.1640625" style="7" customWidth="1"/>
    <col min="4109" max="4109" width="5.83203125" style="7" customWidth="1"/>
    <col min="4110" max="4110" width="10.83203125" style="7" customWidth="1"/>
    <col min="4111" max="4111" width="21.83203125" style="7" customWidth="1"/>
    <col min="4112" max="4352" width="9" style="7"/>
    <col min="4353" max="4353" width="16.6640625" style="7" customWidth="1"/>
    <col min="4354" max="4354" width="12" style="7" customWidth="1"/>
    <col min="4355" max="4360" width="9" style="7" customWidth="1"/>
    <col min="4361" max="4364" width="5.1640625" style="7" customWidth="1"/>
    <col min="4365" max="4365" width="5.83203125" style="7" customWidth="1"/>
    <col min="4366" max="4366" width="10.83203125" style="7" customWidth="1"/>
    <col min="4367" max="4367" width="21.83203125" style="7" customWidth="1"/>
    <col min="4368" max="4608" width="9" style="7"/>
    <col min="4609" max="4609" width="16.6640625" style="7" customWidth="1"/>
    <col min="4610" max="4610" width="12" style="7" customWidth="1"/>
    <col min="4611" max="4616" width="9" style="7" customWidth="1"/>
    <col min="4617" max="4620" width="5.1640625" style="7" customWidth="1"/>
    <col min="4621" max="4621" width="5.83203125" style="7" customWidth="1"/>
    <col min="4622" max="4622" width="10.83203125" style="7" customWidth="1"/>
    <col min="4623" max="4623" width="21.83203125" style="7" customWidth="1"/>
    <col min="4624" max="4864" width="9" style="7"/>
    <col min="4865" max="4865" width="16.6640625" style="7" customWidth="1"/>
    <col min="4866" max="4866" width="12" style="7" customWidth="1"/>
    <col min="4867" max="4872" width="9" style="7" customWidth="1"/>
    <col min="4873" max="4876" width="5.1640625" style="7" customWidth="1"/>
    <col min="4877" max="4877" width="5.83203125" style="7" customWidth="1"/>
    <col min="4878" max="4878" width="10.83203125" style="7" customWidth="1"/>
    <col min="4879" max="4879" width="21.83203125" style="7" customWidth="1"/>
    <col min="4880" max="5120" width="9" style="7"/>
    <col min="5121" max="5121" width="16.6640625" style="7" customWidth="1"/>
    <col min="5122" max="5122" width="12" style="7" customWidth="1"/>
    <col min="5123" max="5128" width="9" style="7" customWidth="1"/>
    <col min="5129" max="5132" width="5.1640625" style="7" customWidth="1"/>
    <col min="5133" max="5133" width="5.83203125" style="7" customWidth="1"/>
    <col min="5134" max="5134" width="10.83203125" style="7" customWidth="1"/>
    <col min="5135" max="5135" width="21.83203125" style="7" customWidth="1"/>
    <col min="5136" max="5376" width="9" style="7"/>
    <col min="5377" max="5377" width="16.6640625" style="7" customWidth="1"/>
    <col min="5378" max="5378" width="12" style="7" customWidth="1"/>
    <col min="5379" max="5384" width="9" style="7" customWidth="1"/>
    <col min="5385" max="5388" width="5.1640625" style="7" customWidth="1"/>
    <col min="5389" max="5389" width="5.83203125" style="7" customWidth="1"/>
    <col min="5390" max="5390" width="10.83203125" style="7" customWidth="1"/>
    <col min="5391" max="5391" width="21.83203125" style="7" customWidth="1"/>
    <col min="5392" max="5632" width="9" style="7"/>
    <col min="5633" max="5633" width="16.6640625" style="7" customWidth="1"/>
    <col min="5634" max="5634" width="12" style="7" customWidth="1"/>
    <col min="5635" max="5640" width="9" style="7" customWidth="1"/>
    <col min="5641" max="5644" width="5.1640625" style="7" customWidth="1"/>
    <col min="5645" max="5645" width="5.83203125" style="7" customWidth="1"/>
    <col min="5646" max="5646" width="10.83203125" style="7" customWidth="1"/>
    <col min="5647" max="5647" width="21.83203125" style="7" customWidth="1"/>
    <col min="5648" max="5888" width="9" style="7"/>
    <col min="5889" max="5889" width="16.6640625" style="7" customWidth="1"/>
    <col min="5890" max="5890" width="12" style="7" customWidth="1"/>
    <col min="5891" max="5896" width="9" style="7" customWidth="1"/>
    <col min="5897" max="5900" width="5.1640625" style="7" customWidth="1"/>
    <col min="5901" max="5901" width="5.83203125" style="7" customWidth="1"/>
    <col min="5902" max="5902" width="10.83203125" style="7" customWidth="1"/>
    <col min="5903" max="5903" width="21.83203125" style="7" customWidth="1"/>
    <col min="5904" max="6144" width="9" style="7"/>
    <col min="6145" max="6145" width="16.6640625" style="7" customWidth="1"/>
    <col min="6146" max="6146" width="12" style="7" customWidth="1"/>
    <col min="6147" max="6152" width="9" style="7" customWidth="1"/>
    <col min="6153" max="6156" width="5.1640625" style="7" customWidth="1"/>
    <col min="6157" max="6157" width="5.83203125" style="7" customWidth="1"/>
    <col min="6158" max="6158" width="10.83203125" style="7" customWidth="1"/>
    <col min="6159" max="6159" width="21.83203125" style="7" customWidth="1"/>
    <col min="6160" max="6400" width="9" style="7"/>
    <col min="6401" max="6401" width="16.6640625" style="7" customWidth="1"/>
    <col min="6402" max="6402" width="12" style="7" customWidth="1"/>
    <col min="6403" max="6408" width="9" style="7" customWidth="1"/>
    <col min="6409" max="6412" width="5.1640625" style="7" customWidth="1"/>
    <col min="6413" max="6413" width="5.83203125" style="7" customWidth="1"/>
    <col min="6414" max="6414" width="10.83203125" style="7" customWidth="1"/>
    <col min="6415" max="6415" width="21.83203125" style="7" customWidth="1"/>
    <col min="6416" max="6656" width="9" style="7"/>
    <col min="6657" max="6657" width="16.6640625" style="7" customWidth="1"/>
    <col min="6658" max="6658" width="12" style="7" customWidth="1"/>
    <col min="6659" max="6664" width="9" style="7" customWidth="1"/>
    <col min="6665" max="6668" width="5.1640625" style="7" customWidth="1"/>
    <col min="6669" max="6669" width="5.83203125" style="7" customWidth="1"/>
    <col min="6670" max="6670" width="10.83203125" style="7" customWidth="1"/>
    <col min="6671" max="6671" width="21.83203125" style="7" customWidth="1"/>
    <col min="6672" max="6912" width="9" style="7"/>
    <col min="6913" max="6913" width="16.6640625" style="7" customWidth="1"/>
    <col min="6914" max="6914" width="12" style="7" customWidth="1"/>
    <col min="6915" max="6920" width="9" style="7" customWidth="1"/>
    <col min="6921" max="6924" width="5.1640625" style="7" customWidth="1"/>
    <col min="6925" max="6925" width="5.83203125" style="7" customWidth="1"/>
    <col min="6926" max="6926" width="10.83203125" style="7" customWidth="1"/>
    <col min="6927" max="6927" width="21.83203125" style="7" customWidth="1"/>
    <col min="6928" max="7168" width="9" style="7"/>
    <col min="7169" max="7169" width="16.6640625" style="7" customWidth="1"/>
    <col min="7170" max="7170" width="12" style="7" customWidth="1"/>
    <col min="7171" max="7176" width="9" style="7" customWidth="1"/>
    <col min="7177" max="7180" width="5.1640625" style="7" customWidth="1"/>
    <col min="7181" max="7181" width="5.83203125" style="7" customWidth="1"/>
    <col min="7182" max="7182" width="10.83203125" style="7" customWidth="1"/>
    <col min="7183" max="7183" width="21.83203125" style="7" customWidth="1"/>
    <col min="7184" max="7424" width="9" style="7"/>
    <col min="7425" max="7425" width="16.6640625" style="7" customWidth="1"/>
    <col min="7426" max="7426" width="12" style="7" customWidth="1"/>
    <col min="7427" max="7432" width="9" style="7" customWidth="1"/>
    <col min="7433" max="7436" width="5.1640625" style="7" customWidth="1"/>
    <col min="7437" max="7437" width="5.83203125" style="7" customWidth="1"/>
    <col min="7438" max="7438" width="10.83203125" style="7" customWidth="1"/>
    <col min="7439" max="7439" width="21.83203125" style="7" customWidth="1"/>
    <col min="7440" max="7680" width="9" style="7"/>
    <col min="7681" max="7681" width="16.6640625" style="7" customWidth="1"/>
    <col min="7682" max="7682" width="12" style="7" customWidth="1"/>
    <col min="7683" max="7688" width="9" style="7" customWidth="1"/>
    <col min="7689" max="7692" width="5.1640625" style="7" customWidth="1"/>
    <col min="7693" max="7693" width="5.83203125" style="7" customWidth="1"/>
    <col min="7694" max="7694" width="10.83203125" style="7" customWidth="1"/>
    <col min="7695" max="7695" width="21.83203125" style="7" customWidth="1"/>
    <col min="7696" max="7936" width="9" style="7"/>
    <col min="7937" max="7937" width="16.6640625" style="7" customWidth="1"/>
    <col min="7938" max="7938" width="12" style="7" customWidth="1"/>
    <col min="7939" max="7944" width="9" style="7" customWidth="1"/>
    <col min="7945" max="7948" width="5.1640625" style="7" customWidth="1"/>
    <col min="7949" max="7949" width="5.83203125" style="7" customWidth="1"/>
    <col min="7950" max="7950" width="10.83203125" style="7" customWidth="1"/>
    <col min="7951" max="7951" width="21.83203125" style="7" customWidth="1"/>
    <col min="7952" max="8192" width="9" style="7"/>
    <col min="8193" max="8193" width="16.6640625" style="7" customWidth="1"/>
    <col min="8194" max="8194" width="12" style="7" customWidth="1"/>
    <col min="8195" max="8200" width="9" style="7" customWidth="1"/>
    <col min="8201" max="8204" width="5.1640625" style="7" customWidth="1"/>
    <col min="8205" max="8205" width="5.83203125" style="7" customWidth="1"/>
    <col min="8206" max="8206" width="10.83203125" style="7" customWidth="1"/>
    <col min="8207" max="8207" width="21.83203125" style="7" customWidth="1"/>
    <col min="8208" max="8448" width="9" style="7"/>
    <col min="8449" max="8449" width="16.6640625" style="7" customWidth="1"/>
    <col min="8450" max="8450" width="12" style="7" customWidth="1"/>
    <col min="8451" max="8456" width="9" style="7" customWidth="1"/>
    <col min="8457" max="8460" width="5.1640625" style="7" customWidth="1"/>
    <col min="8461" max="8461" width="5.83203125" style="7" customWidth="1"/>
    <col min="8462" max="8462" width="10.83203125" style="7" customWidth="1"/>
    <col min="8463" max="8463" width="21.83203125" style="7" customWidth="1"/>
    <col min="8464" max="8704" width="9" style="7"/>
    <col min="8705" max="8705" width="16.6640625" style="7" customWidth="1"/>
    <col min="8706" max="8706" width="12" style="7" customWidth="1"/>
    <col min="8707" max="8712" width="9" style="7" customWidth="1"/>
    <col min="8713" max="8716" width="5.1640625" style="7" customWidth="1"/>
    <col min="8717" max="8717" width="5.83203125" style="7" customWidth="1"/>
    <col min="8718" max="8718" width="10.83203125" style="7" customWidth="1"/>
    <col min="8719" max="8719" width="21.83203125" style="7" customWidth="1"/>
    <col min="8720" max="8960" width="9" style="7"/>
    <col min="8961" max="8961" width="16.6640625" style="7" customWidth="1"/>
    <col min="8962" max="8962" width="12" style="7" customWidth="1"/>
    <col min="8963" max="8968" width="9" style="7" customWidth="1"/>
    <col min="8969" max="8972" width="5.1640625" style="7" customWidth="1"/>
    <col min="8973" max="8973" width="5.83203125" style="7" customWidth="1"/>
    <col min="8974" max="8974" width="10.83203125" style="7" customWidth="1"/>
    <col min="8975" max="8975" width="21.83203125" style="7" customWidth="1"/>
    <col min="8976" max="9216" width="9" style="7"/>
    <col min="9217" max="9217" width="16.6640625" style="7" customWidth="1"/>
    <col min="9218" max="9218" width="12" style="7" customWidth="1"/>
    <col min="9219" max="9224" width="9" style="7" customWidth="1"/>
    <col min="9225" max="9228" width="5.1640625" style="7" customWidth="1"/>
    <col min="9229" max="9229" width="5.83203125" style="7" customWidth="1"/>
    <col min="9230" max="9230" width="10.83203125" style="7" customWidth="1"/>
    <col min="9231" max="9231" width="21.83203125" style="7" customWidth="1"/>
    <col min="9232" max="9472" width="9" style="7"/>
    <col min="9473" max="9473" width="16.6640625" style="7" customWidth="1"/>
    <col min="9474" max="9474" width="12" style="7" customWidth="1"/>
    <col min="9475" max="9480" width="9" style="7" customWidth="1"/>
    <col min="9481" max="9484" width="5.1640625" style="7" customWidth="1"/>
    <col min="9485" max="9485" width="5.83203125" style="7" customWidth="1"/>
    <col min="9486" max="9486" width="10.83203125" style="7" customWidth="1"/>
    <col min="9487" max="9487" width="21.83203125" style="7" customWidth="1"/>
    <col min="9488" max="9728" width="9" style="7"/>
    <col min="9729" max="9729" width="16.6640625" style="7" customWidth="1"/>
    <col min="9730" max="9730" width="12" style="7" customWidth="1"/>
    <col min="9731" max="9736" width="9" style="7" customWidth="1"/>
    <col min="9737" max="9740" width="5.1640625" style="7" customWidth="1"/>
    <col min="9741" max="9741" width="5.83203125" style="7" customWidth="1"/>
    <col min="9742" max="9742" width="10.83203125" style="7" customWidth="1"/>
    <col min="9743" max="9743" width="21.83203125" style="7" customWidth="1"/>
    <col min="9744" max="9984" width="9" style="7"/>
    <col min="9985" max="9985" width="16.6640625" style="7" customWidth="1"/>
    <col min="9986" max="9986" width="12" style="7" customWidth="1"/>
    <col min="9987" max="9992" width="9" style="7" customWidth="1"/>
    <col min="9993" max="9996" width="5.1640625" style="7" customWidth="1"/>
    <col min="9997" max="9997" width="5.83203125" style="7" customWidth="1"/>
    <col min="9998" max="9998" width="10.83203125" style="7" customWidth="1"/>
    <col min="9999" max="9999" width="21.83203125" style="7" customWidth="1"/>
    <col min="10000" max="10240" width="9" style="7"/>
    <col min="10241" max="10241" width="16.6640625" style="7" customWidth="1"/>
    <col min="10242" max="10242" width="12" style="7" customWidth="1"/>
    <col min="10243" max="10248" width="9" style="7" customWidth="1"/>
    <col min="10249" max="10252" width="5.1640625" style="7" customWidth="1"/>
    <col min="10253" max="10253" width="5.83203125" style="7" customWidth="1"/>
    <col min="10254" max="10254" width="10.83203125" style="7" customWidth="1"/>
    <col min="10255" max="10255" width="21.83203125" style="7" customWidth="1"/>
    <col min="10256" max="10496" width="9" style="7"/>
    <col min="10497" max="10497" width="16.6640625" style="7" customWidth="1"/>
    <col min="10498" max="10498" width="12" style="7" customWidth="1"/>
    <col min="10499" max="10504" width="9" style="7" customWidth="1"/>
    <col min="10505" max="10508" width="5.1640625" style="7" customWidth="1"/>
    <col min="10509" max="10509" width="5.83203125" style="7" customWidth="1"/>
    <col min="10510" max="10510" width="10.83203125" style="7" customWidth="1"/>
    <col min="10511" max="10511" width="21.83203125" style="7" customWidth="1"/>
    <col min="10512" max="10752" width="9" style="7"/>
    <col min="10753" max="10753" width="16.6640625" style="7" customWidth="1"/>
    <col min="10754" max="10754" width="12" style="7" customWidth="1"/>
    <col min="10755" max="10760" width="9" style="7" customWidth="1"/>
    <col min="10761" max="10764" width="5.1640625" style="7" customWidth="1"/>
    <col min="10765" max="10765" width="5.83203125" style="7" customWidth="1"/>
    <col min="10766" max="10766" width="10.83203125" style="7" customWidth="1"/>
    <col min="10767" max="10767" width="21.83203125" style="7" customWidth="1"/>
    <col min="10768" max="11008" width="9" style="7"/>
    <col min="11009" max="11009" width="16.6640625" style="7" customWidth="1"/>
    <col min="11010" max="11010" width="12" style="7" customWidth="1"/>
    <col min="11011" max="11016" width="9" style="7" customWidth="1"/>
    <col min="11017" max="11020" width="5.1640625" style="7" customWidth="1"/>
    <col min="11021" max="11021" width="5.83203125" style="7" customWidth="1"/>
    <col min="11022" max="11022" width="10.83203125" style="7" customWidth="1"/>
    <col min="11023" max="11023" width="21.83203125" style="7" customWidth="1"/>
    <col min="11024" max="11264" width="9" style="7"/>
    <col min="11265" max="11265" width="16.6640625" style="7" customWidth="1"/>
    <col min="11266" max="11266" width="12" style="7" customWidth="1"/>
    <col min="11267" max="11272" width="9" style="7" customWidth="1"/>
    <col min="11273" max="11276" width="5.1640625" style="7" customWidth="1"/>
    <col min="11277" max="11277" width="5.83203125" style="7" customWidth="1"/>
    <col min="11278" max="11278" width="10.83203125" style="7" customWidth="1"/>
    <col min="11279" max="11279" width="21.83203125" style="7" customWidth="1"/>
    <col min="11280" max="11520" width="9" style="7"/>
    <col min="11521" max="11521" width="16.6640625" style="7" customWidth="1"/>
    <col min="11522" max="11522" width="12" style="7" customWidth="1"/>
    <col min="11523" max="11528" width="9" style="7" customWidth="1"/>
    <col min="11529" max="11532" width="5.1640625" style="7" customWidth="1"/>
    <col min="11533" max="11533" width="5.83203125" style="7" customWidth="1"/>
    <col min="11534" max="11534" width="10.83203125" style="7" customWidth="1"/>
    <col min="11535" max="11535" width="21.83203125" style="7" customWidth="1"/>
    <col min="11536" max="11776" width="9" style="7"/>
    <col min="11777" max="11777" width="16.6640625" style="7" customWidth="1"/>
    <col min="11778" max="11778" width="12" style="7" customWidth="1"/>
    <col min="11779" max="11784" width="9" style="7" customWidth="1"/>
    <col min="11785" max="11788" width="5.1640625" style="7" customWidth="1"/>
    <col min="11789" max="11789" width="5.83203125" style="7" customWidth="1"/>
    <col min="11790" max="11790" width="10.83203125" style="7" customWidth="1"/>
    <col min="11791" max="11791" width="21.83203125" style="7" customWidth="1"/>
    <col min="11792" max="12032" width="9" style="7"/>
    <col min="12033" max="12033" width="16.6640625" style="7" customWidth="1"/>
    <col min="12034" max="12034" width="12" style="7" customWidth="1"/>
    <col min="12035" max="12040" width="9" style="7" customWidth="1"/>
    <col min="12041" max="12044" width="5.1640625" style="7" customWidth="1"/>
    <col min="12045" max="12045" width="5.83203125" style="7" customWidth="1"/>
    <col min="12046" max="12046" width="10.83203125" style="7" customWidth="1"/>
    <col min="12047" max="12047" width="21.83203125" style="7" customWidth="1"/>
    <col min="12048" max="12288" width="9" style="7"/>
    <col min="12289" max="12289" width="16.6640625" style="7" customWidth="1"/>
    <col min="12290" max="12290" width="12" style="7" customWidth="1"/>
    <col min="12291" max="12296" width="9" style="7" customWidth="1"/>
    <col min="12297" max="12300" width="5.1640625" style="7" customWidth="1"/>
    <col min="12301" max="12301" width="5.83203125" style="7" customWidth="1"/>
    <col min="12302" max="12302" width="10.83203125" style="7" customWidth="1"/>
    <col min="12303" max="12303" width="21.83203125" style="7" customWidth="1"/>
    <col min="12304" max="12544" width="9" style="7"/>
    <col min="12545" max="12545" width="16.6640625" style="7" customWidth="1"/>
    <col min="12546" max="12546" width="12" style="7" customWidth="1"/>
    <col min="12547" max="12552" width="9" style="7" customWidth="1"/>
    <col min="12553" max="12556" width="5.1640625" style="7" customWidth="1"/>
    <col min="12557" max="12557" width="5.83203125" style="7" customWidth="1"/>
    <col min="12558" max="12558" width="10.83203125" style="7" customWidth="1"/>
    <col min="12559" max="12559" width="21.83203125" style="7" customWidth="1"/>
    <col min="12560" max="12800" width="9" style="7"/>
    <col min="12801" max="12801" width="16.6640625" style="7" customWidth="1"/>
    <col min="12802" max="12802" width="12" style="7" customWidth="1"/>
    <col min="12803" max="12808" width="9" style="7" customWidth="1"/>
    <col min="12809" max="12812" width="5.1640625" style="7" customWidth="1"/>
    <col min="12813" max="12813" width="5.83203125" style="7" customWidth="1"/>
    <col min="12814" max="12814" width="10.83203125" style="7" customWidth="1"/>
    <col min="12815" max="12815" width="21.83203125" style="7" customWidth="1"/>
    <col min="12816" max="13056" width="9" style="7"/>
    <col min="13057" max="13057" width="16.6640625" style="7" customWidth="1"/>
    <col min="13058" max="13058" width="12" style="7" customWidth="1"/>
    <col min="13059" max="13064" width="9" style="7" customWidth="1"/>
    <col min="13065" max="13068" width="5.1640625" style="7" customWidth="1"/>
    <col min="13069" max="13069" width="5.83203125" style="7" customWidth="1"/>
    <col min="13070" max="13070" width="10.83203125" style="7" customWidth="1"/>
    <col min="13071" max="13071" width="21.83203125" style="7" customWidth="1"/>
    <col min="13072" max="13312" width="9" style="7"/>
    <col min="13313" max="13313" width="16.6640625" style="7" customWidth="1"/>
    <col min="13314" max="13314" width="12" style="7" customWidth="1"/>
    <col min="13315" max="13320" width="9" style="7" customWidth="1"/>
    <col min="13321" max="13324" width="5.1640625" style="7" customWidth="1"/>
    <col min="13325" max="13325" width="5.83203125" style="7" customWidth="1"/>
    <col min="13326" max="13326" width="10.83203125" style="7" customWidth="1"/>
    <col min="13327" max="13327" width="21.83203125" style="7" customWidth="1"/>
    <col min="13328" max="13568" width="9" style="7"/>
    <col min="13569" max="13569" width="16.6640625" style="7" customWidth="1"/>
    <col min="13570" max="13570" width="12" style="7" customWidth="1"/>
    <col min="13571" max="13576" width="9" style="7" customWidth="1"/>
    <col min="13577" max="13580" width="5.1640625" style="7" customWidth="1"/>
    <col min="13581" max="13581" width="5.83203125" style="7" customWidth="1"/>
    <col min="13582" max="13582" width="10.83203125" style="7" customWidth="1"/>
    <col min="13583" max="13583" width="21.83203125" style="7" customWidth="1"/>
    <col min="13584" max="13824" width="9" style="7"/>
    <col min="13825" max="13825" width="16.6640625" style="7" customWidth="1"/>
    <col min="13826" max="13826" width="12" style="7" customWidth="1"/>
    <col min="13827" max="13832" width="9" style="7" customWidth="1"/>
    <col min="13833" max="13836" width="5.1640625" style="7" customWidth="1"/>
    <col min="13837" max="13837" width="5.83203125" style="7" customWidth="1"/>
    <col min="13838" max="13838" width="10.83203125" style="7" customWidth="1"/>
    <col min="13839" max="13839" width="21.83203125" style="7" customWidth="1"/>
    <col min="13840" max="14080" width="9" style="7"/>
    <col min="14081" max="14081" width="16.6640625" style="7" customWidth="1"/>
    <col min="14082" max="14082" width="12" style="7" customWidth="1"/>
    <col min="14083" max="14088" width="9" style="7" customWidth="1"/>
    <col min="14089" max="14092" width="5.1640625" style="7" customWidth="1"/>
    <col min="14093" max="14093" width="5.83203125" style="7" customWidth="1"/>
    <col min="14094" max="14094" width="10.83203125" style="7" customWidth="1"/>
    <col min="14095" max="14095" width="21.83203125" style="7" customWidth="1"/>
    <col min="14096" max="14336" width="9" style="7"/>
    <col min="14337" max="14337" width="16.6640625" style="7" customWidth="1"/>
    <col min="14338" max="14338" width="12" style="7" customWidth="1"/>
    <col min="14339" max="14344" width="9" style="7" customWidth="1"/>
    <col min="14345" max="14348" width="5.1640625" style="7" customWidth="1"/>
    <col min="14349" max="14349" width="5.83203125" style="7" customWidth="1"/>
    <col min="14350" max="14350" width="10.83203125" style="7" customWidth="1"/>
    <col min="14351" max="14351" width="21.83203125" style="7" customWidth="1"/>
    <col min="14352" max="14592" width="9" style="7"/>
    <col min="14593" max="14593" width="16.6640625" style="7" customWidth="1"/>
    <col min="14594" max="14594" width="12" style="7" customWidth="1"/>
    <col min="14595" max="14600" width="9" style="7" customWidth="1"/>
    <col min="14601" max="14604" width="5.1640625" style="7" customWidth="1"/>
    <col min="14605" max="14605" width="5.83203125" style="7" customWidth="1"/>
    <col min="14606" max="14606" width="10.83203125" style="7" customWidth="1"/>
    <col min="14607" max="14607" width="21.83203125" style="7" customWidth="1"/>
    <col min="14608" max="14848" width="9" style="7"/>
    <col min="14849" max="14849" width="16.6640625" style="7" customWidth="1"/>
    <col min="14850" max="14850" width="12" style="7" customWidth="1"/>
    <col min="14851" max="14856" width="9" style="7" customWidth="1"/>
    <col min="14857" max="14860" width="5.1640625" style="7" customWidth="1"/>
    <col min="14861" max="14861" width="5.83203125" style="7" customWidth="1"/>
    <col min="14862" max="14862" width="10.83203125" style="7" customWidth="1"/>
    <col min="14863" max="14863" width="21.83203125" style="7" customWidth="1"/>
    <col min="14864" max="15104" width="9" style="7"/>
    <col min="15105" max="15105" width="16.6640625" style="7" customWidth="1"/>
    <col min="15106" max="15106" width="12" style="7" customWidth="1"/>
    <col min="15107" max="15112" width="9" style="7" customWidth="1"/>
    <col min="15113" max="15116" width="5.1640625" style="7" customWidth="1"/>
    <col min="15117" max="15117" width="5.83203125" style="7" customWidth="1"/>
    <col min="15118" max="15118" width="10.83203125" style="7" customWidth="1"/>
    <col min="15119" max="15119" width="21.83203125" style="7" customWidth="1"/>
    <col min="15120" max="15360" width="9" style="7"/>
    <col min="15361" max="15361" width="16.6640625" style="7" customWidth="1"/>
    <col min="15362" max="15362" width="12" style="7" customWidth="1"/>
    <col min="15363" max="15368" width="9" style="7" customWidth="1"/>
    <col min="15369" max="15372" width="5.1640625" style="7" customWidth="1"/>
    <col min="15373" max="15373" width="5.83203125" style="7" customWidth="1"/>
    <col min="15374" max="15374" width="10.83203125" style="7" customWidth="1"/>
    <col min="15375" max="15375" width="21.83203125" style="7" customWidth="1"/>
    <col min="15376" max="15616" width="9" style="7"/>
    <col min="15617" max="15617" width="16.6640625" style="7" customWidth="1"/>
    <col min="15618" max="15618" width="12" style="7" customWidth="1"/>
    <col min="15619" max="15624" width="9" style="7" customWidth="1"/>
    <col min="15625" max="15628" width="5.1640625" style="7" customWidth="1"/>
    <col min="15629" max="15629" width="5.83203125" style="7" customWidth="1"/>
    <col min="15630" max="15630" width="10.83203125" style="7" customWidth="1"/>
    <col min="15631" max="15631" width="21.83203125" style="7" customWidth="1"/>
    <col min="15632" max="15872" width="9" style="7"/>
    <col min="15873" max="15873" width="16.6640625" style="7" customWidth="1"/>
    <col min="15874" max="15874" width="12" style="7" customWidth="1"/>
    <col min="15875" max="15880" width="9" style="7" customWidth="1"/>
    <col min="15881" max="15884" width="5.1640625" style="7" customWidth="1"/>
    <col min="15885" max="15885" width="5.83203125" style="7" customWidth="1"/>
    <col min="15886" max="15886" width="10.83203125" style="7" customWidth="1"/>
    <col min="15887" max="15887" width="21.83203125" style="7" customWidth="1"/>
    <col min="15888" max="16128" width="9" style="7"/>
    <col min="16129" max="16129" width="16.6640625" style="7" customWidth="1"/>
    <col min="16130" max="16130" width="12" style="7" customWidth="1"/>
    <col min="16131" max="16136" width="9" style="7" customWidth="1"/>
    <col min="16137" max="16140" width="5.1640625" style="7" customWidth="1"/>
    <col min="16141" max="16141" width="5.83203125" style="7" customWidth="1"/>
    <col min="16142" max="16142" width="10.83203125" style="7" customWidth="1"/>
    <col min="16143" max="16143" width="21.83203125" style="7" customWidth="1"/>
    <col min="16144" max="16384" width="9" style="7"/>
  </cols>
  <sheetData>
    <row r="1" spans="1:23" ht="21">
      <c r="A1" s="118" t="s">
        <v>25</v>
      </c>
      <c r="B1" s="118"/>
      <c r="C1" s="118"/>
      <c r="D1" s="118"/>
      <c r="E1" s="118"/>
      <c r="F1" s="118"/>
      <c r="G1" s="118"/>
      <c r="H1" s="118"/>
      <c r="I1" s="118"/>
      <c r="J1" s="22"/>
      <c r="K1" s="22"/>
      <c r="L1" s="22"/>
      <c r="M1" s="22"/>
      <c r="N1" s="22"/>
      <c r="O1" s="22"/>
      <c r="V1" s="7"/>
    </row>
    <row r="2" spans="1:23">
      <c r="A2" s="106" t="s">
        <v>0</v>
      </c>
      <c r="B2" s="106"/>
      <c r="C2" s="119" t="s">
        <v>1</v>
      </c>
      <c r="D2" s="106" t="s">
        <v>2</v>
      </c>
      <c r="E2" s="106"/>
      <c r="F2" s="106"/>
      <c r="G2" s="106"/>
      <c r="H2" s="106" t="s">
        <v>3</v>
      </c>
      <c r="I2" s="106"/>
      <c r="J2" s="113" t="s">
        <v>4</v>
      </c>
      <c r="K2" s="113"/>
      <c r="L2" s="113"/>
      <c r="M2" s="113"/>
      <c r="N2" s="113" t="s">
        <v>5</v>
      </c>
      <c r="O2" s="113"/>
      <c r="P2" s="121" t="s">
        <v>6</v>
      </c>
      <c r="R2" s="120" t="s">
        <v>2</v>
      </c>
      <c r="S2" s="120"/>
      <c r="T2" s="120"/>
      <c r="U2" s="120"/>
      <c r="V2" s="120" t="s">
        <v>3</v>
      </c>
      <c r="W2" s="120"/>
    </row>
    <row r="3" spans="1:23">
      <c r="A3" s="106"/>
      <c r="B3" s="106"/>
      <c r="C3" s="112"/>
      <c r="D3" s="23" t="s">
        <v>7</v>
      </c>
      <c r="E3" s="23" t="s">
        <v>8</v>
      </c>
      <c r="F3" s="23" t="s">
        <v>7</v>
      </c>
      <c r="G3" s="23" t="s">
        <v>8</v>
      </c>
      <c r="H3" s="23" t="s">
        <v>9</v>
      </c>
      <c r="I3" s="23" t="s">
        <v>10</v>
      </c>
      <c r="J3" s="24" t="s">
        <v>7</v>
      </c>
      <c r="K3" s="24" t="s">
        <v>8</v>
      </c>
      <c r="L3" s="24" t="s">
        <v>7</v>
      </c>
      <c r="M3" s="24" t="s">
        <v>8</v>
      </c>
      <c r="N3" s="24" t="s">
        <v>9</v>
      </c>
      <c r="O3" s="24" t="s">
        <v>10</v>
      </c>
      <c r="P3" s="121"/>
      <c r="R3" s="39" t="s">
        <v>7</v>
      </c>
      <c r="S3" s="39" t="s">
        <v>8</v>
      </c>
      <c r="T3" s="39" t="s">
        <v>7</v>
      </c>
      <c r="U3" s="39" t="s">
        <v>8</v>
      </c>
      <c r="V3" s="39" t="s">
        <v>9</v>
      </c>
      <c r="W3" s="39" t="s">
        <v>10</v>
      </c>
    </row>
    <row r="4" spans="1:23" ht="24" customHeight="1">
      <c r="A4" s="122" t="s">
        <v>11</v>
      </c>
      <c r="B4" s="123" t="s">
        <v>36</v>
      </c>
      <c r="C4" s="14" t="s">
        <v>35</v>
      </c>
      <c r="D4" s="1">
        <v>1</v>
      </c>
      <c r="E4" s="1" t="s">
        <v>22</v>
      </c>
      <c r="F4" s="1">
        <v>3</v>
      </c>
      <c r="G4" s="1" t="s">
        <v>23</v>
      </c>
      <c r="H4" s="1">
        <v>2730</v>
      </c>
      <c r="I4" s="1">
        <f t="shared" ref="I4:I5" si="0">D4*F4*H4</f>
        <v>8190</v>
      </c>
      <c r="J4" s="10">
        <v>1</v>
      </c>
      <c r="K4" s="1" t="s">
        <v>32</v>
      </c>
      <c r="L4" s="10">
        <v>1</v>
      </c>
      <c r="M4" s="1" t="s">
        <v>31</v>
      </c>
      <c r="N4" s="1">
        <v>77000</v>
      </c>
      <c r="O4" s="1">
        <f>J4*L4*N4</f>
        <v>77000</v>
      </c>
      <c r="P4" s="40"/>
      <c r="R4" s="1">
        <v>1</v>
      </c>
      <c r="S4" s="1" t="s">
        <v>22</v>
      </c>
      <c r="T4" s="1">
        <v>1</v>
      </c>
      <c r="U4" s="1" t="s">
        <v>23</v>
      </c>
      <c r="V4" s="1">
        <v>3422.39</v>
      </c>
      <c r="W4" s="1">
        <f>V4*7.25</f>
        <v>24812.327499999999</v>
      </c>
    </row>
    <row r="5" spans="1:23" ht="24" customHeight="1">
      <c r="A5" s="122"/>
      <c r="B5" s="123"/>
      <c r="C5" s="14" t="s">
        <v>35</v>
      </c>
      <c r="D5" s="1">
        <v>12</v>
      </c>
      <c r="E5" s="1" t="s">
        <v>33</v>
      </c>
      <c r="F5" s="1">
        <v>3</v>
      </c>
      <c r="G5" s="1" t="s">
        <v>34</v>
      </c>
      <c r="H5" s="1">
        <v>2990</v>
      </c>
      <c r="I5" s="1">
        <f t="shared" si="0"/>
        <v>107640</v>
      </c>
      <c r="J5" s="10"/>
      <c r="K5" s="1"/>
      <c r="L5" s="10"/>
      <c r="M5" s="1"/>
      <c r="N5" s="1"/>
      <c r="O5" s="1"/>
      <c r="P5" s="2"/>
      <c r="R5" s="1"/>
      <c r="S5" s="1"/>
      <c r="T5" s="1"/>
      <c r="U5" s="1"/>
      <c r="V5" s="1"/>
      <c r="W5" s="1">
        <f t="shared" ref="W5" si="1">R5*T5*V5</f>
        <v>0</v>
      </c>
    </row>
    <row r="6" spans="1:23">
      <c r="A6" s="106" t="s">
        <v>12</v>
      </c>
      <c r="B6" s="106"/>
      <c r="C6" s="106"/>
      <c r="D6" s="106"/>
      <c r="E6" s="106"/>
      <c r="F6" s="106"/>
      <c r="G6" s="106"/>
      <c r="H6" s="106"/>
      <c r="I6" s="3">
        <f>SUM(I4:I5)</f>
        <v>115830</v>
      </c>
      <c r="J6" s="4"/>
      <c r="K6" s="4"/>
      <c r="L6" s="4"/>
      <c r="M6" s="4"/>
      <c r="N6" s="4"/>
      <c r="O6" s="5">
        <f>SUM(O4:O5)</f>
        <v>77000</v>
      </c>
      <c r="P6" s="6"/>
      <c r="V6" s="7"/>
      <c r="W6" s="3">
        <f>SUM(W4:W5)</f>
        <v>24812.327499999999</v>
      </c>
    </row>
    <row r="7" spans="1:23">
      <c r="A7" s="116" t="s">
        <v>13</v>
      </c>
      <c r="B7" s="114" t="s">
        <v>37</v>
      </c>
      <c r="C7" s="11" t="s">
        <v>38</v>
      </c>
      <c r="D7" s="1">
        <v>25</v>
      </c>
      <c r="E7" s="1" t="s">
        <v>14</v>
      </c>
      <c r="F7" s="1">
        <v>1</v>
      </c>
      <c r="G7" s="1" t="s">
        <v>15</v>
      </c>
      <c r="H7" s="1">
        <v>400</v>
      </c>
      <c r="I7" s="1">
        <f t="shared" ref="I7:I20" si="2">D7*F7*H7</f>
        <v>10000</v>
      </c>
      <c r="J7" s="38"/>
      <c r="K7" s="1"/>
      <c r="L7" s="1"/>
      <c r="M7" s="1"/>
      <c r="N7" s="1"/>
      <c r="O7" s="1"/>
      <c r="Q7" s="20"/>
      <c r="R7" s="1">
        <v>25</v>
      </c>
      <c r="S7" s="1" t="s">
        <v>14</v>
      </c>
      <c r="T7" s="1">
        <v>1</v>
      </c>
      <c r="U7" s="1" t="s">
        <v>15</v>
      </c>
      <c r="V7" s="1">
        <v>287.88</v>
      </c>
      <c r="W7" s="1">
        <f>V7*7.25</f>
        <v>2087.13</v>
      </c>
    </row>
    <row r="8" spans="1:23">
      <c r="A8" s="117"/>
      <c r="B8" s="115"/>
      <c r="C8" s="11" t="s">
        <v>39</v>
      </c>
      <c r="D8" s="1">
        <v>25</v>
      </c>
      <c r="E8" s="1" t="s">
        <v>14</v>
      </c>
      <c r="F8" s="1">
        <v>1</v>
      </c>
      <c r="G8" s="1" t="s">
        <v>15</v>
      </c>
      <c r="H8" s="1">
        <v>400</v>
      </c>
      <c r="I8" s="1">
        <f t="shared" si="2"/>
        <v>10000</v>
      </c>
      <c r="J8" s="38"/>
      <c r="K8" s="1"/>
      <c r="L8" s="1"/>
      <c r="M8" s="1"/>
      <c r="N8" s="1"/>
      <c r="O8" s="1"/>
      <c r="P8" s="41"/>
      <c r="Q8" s="20"/>
      <c r="R8" s="1">
        <v>25</v>
      </c>
      <c r="S8" s="1" t="s">
        <v>14</v>
      </c>
      <c r="T8" s="1">
        <v>1</v>
      </c>
      <c r="U8" s="1" t="s">
        <v>15</v>
      </c>
      <c r="V8" s="1"/>
      <c r="W8" s="1"/>
    </row>
    <row r="9" spans="1:23">
      <c r="A9" s="117"/>
      <c r="B9" s="115"/>
      <c r="C9" s="11" t="s">
        <v>40</v>
      </c>
      <c r="D9" s="1">
        <v>25</v>
      </c>
      <c r="E9" s="1" t="s">
        <v>14</v>
      </c>
      <c r="F9" s="1">
        <v>1</v>
      </c>
      <c r="G9" s="1" t="s">
        <v>15</v>
      </c>
      <c r="H9" s="1">
        <v>400</v>
      </c>
      <c r="I9" s="1">
        <f t="shared" si="2"/>
        <v>10000</v>
      </c>
      <c r="J9" s="38"/>
      <c r="K9" s="1"/>
      <c r="L9" s="1"/>
      <c r="M9" s="1"/>
      <c r="N9" s="1"/>
      <c r="O9" s="1"/>
      <c r="Q9" s="20"/>
      <c r="R9" s="1">
        <v>25</v>
      </c>
      <c r="S9" s="1" t="s">
        <v>14</v>
      </c>
      <c r="T9" s="1">
        <v>1</v>
      </c>
      <c r="U9" s="1" t="s">
        <v>15</v>
      </c>
      <c r="V9" s="1">
        <f>132.49+425.65</f>
        <v>558.14</v>
      </c>
      <c r="W9" s="1">
        <f>V9*7.25</f>
        <v>4046.5149999999999</v>
      </c>
    </row>
    <row r="10" spans="1:23">
      <c r="A10" s="117"/>
      <c r="B10" s="115"/>
      <c r="C10" s="11" t="s">
        <v>41</v>
      </c>
      <c r="D10" s="1">
        <v>25</v>
      </c>
      <c r="E10" s="1" t="s">
        <v>14</v>
      </c>
      <c r="F10" s="1">
        <v>1</v>
      </c>
      <c r="G10" s="1" t="s">
        <v>15</v>
      </c>
      <c r="H10" s="1">
        <v>400</v>
      </c>
      <c r="I10" s="1">
        <f t="shared" si="2"/>
        <v>10000</v>
      </c>
      <c r="J10" s="38"/>
      <c r="K10" s="1"/>
      <c r="L10" s="1"/>
      <c r="M10" s="1"/>
      <c r="N10" s="1"/>
      <c r="O10" s="1"/>
      <c r="Q10" s="20"/>
      <c r="R10" s="1">
        <v>25</v>
      </c>
      <c r="S10" s="1" t="s">
        <v>14</v>
      </c>
      <c r="T10" s="1">
        <v>1</v>
      </c>
      <c r="U10" s="1" t="s">
        <v>15</v>
      </c>
      <c r="V10" s="1"/>
      <c r="W10" s="1"/>
    </row>
    <row r="11" spans="1:23">
      <c r="A11" s="117"/>
      <c r="B11" s="115"/>
      <c r="C11" s="11">
        <v>1.2</v>
      </c>
      <c r="D11" s="1"/>
      <c r="E11" s="1"/>
      <c r="F11" s="1"/>
      <c r="G11" s="1"/>
      <c r="H11" s="1"/>
      <c r="I11" s="1"/>
      <c r="J11" s="38"/>
      <c r="K11" s="1"/>
      <c r="L11" s="1"/>
      <c r="M11" s="1"/>
      <c r="N11" s="1"/>
      <c r="O11" s="1"/>
      <c r="Q11" s="20"/>
      <c r="R11" s="1"/>
      <c r="S11" s="1"/>
      <c r="T11" s="1"/>
      <c r="U11" s="1"/>
      <c r="V11" s="1">
        <v>45</v>
      </c>
      <c r="W11" s="1">
        <f>V11*7.25</f>
        <v>326.25</v>
      </c>
    </row>
    <row r="12" spans="1:23">
      <c r="A12" s="117"/>
      <c r="B12" s="115"/>
      <c r="C12" s="11" t="s">
        <v>42</v>
      </c>
      <c r="D12" s="1">
        <v>25</v>
      </c>
      <c r="E12" s="1" t="s">
        <v>14</v>
      </c>
      <c r="F12" s="1">
        <v>1</v>
      </c>
      <c r="G12" s="1" t="s">
        <v>15</v>
      </c>
      <c r="H12" s="1">
        <v>400</v>
      </c>
      <c r="I12" s="1">
        <f t="shared" si="2"/>
        <v>10000</v>
      </c>
      <c r="J12" s="38"/>
      <c r="K12" s="1"/>
      <c r="L12" s="1"/>
      <c r="M12" s="1"/>
      <c r="N12" s="1"/>
      <c r="O12" s="1"/>
      <c r="R12" s="1">
        <v>25</v>
      </c>
      <c r="S12" s="1" t="s">
        <v>14</v>
      </c>
      <c r="T12" s="1">
        <v>1</v>
      </c>
      <c r="U12" s="1" t="s">
        <v>15</v>
      </c>
      <c r="V12" s="1"/>
      <c r="W12" s="1"/>
    </row>
    <row r="13" spans="1:23">
      <c r="A13" s="117"/>
      <c r="B13" s="115"/>
      <c r="C13" s="11" t="s">
        <v>43</v>
      </c>
      <c r="D13" s="1">
        <v>25</v>
      </c>
      <c r="E13" s="1" t="s">
        <v>14</v>
      </c>
      <c r="F13" s="1">
        <v>1</v>
      </c>
      <c r="G13" s="1" t="s">
        <v>15</v>
      </c>
      <c r="H13" s="1">
        <v>400</v>
      </c>
      <c r="I13" s="1">
        <f t="shared" si="2"/>
        <v>10000</v>
      </c>
      <c r="J13" s="38"/>
      <c r="K13" s="1"/>
      <c r="L13" s="1"/>
      <c r="M13" s="1"/>
      <c r="N13" s="1"/>
      <c r="O13" s="1"/>
      <c r="Q13" s="20"/>
      <c r="R13" s="1">
        <v>25</v>
      </c>
      <c r="S13" s="1" t="s">
        <v>14</v>
      </c>
      <c r="T13" s="1">
        <v>1</v>
      </c>
      <c r="U13" s="1" t="s">
        <v>15</v>
      </c>
      <c r="V13" s="1">
        <v>454.05</v>
      </c>
      <c r="W13" s="1">
        <f>V13*7.25</f>
        <v>3291.8625000000002</v>
      </c>
    </row>
    <row r="14" spans="1:23">
      <c r="A14" s="117"/>
      <c r="B14" s="115"/>
      <c r="C14" s="11" t="s">
        <v>44</v>
      </c>
      <c r="D14" s="1">
        <v>25</v>
      </c>
      <c r="E14" s="1" t="s">
        <v>14</v>
      </c>
      <c r="F14" s="1">
        <v>1</v>
      </c>
      <c r="G14" s="1" t="s">
        <v>15</v>
      </c>
      <c r="H14" s="1">
        <v>400</v>
      </c>
      <c r="I14" s="1">
        <f t="shared" si="2"/>
        <v>10000</v>
      </c>
      <c r="J14" s="38"/>
      <c r="K14" s="1"/>
      <c r="L14" s="1"/>
      <c r="M14" s="1"/>
      <c r="N14" s="1"/>
      <c r="O14" s="1"/>
      <c r="R14" s="1">
        <v>25</v>
      </c>
      <c r="S14" s="1" t="s">
        <v>14</v>
      </c>
      <c r="T14" s="1">
        <v>1</v>
      </c>
      <c r="U14" s="1" t="s">
        <v>15</v>
      </c>
      <c r="V14" s="1">
        <v>1878.03</v>
      </c>
      <c r="W14" s="1">
        <f>V14*7.25</f>
        <v>13615.717500000001</v>
      </c>
    </row>
    <row r="15" spans="1:23">
      <c r="A15" s="117"/>
      <c r="B15" s="115"/>
      <c r="C15" s="11" t="s">
        <v>45</v>
      </c>
      <c r="D15" s="1">
        <v>25</v>
      </c>
      <c r="E15" s="1" t="s">
        <v>14</v>
      </c>
      <c r="F15" s="1">
        <v>1</v>
      </c>
      <c r="G15" s="1" t="s">
        <v>15</v>
      </c>
      <c r="H15" s="1">
        <v>400</v>
      </c>
      <c r="I15" s="1">
        <f t="shared" si="2"/>
        <v>10000</v>
      </c>
      <c r="J15" s="38"/>
      <c r="K15" s="1"/>
      <c r="L15" s="1"/>
      <c r="M15" s="1"/>
      <c r="N15" s="1"/>
      <c r="O15" s="1"/>
      <c r="R15" s="1">
        <v>25</v>
      </c>
      <c r="S15" s="1" t="s">
        <v>14</v>
      </c>
      <c r="T15" s="1">
        <v>1</v>
      </c>
      <c r="U15" s="1" t="s">
        <v>15</v>
      </c>
      <c r="V15" s="1">
        <v>99.06</v>
      </c>
      <c r="W15" s="1">
        <f>V15*7.25</f>
        <v>718.18500000000006</v>
      </c>
    </row>
    <row r="16" spans="1:23">
      <c r="A16" s="117"/>
      <c r="B16" s="115"/>
      <c r="C16" s="11" t="s">
        <v>46</v>
      </c>
      <c r="D16" s="1">
        <v>25</v>
      </c>
      <c r="E16" s="1" t="s">
        <v>14</v>
      </c>
      <c r="F16" s="1">
        <v>1</v>
      </c>
      <c r="G16" s="1" t="s">
        <v>15</v>
      </c>
      <c r="H16" s="1">
        <v>400</v>
      </c>
      <c r="I16" s="1">
        <f t="shared" si="2"/>
        <v>10000</v>
      </c>
      <c r="J16" s="38"/>
      <c r="K16" s="1"/>
      <c r="L16" s="1"/>
      <c r="M16" s="1"/>
      <c r="N16" s="1"/>
      <c r="O16" s="1"/>
      <c r="Q16" s="20"/>
      <c r="R16" s="1">
        <v>25</v>
      </c>
      <c r="S16" s="1" t="s">
        <v>14</v>
      </c>
      <c r="T16" s="1">
        <v>1</v>
      </c>
      <c r="U16" s="1" t="s">
        <v>15</v>
      </c>
      <c r="V16" s="1">
        <v>195.21</v>
      </c>
      <c r="W16" s="1">
        <f>V16*7.25</f>
        <v>1415.2725</v>
      </c>
    </row>
    <row r="17" spans="1:24">
      <c r="A17" s="117"/>
      <c r="B17" s="115"/>
      <c r="C17" s="11" t="s">
        <v>47</v>
      </c>
      <c r="D17" s="1">
        <v>25</v>
      </c>
      <c r="E17" s="1" t="s">
        <v>14</v>
      </c>
      <c r="F17" s="1">
        <v>1</v>
      </c>
      <c r="G17" s="1" t="s">
        <v>15</v>
      </c>
      <c r="H17" s="1">
        <v>400</v>
      </c>
      <c r="I17" s="1">
        <f t="shared" si="2"/>
        <v>10000</v>
      </c>
      <c r="J17" s="38"/>
      <c r="K17" s="1"/>
      <c r="L17" s="1"/>
      <c r="M17" s="1"/>
      <c r="N17" s="1"/>
      <c r="O17" s="1"/>
      <c r="Q17" s="20"/>
      <c r="R17" s="1">
        <v>25</v>
      </c>
      <c r="S17" s="1" t="s">
        <v>14</v>
      </c>
      <c r="T17" s="1">
        <v>1</v>
      </c>
      <c r="U17" s="1" t="s">
        <v>15</v>
      </c>
      <c r="V17" s="1">
        <v>771.8</v>
      </c>
      <c r="W17" s="1">
        <f>V17*7.25</f>
        <v>5595.5499999999993</v>
      </c>
    </row>
    <row r="18" spans="1:24">
      <c r="A18" s="117"/>
      <c r="B18" s="115"/>
      <c r="C18" s="11" t="s">
        <v>48</v>
      </c>
      <c r="D18" s="1">
        <v>25</v>
      </c>
      <c r="E18" s="1" t="s">
        <v>14</v>
      </c>
      <c r="F18" s="1">
        <v>1</v>
      </c>
      <c r="G18" s="1" t="s">
        <v>15</v>
      </c>
      <c r="H18" s="1">
        <v>400</v>
      </c>
      <c r="I18" s="1">
        <f t="shared" si="2"/>
        <v>10000</v>
      </c>
      <c r="J18" s="38"/>
      <c r="K18" s="1"/>
      <c r="L18" s="1"/>
      <c r="M18" s="1"/>
      <c r="N18" s="1"/>
      <c r="O18" s="1"/>
      <c r="Q18" s="20">
        <v>42522.37</v>
      </c>
      <c r="R18" s="1">
        <v>25</v>
      </c>
      <c r="S18" s="1" t="s">
        <v>14</v>
      </c>
      <c r="T18" s="1">
        <v>1</v>
      </c>
      <c r="U18" s="1" t="s">
        <v>15</v>
      </c>
      <c r="V18" s="1"/>
      <c r="W18" s="1"/>
    </row>
    <row r="19" spans="1:24">
      <c r="A19" s="117"/>
      <c r="B19" s="115"/>
      <c r="C19" s="11" t="s">
        <v>72</v>
      </c>
      <c r="D19" s="1"/>
      <c r="E19" s="1"/>
      <c r="F19" s="1"/>
      <c r="G19" s="1"/>
      <c r="H19" s="1"/>
      <c r="I19" s="1"/>
      <c r="J19" s="38"/>
      <c r="K19" s="1"/>
      <c r="L19" s="1"/>
      <c r="M19" s="1"/>
      <c r="N19" s="1"/>
      <c r="O19" s="1"/>
      <c r="Q19" s="20"/>
      <c r="R19" s="1"/>
      <c r="S19" s="1"/>
      <c r="T19" s="1"/>
      <c r="U19" s="1"/>
      <c r="V19" s="1">
        <f>174.75+357.25</f>
        <v>532</v>
      </c>
      <c r="W19" s="1">
        <f>V19*7.25</f>
        <v>3857</v>
      </c>
    </row>
    <row r="20" spans="1:24">
      <c r="A20" s="117"/>
      <c r="B20" s="115"/>
      <c r="C20" s="11" t="s">
        <v>49</v>
      </c>
      <c r="D20" s="1">
        <v>25</v>
      </c>
      <c r="E20" s="1" t="s">
        <v>14</v>
      </c>
      <c r="F20" s="1">
        <v>1</v>
      </c>
      <c r="G20" s="1" t="s">
        <v>15</v>
      </c>
      <c r="H20" s="1">
        <v>400</v>
      </c>
      <c r="I20" s="1">
        <f t="shared" si="2"/>
        <v>10000</v>
      </c>
      <c r="J20" s="38"/>
      <c r="K20" s="1"/>
      <c r="L20" s="1"/>
      <c r="M20" s="1"/>
      <c r="N20" s="1"/>
      <c r="O20" s="1"/>
      <c r="Q20" s="20">
        <v>495810.85</v>
      </c>
      <c r="R20" s="1">
        <v>25</v>
      </c>
      <c r="S20" s="1" t="s">
        <v>14</v>
      </c>
      <c r="T20" s="1">
        <v>1</v>
      </c>
      <c r="U20" s="1" t="s">
        <v>15</v>
      </c>
      <c r="V20" s="1">
        <v>87.91</v>
      </c>
      <c r="W20" s="1">
        <f>V20*7.25</f>
        <v>637.34749999999997</v>
      </c>
    </row>
    <row r="21" spans="1:24">
      <c r="A21" s="117"/>
      <c r="B21" s="115"/>
      <c r="C21" s="11">
        <v>1.27</v>
      </c>
      <c r="D21" s="1"/>
      <c r="E21" s="1"/>
      <c r="F21" s="1"/>
      <c r="G21" s="1"/>
      <c r="H21" s="1"/>
      <c r="I21" s="1"/>
      <c r="J21" s="38"/>
      <c r="K21" s="1"/>
      <c r="L21" s="1"/>
      <c r="M21" s="1"/>
      <c r="N21" s="1"/>
      <c r="O21" s="1"/>
      <c r="Q21" s="20"/>
      <c r="R21" s="1"/>
      <c r="S21" s="1"/>
      <c r="T21" s="1"/>
      <c r="U21" s="1"/>
      <c r="V21" s="1">
        <v>74.42</v>
      </c>
      <c r="W21" s="1">
        <f>V21*7.25</f>
        <v>539.54499999999996</v>
      </c>
    </row>
    <row r="22" spans="1:24">
      <c r="A22" s="117"/>
      <c r="B22" s="115"/>
      <c r="C22" s="11" t="s">
        <v>50</v>
      </c>
      <c r="D22" s="1">
        <v>25</v>
      </c>
      <c r="E22" s="1" t="s">
        <v>14</v>
      </c>
      <c r="F22" s="1">
        <v>1</v>
      </c>
      <c r="G22" s="1" t="s">
        <v>15</v>
      </c>
      <c r="H22" s="1">
        <v>400</v>
      </c>
      <c r="I22" s="1">
        <f>D22*F22*H22</f>
        <v>10000</v>
      </c>
      <c r="J22" s="38"/>
      <c r="K22" s="1"/>
      <c r="L22" s="1"/>
      <c r="M22" s="1"/>
      <c r="N22" s="1"/>
      <c r="O22" s="1"/>
      <c r="P22" s="1"/>
      <c r="Q22" s="20">
        <f>Q18+Q20</f>
        <v>538333.22</v>
      </c>
      <c r="R22" s="1">
        <v>25</v>
      </c>
      <c r="S22" s="1" t="s">
        <v>14</v>
      </c>
      <c r="T22" s="1">
        <v>1</v>
      </c>
      <c r="U22" s="1" t="s">
        <v>15</v>
      </c>
      <c r="V22" s="1"/>
      <c r="W22" s="1"/>
    </row>
    <row r="23" spans="1:24">
      <c r="A23" s="107" t="s">
        <v>16</v>
      </c>
      <c r="B23" s="108"/>
      <c r="C23" s="108"/>
      <c r="D23" s="108"/>
      <c r="E23" s="108"/>
      <c r="F23" s="108"/>
      <c r="G23" s="108"/>
      <c r="H23" s="109"/>
      <c r="I23" s="16">
        <f>SUM(I7:I22)</f>
        <v>130000</v>
      </c>
      <c r="J23" s="4"/>
      <c r="K23" s="4"/>
      <c r="L23" s="4"/>
      <c r="M23" s="4"/>
      <c r="N23" s="4"/>
      <c r="O23" s="5">
        <v>130000</v>
      </c>
      <c r="P23" s="17">
        <f>I23-O23</f>
        <v>0</v>
      </c>
      <c r="V23" s="7"/>
      <c r="W23" s="16">
        <f>SUM(W7:W22)</f>
        <v>36130.375</v>
      </c>
    </row>
    <row r="24" spans="1:24">
      <c r="A24" s="110" t="s">
        <v>17</v>
      </c>
      <c r="B24" s="11" t="s">
        <v>51</v>
      </c>
      <c r="C24" s="15" t="s">
        <v>52</v>
      </c>
      <c r="D24" s="12">
        <v>2</v>
      </c>
      <c r="E24" s="12" t="s">
        <v>18</v>
      </c>
      <c r="F24" s="12">
        <v>1</v>
      </c>
      <c r="G24" s="12" t="s">
        <v>53</v>
      </c>
      <c r="H24" s="13">
        <v>10000</v>
      </c>
      <c r="I24" s="1">
        <f>D24*F24*H24</f>
        <v>20000</v>
      </c>
      <c r="J24" s="12"/>
      <c r="K24" s="12"/>
      <c r="L24" s="12"/>
      <c r="M24" s="12"/>
      <c r="N24" s="13"/>
      <c r="O24" s="1"/>
      <c r="P24" s="25"/>
      <c r="R24" s="12">
        <v>2</v>
      </c>
      <c r="S24" s="12" t="s">
        <v>18</v>
      </c>
      <c r="T24" s="12">
        <v>1</v>
      </c>
      <c r="U24" s="12" t="s">
        <v>53</v>
      </c>
      <c r="V24" s="13"/>
      <c r="W24" s="1"/>
    </row>
    <row r="25" spans="1:24" ht="30">
      <c r="A25" s="111"/>
      <c r="B25" s="11" t="s">
        <v>51</v>
      </c>
      <c r="C25" s="15" t="s">
        <v>54</v>
      </c>
      <c r="D25" s="12">
        <v>2</v>
      </c>
      <c r="E25" s="12" t="s">
        <v>18</v>
      </c>
      <c r="F25" s="12">
        <v>1</v>
      </c>
      <c r="G25" s="12" t="s">
        <v>53</v>
      </c>
      <c r="H25" s="13">
        <v>10000</v>
      </c>
      <c r="I25" s="1">
        <f t="shared" ref="I25:I38" si="3">D25*F25*H25</f>
        <v>20000</v>
      </c>
      <c r="J25" s="12"/>
      <c r="K25" s="12"/>
      <c r="L25" s="12"/>
      <c r="M25" s="12"/>
      <c r="N25" s="13"/>
      <c r="O25" s="1"/>
      <c r="P25" s="18"/>
      <c r="R25" s="12">
        <v>2</v>
      </c>
      <c r="S25" s="12" t="s">
        <v>18</v>
      </c>
      <c r="T25" s="12">
        <v>1</v>
      </c>
      <c r="U25" s="12" t="s">
        <v>53</v>
      </c>
      <c r="V25" s="13"/>
      <c r="W25" s="1"/>
    </row>
    <row r="26" spans="1:24">
      <c r="A26" s="111"/>
      <c r="B26" s="11" t="s">
        <v>51</v>
      </c>
      <c r="C26" s="15" t="s">
        <v>55</v>
      </c>
      <c r="D26" s="12">
        <v>2</v>
      </c>
      <c r="E26" s="12" t="s">
        <v>18</v>
      </c>
      <c r="F26" s="12">
        <v>1</v>
      </c>
      <c r="G26" s="12" t="s">
        <v>53</v>
      </c>
      <c r="H26" s="13">
        <v>10000</v>
      </c>
      <c r="I26" s="1">
        <f t="shared" si="3"/>
        <v>20000</v>
      </c>
      <c r="J26" s="12"/>
      <c r="K26" s="12"/>
      <c r="L26" s="12"/>
      <c r="M26" s="12"/>
      <c r="N26" s="13"/>
      <c r="O26" s="1"/>
      <c r="P26" s="26"/>
      <c r="R26" s="12">
        <v>2</v>
      </c>
      <c r="S26" s="12" t="s">
        <v>18</v>
      </c>
      <c r="T26" s="12">
        <v>1</v>
      </c>
      <c r="U26" s="12" t="s">
        <v>53</v>
      </c>
      <c r="V26" s="13"/>
      <c r="W26" s="1"/>
    </row>
    <row r="27" spans="1:24">
      <c r="A27" s="111"/>
      <c r="B27" s="11" t="s">
        <v>51</v>
      </c>
      <c r="C27" s="15" t="s">
        <v>56</v>
      </c>
      <c r="D27" s="12">
        <v>2</v>
      </c>
      <c r="E27" s="12" t="s">
        <v>18</v>
      </c>
      <c r="F27" s="12">
        <v>1</v>
      </c>
      <c r="G27" s="12" t="s">
        <v>53</v>
      </c>
      <c r="H27" s="13">
        <v>10000</v>
      </c>
      <c r="I27" s="1">
        <f t="shared" si="3"/>
        <v>20000</v>
      </c>
      <c r="J27" s="12"/>
      <c r="K27" s="12"/>
      <c r="L27" s="12"/>
      <c r="M27" s="12"/>
      <c r="N27" s="13"/>
      <c r="O27" s="1"/>
      <c r="P27" s="27"/>
      <c r="R27" s="12">
        <v>2</v>
      </c>
      <c r="S27" s="12" t="s">
        <v>18</v>
      </c>
      <c r="T27" s="12">
        <v>1</v>
      </c>
      <c r="U27" s="12" t="s">
        <v>53</v>
      </c>
      <c r="V27" s="13"/>
      <c r="W27" s="1"/>
    </row>
    <row r="28" spans="1:24">
      <c r="A28" s="111"/>
      <c r="B28" s="11" t="s">
        <v>27</v>
      </c>
      <c r="C28" s="15" t="s">
        <v>57</v>
      </c>
      <c r="D28" s="12">
        <v>4</v>
      </c>
      <c r="E28" s="12" t="s">
        <v>18</v>
      </c>
      <c r="F28" s="12">
        <v>1</v>
      </c>
      <c r="G28" s="12" t="s">
        <v>53</v>
      </c>
      <c r="H28" s="13">
        <v>10000</v>
      </c>
      <c r="I28" s="1">
        <f t="shared" si="3"/>
        <v>40000</v>
      </c>
      <c r="J28" s="12"/>
      <c r="K28" s="12"/>
      <c r="L28" s="12"/>
      <c r="M28" s="12"/>
      <c r="N28" s="13"/>
      <c r="O28" s="1"/>
      <c r="P28" s="27"/>
      <c r="R28" s="12">
        <v>4</v>
      </c>
      <c r="S28" s="12" t="s">
        <v>18</v>
      </c>
      <c r="T28" s="12">
        <v>1</v>
      </c>
      <c r="U28" s="12" t="s">
        <v>53</v>
      </c>
      <c r="V28" s="13"/>
      <c r="W28" s="1"/>
    </row>
    <row r="29" spans="1:24" ht="30">
      <c r="A29" s="111"/>
      <c r="B29" s="11" t="s">
        <v>27</v>
      </c>
      <c r="C29" s="15" t="s">
        <v>58</v>
      </c>
      <c r="D29" s="12">
        <v>4</v>
      </c>
      <c r="E29" s="12" t="s">
        <v>18</v>
      </c>
      <c r="F29" s="12">
        <v>1</v>
      </c>
      <c r="G29" s="12" t="s">
        <v>53</v>
      </c>
      <c r="H29" s="13">
        <v>10000</v>
      </c>
      <c r="I29" s="1">
        <f t="shared" si="3"/>
        <v>40000</v>
      </c>
      <c r="J29" s="12"/>
      <c r="K29" s="12"/>
      <c r="L29" s="12"/>
      <c r="M29" s="12"/>
      <c r="N29" s="13"/>
      <c r="O29" s="1"/>
      <c r="P29" s="27"/>
      <c r="R29" s="12">
        <v>4</v>
      </c>
      <c r="S29" s="12" t="s">
        <v>18</v>
      </c>
      <c r="T29" s="12">
        <v>1</v>
      </c>
      <c r="U29" s="12" t="s">
        <v>53</v>
      </c>
      <c r="V29" s="13"/>
      <c r="W29" s="1"/>
    </row>
    <row r="30" spans="1:24" ht="30">
      <c r="A30" s="111"/>
      <c r="B30" s="11" t="s">
        <v>27</v>
      </c>
      <c r="C30" s="15" t="s">
        <v>59</v>
      </c>
      <c r="D30" s="12">
        <v>4</v>
      </c>
      <c r="E30" s="12" t="s">
        <v>18</v>
      </c>
      <c r="F30" s="12">
        <v>1</v>
      </c>
      <c r="G30" s="12" t="s">
        <v>53</v>
      </c>
      <c r="H30" s="13">
        <v>10000</v>
      </c>
      <c r="I30" s="1">
        <f t="shared" si="3"/>
        <v>40000</v>
      </c>
      <c r="J30" s="12"/>
      <c r="K30" s="12"/>
      <c r="L30" s="12"/>
      <c r="M30" s="12"/>
      <c r="N30" s="13"/>
      <c r="O30" s="1"/>
      <c r="P30" s="27"/>
      <c r="R30" s="12">
        <v>4</v>
      </c>
      <c r="S30" s="12" t="s">
        <v>18</v>
      </c>
      <c r="T30" s="12">
        <v>1</v>
      </c>
      <c r="U30" s="12" t="s">
        <v>53</v>
      </c>
      <c r="V30" s="13"/>
      <c r="W30" s="1"/>
    </row>
    <row r="31" spans="1:24" ht="30">
      <c r="A31" s="111"/>
      <c r="B31" s="11" t="s">
        <v>61</v>
      </c>
      <c r="C31" s="15" t="s">
        <v>60</v>
      </c>
      <c r="D31" s="12">
        <v>4</v>
      </c>
      <c r="E31" s="12" t="s">
        <v>18</v>
      </c>
      <c r="F31" s="12">
        <v>1</v>
      </c>
      <c r="G31" s="12" t="s">
        <v>53</v>
      </c>
      <c r="H31" s="13">
        <v>10000</v>
      </c>
      <c r="I31" s="1">
        <f t="shared" ref="I31" si="4">D31*F31*H31</f>
        <v>40000</v>
      </c>
      <c r="J31" s="12"/>
      <c r="K31" s="12"/>
      <c r="L31" s="12"/>
      <c r="M31" s="12"/>
      <c r="N31" s="13"/>
      <c r="O31" s="1"/>
      <c r="P31" s="27"/>
      <c r="R31" s="12">
        <v>4</v>
      </c>
      <c r="S31" s="12" t="s">
        <v>18</v>
      </c>
      <c r="T31" s="12">
        <v>1</v>
      </c>
      <c r="U31" s="12" t="s">
        <v>53</v>
      </c>
      <c r="V31" s="13"/>
      <c r="W31" s="1"/>
    </row>
    <row r="32" spans="1:24" ht="30">
      <c r="A32" s="111"/>
      <c r="B32" s="11" t="s">
        <v>51</v>
      </c>
      <c r="C32" s="15" t="s">
        <v>62</v>
      </c>
      <c r="D32" s="12">
        <v>3</v>
      </c>
      <c r="E32" s="12" t="s">
        <v>18</v>
      </c>
      <c r="F32" s="12">
        <v>1</v>
      </c>
      <c r="G32" s="12" t="s">
        <v>53</v>
      </c>
      <c r="H32" s="13">
        <v>10000</v>
      </c>
      <c r="I32" s="1">
        <f>D32*F32*H32</f>
        <v>30000</v>
      </c>
      <c r="J32" s="12">
        <v>2</v>
      </c>
      <c r="K32" s="12" t="s">
        <v>18</v>
      </c>
      <c r="L32" s="12">
        <v>1</v>
      </c>
      <c r="M32" s="12" t="s">
        <v>53</v>
      </c>
      <c r="N32" s="13">
        <v>13500</v>
      </c>
      <c r="O32" s="1">
        <f t="shared" ref="O32:O38" si="5">J32*L32*N32</f>
        <v>27000</v>
      </c>
      <c r="P32" s="27"/>
      <c r="R32" s="12">
        <v>3</v>
      </c>
      <c r="S32" s="12" t="s">
        <v>18</v>
      </c>
      <c r="T32" s="12">
        <v>1</v>
      </c>
      <c r="U32" s="12" t="s">
        <v>53</v>
      </c>
      <c r="V32" s="13">
        <v>12000</v>
      </c>
      <c r="W32" s="1">
        <f t="shared" ref="W32:W37" si="6">R32*T32*V32</f>
        <v>36000</v>
      </c>
      <c r="X32" s="84" t="s">
        <v>163</v>
      </c>
    </row>
    <row r="33" spans="1:24">
      <c r="A33" s="111"/>
      <c r="B33" s="11" t="s">
        <v>26</v>
      </c>
      <c r="C33" s="15" t="s">
        <v>63</v>
      </c>
      <c r="D33" s="12">
        <v>3</v>
      </c>
      <c r="E33" s="12" t="s">
        <v>18</v>
      </c>
      <c r="F33" s="12">
        <v>1</v>
      </c>
      <c r="G33" s="12" t="s">
        <v>53</v>
      </c>
      <c r="H33" s="13">
        <v>10000</v>
      </c>
      <c r="I33" s="1">
        <f t="shared" si="3"/>
        <v>30000</v>
      </c>
      <c r="J33" s="12">
        <v>2</v>
      </c>
      <c r="K33" s="12" t="s">
        <v>18</v>
      </c>
      <c r="L33" s="12">
        <v>1</v>
      </c>
      <c r="M33" s="12" t="s">
        <v>53</v>
      </c>
      <c r="N33" s="1">
        <v>12000</v>
      </c>
      <c r="O33" s="1">
        <f t="shared" si="5"/>
        <v>24000</v>
      </c>
      <c r="P33" s="27"/>
      <c r="R33" s="12">
        <v>2</v>
      </c>
      <c r="S33" s="12" t="s">
        <v>18</v>
      </c>
      <c r="T33" s="12">
        <v>1</v>
      </c>
      <c r="U33" s="12" t="s">
        <v>53</v>
      </c>
      <c r="V33" s="13">
        <v>12000</v>
      </c>
      <c r="W33" s="1">
        <f t="shared" si="6"/>
        <v>24000</v>
      </c>
      <c r="X33"/>
    </row>
    <row r="34" spans="1:24">
      <c r="A34" s="30"/>
      <c r="B34" s="11" t="s">
        <v>26</v>
      </c>
      <c r="C34" s="32" t="s">
        <v>64</v>
      </c>
      <c r="D34" s="33">
        <v>2</v>
      </c>
      <c r="E34" s="12" t="s">
        <v>18</v>
      </c>
      <c r="F34" s="33">
        <v>1</v>
      </c>
      <c r="G34" s="12" t="s">
        <v>53</v>
      </c>
      <c r="H34" s="13">
        <v>10000</v>
      </c>
      <c r="I34" s="1">
        <f t="shared" si="3"/>
        <v>20000</v>
      </c>
      <c r="J34" s="12">
        <v>2</v>
      </c>
      <c r="K34" s="12" t="s">
        <v>18</v>
      </c>
      <c r="L34" s="12">
        <v>1</v>
      </c>
      <c r="M34" s="12" t="s">
        <v>53</v>
      </c>
      <c r="N34" s="1">
        <v>12000</v>
      </c>
      <c r="O34" s="1">
        <f t="shared" si="5"/>
        <v>24000</v>
      </c>
      <c r="P34" s="26"/>
      <c r="R34" s="33">
        <v>2</v>
      </c>
      <c r="S34" s="12" t="s">
        <v>18</v>
      </c>
      <c r="T34" s="33">
        <v>1</v>
      </c>
      <c r="U34" s="12" t="s">
        <v>53</v>
      </c>
      <c r="V34" s="13">
        <v>12000</v>
      </c>
      <c r="W34" s="1">
        <f t="shared" si="6"/>
        <v>24000</v>
      </c>
      <c r="X34"/>
    </row>
    <row r="35" spans="1:24" ht="60">
      <c r="A35" s="30"/>
      <c r="B35" s="11" t="s">
        <v>26</v>
      </c>
      <c r="C35" s="32" t="s">
        <v>65</v>
      </c>
      <c r="D35" s="33">
        <v>2</v>
      </c>
      <c r="E35" s="12" t="s">
        <v>18</v>
      </c>
      <c r="F35" s="33">
        <v>1</v>
      </c>
      <c r="G35" s="12" t="s">
        <v>53</v>
      </c>
      <c r="H35" s="34">
        <v>10000</v>
      </c>
      <c r="I35" s="1">
        <f t="shared" si="3"/>
        <v>20000</v>
      </c>
      <c r="J35" s="12">
        <v>2</v>
      </c>
      <c r="K35" s="12" t="s">
        <v>18</v>
      </c>
      <c r="L35" s="12">
        <v>1</v>
      </c>
      <c r="M35" s="12" t="s">
        <v>53</v>
      </c>
      <c r="N35" s="1">
        <v>12000</v>
      </c>
      <c r="O35" s="1">
        <f t="shared" si="5"/>
        <v>24000</v>
      </c>
      <c r="P35" s="87"/>
      <c r="R35" s="88">
        <v>2</v>
      </c>
      <c r="S35" s="89" t="s">
        <v>18</v>
      </c>
      <c r="T35" s="88">
        <v>1</v>
      </c>
      <c r="U35" s="89" t="s">
        <v>53</v>
      </c>
      <c r="V35" s="13">
        <v>12000</v>
      </c>
      <c r="W35" s="90">
        <f t="shared" si="6"/>
        <v>24000</v>
      </c>
      <c r="X35"/>
    </row>
    <row r="36" spans="1:24" ht="60">
      <c r="A36" s="30"/>
      <c r="B36" s="11" t="s">
        <v>26</v>
      </c>
      <c r="C36" s="32" t="s">
        <v>66</v>
      </c>
      <c r="D36" s="33">
        <v>3</v>
      </c>
      <c r="E36" s="12" t="s">
        <v>18</v>
      </c>
      <c r="F36" s="33">
        <v>1</v>
      </c>
      <c r="G36" s="12" t="s">
        <v>53</v>
      </c>
      <c r="H36" s="13">
        <v>10000</v>
      </c>
      <c r="I36" s="1">
        <f t="shared" si="3"/>
        <v>30000</v>
      </c>
      <c r="J36" s="12">
        <v>2</v>
      </c>
      <c r="K36" s="12" t="s">
        <v>18</v>
      </c>
      <c r="L36" s="12">
        <v>1</v>
      </c>
      <c r="M36" s="12" t="s">
        <v>53</v>
      </c>
      <c r="N36" s="1">
        <v>12000</v>
      </c>
      <c r="O36" s="1">
        <f t="shared" si="5"/>
        <v>24000</v>
      </c>
      <c r="P36" s="26"/>
      <c r="Q36" s="38"/>
      <c r="R36" s="12">
        <v>2</v>
      </c>
      <c r="S36" s="12" t="s">
        <v>31</v>
      </c>
      <c r="T36" s="12">
        <v>1</v>
      </c>
      <c r="U36" s="12" t="s">
        <v>32</v>
      </c>
      <c r="V36" s="13">
        <v>12000</v>
      </c>
      <c r="W36" s="1">
        <f t="shared" si="6"/>
        <v>24000</v>
      </c>
      <c r="X36"/>
    </row>
    <row r="37" spans="1:24" ht="45">
      <c r="A37" s="30"/>
      <c r="B37" s="11" t="s">
        <v>26</v>
      </c>
      <c r="C37" s="32" t="s">
        <v>67</v>
      </c>
      <c r="D37" s="33">
        <v>3</v>
      </c>
      <c r="E37" s="12" t="s">
        <v>18</v>
      </c>
      <c r="F37" s="33">
        <v>1</v>
      </c>
      <c r="G37" s="12" t="s">
        <v>53</v>
      </c>
      <c r="H37" s="13">
        <v>10000</v>
      </c>
      <c r="I37" s="1">
        <f t="shared" si="3"/>
        <v>30000</v>
      </c>
      <c r="J37" s="12">
        <v>1</v>
      </c>
      <c r="K37" s="12" t="s">
        <v>18</v>
      </c>
      <c r="L37" s="12">
        <v>1</v>
      </c>
      <c r="M37" s="12" t="s">
        <v>53</v>
      </c>
      <c r="N37" s="1">
        <v>12000</v>
      </c>
      <c r="O37" s="1">
        <f t="shared" si="5"/>
        <v>12000</v>
      </c>
      <c r="P37" s="26"/>
      <c r="Q37" s="38"/>
      <c r="R37" s="12">
        <v>1</v>
      </c>
      <c r="S37" s="12" t="s">
        <v>18</v>
      </c>
      <c r="T37" s="12">
        <v>1</v>
      </c>
      <c r="U37" s="12" t="s">
        <v>53</v>
      </c>
      <c r="V37" s="13">
        <v>12000</v>
      </c>
      <c r="W37" s="1">
        <f t="shared" si="6"/>
        <v>12000</v>
      </c>
      <c r="X37"/>
    </row>
    <row r="38" spans="1:24">
      <c r="A38" s="30"/>
      <c r="B38" s="11" t="s">
        <v>26</v>
      </c>
      <c r="C38" s="32" t="s">
        <v>68</v>
      </c>
      <c r="D38" s="33">
        <v>3</v>
      </c>
      <c r="E38" s="12" t="s">
        <v>18</v>
      </c>
      <c r="F38" s="33">
        <v>1</v>
      </c>
      <c r="G38" s="12" t="s">
        <v>53</v>
      </c>
      <c r="H38" s="13">
        <v>10000</v>
      </c>
      <c r="I38" s="1">
        <f t="shared" si="3"/>
        <v>30000</v>
      </c>
      <c r="J38" s="12">
        <v>1</v>
      </c>
      <c r="K38" s="12" t="s">
        <v>18</v>
      </c>
      <c r="L38" s="12">
        <v>1</v>
      </c>
      <c r="M38" s="12" t="s">
        <v>53</v>
      </c>
      <c r="N38" s="1">
        <v>12000</v>
      </c>
      <c r="O38" s="1">
        <f t="shared" si="5"/>
        <v>12000</v>
      </c>
      <c r="P38" s="26"/>
      <c r="Q38" s="38"/>
      <c r="R38" s="12">
        <v>1</v>
      </c>
      <c r="S38" s="12" t="s">
        <v>18</v>
      </c>
      <c r="T38" s="12">
        <v>1</v>
      </c>
      <c r="U38" s="12" t="s">
        <v>53</v>
      </c>
      <c r="V38" s="13">
        <v>12000</v>
      </c>
      <c r="W38" s="1">
        <f>R38*T38*V38</f>
        <v>12000</v>
      </c>
    </row>
    <row r="39" spans="1:24">
      <c r="A39" s="30"/>
      <c r="B39" s="11" t="s">
        <v>145</v>
      </c>
      <c r="C39" s="15"/>
      <c r="D39" s="12"/>
      <c r="E39" s="12"/>
      <c r="F39" s="12"/>
      <c r="G39" s="12"/>
      <c r="H39" s="13"/>
      <c r="I39" s="1"/>
      <c r="J39" s="12"/>
      <c r="K39" s="12"/>
      <c r="L39" s="12"/>
      <c r="M39" s="12"/>
      <c r="N39" s="1"/>
      <c r="O39" s="1"/>
      <c r="P39" s="26"/>
      <c r="Q39" s="38"/>
      <c r="R39" s="12">
        <v>1</v>
      </c>
      <c r="S39" s="12"/>
      <c r="T39" s="12">
        <v>1</v>
      </c>
      <c r="U39" s="12"/>
      <c r="V39" s="13" t="s">
        <v>162</v>
      </c>
      <c r="W39" s="1">
        <f>6615*7.25</f>
        <v>47958.75</v>
      </c>
    </row>
    <row r="40" spans="1:24">
      <c r="A40" s="30"/>
      <c r="B40" s="11" t="s">
        <v>149</v>
      </c>
      <c r="C40" s="15"/>
      <c r="D40" s="12"/>
      <c r="E40" s="12"/>
      <c r="F40" s="12"/>
      <c r="G40" s="12"/>
      <c r="H40" s="13"/>
      <c r="I40" s="1"/>
      <c r="J40" s="12"/>
      <c r="K40" s="12"/>
      <c r="L40" s="12"/>
      <c r="M40" s="12"/>
      <c r="N40" s="1"/>
      <c r="O40" s="1"/>
      <c r="P40" s="26"/>
      <c r="Q40" s="38"/>
      <c r="R40" s="12">
        <v>1</v>
      </c>
      <c r="S40" s="12"/>
      <c r="T40" s="12">
        <v>1</v>
      </c>
      <c r="U40" s="12"/>
      <c r="V40" s="13" t="s">
        <v>148</v>
      </c>
      <c r="W40" s="1">
        <f>198.05*7.25</f>
        <v>1435.8625000000002</v>
      </c>
    </row>
    <row r="41" spans="1:24">
      <c r="A41" s="30"/>
      <c r="B41" s="11" t="s">
        <v>146</v>
      </c>
      <c r="C41" s="15"/>
      <c r="D41" s="12"/>
      <c r="E41" s="12"/>
      <c r="F41" s="12"/>
      <c r="G41" s="12"/>
      <c r="H41" s="13"/>
      <c r="I41" s="1"/>
      <c r="J41" s="12"/>
      <c r="K41" s="12"/>
      <c r="L41" s="12"/>
      <c r="M41" s="12"/>
      <c r="N41" s="1"/>
      <c r="O41" s="1"/>
      <c r="P41" s="26"/>
      <c r="Q41" s="38"/>
      <c r="R41" s="12">
        <v>1</v>
      </c>
      <c r="S41" s="12"/>
      <c r="T41" s="12">
        <v>1</v>
      </c>
      <c r="U41" s="12"/>
      <c r="V41" s="13" t="s">
        <v>147</v>
      </c>
      <c r="W41" s="1">
        <f>1601.9*7.25</f>
        <v>11613.775000000001</v>
      </c>
    </row>
    <row r="42" spans="1:24">
      <c r="A42" s="30"/>
      <c r="B42" s="11" t="s">
        <v>150</v>
      </c>
      <c r="C42" s="15"/>
      <c r="D42" s="12"/>
      <c r="E42" s="12"/>
      <c r="F42" s="12"/>
      <c r="G42" s="12"/>
      <c r="H42" s="13"/>
      <c r="I42" s="1"/>
      <c r="J42" s="12"/>
      <c r="K42" s="12"/>
      <c r="L42" s="12"/>
      <c r="M42" s="12"/>
      <c r="N42" s="1"/>
      <c r="O42" s="1"/>
      <c r="P42" s="26"/>
      <c r="Q42" s="38"/>
      <c r="R42" s="12">
        <v>3</v>
      </c>
      <c r="S42" s="12" t="s">
        <v>151</v>
      </c>
      <c r="T42" s="12">
        <v>1</v>
      </c>
      <c r="U42" s="12" t="s">
        <v>32</v>
      </c>
      <c r="V42" s="13" t="s">
        <v>152</v>
      </c>
      <c r="W42" s="1">
        <f>450*7.25</f>
        <v>3262.5</v>
      </c>
    </row>
    <row r="43" spans="1:24">
      <c r="A43" s="30"/>
      <c r="B43" s="11" t="s">
        <v>153</v>
      </c>
      <c r="C43" s="15"/>
      <c r="D43" s="12"/>
      <c r="E43" s="12"/>
      <c r="F43" s="12"/>
      <c r="G43" s="12"/>
      <c r="H43" s="13"/>
      <c r="I43" s="1"/>
      <c r="J43" s="12"/>
      <c r="K43" s="12"/>
      <c r="L43" s="12"/>
      <c r="M43" s="12"/>
      <c r="N43" s="1"/>
      <c r="O43" s="1"/>
      <c r="P43" s="26"/>
      <c r="Q43" s="38"/>
      <c r="R43" s="12">
        <v>1</v>
      </c>
      <c r="S43" s="12"/>
      <c r="T43" s="12">
        <v>1</v>
      </c>
      <c r="U43" s="12"/>
      <c r="V43" s="13" t="s">
        <v>154</v>
      </c>
      <c r="W43" s="1">
        <f>122.45*7.25</f>
        <v>887.76250000000005</v>
      </c>
    </row>
    <row r="44" spans="1:24">
      <c r="A44" s="30"/>
      <c r="B44" s="11" t="s">
        <v>155</v>
      </c>
      <c r="C44" s="15"/>
      <c r="D44" s="12"/>
      <c r="E44" s="12"/>
      <c r="F44" s="12"/>
      <c r="G44" s="12"/>
      <c r="H44" s="13"/>
      <c r="I44" s="1"/>
      <c r="J44" s="12"/>
      <c r="K44" s="12"/>
      <c r="L44" s="12"/>
      <c r="M44" s="12"/>
      <c r="N44" s="1"/>
      <c r="O44" s="1"/>
      <c r="P44" s="26"/>
      <c r="Q44" s="38"/>
      <c r="R44" s="12">
        <v>1</v>
      </c>
      <c r="S44" s="12"/>
      <c r="T44" s="12">
        <v>1</v>
      </c>
      <c r="U44" s="12"/>
      <c r="V44" s="13">
        <v>8696.25</v>
      </c>
      <c r="W44" s="1">
        <f>V44*7.25</f>
        <v>63047.8125</v>
      </c>
    </row>
    <row r="45" spans="1:24">
      <c r="A45" s="30"/>
      <c r="B45" s="11" t="s">
        <v>157</v>
      </c>
      <c r="C45" s="15"/>
      <c r="D45" s="12"/>
      <c r="E45" s="12"/>
      <c r="F45" s="12"/>
      <c r="G45" s="12"/>
      <c r="H45" s="13"/>
      <c r="I45" s="1"/>
      <c r="J45" s="12"/>
      <c r="K45" s="12"/>
      <c r="L45" s="12"/>
      <c r="M45" s="12"/>
      <c r="N45" s="1"/>
      <c r="O45" s="1"/>
      <c r="P45" s="26"/>
      <c r="Q45" s="38"/>
      <c r="R45" s="12">
        <v>1</v>
      </c>
      <c r="S45" s="12"/>
      <c r="T45" s="12">
        <v>1</v>
      </c>
      <c r="U45" s="12"/>
      <c r="V45" s="13">
        <v>12000</v>
      </c>
      <c r="W45" s="1">
        <f>V45*7.25*1.1</f>
        <v>95700.000000000015</v>
      </c>
      <c r="X45" s="37" t="s">
        <v>158</v>
      </c>
    </row>
    <row r="46" spans="1:24">
      <c r="A46" s="30"/>
      <c r="B46" s="11" t="s">
        <v>144</v>
      </c>
      <c r="C46" s="15"/>
      <c r="D46" s="12"/>
      <c r="E46" s="12"/>
      <c r="F46" s="12"/>
      <c r="G46" s="12"/>
      <c r="H46" s="13"/>
      <c r="I46" s="1"/>
      <c r="J46" s="12"/>
      <c r="K46" s="12"/>
      <c r="L46" s="12"/>
      <c r="M46" s="12"/>
      <c r="N46" s="1"/>
      <c r="O46" s="1"/>
      <c r="P46" s="26"/>
      <c r="Q46" s="38"/>
      <c r="R46" s="12">
        <v>1</v>
      </c>
      <c r="S46" s="12"/>
      <c r="T46" s="12">
        <v>1</v>
      </c>
      <c r="U46" s="12"/>
      <c r="V46" s="13">
        <v>1198</v>
      </c>
      <c r="W46" s="1">
        <f>V46*7.25</f>
        <v>8685.5</v>
      </c>
      <c r="X46" s="37"/>
    </row>
    <row r="47" spans="1:24">
      <c r="A47" s="30"/>
      <c r="B47" s="11" t="s">
        <v>159</v>
      </c>
      <c r="C47" s="15"/>
      <c r="D47" s="12"/>
      <c r="E47" s="12"/>
      <c r="F47" s="12"/>
      <c r="G47" s="12"/>
      <c r="H47" s="13"/>
      <c r="I47" s="1"/>
      <c r="J47" s="12"/>
      <c r="K47" s="12"/>
      <c r="L47" s="12"/>
      <c r="M47" s="12"/>
      <c r="N47" s="1"/>
      <c r="O47" s="1"/>
      <c r="P47" s="26"/>
      <c r="Q47" s="38"/>
      <c r="R47" s="12">
        <v>1</v>
      </c>
      <c r="S47" s="12"/>
      <c r="T47" s="12">
        <v>1</v>
      </c>
      <c r="U47" s="12"/>
      <c r="V47" s="13">
        <v>4200</v>
      </c>
      <c r="W47" s="1">
        <f>V47*7.25</f>
        <v>30450</v>
      </c>
      <c r="X47" s="37"/>
    </row>
    <row r="48" spans="1:24">
      <c r="A48" s="30"/>
      <c r="B48" s="98" t="s">
        <v>160</v>
      </c>
      <c r="C48" s="32"/>
      <c r="D48" s="33"/>
      <c r="E48" s="33"/>
      <c r="F48" s="33"/>
      <c r="G48" s="33"/>
      <c r="H48" s="34"/>
      <c r="I48" s="10"/>
      <c r="J48" s="86"/>
      <c r="K48" s="86"/>
      <c r="L48" s="86"/>
      <c r="M48" s="86"/>
      <c r="N48" s="85"/>
      <c r="O48" s="10"/>
      <c r="P48" s="26"/>
      <c r="Q48" s="38"/>
      <c r="R48" s="12">
        <v>1</v>
      </c>
      <c r="S48" s="12"/>
      <c r="T48" s="12">
        <v>1</v>
      </c>
      <c r="U48" s="12"/>
      <c r="V48" s="13">
        <v>48638</v>
      </c>
      <c r="W48" s="13">
        <v>48638</v>
      </c>
      <c r="X48" s="37"/>
    </row>
    <row r="49" spans="1:23">
      <c r="A49" s="106" t="s">
        <v>156</v>
      </c>
      <c r="B49" s="112"/>
      <c r="C49" s="112"/>
      <c r="D49" s="112"/>
      <c r="E49" s="112"/>
      <c r="F49" s="112"/>
      <c r="G49" s="112"/>
      <c r="H49" s="112"/>
      <c r="I49" s="3">
        <f>SUM(I24:I38)</f>
        <v>430000</v>
      </c>
      <c r="J49" s="4"/>
      <c r="K49" s="4"/>
      <c r="L49" s="4"/>
      <c r="M49" s="4"/>
      <c r="N49" s="4"/>
      <c r="O49" s="5">
        <f>SUM(O24:O38)</f>
        <v>147000</v>
      </c>
      <c r="P49" s="17"/>
      <c r="Q49" s="38"/>
      <c r="R49" s="38"/>
      <c r="S49" s="38"/>
      <c r="T49" s="38"/>
      <c r="U49" s="38"/>
      <c r="V49" s="38"/>
      <c r="W49" s="16">
        <f>SUM(W24:W48)</f>
        <v>467679.96250000002</v>
      </c>
    </row>
    <row r="50" spans="1:23">
      <c r="A50" s="36" t="s">
        <v>71</v>
      </c>
      <c r="B50" s="35" t="s">
        <v>69</v>
      </c>
      <c r="C50" s="14" t="s">
        <v>70</v>
      </c>
      <c r="D50" s="1">
        <v>1</v>
      </c>
      <c r="E50" s="1" t="s">
        <v>24</v>
      </c>
      <c r="F50" s="1">
        <v>1</v>
      </c>
      <c r="G50" s="1" t="s">
        <v>28</v>
      </c>
      <c r="H50" s="1">
        <v>45000</v>
      </c>
      <c r="I50" s="1">
        <f>D50*F50*H50</f>
        <v>45000</v>
      </c>
      <c r="J50" s="1"/>
      <c r="K50" s="1"/>
      <c r="L50" s="1"/>
      <c r="M50" s="1"/>
      <c r="N50" s="1"/>
      <c r="O50" s="31">
        <v>50000</v>
      </c>
      <c r="P50" s="99"/>
      <c r="R50" s="1">
        <v>1</v>
      </c>
      <c r="S50" s="1" t="s">
        <v>24</v>
      </c>
      <c r="T50" s="1">
        <v>1</v>
      </c>
      <c r="U50" s="1" t="s">
        <v>28</v>
      </c>
      <c r="V50" s="1">
        <v>45000</v>
      </c>
      <c r="W50" s="10">
        <f>R50*T50*V50</f>
        <v>45000</v>
      </c>
    </row>
    <row r="51" spans="1:23">
      <c r="A51" s="106" t="s">
        <v>19</v>
      </c>
      <c r="B51" s="106"/>
      <c r="C51" s="106"/>
      <c r="D51" s="106"/>
      <c r="E51" s="106"/>
      <c r="F51" s="106"/>
      <c r="G51" s="106"/>
      <c r="H51" s="106"/>
      <c r="I51" s="16">
        <f>SUM(I50:I50)</f>
        <v>45000</v>
      </c>
      <c r="J51" s="4"/>
      <c r="K51" s="4"/>
      <c r="L51" s="4"/>
      <c r="M51" s="4"/>
      <c r="N51" s="4"/>
      <c r="O51" s="5">
        <f>SUM(O50:O50)</f>
        <v>50000</v>
      </c>
      <c r="P51" s="17"/>
      <c r="R51" s="38"/>
      <c r="S51" s="38"/>
      <c r="T51" s="38"/>
      <c r="U51" s="38"/>
      <c r="V51" s="38"/>
      <c r="W51" s="16">
        <f>SUM(W50:W50)</f>
        <v>45000</v>
      </c>
    </row>
    <row r="52" spans="1:23">
      <c r="A52" s="102" t="s">
        <v>20</v>
      </c>
      <c r="B52" s="102"/>
      <c r="C52" s="102"/>
      <c r="D52" s="102"/>
      <c r="E52" s="102"/>
      <c r="F52" s="102"/>
      <c r="G52" s="102"/>
      <c r="H52" s="102"/>
      <c r="I52" s="19">
        <f>I6+I23+I49+I51</f>
        <v>720830</v>
      </c>
      <c r="J52" s="103" t="s">
        <v>20</v>
      </c>
      <c r="K52" s="104"/>
      <c r="L52" s="104"/>
      <c r="M52" s="104"/>
      <c r="N52" s="105"/>
      <c r="O52" s="19">
        <f>O6+O23+O49+O51</f>
        <v>404000</v>
      </c>
      <c r="P52" s="2"/>
      <c r="R52" s="38"/>
      <c r="S52" s="38"/>
      <c r="T52" s="38"/>
      <c r="U52" s="38"/>
      <c r="V52" s="38"/>
      <c r="W52" s="19">
        <f>W6+W23+W49+W51</f>
        <v>573622.66500000004</v>
      </c>
    </row>
    <row r="53" spans="1:23">
      <c r="A53" s="102" t="s">
        <v>29</v>
      </c>
      <c r="B53" s="102"/>
      <c r="C53" s="102"/>
      <c r="D53" s="102"/>
      <c r="E53" s="102"/>
      <c r="F53" s="102"/>
      <c r="G53" s="102"/>
      <c r="H53" s="102"/>
      <c r="I53" s="19">
        <f>I52*14%</f>
        <v>100916.20000000001</v>
      </c>
      <c r="J53" s="103" t="s">
        <v>30</v>
      </c>
      <c r="K53" s="104"/>
      <c r="L53" s="104"/>
      <c r="M53" s="104"/>
      <c r="N53" s="105"/>
      <c r="O53" s="19">
        <f>O52*14%</f>
        <v>56560.000000000007</v>
      </c>
      <c r="P53" s="2"/>
      <c r="R53" s="101"/>
      <c r="S53" s="38"/>
      <c r="T53" s="38"/>
      <c r="U53" s="38"/>
      <c r="V53" s="38"/>
      <c r="W53" s="19">
        <f>W52*14%</f>
        <v>80307.173100000015</v>
      </c>
    </row>
    <row r="54" spans="1:23">
      <c r="A54" s="102" t="s">
        <v>21</v>
      </c>
      <c r="B54" s="102"/>
      <c r="C54" s="102"/>
      <c r="D54" s="102"/>
      <c r="E54" s="102"/>
      <c r="F54" s="102"/>
      <c r="G54" s="102"/>
      <c r="H54" s="102"/>
      <c r="I54" s="19">
        <f>I52+I53</f>
        <v>821746.2</v>
      </c>
      <c r="J54" s="103" t="s">
        <v>21</v>
      </c>
      <c r="K54" s="104"/>
      <c r="L54" s="104"/>
      <c r="M54" s="104"/>
      <c r="N54" s="105"/>
      <c r="O54" s="29">
        <f>O52+O53</f>
        <v>460560</v>
      </c>
      <c r="P54" s="17"/>
      <c r="Q54" s="21"/>
      <c r="R54" s="38"/>
      <c r="S54" s="38"/>
      <c r="T54" s="38"/>
      <c r="U54" s="38"/>
      <c r="V54" s="38"/>
      <c r="W54" s="19">
        <f>W52+W53</f>
        <v>653929.83810000005</v>
      </c>
    </row>
    <row r="55" spans="1:23">
      <c r="I55" s="28"/>
      <c r="O55" s="28"/>
      <c r="Q55" s="20"/>
      <c r="W55" s="28"/>
    </row>
    <row r="57" spans="1:23">
      <c r="W57" s="20"/>
    </row>
    <row r="59" spans="1:23">
      <c r="W59" s="100"/>
    </row>
  </sheetData>
  <mergeCells count="25">
    <mergeCell ref="R2:U2"/>
    <mergeCell ref="V2:W2"/>
    <mergeCell ref="P2:P3"/>
    <mergeCell ref="A4:A5"/>
    <mergeCell ref="J2:M2"/>
    <mergeCell ref="B4:B5"/>
    <mergeCell ref="A1:I1"/>
    <mergeCell ref="A2:B3"/>
    <mergeCell ref="C2:C3"/>
    <mergeCell ref="D2:G2"/>
    <mergeCell ref="H2:I2"/>
    <mergeCell ref="A51:H51"/>
    <mergeCell ref="A23:H23"/>
    <mergeCell ref="A24:A33"/>
    <mergeCell ref="A49:H49"/>
    <mergeCell ref="N2:O2"/>
    <mergeCell ref="B7:B22"/>
    <mergeCell ref="A7:A22"/>
    <mergeCell ref="A6:H6"/>
    <mergeCell ref="A54:H54"/>
    <mergeCell ref="J54:N54"/>
    <mergeCell ref="A52:H52"/>
    <mergeCell ref="J52:N52"/>
    <mergeCell ref="A53:H53"/>
    <mergeCell ref="J53:N53"/>
  </mergeCells>
  <phoneticPr fontId="14" type="noConversion"/>
  <pageMargins left="0.69930555555555596" right="0.69930555555555596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061C7-0B1A-954C-9334-4031BF8371E2}">
  <dimension ref="B1:K59"/>
  <sheetViews>
    <sheetView tabSelected="1" topLeftCell="A41" workbookViewId="0">
      <selection activeCell="I60" sqref="I60"/>
    </sheetView>
  </sheetViews>
  <sheetFormatPr baseColWidth="10" defaultColWidth="9.5" defaultRowHeight="15"/>
  <cols>
    <col min="1" max="1" width="6.33203125" style="43" customWidth="1"/>
    <col min="2" max="2" width="9.5" style="43"/>
    <col min="3" max="3" width="15.6640625" style="43" customWidth="1"/>
    <col min="4" max="4" width="31.33203125" style="43" customWidth="1"/>
    <col min="5" max="5" width="5.5" style="66" customWidth="1"/>
    <col min="6" max="6" width="4" style="67" customWidth="1"/>
    <col min="7" max="7" width="5.33203125" style="66" customWidth="1"/>
    <col min="8" max="8" width="5.6640625" style="67" customWidth="1"/>
    <col min="9" max="9" width="14.33203125" style="43" customWidth="1"/>
    <col min="10" max="10" width="17.83203125" style="43" customWidth="1"/>
    <col min="11" max="11" width="32.6640625" style="43" customWidth="1"/>
    <col min="12" max="16384" width="9.5" style="43"/>
  </cols>
  <sheetData>
    <row r="1" spans="2:11">
      <c r="B1" s="126" t="s">
        <v>73</v>
      </c>
      <c r="C1" s="126"/>
      <c r="D1" s="126"/>
      <c r="E1" s="126"/>
      <c r="F1" s="126"/>
      <c r="G1" s="126"/>
      <c r="H1" s="126"/>
      <c r="I1" s="126"/>
      <c r="J1" s="126"/>
      <c r="K1" s="126"/>
    </row>
    <row r="2" spans="2:11"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2:11"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2:11"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2:11" ht="33">
      <c r="B5" s="124" t="s">
        <v>74</v>
      </c>
      <c r="C5" s="124"/>
      <c r="D5" s="125" t="s">
        <v>75</v>
      </c>
      <c r="E5" s="125"/>
      <c r="F5" s="42"/>
      <c r="G5" s="42"/>
      <c r="H5" s="42"/>
      <c r="I5" s="42"/>
      <c r="J5" s="42"/>
      <c r="K5" s="42"/>
    </row>
    <row r="6" spans="2:11" ht="33">
      <c r="B6" s="124" t="s">
        <v>76</v>
      </c>
      <c r="C6" s="124"/>
      <c r="D6" s="125" t="s">
        <v>77</v>
      </c>
      <c r="E6" s="125"/>
      <c r="F6" s="42"/>
      <c r="G6" s="42"/>
      <c r="H6" s="42"/>
      <c r="I6" s="42"/>
      <c r="J6" s="42"/>
      <c r="K6" s="42"/>
    </row>
    <row r="7" spans="2:11" ht="33">
      <c r="B7" s="124" t="s">
        <v>78</v>
      </c>
      <c r="C7" s="124"/>
      <c r="D7" s="125" t="s">
        <v>79</v>
      </c>
      <c r="E7" s="125"/>
      <c r="F7" s="42"/>
      <c r="G7" s="42"/>
      <c r="H7" s="42"/>
      <c r="I7" s="42"/>
      <c r="J7" s="42"/>
      <c r="K7" s="42"/>
    </row>
    <row r="8" spans="2:11" ht="33">
      <c r="B8" s="124" t="s">
        <v>80</v>
      </c>
      <c r="C8" s="124"/>
      <c r="D8" s="125" t="s">
        <v>81</v>
      </c>
      <c r="E8" s="125"/>
      <c r="F8" s="42"/>
      <c r="G8" s="42"/>
      <c r="H8" s="42"/>
      <c r="I8" s="42"/>
      <c r="J8" s="42"/>
      <c r="K8" s="42"/>
    </row>
    <row r="9" spans="2:11" ht="33"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2:11" ht="16">
      <c r="B10" s="127" t="s">
        <v>82</v>
      </c>
      <c r="C10" s="127"/>
      <c r="D10" s="127" t="s">
        <v>83</v>
      </c>
      <c r="E10" s="129" t="s">
        <v>84</v>
      </c>
      <c r="F10" s="130"/>
      <c r="G10" s="130"/>
      <c r="H10" s="130"/>
      <c r="I10" s="129" t="s">
        <v>84</v>
      </c>
      <c r="J10" s="129"/>
      <c r="K10" s="130" t="s">
        <v>85</v>
      </c>
    </row>
    <row r="11" spans="2:11" ht="16">
      <c r="B11" s="127"/>
      <c r="C11" s="127"/>
      <c r="D11" s="128"/>
      <c r="E11" s="44" t="s">
        <v>7</v>
      </c>
      <c r="F11" s="45" t="s">
        <v>86</v>
      </c>
      <c r="G11" s="44" t="s">
        <v>7</v>
      </c>
      <c r="H11" s="45" t="s">
        <v>86</v>
      </c>
      <c r="I11" s="45" t="s">
        <v>87</v>
      </c>
      <c r="J11" s="45" t="s">
        <v>88</v>
      </c>
      <c r="K11" s="130"/>
    </row>
    <row r="12" spans="2:11" ht="17">
      <c r="B12" s="46" t="s">
        <v>89</v>
      </c>
      <c r="C12" s="46" t="s">
        <v>90</v>
      </c>
      <c r="D12" s="47" t="s">
        <v>91</v>
      </c>
      <c r="E12" s="48"/>
      <c r="F12" s="45"/>
      <c r="G12" s="44"/>
      <c r="H12" s="45"/>
      <c r="I12" s="49"/>
      <c r="J12" s="49"/>
      <c r="K12" s="136" t="s">
        <v>164</v>
      </c>
    </row>
    <row r="13" spans="2:11" ht="17">
      <c r="B13" s="138" t="s">
        <v>92</v>
      </c>
      <c r="C13" s="50" t="s">
        <v>93</v>
      </c>
      <c r="D13" s="51" t="s">
        <v>94</v>
      </c>
      <c r="E13" s="52">
        <v>1</v>
      </c>
      <c r="F13" s="53" t="s">
        <v>95</v>
      </c>
      <c r="G13" s="54">
        <v>1</v>
      </c>
      <c r="H13" s="53" t="s">
        <v>96</v>
      </c>
      <c r="I13" s="55">
        <v>87.91</v>
      </c>
      <c r="J13" s="56">
        <f t="shared" ref="J13:J25" si="0">I13*G13*E13</f>
        <v>87.91</v>
      </c>
      <c r="K13" s="137"/>
    </row>
    <row r="14" spans="2:11" ht="17">
      <c r="B14" s="139"/>
      <c r="C14" s="50" t="s">
        <v>97</v>
      </c>
      <c r="D14" s="51" t="s">
        <v>94</v>
      </c>
      <c r="E14" s="52">
        <v>1</v>
      </c>
      <c r="F14" s="53" t="s">
        <v>95</v>
      </c>
      <c r="G14" s="54">
        <v>1</v>
      </c>
      <c r="H14" s="53" t="s">
        <v>98</v>
      </c>
      <c r="I14" s="55">
        <v>287.88</v>
      </c>
      <c r="J14" s="56">
        <f t="shared" si="0"/>
        <v>287.88</v>
      </c>
      <c r="K14" s="137"/>
    </row>
    <row r="15" spans="2:11" ht="17">
      <c r="B15" s="139"/>
      <c r="C15" s="50" t="s">
        <v>100</v>
      </c>
      <c r="D15" s="51" t="s">
        <v>94</v>
      </c>
      <c r="E15" s="52">
        <v>1</v>
      </c>
      <c r="F15" s="53" t="s">
        <v>95</v>
      </c>
      <c r="G15" s="54">
        <v>1</v>
      </c>
      <c r="H15" s="53" t="s">
        <v>98</v>
      </c>
      <c r="I15" s="55">
        <v>132.49</v>
      </c>
      <c r="J15" s="56">
        <f t="shared" si="0"/>
        <v>132.49</v>
      </c>
      <c r="K15" s="137"/>
    </row>
    <row r="16" spans="2:11" ht="17">
      <c r="B16" s="139"/>
      <c r="C16" s="50" t="s">
        <v>100</v>
      </c>
      <c r="D16" s="51" t="s">
        <v>102</v>
      </c>
      <c r="E16" s="52">
        <v>1</v>
      </c>
      <c r="F16" s="53" t="s">
        <v>95</v>
      </c>
      <c r="G16" s="54">
        <v>1</v>
      </c>
      <c r="H16" s="53" t="s">
        <v>98</v>
      </c>
      <c r="I16" s="55">
        <v>425.65</v>
      </c>
      <c r="J16" s="56">
        <f t="shared" si="0"/>
        <v>425.65</v>
      </c>
      <c r="K16" s="137"/>
    </row>
    <row r="17" spans="2:11" ht="17">
      <c r="B17" s="139"/>
      <c r="C17" s="50" t="s">
        <v>105</v>
      </c>
      <c r="D17" s="51" t="s">
        <v>102</v>
      </c>
      <c r="E17" s="52">
        <v>1</v>
      </c>
      <c r="F17" s="53" t="s">
        <v>95</v>
      </c>
      <c r="G17" s="54">
        <v>1</v>
      </c>
      <c r="H17" s="53" t="s">
        <v>98</v>
      </c>
      <c r="I17" s="55">
        <v>45</v>
      </c>
      <c r="J17" s="56">
        <f t="shared" si="0"/>
        <v>45</v>
      </c>
      <c r="K17" s="137"/>
    </row>
    <row r="18" spans="2:11" ht="17">
      <c r="B18" s="139"/>
      <c r="C18" s="50" t="s">
        <v>106</v>
      </c>
      <c r="D18" s="51" t="s">
        <v>107</v>
      </c>
      <c r="E18" s="52">
        <v>1</v>
      </c>
      <c r="F18" s="53" t="s">
        <v>95</v>
      </c>
      <c r="G18" s="54">
        <v>1</v>
      </c>
      <c r="H18" s="53" t="s">
        <v>98</v>
      </c>
      <c r="I18" s="55">
        <v>454.05</v>
      </c>
      <c r="J18" s="56">
        <f t="shared" si="0"/>
        <v>454.05</v>
      </c>
      <c r="K18" s="137"/>
    </row>
    <row r="19" spans="2:11" ht="17">
      <c r="B19" s="139"/>
      <c r="C19" s="50" t="s">
        <v>108</v>
      </c>
      <c r="D19" s="51" t="s">
        <v>94</v>
      </c>
      <c r="E19" s="52">
        <v>1</v>
      </c>
      <c r="F19" s="53" t="s">
        <v>95</v>
      </c>
      <c r="G19" s="54">
        <v>1</v>
      </c>
      <c r="H19" s="53" t="s">
        <v>98</v>
      </c>
      <c r="I19" s="55">
        <v>1878.03</v>
      </c>
      <c r="J19" s="56">
        <f t="shared" si="0"/>
        <v>1878.03</v>
      </c>
      <c r="K19" s="137"/>
    </row>
    <row r="20" spans="2:11" ht="17">
      <c r="B20" s="139"/>
      <c r="C20" s="50" t="s">
        <v>108</v>
      </c>
      <c r="D20" s="51" t="s">
        <v>94</v>
      </c>
      <c r="E20" s="52">
        <v>1</v>
      </c>
      <c r="F20" s="53" t="s">
        <v>95</v>
      </c>
      <c r="G20" s="54">
        <v>1</v>
      </c>
      <c r="H20" s="53" t="s">
        <v>98</v>
      </c>
      <c r="I20" s="55">
        <v>99.06</v>
      </c>
      <c r="J20" s="56">
        <f t="shared" si="0"/>
        <v>99.06</v>
      </c>
      <c r="K20" s="137"/>
    </row>
    <row r="21" spans="2:11" ht="17">
      <c r="B21" s="139"/>
      <c r="C21" s="50" t="s">
        <v>109</v>
      </c>
      <c r="D21" s="51" t="s">
        <v>94</v>
      </c>
      <c r="E21" s="52">
        <v>1</v>
      </c>
      <c r="F21" s="53" t="s">
        <v>95</v>
      </c>
      <c r="G21" s="54">
        <v>1</v>
      </c>
      <c r="H21" s="53" t="s">
        <v>98</v>
      </c>
      <c r="I21" s="55">
        <v>195.21</v>
      </c>
      <c r="J21" s="56">
        <f t="shared" si="0"/>
        <v>195.21</v>
      </c>
      <c r="K21" s="137"/>
    </row>
    <row r="22" spans="2:11" ht="17">
      <c r="B22" s="139"/>
      <c r="C22" s="50" t="s">
        <v>109</v>
      </c>
      <c r="D22" s="51" t="s">
        <v>94</v>
      </c>
      <c r="E22" s="52">
        <v>1</v>
      </c>
      <c r="F22" s="53" t="s">
        <v>95</v>
      </c>
      <c r="G22" s="54">
        <v>1</v>
      </c>
      <c r="H22" s="53" t="s">
        <v>98</v>
      </c>
      <c r="I22" s="55">
        <v>771.8</v>
      </c>
      <c r="J22" s="56">
        <f t="shared" si="0"/>
        <v>771.8</v>
      </c>
      <c r="K22" s="137"/>
    </row>
    <row r="23" spans="2:11" ht="17">
      <c r="B23" s="139"/>
      <c r="C23" s="50" t="s">
        <v>93</v>
      </c>
      <c r="D23" s="51" t="s">
        <v>94</v>
      </c>
      <c r="E23" s="52">
        <v>1</v>
      </c>
      <c r="F23" s="53" t="s">
        <v>95</v>
      </c>
      <c r="G23" s="54">
        <v>1</v>
      </c>
      <c r="H23" s="53" t="s">
        <v>98</v>
      </c>
      <c r="I23" s="55">
        <v>174.75</v>
      </c>
      <c r="J23" s="56">
        <f t="shared" si="0"/>
        <v>174.75</v>
      </c>
      <c r="K23" s="137"/>
    </row>
    <row r="24" spans="2:11" ht="17">
      <c r="B24" s="139"/>
      <c r="C24" s="50" t="s">
        <v>93</v>
      </c>
      <c r="D24" s="51" t="s">
        <v>94</v>
      </c>
      <c r="E24" s="52">
        <v>1</v>
      </c>
      <c r="F24" s="53" t="s">
        <v>95</v>
      </c>
      <c r="G24" s="54">
        <v>1</v>
      </c>
      <c r="H24" s="53" t="s">
        <v>98</v>
      </c>
      <c r="I24" s="55">
        <v>357.25</v>
      </c>
      <c r="J24" s="56">
        <f t="shared" si="0"/>
        <v>357.25</v>
      </c>
      <c r="K24" s="137"/>
    </row>
    <row r="25" spans="2:11" ht="17">
      <c r="B25" s="139"/>
      <c r="C25" s="50" t="s">
        <v>115</v>
      </c>
      <c r="D25" s="51" t="s">
        <v>116</v>
      </c>
      <c r="E25" s="52">
        <v>1</v>
      </c>
      <c r="F25" s="53" t="s">
        <v>95</v>
      </c>
      <c r="G25" s="54">
        <v>1</v>
      </c>
      <c r="H25" s="53" t="s">
        <v>98</v>
      </c>
      <c r="I25" s="55">
        <v>74.42</v>
      </c>
      <c r="J25" s="56">
        <f t="shared" si="0"/>
        <v>74.42</v>
      </c>
      <c r="K25" s="137"/>
    </row>
    <row r="26" spans="2:11" ht="17">
      <c r="B26" s="139"/>
      <c r="C26" s="69" t="s">
        <v>97</v>
      </c>
      <c r="D26" s="70" t="s">
        <v>99</v>
      </c>
      <c r="E26" s="71">
        <v>1</v>
      </c>
      <c r="F26" s="72" t="s">
        <v>95</v>
      </c>
      <c r="G26" s="73">
        <v>1</v>
      </c>
      <c r="H26" s="72" t="s">
        <v>98</v>
      </c>
      <c r="I26" s="74">
        <v>25</v>
      </c>
      <c r="J26" s="75">
        <f t="shared" ref="J26:J41" si="1">I26*G26*E26</f>
        <v>25</v>
      </c>
      <c r="K26" s="137"/>
    </row>
    <row r="27" spans="2:11" ht="17">
      <c r="B27" s="139"/>
      <c r="C27" s="69" t="s">
        <v>100</v>
      </c>
      <c r="D27" s="70" t="s">
        <v>99</v>
      </c>
      <c r="E27" s="71">
        <v>1</v>
      </c>
      <c r="F27" s="72" t="s">
        <v>95</v>
      </c>
      <c r="G27" s="73">
        <v>1</v>
      </c>
      <c r="H27" s="72" t="s">
        <v>98</v>
      </c>
      <c r="I27" s="74">
        <v>1004.81</v>
      </c>
      <c r="J27" s="75">
        <f t="shared" ref="J27:J36" si="2">I27*G27*E27</f>
        <v>1004.81</v>
      </c>
      <c r="K27" s="137"/>
    </row>
    <row r="28" spans="2:11" ht="17">
      <c r="B28" s="139"/>
      <c r="C28" s="69" t="s">
        <v>103</v>
      </c>
      <c r="D28" s="70" t="s">
        <v>104</v>
      </c>
      <c r="E28" s="71">
        <v>1</v>
      </c>
      <c r="F28" s="72" t="s">
        <v>95</v>
      </c>
      <c r="G28" s="73">
        <v>1</v>
      </c>
      <c r="H28" s="72" t="s">
        <v>98</v>
      </c>
      <c r="I28" s="74">
        <v>190.16</v>
      </c>
      <c r="J28" s="75">
        <f t="shared" si="2"/>
        <v>190.16</v>
      </c>
      <c r="K28" s="137"/>
    </row>
    <row r="29" spans="2:11" ht="17">
      <c r="B29" s="139"/>
      <c r="C29" s="69" t="s">
        <v>106</v>
      </c>
      <c r="D29" s="70" t="s">
        <v>99</v>
      </c>
      <c r="E29" s="71">
        <v>1</v>
      </c>
      <c r="F29" s="72" t="s">
        <v>95</v>
      </c>
      <c r="G29" s="73">
        <v>1</v>
      </c>
      <c r="H29" s="72" t="s">
        <v>98</v>
      </c>
      <c r="I29" s="74">
        <v>7.89</v>
      </c>
      <c r="J29" s="75">
        <f t="shared" si="2"/>
        <v>7.89</v>
      </c>
      <c r="K29" s="137"/>
    </row>
    <row r="30" spans="2:11" ht="17">
      <c r="B30" s="139"/>
      <c r="C30" s="69" t="s">
        <v>106</v>
      </c>
      <c r="D30" s="70" t="s">
        <v>99</v>
      </c>
      <c r="E30" s="71">
        <v>1</v>
      </c>
      <c r="F30" s="72" t="s">
        <v>95</v>
      </c>
      <c r="G30" s="73">
        <v>1</v>
      </c>
      <c r="H30" s="72" t="s">
        <v>98</v>
      </c>
      <c r="I30" s="74">
        <v>90.74</v>
      </c>
      <c r="J30" s="75">
        <f t="shared" si="2"/>
        <v>90.74</v>
      </c>
      <c r="K30" s="137"/>
    </row>
    <row r="31" spans="2:11" ht="17">
      <c r="B31" s="139"/>
      <c r="C31" s="69" t="s">
        <v>108</v>
      </c>
      <c r="D31" s="70" t="s">
        <v>99</v>
      </c>
      <c r="E31" s="71">
        <v>1</v>
      </c>
      <c r="F31" s="72" t="s">
        <v>95</v>
      </c>
      <c r="G31" s="73">
        <v>1</v>
      </c>
      <c r="H31" s="72" t="s">
        <v>98</v>
      </c>
      <c r="I31" s="74">
        <v>7.51</v>
      </c>
      <c r="J31" s="75">
        <f t="shared" si="2"/>
        <v>7.51</v>
      </c>
      <c r="K31" s="137"/>
    </row>
    <row r="32" spans="2:11" ht="17">
      <c r="B32" s="139"/>
      <c r="C32" s="69" t="s">
        <v>109</v>
      </c>
      <c r="D32" s="70" t="s">
        <v>110</v>
      </c>
      <c r="E32" s="71">
        <v>1</v>
      </c>
      <c r="F32" s="72" t="s">
        <v>95</v>
      </c>
      <c r="G32" s="73">
        <v>1</v>
      </c>
      <c r="H32" s="72" t="s">
        <v>98</v>
      </c>
      <c r="I32" s="74">
        <v>49.62</v>
      </c>
      <c r="J32" s="75">
        <f t="shared" si="2"/>
        <v>49.62</v>
      </c>
      <c r="K32" s="137"/>
    </row>
    <row r="33" spans="2:11" ht="17">
      <c r="B33" s="139"/>
      <c r="C33" s="69" t="s">
        <v>93</v>
      </c>
      <c r="D33" s="70" t="s">
        <v>99</v>
      </c>
      <c r="E33" s="71">
        <v>1</v>
      </c>
      <c r="F33" s="72" t="s">
        <v>95</v>
      </c>
      <c r="G33" s="73">
        <v>1</v>
      </c>
      <c r="H33" s="72" t="s">
        <v>98</v>
      </c>
      <c r="I33" s="74">
        <v>52.5</v>
      </c>
      <c r="J33" s="75">
        <f t="shared" si="2"/>
        <v>52.5</v>
      </c>
      <c r="K33" s="137"/>
    </row>
    <row r="34" spans="2:11" ht="17">
      <c r="B34" s="139"/>
      <c r="C34" s="69" t="s">
        <v>93</v>
      </c>
      <c r="D34" s="70" t="s">
        <v>99</v>
      </c>
      <c r="E34" s="71">
        <v>1</v>
      </c>
      <c r="F34" s="72" t="s">
        <v>95</v>
      </c>
      <c r="G34" s="73">
        <v>1</v>
      </c>
      <c r="H34" s="72" t="s">
        <v>98</v>
      </c>
      <c r="I34" s="74">
        <v>76.400000000000006</v>
      </c>
      <c r="J34" s="75">
        <f t="shared" si="2"/>
        <v>76.400000000000006</v>
      </c>
      <c r="K34" s="137"/>
    </row>
    <row r="35" spans="2:11" ht="17">
      <c r="B35" s="139"/>
      <c r="C35" s="69" t="s">
        <v>111</v>
      </c>
      <c r="D35" s="70" t="s">
        <v>112</v>
      </c>
      <c r="E35" s="71">
        <v>1</v>
      </c>
      <c r="F35" s="72" t="s">
        <v>95</v>
      </c>
      <c r="G35" s="73">
        <v>1</v>
      </c>
      <c r="H35" s="72" t="s">
        <v>98</v>
      </c>
      <c r="I35" s="74">
        <f>21.36+5.08</f>
        <v>26.439999999999998</v>
      </c>
      <c r="J35" s="75">
        <f t="shared" si="2"/>
        <v>26.439999999999998</v>
      </c>
      <c r="K35" s="137"/>
    </row>
    <row r="36" spans="2:11" ht="17">
      <c r="B36" s="139"/>
      <c r="C36" s="69" t="s">
        <v>117</v>
      </c>
      <c r="D36" s="70" t="s">
        <v>118</v>
      </c>
      <c r="E36" s="71">
        <v>1</v>
      </c>
      <c r="F36" s="72" t="s">
        <v>95</v>
      </c>
      <c r="G36" s="73">
        <v>1</v>
      </c>
      <c r="H36" s="72" t="s">
        <v>98</v>
      </c>
      <c r="I36" s="74">
        <f>22.16+34.17+14.5</f>
        <v>70.83</v>
      </c>
      <c r="J36" s="75">
        <f t="shared" si="2"/>
        <v>70.83</v>
      </c>
      <c r="K36" s="137"/>
    </row>
    <row r="37" spans="2:11" ht="17">
      <c r="B37" s="139"/>
      <c r="C37" s="91" t="s">
        <v>100</v>
      </c>
      <c r="D37" s="92" t="s">
        <v>101</v>
      </c>
      <c r="E37" s="93">
        <v>1</v>
      </c>
      <c r="F37" s="94" t="s">
        <v>95</v>
      </c>
      <c r="G37" s="95">
        <v>1</v>
      </c>
      <c r="H37" s="94" t="s">
        <v>98</v>
      </c>
      <c r="I37" s="96">
        <v>65.31</v>
      </c>
      <c r="J37" s="97">
        <f t="shared" si="1"/>
        <v>65.31</v>
      </c>
      <c r="K37" s="137"/>
    </row>
    <row r="38" spans="2:11" ht="17">
      <c r="B38" s="139"/>
      <c r="C38" s="91" t="s">
        <v>161</v>
      </c>
      <c r="D38" s="92" t="s">
        <v>101</v>
      </c>
      <c r="E38" s="93">
        <v>1</v>
      </c>
      <c r="F38" s="94" t="s">
        <v>95</v>
      </c>
      <c r="G38" s="95">
        <v>1</v>
      </c>
      <c r="H38" s="94" t="s">
        <v>98</v>
      </c>
      <c r="I38" s="96">
        <v>58</v>
      </c>
      <c r="J38" s="97">
        <f t="shared" si="1"/>
        <v>58</v>
      </c>
      <c r="K38" s="137"/>
    </row>
    <row r="39" spans="2:11" ht="17">
      <c r="B39" s="139"/>
      <c r="C39" s="91" t="s">
        <v>103</v>
      </c>
      <c r="D39" s="92" t="s">
        <v>101</v>
      </c>
      <c r="E39" s="93">
        <v>1</v>
      </c>
      <c r="F39" s="94" t="s">
        <v>95</v>
      </c>
      <c r="G39" s="95">
        <v>1</v>
      </c>
      <c r="H39" s="94" t="s">
        <v>98</v>
      </c>
      <c r="I39" s="96">
        <v>39.58</v>
      </c>
      <c r="J39" s="97">
        <f t="shared" si="1"/>
        <v>39.58</v>
      </c>
      <c r="K39" s="137"/>
    </row>
    <row r="40" spans="2:11" ht="17">
      <c r="B40" s="139"/>
      <c r="C40" s="91" t="s">
        <v>106</v>
      </c>
      <c r="D40" s="92" t="s">
        <v>101</v>
      </c>
      <c r="E40" s="93">
        <v>1</v>
      </c>
      <c r="F40" s="94" t="s">
        <v>95</v>
      </c>
      <c r="G40" s="95">
        <v>1</v>
      </c>
      <c r="H40" s="94" t="s">
        <v>98</v>
      </c>
      <c r="I40" s="96">
        <v>30.92</v>
      </c>
      <c r="J40" s="97">
        <f t="shared" si="1"/>
        <v>30.92</v>
      </c>
      <c r="K40" s="137"/>
    </row>
    <row r="41" spans="2:11" ht="17">
      <c r="B41" s="139"/>
      <c r="C41" s="91" t="s">
        <v>113</v>
      </c>
      <c r="D41" s="92" t="s">
        <v>114</v>
      </c>
      <c r="E41" s="93">
        <v>1</v>
      </c>
      <c r="F41" s="94" t="s">
        <v>95</v>
      </c>
      <c r="G41" s="95">
        <v>1</v>
      </c>
      <c r="H41" s="94" t="s">
        <v>98</v>
      </c>
      <c r="I41" s="96">
        <v>4.24</v>
      </c>
      <c r="J41" s="97">
        <f t="shared" si="1"/>
        <v>4.24</v>
      </c>
      <c r="K41" s="137"/>
    </row>
    <row r="42" spans="2:11" ht="17">
      <c r="B42" s="139"/>
      <c r="C42" s="69" t="s">
        <v>134</v>
      </c>
      <c r="D42" s="70" t="s">
        <v>135</v>
      </c>
      <c r="E42" s="71">
        <v>1</v>
      </c>
      <c r="F42" s="72" t="s">
        <v>95</v>
      </c>
      <c r="G42" s="73">
        <v>1</v>
      </c>
      <c r="H42" s="72" t="s">
        <v>98</v>
      </c>
      <c r="I42" s="74">
        <f>1005+65+132</f>
        <v>1202</v>
      </c>
      <c r="J42" s="75">
        <f t="shared" ref="J42:J51" si="3">E42*G42*I42</f>
        <v>1202</v>
      </c>
      <c r="K42" s="137"/>
    </row>
    <row r="43" spans="2:11" ht="51">
      <c r="B43" s="139"/>
      <c r="C43" s="69" t="s">
        <v>92</v>
      </c>
      <c r="D43" s="70" t="s">
        <v>138</v>
      </c>
      <c r="E43" s="71">
        <v>1</v>
      </c>
      <c r="F43" s="72" t="s">
        <v>95</v>
      </c>
      <c r="G43" s="73">
        <v>1</v>
      </c>
      <c r="H43" s="72" t="s">
        <v>98</v>
      </c>
      <c r="I43" s="74">
        <v>1016</v>
      </c>
      <c r="J43" s="75">
        <f t="shared" si="3"/>
        <v>1016</v>
      </c>
      <c r="K43" s="137"/>
    </row>
    <row r="44" spans="2:11" ht="17">
      <c r="B44" s="139"/>
      <c r="C44" s="69" t="s">
        <v>92</v>
      </c>
      <c r="D44" s="70" t="s">
        <v>139</v>
      </c>
      <c r="E44" s="71">
        <v>1</v>
      </c>
      <c r="F44" s="72" t="s">
        <v>95</v>
      </c>
      <c r="G44" s="73">
        <v>1</v>
      </c>
      <c r="H44" s="72" t="s">
        <v>98</v>
      </c>
      <c r="I44" s="74">
        <v>1214.25</v>
      </c>
      <c r="J44" s="75">
        <f t="shared" si="3"/>
        <v>1214.25</v>
      </c>
      <c r="K44" s="137"/>
    </row>
    <row r="45" spans="2:11" ht="34">
      <c r="B45" s="139"/>
      <c r="C45" s="69" t="s">
        <v>92</v>
      </c>
      <c r="D45" s="70" t="s">
        <v>140</v>
      </c>
      <c r="E45" s="71">
        <v>1</v>
      </c>
      <c r="F45" s="72" t="s">
        <v>95</v>
      </c>
      <c r="G45" s="73">
        <v>1</v>
      </c>
      <c r="H45" s="72" t="s">
        <v>98</v>
      </c>
      <c r="I45" s="74">
        <v>5264</v>
      </c>
      <c r="J45" s="75">
        <f t="shared" si="3"/>
        <v>5264</v>
      </c>
      <c r="K45" s="137"/>
    </row>
    <row r="46" spans="2:11" ht="17">
      <c r="B46" s="139"/>
      <c r="C46" s="69" t="s">
        <v>141</v>
      </c>
      <c r="D46" s="70" t="s">
        <v>142</v>
      </c>
      <c r="E46" s="71">
        <v>1</v>
      </c>
      <c r="F46" s="72" t="s">
        <v>95</v>
      </c>
      <c r="G46" s="73">
        <v>1</v>
      </c>
      <c r="H46" s="72" t="s">
        <v>98</v>
      </c>
      <c r="I46" s="74">
        <v>10000</v>
      </c>
      <c r="J46" s="75">
        <f t="shared" si="3"/>
        <v>10000</v>
      </c>
      <c r="K46" s="137"/>
    </row>
    <row r="47" spans="2:11" ht="17">
      <c r="B47" s="139"/>
      <c r="C47" s="69" t="s">
        <v>141</v>
      </c>
      <c r="D47" s="70" t="s">
        <v>143</v>
      </c>
      <c r="E47" s="71">
        <v>1</v>
      </c>
      <c r="F47" s="72" t="s">
        <v>95</v>
      </c>
      <c r="G47" s="73">
        <v>1</v>
      </c>
      <c r="H47" s="72" t="s">
        <v>98</v>
      </c>
      <c r="I47" s="74">
        <v>2000</v>
      </c>
      <c r="J47" s="75">
        <f t="shared" si="3"/>
        <v>2000</v>
      </c>
      <c r="K47" s="137"/>
    </row>
    <row r="48" spans="2:11" ht="17">
      <c r="B48" s="139"/>
      <c r="C48" s="76" t="s">
        <v>130</v>
      </c>
      <c r="D48" s="77"/>
      <c r="E48" s="83">
        <v>3</v>
      </c>
      <c r="F48" s="79" t="s">
        <v>131</v>
      </c>
      <c r="G48" s="80">
        <v>1</v>
      </c>
      <c r="H48" s="79" t="s">
        <v>95</v>
      </c>
      <c r="I48" s="81">
        <v>150</v>
      </c>
      <c r="J48" s="82">
        <f t="shared" si="3"/>
        <v>450</v>
      </c>
      <c r="K48" s="137"/>
    </row>
    <row r="49" spans="2:11" ht="17">
      <c r="B49" s="139"/>
      <c r="C49" s="50" t="s">
        <v>136</v>
      </c>
      <c r="D49" s="51" t="s">
        <v>137</v>
      </c>
      <c r="E49" s="52">
        <v>1</v>
      </c>
      <c r="F49" s="53" t="s">
        <v>95</v>
      </c>
      <c r="G49" s="54">
        <v>1</v>
      </c>
      <c r="H49" s="53" t="s">
        <v>98</v>
      </c>
      <c r="I49" s="55">
        <v>1878.03</v>
      </c>
      <c r="J49" s="56">
        <f t="shared" si="3"/>
        <v>1878.03</v>
      </c>
      <c r="K49" s="137"/>
    </row>
    <row r="50" spans="2:11" ht="17">
      <c r="B50" s="139"/>
      <c r="C50" s="50" t="s">
        <v>136</v>
      </c>
      <c r="D50" s="51" t="s">
        <v>137</v>
      </c>
      <c r="E50" s="52">
        <v>1</v>
      </c>
      <c r="F50" s="53" t="s">
        <v>95</v>
      </c>
      <c r="G50" s="54">
        <v>1</v>
      </c>
      <c r="H50" s="53" t="s">
        <v>98</v>
      </c>
      <c r="I50" s="55">
        <v>1544.36</v>
      </c>
      <c r="J50" s="56">
        <f t="shared" si="3"/>
        <v>1544.36</v>
      </c>
      <c r="K50" s="137"/>
    </row>
    <row r="51" spans="2:11" ht="34">
      <c r="B51" s="139"/>
      <c r="C51" s="76" t="s">
        <v>132</v>
      </c>
      <c r="D51" s="77" t="s">
        <v>133</v>
      </c>
      <c r="E51" s="83">
        <v>1</v>
      </c>
      <c r="F51" s="79" t="s">
        <v>95</v>
      </c>
      <c r="G51" s="80">
        <v>1</v>
      </c>
      <c r="H51" s="79" t="s">
        <v>98</v>
      </c>
      <c r="I51" s="81">
        <f>15.97+20.2+16.61+33.02+11.12+25.53</f>
        <v>122.45000000000002</v>
      </c>
      <c r="J51" s="82">
        <f t="shared" si="3"/>
        <v>122.45000000000002</v>
      </c>
      <c r="K51" s="137"/>
    </row>
    <row r="52" spans="2:11" ht="17">
      <c r="B52" s="133" t="s">
        <v>122</v>
      </c>
      <c r="C52" s="57" t="s">
        <v>119</v>
      </c>
      <c r="D52" s="58" t="s">
        <v>120</v>
      </c>
      <c r="E52" s="59">
        <v>1</v>
      </c>
      <c r="F52" s="60" t="s">
        <v>95</v>
      </c>
      <c r="G52" s="61">
        <v>1</v>
      </c>
      <c r="H52" s="60" t="s">
        <v>98</v>
      </c>
      <c r="I52" s="62">
        <f>290+383+260</f>
        <v>933</v>
      </c>
      <c r="J52" s="63">
        <f>I52*G52*E52</f>
        <v>933</v>
      </c>
      <c r="K52" s="137"/>
    </row>
    <row r="53" spans="2:11" ht="17">
      <c r="B53" s="134"/>
      <c r="C53" s="57" t="s">
        <v>119</v>
      </c>
      <c r="D53" s="58" t="s">
        <v>121</v>
      </c>
      <c r="E53" s="59">
        <v>1</v>
      </c>
      <c r="F53" s="60" t="s">
        <v>95</v>
      </c>
      <c r="G53" s="61">
        <v>1</v>
      </c>
      <c r="H53" s="60" t="s">
        <v>98</v>
      </c>
      <c r="I53" s="62">
        <v>265</v>
      </c>
      <c r="J53" s="63">
        <f>I53*G53*E53</f>
        <v>265</v>
      </c>
      <c r="K53" s="137"/>
    </row>
    <row r="54" spans="2:11" ht="17">
      <c r="B54" s="135"/>
      <c r="C54" s="57" t="s">
        <v>123</v>
      </c>
      <c r="D54" s="58" t="s">
        <v>124</v>
      </c>
      <c r="E54" s="59">
        <f>44.5+11.5</f>
        <v>56</v>
      </c>
      <c r="F54" s="60" t="s">
        <v>125</v>
      </c>
      <c r="G54" s="61">
        <v>1</v>
      </c>
      <c r="H54" s="60" t="s">
        <v>126</v>
      </c>
      <c r="I54" s="62">
        <v>75</v>
      </c>
      <c r="J54" s="63">
        <f t="shared" ref="J54:J55" si="4">I54*G54*E54</f>
        <v>4200</v>
      </c>
      <c r="K54" s="137"/>
    </row>
    <row r="55" spans="2:11" ht="17">
      <c r="B55" s="76" t="s">
        <v>127</v>
      </c>
      <c r="C55" s="76" t="s">
        <v>128</v>
      </c>
      <c r="D55" s="77"/>
      <c r="E55" s="78">
        <v>24.5</v>
      </c>
      <c r="F55" s="79" t="s">
        <v>125</v>
      </c>
      <c r="G55" s="80">
        <v>2</v>
      </c>
      <c r="H55" s="79" t="s">
        <v>129</v>
      </c>
      <c r="I55" s="81">
        <v>135</v>
      </c>
      <c r="J55" s="82">
        <f t="shared" si="4"/>
        <v>6615</v>
      </c>
      <c r="K55" s="137"/>
    </row>
    <row r="56" spans="2:11" ht="16">
      <c r="B56" s="131"/>
      <c r="C56" s="132"/>
      <c r="D56" s="132"/>
      <c r="E56" s="132"/>
      <c r="F56" s="132"/>
      <c r="G56" s="132"/>
      <c r="H56" s="132"/>
      <c r="I56" s="132"/>
      <c r="J56" s="64"/>
      <c r="K56" s="65"/>
    </row>
    <row r="59" spans="2:11">
      <c r="D59" s="68"/>
    </row>
  </sheetData>
  <mergeCells count="18">
    <mergeCell ref="B56:I56"/>
    <mergeCell ref="B52:B54"/>
    <mergeCell ref="K10:K11"/>
    <mergeCell ref="K12:K55"/>
    <mergeCell ref="B13:B51"/>
    <mergeCell ref="I10:J10"/>
    <mergeCell ref="B8:C8"/>
    <mergeCell ref="D8:E8"/>
    <mergeCell ref="B10:C11"/>
    <mergeCell ref="D10:D11"/>
    <mergeCell ref="E10:H10"/>
    <mergeCell ref="B7:C7"/>
    <mergeCell ref="D7:E7"/>
    <mergeCell ref="B1:K4"/>
    <mergeCell ref="B5:C5"/>
    <mergeCell ref="D5:E5"/>
    <mergeCell ref="B6:C6"/>
    <mergeCell ref="D6:E6"/>
  </mergeCells>
  <phoneticPr fontId="14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qingqing zhang</cp:lastModifiedBy>
  <cp:lastPrinted>2018-02-02T03:54:00Z</cp:lastPrinted>
  <dcterms:created xsi:type="dcterms:W3CDTF">2018-01-05T11:03:00Z</dcterms:created>
  <dcterms:modified xsi:type="dcterms:W3CDTF">2024-03-06T10:42:03Z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