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报价单-地接社" sheetId="20" r:id="rId1"/>
    <sheet name="结算单-地接社" sheetId="18" r:id="rId2"/>
  </sheets>
  <definedNames>
    <definedName name="_xlnm.Print_Area" localSheetId="0">'报价单-地接社'!$A$1:$G$10</definedName>
    <definedName name="_xlnm.Print_Area" localSheetId="1">'结算单-地接社'!$A$1:$G$30</definedName>
    <definedName name="_xlnm.Print_Titles" localSheetId="0">'报价单-地接社'!#REF!</definedName>
    <definedName name="_xlnm.Print_Titles" localSheetId="1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<sst xmlns="http://schemas.openxmlformats.org/spreadsheetml/2006/main" count="131" uniqueCount="72">
  <si>
    <t>先声再明会务服务报价单-地接社</t>
  </si>
  <si>
    <t>项目名称：ASCO参会</t>
  </si>
  <si>
    <t>供应商:</t>
  </si>
  <si>
    <t>康辉集团北京国际会议展览有限公司</t>
  </si>
  <si>
    <t>活动时间：2024年5月30日-6月5日</t>
  </si>
  <si>
    <t>联络人:</t>
  </si>
  <si>
    <t>王凤雨</t>
  </si>
  <si>
    <t>活动地点：芝加哥</t>
  </si>
  <si>
    <t>手机:</t>
  </si>
  <si>
    <t>15210370021</t>
  </si>
  <si>
    <t>实际参加人数：1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</si>
  <si>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</si>
  <si>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</si>
  <si>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</si>
  <si>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</si>
  <si>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</si>
  <si>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</si>
  <si>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</si>
  <si>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</si>
  <si>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</si>
  <si>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</si>
  <si>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芝加哥写意酒店Freehand Chicago大床房（不含早餐）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</si>
  <si>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</si>
  <si>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</si>
  <si>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</si>
  <si>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</si>
  <si>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国际段机票（成人）：
参考航班：
去程：
1. CZ327   5.29  广州T2—洛杉矶B  2130  1940  
2. CZ1702  5.29  洛杉矶T5—芝加哥T3  2259  0505+1      
5.30落地
回程：
3. CZ1624  6.05  芝加哥T3—洛杉矶T5  1707 1928   
4. CZ328   6.05  洛杉矶B—广州T2  2350  0540+2
6.07落地</t>
  </si>
  <si>
    <t>国际段往返机票</t>
  </si>
  <si>
    <t>5.29 南宁-广州高铁一等座
6.07 广州-南宁高铁一等座</t>
  </si>
  <si>
    <t>5.29 南宁青秀区秀山花园-高铁站（5座帕萨特同级）
6.07 南宁高铁站-青秀区秀山花园（5座帕萨特同级）</t>
  </si>
  <si>
    <t>5.29 广州南高铁站-广州白云机场（约60km）
6.07 广州白云机场-广州南高铁站（5座帕萨特同级）</t>
  </si>
  <si>
    <t>5.30 芝加哥接机（7座丰田塞纳同级）
6.05 芝加哥送机（7座丰田塞纳同级）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</si>
  <si>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</si>
  <si>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</si>
  <si>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签证</t>
  </si>
  <si>
    <t>康敏</t>
  </si>
  <si>
    <t>美国EVUS</t>
  </si>
  <si>
    <t>ASCO注册费</t>
  </si>
  <si>
    <t>早鸟价</t>
  </si>
  <si>
    <t>ASCO注册境外地接服务费</t>
  </si>
  <si>
    <t>餐费</t>
  </si>
  <si>
    <r>
      <rPr>
        <sz val="9"/>
        <rFont val="宋体"/>
        <charset val="134"/>
      </rPr>
      <t>预估餐费</t>
    </r>
    <r>
      <rPr>
        <sz val="9"/>
        <color rgb="FFFF0000"/>
        <rFont val="宋体"/>
        <charset val="134"/>
      </rPr>
      <t>6早13正餐（每天500元餐标，客户先付，回国后凭 境外账单/收据、支付记录报销）</t>
    </r>
  </si>
  <si>
    <t>保险</t>
  </si>
  <si>
    <t>境外旅游意外险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</si>
  <si>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</si>
  <si>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</si>
  <si>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</si>
  <si>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</si>
  <si>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</si>
  <si>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</si>
  <si>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</si>
  <si>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>先声再明会务服务结算单-地接社</t>
  </si>
  <si>
    <t>结算小计</t>
  </si>
  <si>
    <t>差异金额</t>
  </si>
  <si>
    <t>差异说明</t>
  </si>
  <si>
    <t>Hyatt Regency O'Hare Chicago或同级双标间（含3人早餐）距离会场约30公里
会议期间，酒店价格变动较大，仅供参考</t>
  </si>
  <si>
    <t xml:space="preserve">国际段机票（成人）：
参考航班：
去程：
1. CZ3295  5.29  南宁—广州  1140  1250  
2. CZ327   5.29  广州—洛杉矶  2130  1940  
3. CZ1702  5.29  洛杉矶—芝加哥  2259  0505+1      30号落地
回程：
4. AA2999  6.05  芝加哥—洛杉矶  0953  1225  
5. CZ328   6.05  洛杉矶—广州  2350  0540+2
6. CZ3296  6.07  广州—南宁  0850  1025  </t>
  </si>
  <si>
    <t xml:space="preserve">国际段机票（儿童）：
参考航班：
去程：
1. CZ3295  5.29  南宁—广州  1140  1250  
2. CZ327   5.29  广州—洛杉矶  2130  1940  
3. CZ1702  5.29  洛杉矶—芝加哥  2259  0505+1      30号落地
回程：
4. AA2999  6.05  芝加哥—洛杉矶  0953  1225  
5. CZ328   6.05  洛杉矶—广州  2350  0540+2
6. CZ3296  6.07  广州—南宁  0850  1025  </t>
  </si>
  <si>
    <t>当地用车：单接送机
北美用车10小时，出城车费另计，超时费用另计$80/小时</t>
  </si>
  <si>
    <t>全天包车：北美用车10小时，出城车费另计，超时费用另计$80/小时</t>
  </si>
  <si>
    <t>陪同人员</t>
  </si>
  <si>
    <t>司兼导小费：
北美用车10小时，出城车费另计，超时费用另计$80/小时</t>
  </si>
  <si>
    <t>司兼导餐补：
北美用车10小时，出城车费另计，超时费用另计$80/小时</t>
  </si>
  <si>
    <t>张恩泰</t>
  </si>
  <si>
    <t>美国代传递</t>
  </si>
  <si>
    <t>张吉鸿</t>
  </si>
  <si>
    <t>美国签证费</t>
  </si>
  <si>
    <t>陪签+代领取</t>
  </si>
  <si>
    <t>美国加急预约</t>
  </si>
  <si>
    <t>ASCO注册费，汇率按7.5核算</t>
  </si>
  <si>
    <t>ASCO注册服务费</t>
  </si>
  <si>
    <t>预估餐费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</si>
</sst>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7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0"/>
      <color indexed="8"/>
      <name val="Arial"/>
      <charset val="0"/>
    </font>
    <font>
      <sz val="9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5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1" applyNumberFormat="0" applyFill="0" applyAlignment="0" applyProtection="0">
      <alignment vertical="center"/>
    </xf>
    <xf numFmtId="0" fontId="21" fillId="0" borderId="51" applyNumberFormat="0" applyFill="0" applyAlignment="0" applyProtection="0">
      <alignment vertical="center"/>
    </xf>
    <xf numFmtId="0" fontId="22" fillId="0" borderId="5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53" applyNumberFormat="0" applyAlignment="0" applyProtection="0">
      <alignment vertical="center"/>
    </xf>
    <xf numFmtId="0" fontId="24" fillId="10" borderId="54" applyNumberFormat="0" applyAlignment="0" applyProtection="0">
      <alignment vertical="center"/>
    </xf>
    <xf numFmtId="0" fontId="25" fillId="10" borderId="53" applyNumberFormat="0" applyAlignment="0" applyProtection="0">
      <alignment vertical="center"/>
    </xf>
    <xf numFmtId="0" fontId="26" fillId="11" borderId="55" applyNumberFormat="0" applyAlignment="0" applyProtection="0">
      <alignment vertical="center"/>
    </xf>
    <xf numFmtId="0" fontId="27" fillId="0" borderId="56" applyNumberFormat="0" applyFill="0" applyAlignment="0" applyProtection="0">
      <alignment vertical="center"/>
    </xf>
    <xf numFmtId="0" fontId="28" fillId="0" borderId="57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/>
  </cellStyleXfs>
  <cellXfs count="11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8" fontId="3" fillId="7" borderId="2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vertical="center" wrapText="1"/>
    </xf>
    <xf numFmtId="0" fontId="10" fillId="5" borderId="32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vertical="center"/>
    </xf>
    <xf numFmtId="0" fontId="13" fillId="0" borderId="31" xfId="0" applyFont="1" applyFill="1" applyBorder="1" applyAlignment="1">
      <alignment horizontal="left" vertical="center"/>
    </xf>
    <xf numFmtId="0" fontId="13" fillId="0" borderId="35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/>
    </xf>
    <xf numFmtId="0" fontId="3" fillId="6" borderId="30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vertical="center"/>
    </xf>
    <xf numFmtId="0" fontId="7" fillId="2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3" fillId="4" borderId="46" xfId="0" applyFont="1" applyFill="1" applyBorder="1" applyAlignment="1">
      <alignment horizontal="left" vertical="center"/>
    </xf>
    <xf numFmtId="9" fontId="8" fillId="2" borderId="16" xfId="0" applyNumberFormat="1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right" vertical="center" wrapText="1"/>
    </xf>
    <xf numFmtId="0" fontId="3" fillId="4" borderId="49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提案报价样本 2005" xfId="49"/>
    <cellStyle name="常规_美国团报价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2"/>
  <sheetViews>
    <sheetView tabSelected="1" zoomScale="70" zoomScaleNormal="70" workbookViewId="0">
      <selection activeCell="A1" sqref="A1:G32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7.58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3" t="s">
        <v>0</v>
      </c>
      <c r="B3" s="13"/>
      <c r="C3" s="13"/>
      <c r="D3" s="13"/>
      <c r="E3" s="13"/>
      <c r="F3" s="13"/>
      <c r="G3" s="13"/>
    </row>
    <row r="4" s="2" customFormat="1" ht="17.25" customHeight="1" spans="1:5">
      <c r="A4" s="14" t="s">
        <v>1</v>
      </c>
      <c r="B4" s="14"/>
      <c r="C4" s="15"/>
      <c r="D4" s="14" t="s">
        <v>2</v>
      </c>
      <c r="E4" s="2" t="s">
        <v>3</v>
      </c>
    </row>
    <row r="5" s="2" customFormat="1" ht="17.25" customHeight="1" spans="1:5">
      <c r="A5" s="14" t="s">
        <v>4</v>
      </c>
      <c r="B5" s="14"/>
      <c r="C5" s="16"/>
      <c r="D5" s="14" t="s">
        <v>5</v>
      </c>
      <c r="E5" s="2" t="s">
        <v>6</v>
      </c>
    </row>
    <row r="6" s="2" customFormat="1" ht="17.25" customHeight="1" spans="1:5">
      <c r="A6" s="14" t="s">
        <v>7</v>
      </c>
      <c r="B6" s="14"/>
      <c r="C6" s="17"/>
      <c r="D6" s="14" t="s">
        <v>8</v>
      </c>
      <c r="E6" s="2" t="s">
        <v>9</v>
      </c>
    </row>
    <row r="7" s="2" customFormat="1" ht="17.25" customHeight="1" spans="1:5">
      <c r="A7" s="14" t="s">
        <v>10</v>
      </c>
      <c r="B7" s="14"/>
      <c r="C7" s="17"/>
      <c r="D7" s="18" t="s">
        <v>11</v>
      </c>
      <c r="E7" s="2" t="s">
        <v>12</v>
      </c>
    </row>
    <row r="8" s="3" customFormat="1" ht="12.15" spans="3:7">
      <c r="C8" s="19"/>
      <c r="D8" s="20"/>
      <c r="E8" s="20"/>
      <c r="F8" s="20"/>
      <c r="G8" s="20"/>
    </row>
    <row r="9" s="3" customFormat="1" ht="26" customHeight="1" spans="1:7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</row>
    <row r="10" s="3" customFormat="1" ht="12" spans="1:7">
      <c r="A10" s="25" t="s">
        <v>19</v>
      </c>
      <c r="B10" s="26"/>
      <c r="C10" s="26"/>
      <c r="D10" s="26"/>
      <c r="E10" s="26"/>
      <c r="F10" s="26"/>
      <c r="G10" s="27"/>
    </row>
    <row r="11" spans="1:8">
      <c r="A11" s="28" t="s">
        <v>20</v>
      </c>
      <c r="B11" s="29" t="s">
        <v>21</v>
      </c>
      <c r="C11" s="30" t="s">
        <v>22</v>
      </c>
      <c r="D11" s="31">
        <v>3346.96</v>
      </c>
      <c r="E11" s="31">
        <v>1</v>
      </c>
      <c r="F11" s="31">
        <v>6</v>
      </c>
      <c r="G11" s="32">
        <f>D11*E11*F11</f>
        <v>20081.76</v>
      </c>
      <c r="H11" s="101"/>
    </row>
    <row r="12" spans="1:7">
      <c r="A12" s="33" t="s">
        <v>23</v>
      </c>
      <c r="B12" s="34"/>
      <c r="C12" s="34"/>
      <c r="D12" s="34"/>
      <c r="E12" s="34"/>
      <c r="F12" s="35"/>
      <c r="G12" s="36">
        <f>SUM(G11:G11)</f>
        <v>20081.76</v>
      </c>
    </row>
    <row r="13" spans="1:7">
      <c r="A13" s="25" t="s">
        <v>24</v>
      </c>
      <c r="B13" s="26"/>
      <c r="C13" s="26"/>
      <c r="D13" s="26"/>
      <c r="E13" s="26"/>
      <c r="F13" s="26"/>
      <c r="G13" s="27"/>
    </row>
    <row r="14" ht="118.8" spans="1:7">
      <c r="A14" s="102" t="s">
        <v>25</v>
      </c>
      <c r="B14" s="30" t="s">
        <v>26</v>
      </c>
      <c r="C14" s="39" t="s">
        <v>27</v>
      </c>
      <c r="D14" s="103">
        <v>17265</v>
      </c>
      <c r="E14" s="103">
        <v>1</v>
      </c>
      <c r="F14" s="40">
        <v>1</v>
      </c>
      <c r="G14" s="41">
        <f>F14*E14*D14</f>
        <v>17265</v>
      </c>
    </row>
    <row r="15" ht="21.6" spans="1:7">
      <c r="A15" s="104"/>
      <c r="B15" s="30" t="s">
        <v>28</v>
      </c>
      <c r="C15" s="39" t="s">
        <v>22</v>
      </c>
      <c r="D15" s="105">
        <v>400</v>
      </c>
      <c r="E15" s="105">
        <v>1</v>
      </c>
      <c r="F15" s="105">
        <v>2</v>
      </c>
      <c r="G15" s="41">
        <f>F15*E15*D15</f>
        <v>800</v>
      </c>
    </row>
    <row r="16" ht="21.6" spans="1:7">
      <c r="A16" s="104"/>
      <c r="B16" s="30" t="s">
        <v>29</v>
      </c>
      <c r="C16" s="106" t="s">
        <v>22</v>
      </c>
      <c r="D16" s="105">
        <v>200</v>
      </c>
      <c r="E16" s="105">
        <v>1</v>
      </c>
      <c r="F16" s="105">
        <v>2</v>
      </c>
      <c r="G16" s="41">
        <f>F16*E16*D16</f>
        <v>400</v>
      </c>
    </row>
    <row r="17" ht="21.6" spans="1:7">
      <c r="A17" s="104"/>
      <c r="B17" s="30" t="s">
        <v>30</v>
      </c>
      <c r="C17" s="106" t="s">
        <v>22</v>
      </c>
      <c r="D17" s="105">
        <v>380</v>
      </c>
      <c r="E17" s="105">
        <v>1</v>
      </c>
      <c r="F17" s="105">
        <v>2</v>
      </c>
      <c r="G17" s="41">
        <f>F17*E17*D17</f>
        <v>760</v>
      </c>
    </row>
    <row r="18" ht="21.6" spans="1:7">
      <c r="A18" s="104"/>
      <c r="B18" s="107" t="s">
        <v>31</v>
      </c>
      <c r="C18" s="106" t="s">
        <v>22</v>
      </c>
      <c r="D18" s="105">
        <v>2700</v>
      </c>
      <c r="E18" s="105">
        <v>0</v>
      </c>
      <c r="F18" s="105">
        <v>2</v>
      </c>
      <c r="G18" s="41">
        <f>F18*E18*D18</f>
        <v>0</v>
      </c>
    </row>
    <row r="19" spans="1:7">
      <c r="A19" s="44" t="s">
        <v>32</v>
      </c>
      <c r="B19" s="108"/>
      <c r="C19" s="45"/>
      <c r="D19" s="45"/>
      <c r="E19" s="45"/>
      <c r="F19" s="45"/>
      <c r="G19" s="46">
        <f>SUM(G14:G18)</f>
        <v>19225</v>
      </c>
    </row>
    <row r="20" spans="1:7">
      <c r="A20" s="25" t="s">
        <v>33</v>
      </c>
      <c r="B20" s="109"/>
      <c r="C20" s="26"/>
      <c r="D20" s="26"/>
      <c r="E20" s="26"/>
      <c r="F20" s="26"/>
      <c r="G20" s="27"/>
    </row>
    <row r="21" spans="1:7">
      <c r="A21" s="38" t="s">
        <v>34</v>
      </c>
      <c r="B21" s="39" t="s">
        <v>35</v>
      </c>
      <c r="C21" s="39" t="s">
        <v>36</v>
      </c>
      <c r="D21" s="31">
        <v>100</v>
      </c>
      <c r="E21" s="40">
        <v>1</v>
      </c>
      <c r="F21" s="40">
        <v>1</v>
      </c>
      <c r="G21" s="41">
        <f>F21*E21*D21</f>
        <v>100</v>
      </c>
    </row>
    <row r="22" spans="1:7">
      <c r="A22" s="42"/>
      <c r="B22" s="39" t="s">
        <v>37</v>
      </c>
      <c r="C22" s="39" t="s">
        <v>38</v>
      </c>
      <c r="D22" s="50">
        <v>9350</v>
      </c>
      <c r="E22" s="40">
        <v>1</v>
      </c>
      <c r="F22" s="40">
        <v>1</v>
      </c>
      <c r="G22" s="43">
        <f>F22*E22*D22</f>
        <v>9350</v>
      </c>
    </row>
    <row r="23" spans="1:7">
      <c r="A23" s="42"/>
      <c r="B23" s="39" t="s">
        <v>39</v>
      </c>
      <c r="C23" s="110">
        <v>0.08</v>
      </c>
      <c r="D23" s="50">
        <f>D22*0.08</f>
        <v>748</v>
      </c>
      <c r="E23" s="40">
        <v>1</v>
      </c>
      <c r="F23" s="40">
        <v>1</v>
      </c>
      <c r="G23" s="43">
        <f>F23*E23*D23</f>
        <v>748</v>
      </c>
    </row>
    <row r="24" ht="21.6" spans="1:7">
      <c r="A24" s="111" t="s">
        <v>40</v>
      </c>
      <c r="B24" s="39" t="s">
        <v>41</v>
      </c>
      <c r="C24" s="39" t="s">
        <v>22</v>
      </c>
      <c r="D24" s="50">
        <v>500</v>
      </c>
      <c r="E24" s="40">
        <v>0</v>
      </c>
      <c r="F24" s="40">
        <v>6.5</v>
      </c>
      <c r="G24" s="43">
        <f>F24*E24*D24</f>
        <v>0</v>
      </c>
    </row>
    <row r="25" spans="1:7">
      <c r="A25" s="112" t="s">
        <v>42</v>
      </c>
      <c r="B25" s="51" t="s">
        <v>43</v>
      </c>
      <c r="C25" s="51" t="s">
        <v>22</v>
      </c>
      <c r="D25" s="50">
        <v>100</v>
      </c>
      <c r="E25" s="31">
        <v>1</v>
      </c>
      <c r="F25" s="31">
        <v>1</v>
      </c>
      <c r="G25" s="43">
        <f>F25*E25*D25</f>
        <v>100</v>
      </c>
    </row>
    <row r="26" spans="1:7">
      <c r="A26" s="44" t="s">
        <v>44</v>
      </c>
      <c r="B26" s="45"/>
      <c r="C26" s="45"/>
      <c r="D26" s="45"/>
      <c r="E26" s="45"/>
      <c r="F26" s="45"/>
      <c r="G26" s="46">
        <f>SUM(G21:G25)</f>
        <v>10298</v>
      </c>
    </row>
    <row r="27" spans="1:7">
      <c r="A27" s="25" t="s">
        <v>45</v>
      </c>
      <c r="B27" s="26"/>
      <c r="C27" s="26"/>
      <c r="D27" s="26"/>
      <c r="E27" s="26"/>
      <c r="F27" s="26"/>
      <c r="G27" s="27"/>
    </row>
    <row r="28" spans="1:7">
      <c r="A28" s="113" t="s">
        <v>46</v>
      </c>
      <c r="B28" s="114"/>
      <c r="C28" s="55">
        <v>0.06</v>
      </c>
      <c r="D28" s="56"/>
      <c r="E28" s="56"/>
      <c r="F28" s="57"/>
      <c r="G28" s="58">
        <f>(G19+G26+G12)*C28</f>
        <v>2976.2856</v>
      </c>
    </row>
    <row r="29" spans="1:7">
      <c r="A29" s="60" t="s">
        <v>47</v>
      </c>
      <c r="B29" s="34"/>
      <c r="C29" s="34"/>
      <c r="D29" s="34"/>
      <c r="E29" s="34"/>
      <c r="F29" s="35"/>
      <c r="G29" s="36">
        <f>G19+G26+G28+G12</f>
        <v>52581.0456</v>
      </c>
    </row>
    <row r="30" spans="1:7">
      <c r="A30" s="61" t="s">
        <v>48</v>
      </c>
      <c r="B30" s="62"/>
      <c r="C30" s="62"/>
      <c r="D30" s="62"/>
      <c r="E30" s="62"/>
      <c r="F30" s="62"/>
      <c r="G30" s="63"/>
    </row>
    <row r="31" spans="1:7">
      <c r="A31" s="115" t="s">
        <v>49</v>
      </c>
      <c r="B31" s="116"/>
      <c r="C31" s="66">
        <v>0.06</v>
      </c>
      <c r="D31" s="67"/>
      <c r="E31" s="67"/>
      <c r="F31" s="68"/>
      <c r="G31" s="69">
        <f>G29*C31</f>
        <v>3154.862736</v>
      </c>
    </row>
    <row r="32" ht="13.95" spans="1:7">
      <c r="A32" s="117" t="s">
        <v>50</v>
      </c>
      <c r="B32" s="118"/>
      <c r="C32" s="118"/>
      <c r="D32" s="118"/>
      <c r="E32" s="118"/>
      <c r="F32" s="118"/>
      <c r="G32" s="73">
        <f>G29+G31</f>
        <v>55735.908336</v>
      </c>
    </row>
  </sheetData>
  <mergeCells count="21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9:F19"/>
    <mergeCell ref="A20:G20"/>
    <mergeCell ref="A26:F26"/>
    <mergeCell ref="A27:G27"/>
    <mergeCell ref="A28:B28"/>
    <mergeCell ref="C28:F28"/>
    <mergeCell ref="A29:F29"/>
    <mergeCell ref="A30:G30"/>
    <mergeCell ref="A31:B31"/>
    <mergeCell ref="C31:F31"/>
    <mergeCell ref="A32:F32"/>
    <mergeCell ref="A14:A18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7"/>
  <sheetViews>
    <sheetView zoomScale="115" zoomScaleNormal="115" topLeftCell="A10" workbookViewId="0">
      <selection activeCell="C6" sqref="C6"/>
    </sheetView>
  </sheetViews>
  <sheetFormatPr defaultColWidth="9" defaultRowHeight="13.2"/>
  <cols>
    <col min="1" max="1" width="13" style="6" customWidth="1"/>
    <col min="2" max="2" width="39.7333333333333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12"/>
      <c r="M1" s="74"/>
    </row>
    <row r="2" s="1" customFormat="1" spans="1:13">
      <c r="A2" s="9"/>
      <c r="B2" s="9"/>
      <c r="C2" s="10"/>
      <c r="D2" s="11"/>
      <c r="H2" s="12"/>
      <c r="M2" s="74"/>
    </row>
    <row r="3" s="1" customFormat="1" ht="51" customHeight="1" spans="1:13">
      <c r="A3" s="13" t="s">
        <v>51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75"/>
    </row>
    <row r="4" s="2" customFormat="1" ht="17.25" customHeight="1" spans="1:13">
      <c r="A4" s="14" t="s">
        <v>1</v>
      </c>
      <c r="B4" s="14"/>
      <c r="C4" s="15"/>
      <c r="H4" s="14" t="s">
        <v>2</v>
      </c>
      <c r="I4" s="2" t="s">
        <v>3</v>
      </c>
      <c r="K4" s="14"/>
      <c r="M4" s="76"/>
    </row>
    <row r="5" s="2" customFormat="1" ht="17.25" customHeight="1" spans="1:13">
      <c r="A5" s="14" t="s">
        <v>4</v>
      </c>
      <c r="B5" s="14"/>
      <c r="C5" s="16"/>
      <c r="H5" s="14" t="s">
        <v>5</v>
      </c>
      <c r="I5" s="2" t="s">
        <v>6</v>
      </c>
      <c r="K5" s="14"/>
      <c r="M5" s="76"/>
    </row>
    <row r="6" s="2" customFormat="1" ht="17.25" customHeight="1" spans="1:13">
      <c r="A6" s="14" t="s">
        <v>7</v>
      </c>
      <c r="B6" s="14"/>
      <c r="C6" s="17"/>
      <c r="H6" s="14" t="s">
        <v>8</v>
      </c>
      <c r="I6" s="2" t="s">
        <v>9</v>
      </c>
      <c r="K6" s="14"/>
      <c r="M6" s="76"/>
    </row>
    <row r="7" s="2" customFormat="1" ht="17.25" customHeight="1" spans="1:13">
      <c r="A7" s="14" t="s">
        <v>10</v>
      </c>
      <c r="B7" s="14"/>
      <c r="C7" s="17"/>
      <c r="H7" s="18" t="s">
        <v>11</v>
      </c>
      <c r="I7" s="2" t="s">
        <v>12</v>
      </c>
      <c r="K7" s="14"/>
      <c r="M7" s="76"/>
    </row>
    <row r="8" s="3" customFormat="1" ht="12.15" spans="3:13">
      <c r="C8" s="19"/>
      <c r="D8" s="20"/>
      <c r="E8" s="20"/>
      <c r="F8" s="20"/>
      <c r="G8" s="20"/>
      <c r="H8" s="20"/>
      <c r="M8" s="19"/>
    </row>
    <row r="9" s="4" customFormat="1" ht="27.75" customHeight="1" spans="1:13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3" t="s">
        <v>52</v>
      </c>
      <c r="I9" s="23" t="s">
        <v>15</v>
      </c>
      <c r="J9" s="23" t="s">
        <v>16</v>
      </c>
      <c r="K9" s="23" t="s">
        <v>17</v>
      </c>
      <c r="L9" s="23" t="s">
        <v>53</v>
      </c>
      <c r="M9" s="77" t="s">
        <v>54</v>
      </c>
    </row>
    <row r="10" s="4" customFormat="1" ht="21" customHeight="1" spans="1:13">
      <c r="A10" s="25" t="s">
        <v>19</v>
      </c>
      <c r="B10" s="26"/>
      <c r="C10" s="26"/>
      <c r="D10" s="26"/>
      <c r="E10" s="26"/>
      <c r="F10" s="26"/>
      <c r="G10" s="27"/>
      <c r="H10" s="25"/>
      <c r="I10" s="26"/>
      <c r="J10" s="26"/>
      <c r="K10" s="26"/>
      <c r="L10" s="26"/>
      <c r="M10" s="78"/>
    </row>
    <row r="11" s="3" customFormat="1" ht="32.4" spans="1:13">
      <c r="A11" s="28" t="s">
        <v>20</v>
      </c>
      <c r="B11" s="29" t="s">
        <v>55</v>
      </c>
      <c r="C11" s="30" t="s">
        <v>22</v>
      </c>
      <c r="D11" s="31">
        <v>2000</v>
      </c>
      <c r="E11" s="31">
        <v>1</v>
      </c>
      <c r="F11" s="31">
        <v>6</v>
      </c>
      <c r="G11" s="32">
        <f>D11*E11*F11</f>
        <v>12000</v>
      </c>
      <c r="H11" s="31">
        <f>I11*J11*K11</f>
        <v>0</v>
      </c>
      <c r="I11" s="31"/>
      <c r="J11" s="31"/>
      <c r="K11" s="31"/>
      <c r="L11" s="79">
        <f>G11-H11</f>
        <v>12000</v>
      </c>
      <c r="M11" s="80"/>
    </row>
    <row r="12" s="3" customFormat="1" ht="21" customHeight="1" spans="1:13">
      <c r="A12" s="33" t="s">
        <v>23</v>
      </c>
      <c r="B12" s="34"/>
      <c r="C12" s="34"/>
      <c r="D12" s="34"/>
      <c r="E12" s="34"/>
      <c r="F12" s="35"/>
      <c r="G12" s="36">
        <f>SUM(G11:G11)</f>
        <v>12000</v>
      </c>
      <c r="H12" s="37">
        <f>SUM(H11:H11)</f>
        <v>0</v>
      </c>
      <c r="I12" s="81"/>
      <c r="J12" s="81"/>
      <c r="K12" s="81"/>
      <c r="L12" s="81"/>
      <c r="M12" s="82"/>
    </row>
    <row r="13" s="4" customFormat="1" ht="18" customHeight="1" spans="1:13">
      <c r="A13" s="25" t="s">
        <v>24</v>
      </c>
      <c r="B13" s="26"/>
      <c r="C13" s="26"/>
      <c r="D13" s="26"/>
      <c r="E13" s="26"/>
      <c r="F13" s="26"/>
      <c r="G13" s="27"/>
      <c r="H13" s="25"/>
      <c r="I13" s="26"/>
      <c r="J13" s="26"/>
      <c r="K13" s="26"/>
      <c r="L13" s="26"/>
      <c r="M13" s="78"/>
    </row>
    <row r="14" s="3" customFormat="1" ht="129.6" spans="1:13">
      <c r="A14" s="38" t="s">
        <v>25</v>
      </c>
      <c r="B14" s="39" t="s">
        <v>56</v>
      </c>
      <c r="C14" s="39" t="s">
        <v>22</v>
      </c>
      <c r="D14" s="40">
        <v>15000</v>
      </c>
      <c r="E14" s="40">
        <v>1</v>
      </c>
      <c r="F14" s="40">
        <v>2</v>
      </c>
      <c r="G14" s="41">
        <f t="shared" ref="G14:G20" si="0">F14*E14*D14</f>
        <v>30000</v>
      </c>
      <c r="H14" s="31">
        <f t="shared" ref="H14:H20" si="1">I14*J14*K14</f>
        <v>0</v>
      </c>
      <c r="I14" s="83"/>
      <c r="J14" s="83">
        <v>27</v>
      </c>
      <c r="K14" s="83">
        <v>1</v>
      </c>
      <c r="L14" s="31">
        <f t="shared" ref="L14:L20" si="2">H14-G14</f>
        <v>-30000</v>
      </c>
      <c r="M14" s="84"/>
    </row>
    <row r="15" s="3" customFormat="1" ht="129.6" spans="1:13">
      <c r="A15" s="42"/>
      <c r="B15" s="39" t="s">
        <v>57</v>
      </c>
      <c r="C15" s="39" t="s">
        <v>22</v>
      </c>
      <c r="D15" s="31">
        <v>12000</v>
      </c>
      <c r="E15" s="31">
        <v>1</v>
      </c>
      <c r="F15" s="31">
        <v>1</v>
      </c>
      <c r="G15" s="43">
        <f t="shared" si="0"/>
        <v>12000</v>
      </c>
      <c r="H15" s="31">
        <f t="shared" si="1"/>
        <v>0</v>
      </c>
      <c r="I15" s="48"/>
      <c r="J15" s="48">
        <v>2</v>
      </c>
      <c r="K15" s="48">
        <v>1</v>
      </c>
      <c r="L15" s="31">
        <f t="shared" si="2"/>
        <v>-12000</v>
      </c>
      <c r="M15" s="84"/>
    </row>
    <row r="16" s="3" customFormat="1" ht="21.6" spans="1:13">
      <c r="A16" s="42"/>
      <c r="B16" s="39" t="s">
        <v>58</v>
      </c>
      <c r="C16" s="39" t="s">
        <v>22</v>
      </c>
      <c r="D16" s="40">
        <v>3200</v>
      </c>
      <c r="E16" s="31">
        <v>2</v>
      </c>
      <c r="F16" s="31">
        <v>1</v>
      </c>
      <c r="G16" s="43">
        <f t="shared" si="0"/>
        <v>6400</v>
      </c>
      <c r="H16" s="31">
        <f t="shared" si="1"/>
        <v>0</v>
      </c>
      <c r="I16" s="85"/>
      <c r="J16" s="48">
        <v>0</v>
      </c>
      <c r="K16" s="48">
        <v>1</v>
      </c>
      <c r="L16" s="31">
        <f t="shared" si="2"/>
        <v>-6400</v>
      </c>
      <c r="M16" s="84"/>
    </row>
    <row r="17" s="3" customFormat="1" ht="21.6" spans="1:13">
      <c r="A17" s="42"/>
      <c r="B17" s="39" t="s">
        <v>59</v>
      </c>
      <c r="C17" s="39" t="s">
        <v>22</v>
      </c>
      <c r="D17" s="31">
        <v>5800</v>
      </c>
      <c r="E17" s="31">
        <v>5</v>
      </c>
      <c r="F17" s="31">
        <v>1</v>
      </c>
      <c r="G17" s="43">
        <f t="shared" si="0"/>
        <v>29000</v>
      </c>
      <c r="H17" s="31">
        <f t="shared" si="1"/>
        <v>0</v>
      </c>
      <c r="I17" s="86"/>
      <c r="J17" s="48">
        <v>2</v>
      </c>
      <c r="K17" s="48">
        <v>1</v>
      </c>
      <c r="L17" s="31">
        <f t="shared" si="2"/>
        <v>-29000</v>
      </c>
      <c r="M17" s="84"/>
    </row>
    <row r="18" s="3" customFormat="1" ht="21.6" spans="1:13">
      <c r="A18" s="38" t="s">
        <v>60</v>
      </c>
      <c r="B18" s="39" t="s">
        <v>61</v>
      </c>
      <c r="C18" s="39" t="s">
        <v>22</v>
      </c>
      <c r="D18" s="31">
        <v>100</v>
      </c>
      <c r="E18" s="31">
        <v>1</v>
      </c>
      <c r="F18" s="31">
        <v>6</v>
      </c>
      <c r="G18" s="43">
        <f t="shared" si="0"/>
        <v>600</v>
      </c>
      <c r="H18" s="31">
        <f t="shared" si="1"/>
        <v>0</v>
      </c>
      <c r="I18" s="31"/>
      <c r="J18" s="31">
        <v>1</v>
      </c>
      <c r="K18" s="31">
        <v>2</v>
      </c>
      <c r="L18" s="31">
        <f t="shared" si="2"/>
        <v>-600</v>
      </c>
      <c r="M18" s="80"/>
    </row>
    <row r="19" s="3" customFormat="1" ht="21.6" spans="1:13">
      <c r="A19" s="42"/>
      <c r="B19" s="39" t="s">
        <v>62</v>
      </c>
      <c r="C19" s="39" t="s">
        <v>22</v>
      </c>
      <c r="D19" s="31">
        <v>500</v>
      </c>
      <c r="E19" s="31">
        <v>1</v>
      </c>
      <c r="F19" s="31">
        <v>6</v>
      </c>
      <c r="G19" s="43">
        <f t="shared" si="0"/>
        <v>3000</v>
      </c>
      <c r="H19" s="31">
        <f t="shared" si="1"/>
        <v>0</v>
      </c>
      <c r="I19" s="31"/>
      <c r="J19" s="31">
        <v>1</v>
      </c>
      <c r="K19" s="31">
        <v>2</v>
      </c>
      <c r="L19" s="31">
        <f t="shared" si="2"/>
        <v>-3000</v>
      </c>
      <c r="M19" s="80"/>
    </row>
    <row r="20" s="3" customFormat="1" ht="17.25" customHeight="1" spans="1:14">
      <c r="A20" s="44" t="s">
        <v>32</v>
      </c>
      <c r="B20" s="45"/>
      <c r="C20" s="45"/>
      <c r="D20" s="45"/>
      <c r="E20" s="45"/>
      <c r="F20" s="45"/>
      <c r="G20" s="46">
        <f>SUM(G14:G19)</f>
        <v>81000</v>
      </c>
      <c r="H20" s="47">
        <f>SUM(H14:H19)</f>
        <v>0</v>
      </c>
      <c r="I20" s="87"/>
      <c r="J20" s="88"/>
      <c r="K20" s="88"/>
      <c r="L20" s="88"/>
      <c r="M20" s="89"/>
      <c r="N20" s="90"/>
    </row>
    <row r="21" s="4" customFormat="1" ht="17.25" customHeight="1" spans="1:13">
      <c r="A21" s="25" t="s">
        <v>33</v>
      </c>
      <c r="B21" s="26"/>
      <c r="C21" s="26"/>
      <c r="D21" s="26"/>
      <c r="E21" s="26"/>
      <c r="F21" s="26"/>
      <c r="G21" s="26"/>
      <c r="H21" s="25"/>
      <c r="I21" s="26"/>
      <c r="J21" s="26"/>
      <c r="K21" s="26"/>
      <c r="L21" s="26"/>
      <c r="M21" s="78"/>
    </row>
    <row r="22" s="3" customFormat="1" ht="17.25" customHeight="1" spans="1:13">
      <c r="A22" s="38" t="s">
        <v>34</v>
      </c>
      <c r="B22" s="39" t="s">
        <v>35</v>
      </c>
      <c r="C22" s="39" t="s">
        <v>36</v>
      </c>
      <c r="D22" s="31">
        <v>100</v>
      </c>
      <c r="E22" s="40">
        <v>1</v>
      </c>
      <c r="F22" s="40">
        <v>1</v>
      </c>
      <c r="G22" s="41">
        <f t="shared" ref="G22:G30" si="3">F22*E22*D22</f>
        <v>100</v>
      </c>
      <c r="H22" s="48">
        <f>I22*J22*K22</f>
        <v>0</v>
      </c>
      <c r="I22" s="48"/>
      <c r="J22" s="31">
        <v>24</v>
      </c>
      <c r="K22" s="31">
        <v>1</v>
      </c>
      <c r="L22" s="31">
        <f>H22-G22</f>
        <v>-100</v>
      </c>
      <c r="M22" s="91"/>
    </row>
    <row r="23" s="3" customFormat="1" ht="15.75" customHeight="1" spans="1:13">
      <c r="A23" s="42"/>
      <c r="B23" s="39" t="s">
        <v>63</v>
      </c>
      <c r="C23" s="39" t="s">
        <v>64</v>
      </c>
      <c r="D23" s="31">
        <v>1800</v>
      </c>
      <c r="E23" s="40">
        <v>1</v>
      </c>
      <c r="F23" s="40">
        <v>1</v>
      </c>
      <c r="G23" s="43">
        <f t="shared" si="3"/>
        <v>1800</v>
      </c>
      <c r="H23" s="48">
        <f>I23*J23*K23</f>
        <v>0</v>
      </c>
      <c r="I23" s="48"/>
      <c r="J23" s="31">
        <v>0</v>
      </c>
      <c r="K23" s="31">
        <v>1</v>
      </c>
      <c r="L23" s="31">
        <f>H23-G23</f>
        <v>-1800</v>
      </c>
      <c r="M23" s="91"/>
    </row>
    <row r="24" s="5" customFormat="1" ht="17.25" customHeight="1" spans="1:13">
      <c r="A24" s="42"/>
      <c r="B24" s="39" t="s">
        <v>65</v>
      </c>
      <c r="C24" s="39" t="s">
        <v>66</v>
      </c>
      <c r="D24" s="31">
        <v>1800</v>
      </c>
      <c r="E24" s="40">
        <v>1</v>
      </c>
      <c r="F24" s="40">
        <v>1</v>
      </c>
      <c r="G24" s="43">
        <f t="shared" si="3"/>
        <v>1800</v>
      </c>
      <c r="H24" s="31">
        <f>I24*J24*K24</f>
        <v>0</v>
      </c>
      <c r="I24" s="31"/>
      <c r="J24" s="31">
        <v>1</v>
      </c>
      <c r="K24" s="31">
        <v>1</v>
      </c>
      <c r="L24" s="31">
        <f>H24-G24</f>
        <v>-1800</v>
      </c>
      <c r="M24" s="91"/>
    </row>
    <row r="25" s="5" customFormat="1" ht="17.25" customHeight="1" spans="1:13">
      <c r="A25" s="42"/>
      <c r="B25" s="39" t="s">
        <v>65</v>
      </c>
      <c r="C25" s="39" t="s">
        <v>67</v>
      </c>
      <c r="D25" s="31">
        <v>200</v>
      </c>
      <c r="E25" s="40">
        <v>1</v>
      </c>
      <c r="F25" s="40">
        <v>1</v>
      </c>
      <c r="G25" s="43">
        <f t="shared" si="3"/>
        <v>200</v>
      </c>
      <c r="H25" s="31">
        <f>I25*J25*K25</f>
        <v>0</v>
      </c>
      <c r="I25" s="31"/>
      <c r="J25" s="31">
        <v>60</v>
      </c>
      <c r="K25" s="31">
        <v>1</v>
      </c>
      <c r="L25" s="31">
        <f>H25-G25</f>
        <v>-200</v>
      </c>
      <c r="M25" s="91"/>
    </row>
    <row r="26" s="5" customFormat="1" ht="17.25" customHeight="1" spans="1:13">
      <c r="A26" s="42"/>
      <c r="B26" s="39" t="s">
        <v>65</v>
      </c>
      <c r="C26" s="39" t="s">
        <v>68</v>
      </c>
      <c r="D26" s="31">
        <v>1500</v>
      </c>
      <c r="E26" s="40">
        <v>1</v>
      </c>
      <c r="F26" s="40">
        <v>1</v>
      </c>
      <c r="G26" s="43">
        <f t="shared" si="3"/>
        <v>1500</v>
      </c>
      <c r="H26" s="31">
        <f>I26*J26*K26</f>
        <v>0</v>
      </c>
      <c r="I26" s="31"/>
      <c r="J26" s="31">
        <v>12</v>
      </c>
      <c r="K26" s="31">
        <v>1</v>
      </c>
      <c r="L26" s="31">
        <f>H26-G26</f>
        <v>-1500</v>
      </c>
      <c r="M26" s="91"/>
    </row>
    <row r="27" s="5" customFormat="1" ht="17.25" customHeight="1" spans="1:13">
      <c r="A27" s="49"/>
      <c r="B27" s="39" t="s">
        <v>69</v>
      </c>
      <c r="C27" s="39" t="s">
        <v>38</v>
      </c>
      <c r="D27" s="50">
        <v>9500</v>
      </c>
      <c r="E27" s="40">
        <v>1</v>
      </c>
      <c r="F27" s="40">
        <v>1</v>
      </c>
      <c r="G27" s="43">
        <f t="shared" si="3"/>
        <v>9500</v>
      </c>
      <c r="H27" s="31"/>
      <c r="I27" s="31"/>
      <c r="J27" s="31"/>
      <c r="K27" s="31"/>
      <c r="L27" s="31"/>
      <c r="M27" s="92"/>
    </row>
    <row r="28" s="5" customFormat="1" ht="17.25" customHeight="1" spans="1:13">
      <c r="A28" s="49"/>
      <c r="B28" s="39" t="s">
        <v>70</v>
      </c>
      <c r="C28" s="39"/>
      <c r="D28" s="50">
        <f>D27*0.08</f>
        <v>760</v>
      </c>
      <c r="E28" s="40">
        <v>1</v>
      </c>
      <c r="F28" s="40">
        <v>1</v>
      </c>
      <c r="G28" s="43">
        <f t="shared" si="3"/>
        <v>760</v>
      </c>
      <c r="H28" s="31"/>
      <c r="I28" s="31"/>
      <c r="J28" s="31"/>
      <c r="K28" s="31"/>
      <c r="L28" s="31"/>
      <c r="M28" s="92"/>
    </row>
    <row r="29" s="5" customFormat="1" ht="17.25" customHeight="1" spans="1:13">
      <c r="A29" s="39" t="s">
        <v>40</v>
      </c>
      <c r="B29" s="39" t="s">
        <v>71</v>
      </c>
      <c r="C29" s="39" t="s">
        <v>22</v>
      </c>
      <c r="D29" s="50">
        <v>800</v>
      </c>
      <c r="E29" s="40">
        <v>2</v>
      </c>
      <c r="F29" s="40">
        <v>7</v>
      </c>
      <c r="G29" s="43">
        <f t="shared" si="3"/>
        <v>11200</v>
      </c>
      <c r="H29" s="31"/>
      <c r="I29" s="31"/>
      <c r="J29" s="31"/>
      <c r="K29" s="31"/>
      <c r="L29" s="31"/>
      <c r="M29" s="92"/>
    </row>
    <row r="30" s="3" customFormat="1" ht="17.25" customHeight="1" spans="1:13">
      <c r="A30" s="51" t="s">
        <v>42</v>
      </c>
      <c r="B30" s="51" t="s">
        <v>43</v>
      </c>
      <c r="C30" s="51" t="s">
        <v>22</v>
      </c>
      <c r="D30" s="50">
        <v>100</v>
      </c>
      <c r="E30" s="31">
        <v>1</v>
      </c>
      <c r="F30" s="31">
        <v>3</v>
      </c>
      <c r="G30" s="43">
        <f t="shared" si="3"/>
        <v>300</v>
      </c>
      <c r="H30" s="48">
        <f>I30*J30*K30</f>
        <v>0</v>
      </c>
      <c r="I30" s="48"/>
      <c r="J30" s="31">
        <v>54</v>
      </c>
      <c r="K30" s="31">
        <v>1</v>
      </c>
      <c r="L30" s="31">
        <f>H30-G30</f>
        <v>-300</v>
      </c>
      <c r="M30" s="93"/>
    </row>
    <row r="31" spans="1:13">
      <c r="A31" s="44" t="s">
        <v>44</v>
      </c>
      <c r="B31" s="45"/>
      <c r="C31" s="45"/>
      <c r="D31" s="45"/>
      <c r="E31" s="45"/>
      <c r="F31" s="45"/>
      <c r="G31" s="46">
        <f>SUM(G22:G30)</f>
        <v>27160</v>
      </c>
      <c r="H31" s="52">
        <f>SUM(H22:H30)</f>
        <v>0</v>
      </c>
      <c r="I31" s="88"/>
      <c r="J31" s="88"/>
      <c r="K31" s="88"/>
      <c r="L31" s="88"/>
      <c r="M31" s="94"/>
    </row>
    <row r="32" spans="1:13">
      <c r="A32" s="25" t="s">
        <v>45</v>
      </c>
      <c r="B32" s="26"/>
      <c r="C32" s="26"/>
      <c r="D32" s="26"/>
      <c r="E32" s="26"/>
      <c r="F32" s="26"/>
      <c r="G32" s="27"/>
      <c r="H32" s="25"/>
      <c r="I32" s="26"/>
      <c r="J32" s="26"/>
      <c r="K32" s="26"/>
      <c r="L32" s="26"/>
      <c r="M32" s="78"/>
    </row>
    <row r="33" spans="1:13">
      <c r="A33" s="53" t="s">
        <v>46</v>
      </c>
      <c r="B33" s="54"/>
      <c r="C33" s="55">
        <v>0.06</v>
      </c>
      <c r="D33" s="56"/>
      <c r="E33" s="56"/>
      <c r="F33" s="57"/>
      <c r="G33" s="58">
        <f>(G20+G31+G12)*C33</f>
        <v>7209.6</v>
      </c>
      <c r="H33" s="59">
        <f>(H12+H20+H31)*0.06</f>
        <v>0</v>
      </c>
      <c r="I33" s="3"/>
      <c r="J33" s="3"/>
      <c r="K33" s="3"/>
      <c r="L33" s="3"/>
      <c r="M33" s="95"/>
    </row>
    <row r="34" spans="1:13">
      <c r="A34" s="60" t="s">
        <v>47</v>
      </c>
      <c r="B34" s="34"/>
      <c r="C34" s="34"/>
      <c r="D34" s="34"/>
      <c r="E34" s="34"/>
      <c r="F34" s="35"/>
      <c r="G34" s="36">
        <f>G20+G31+G33+G12</f>
        <v>127369.6</v>
      </c>
      <c r="H34" s="37">
        <f>H12+H20+H31+H33</f>
        <v>0</v>
      </c>
      <c r="I34" s="81"/>
      <c r="J34" s="81"/>
      <c r="K34" s="81"/>
      <c r="L34" s="81"/>
      <c r="M34" s="82"/>
    </row>
    <row r="35" spans="1:13">
      <c r="A35" s="61" t="s">
        <v>48</v>
      </c>
      <c r="B35" s="62"/>
      <c r="C35" s="62"/>
      <c r="D35" s="62"/>
      <c r="E35" s="62"/>
      <c r="F35" s="62"/>
      <c r="G35" s="63"/>
      <c r="H35" s="61"/>
      <c r="I35" s="62"/>
      <c r="J35" s="62"/>
      <c r="K35" s="62"/>
      <c r="L35" s="62"/>
      <c r="M35" s="96"/>
    </row>
    <row r="36" spans="1:13">
      <c r="A36" s="64" t="s">
        <v>49</v>
      </c>
      <c r="B36" s="65"/>
      <c r="C36" s="66">
        <v>0.06</v>
      </c>
      <c r="D36" s="67"/>
      <c r="E36" s="67"/>
      <c r="F36" s="68"/>
      <c r="G36" s="69">
        <f>G34*C36</f>
        <v>7642.176</v>
      </c>
      <c r="H36" s="70">
        <f>H34*0.06</f>
        <v>0</v>
      </c>
      <c r="I36" s="97"/>
      <c r="J36" s="97"/>
      <c r="K36" s="97"/>
      <c r="L36" s="97"/>
      <c r="M36" s="98"/>
    </row>
    <row r="37" ht="13.95" spans="1:13">
      <c r="A37" s="71" t="s">
        <v>50</v>
      </c>
      <c r="B37" s="72"/>
      <c r="C37" s="72"/>
      <c r="D37" s="72"/>
      <c r="E37" s="72"/>
      <c r="F37" s="72"/>
      <c r="G37" s="73">
        <f>G34+G36</f>
        <v>135011.776</v>
      </c>
      <c r="H37" s="73">
        <f>H34+H36</f>
        <v>0</v>
      </c>
      <c r="I37" s="99"/>
      <c r="J37" s="99"/>
      <c r="K37" s="99"/>
      <c r="L37" s="99"/>
      <c r="M37" s="100"/>
    </row>
  </sheetData>
  <mergeCells count="31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20:F20"/>
    <mergeCell ref="I20:M20"/>
    <mergeCell ref="A21:G21"/>
    <mergeCell ref="H21:M21"/>
    <mergeCell ref="A31:F31"/>
    <mergeCell ref="I31:M31"/>
    <mergeCell ref="A32:G32"/>
    <mergeCell ref="H32:M32"/>
    <mergeCell ref="A33:B33"/>
    <mergeCell ref="C33:F33"/>
    <mergeCell ref="A34:F34"/>
    <mergeCell ref="A35:G35"/>
    <mergeCell ref="H35:M35"/>
    <mergeCell ref="A36:B36"/>
    <mergeCell ref="C36:F36"/>
    <mergeCell ref="I36:M36"/>
    <mergeCell ref="A37:F37"/>
    <mergeCell ref="A14:A17"/>
    <mergeCell ref="A18:A19"/>
    <mergeCell ref="A22:A2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报价单-地接社</vt:lpstr>
      <vt:lpstr>结算单-地接社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2024-05-24T02:41:47Z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2052-12.1.0.16929</vt:lpwstr>
  </property>
</Properties>
</file>