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费用相关\结算\给客户的结算\"/>
    </mc:Choice>
  </mc:AlternateContent>
  <xr:revisionPtr revIDLastSave="0" documentId="10_ncr:100000_{1CB46746-7C37-4923-B3A5-66242930C8FE}" xr6:coauthVersionLast="31" xr6:coauthVersionMax="31" xr10:uidLastSave="{00000000-0000-0000-0000-000000000000}"/>
  <bookViews>
    <workbookView xWindow="0" yWindow="0" windowWidth="19100" windowHeight="7730" xr2:uid="{00000000-000D-0000-FFFF-FFFF00000000}"/>
  </bookViews>
  <sheets>
    <sheet name="结算单" sheetId="2" r:id="rId1"/>
    <sheet name="嘉宾名单" sheetId="8" r:id="rId2"/>
    <sheet name="机票明细" sheetId="14" state="hidden" r:id="rId3"/>
    <sheet name="机票费用明细" sheetId="16" r:id="rId4"/>
    <sheet name="线路二报价单" sheetId="4" state="hidden" r:id="rId5"/>
  </sheets>
  <calcPr calcId="179017" concurrentCalc="0"/>
</workbook>
</file>

<file path=xl/calcChain.xml><?xml version="1.0" encoding="utf-8"?>
<calcChain xmlns="http://schemas.openxmlformats.org/spreadsheetml/2006/main">
  <c r="K121" i="2" l="1"/>
  <c r="K35" i="2"/>
  <c r="J6" i="2"/>
  <c r="J105" i="14"/>
  <c r="J103" i="14"/>
  <c r="J108" i="14"/>
  <c r="J33" i="14"/>
  <c r="J30" i="14"/>
  <c r="L103" i="14"/>
  <c r="F35" i="16"/>
  <c r="K23" i="2"/>
  <c r="K36" i="2"/>
  <c r="K28" i="2"/>
  <c r="K29" i="2"/>
  <c r="K30" i="2"/>
  <c r="K33" i="2"/>
  <c r="K34" i="2"/>
  <c r="K25" i="2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" i="16"/>
  <c r="K6" i="2"/>
  <c r="K21" i="2"/>
  <c r="K22" i="2"/>
  <c r="K24" i="2"/>
  <c r="K26" i="2"/>
  <c r="K27" i="2"/>
  <c r="K31" i="2"/>
  <c r="K32" i="2"/>
  <c r="K38" i="2"/>
  <c r="K39" i="2"/>
  <c r="K40" i="2"/>
  <c r="K41" i="2"/>
  <c r="K9" i="2"/>
  <c r="K10" i="2"/>
  <c r="K11" i="2"/>
  <c r="K19" i="2"/>
  <c r="K12" i="2"/>
  <c r="K13" i="2"/>
  <c r="K14" i="2"/>
  <c r="K15" i="2"/>
  <c r="K16" i="2"/>
  <c r="K17" i="2"/>
  <c r="K18" i="2"/>
  <c r="K108" i="2"/>
  <c r="K109" i="2"/>
  <c r="K110" i="2"/>
  <c r="K111" i="2"/>
  <c r="K112" i="2"/>
  <c r="K114" i="2"/>
  <c r="K98" i="2"/>
  <c r="K107" i="2"/>
  <c r="K99" i="2"/>
  <c r="K100" i="2"/>
  <c r="K101" i="2"/>
  <c r="K102" i="2"/>
  <c r="K103" i="2"/>
  <c r="K104" i="2"/>
  <c r="K105" i="2"/>
  <c r="K106" i="2"/>
  <c r="K94" i="2"/>
  <c r="K95" i="2"/>
  <c r="K97" i="2"/>
  <c r="K96" i="2"/>
  <c r="K83" i="2"/>
  <c r="K84" i="2"/>
  <c r="K85" i="2"/>
  <c r="K93" i="2"/>
  <c r="K86" i="2"/>
  <c r="K87" i="2"/>
  <c r="K88" i="2"/>
  <c r="K89" i="2"/>
  <c r="K90" i="2"/>
  <c r="K91" i="2"/>
  <c r="K9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J4" i="14"/>
  <c r="J7" i="14"/>
  <c r="J10" i="14"/>
  <c r="J12" i="14"/>
  <c r="J14" i="14"/>
  <c r="I17" i="14"/>
  <c r="J17" i="14"/>
  <c r="J18" i="14"/>
  <c r="J20" i="14"/>
  <c r="J22" i="14"/>
  <c r="I27" i="14"/>
  <c r="J26" i="14"/>
  <c r="J28" i="14"/>
  <c r="I33" i="14"/>
  <c r="I34" i="14"/>
  <c r="I35" i="14"/>
  <c r="I36" i="14"/>
  <c r="I38" i="14"/>
  <c r="I39" i="14"/>
  <c r="J39" i="14"/>
  <c r="I40" i="14"/>
  <c r="I41" i="14"/>
  <c r="I42" i="14"/>
  <c r="J42" i="14"/>
  <c r="I43" i="14"/>
  <c r="I44" i="14"/>
  <c r="I45" i="14"/>
  <c r="I46" i="14"/>
  <c r="I47" i="14"/>
  <c r="J47" i="14"/>
  <c r="I48" i="14"/>
  <c r="I49" i="14"/>
  <c r="I50" i="14"/>
  <c r="J48" i="14"/>
  <c r="I51" i="14"/>
  <c r="J51" i="14"/>
  <c r="I52" i="14"/>
  <c r="I53" i="14"/>
  <c r="I54" i="14"/>
  <c r="I55" i="14"/>
  <c r="I56" i="14"/>
  <c r="J53" i="14"/>
  <c r="I57" i="14"/>
  <c r="J57" i="14"/>
  <c r="I58" i="14"/>
  <c r="I59" i="14"/>
  <c r="I61" i="14"/>
  <c r="I62" i="14"/>
  <c r="I64" i="14"/>
  <c r="J60" i="14"/>
  <c r="I65" i="14"/>
  <c r="J65" i="14"/>
  <c r="I66" i="14"/>
  <c r="I67" i="14"/>
  <c r="I69" i="14"/>
  <c r="J69" i="14"/>
  <c r="I71" i="14"/>
  <c r="J71" i="14"/>
  <c r="I72" i="14"/>
  <c r="J72" i="14"/>
  <c r="I73" i="14"/>
  <c r="J73" i="14"/>
  <c r="I74" i="14"/>
  <c r="J74" i="14"/>
  <c r="I75" i="14"/>
  <c r="J75" i="14"/>
  <c r="I76" i="14"/>
  <c r="J76" i="14"/>
  <c r="I77" i="14"/>
  <c r="J77" i="14"/>
  <c r="I78" i="14"/>
  <c r="J78" i="14"/>
  <c r="I79" i="14"/>
  <c r="J79" i="14"/>
  <c r="I80" i="14"/>
  <c r="J80" i="14"/>
  <c r="I81" i="14"/>
  <c r="J81" i="14"/>
  <c r="I82" i="14"/>
  <c r="J82" i="14"/>
  <c r="I83" i="14"/>
  <c r="J83" i="14"/>
  <c r="I84" i="14"/>
  <c r="J84" i="14"/>
  <c r="I85" i="14"/>
  <c r="J85" i="14"/>
  <c r="I86" i="14"/>
  <c r="J86" i="14"/>
  <c r="I87" i="14"/>
  <c r="J87" i="14"/>
  <c r="I88" i="14"/>
  <c r="J88" i="14"/>
  <c r="I89" i="14"/>
  <c r="J89" i="14"/>
  <c r="I90" i="14"/>
  <c r="J90" i="14"/>
  <c r="I91" i="14"/>
  <c r="J91" i="14"/>
  <c r="I92" i="14"/>
  <c r="J92" i="14"/>
  <c r="J93" i="14"/>
  <c r="J94" i="14"/>
  <c r="J95" i="14"/>
  <c r="J96" i="14"/>
  <c r="J97" i="14"/>
  <c r="J98" i="14"/>
  <c r="J99" i="14"/>
  <c r="J100" i="14"/>
  <c r="J101" i="14"/>
  <c r="J102" i="14"/>
  <c r="O12" i="14"/>
  <c r="O103" i="14"/>
  <c r="F103" i="14"/>
  <c r="K94" i="4"/>
  <c r="K91" i="4"/>
  <c r="K90" i="4"/>
  <c r="K63" i="4"/>
  <c r="K64" i="4"/>
  <c r="K73" i="4"/>
  <c r="K65" i="4"/>
  <c r="K66" i="4"/>
  <c r="K67" i="4"/>
  <c r="K68" i="4"/>
  <c r="K69" i="4"/>
  <c r="K70" i="4"/>
  <c r="K71" i="4"/>
  <c r="K72" i="4"/>
  <c r="K74" i="4"/>
  <c r="K77" i="4"/>
  <c r="K75" i="4"/>
  <c r="K76" i="4"/>
  <c r="K78" i="4"/>
  <c r="K79" i="4"/>
  <c r="K88" i="4"/>
  <c r="K80" i="4"/>
  <c r="K81" i="4"/>
  <c r="K82" i="4"/>
  <c r="K83" i="4"/>
  <c r="K85" i="4"/>
  <c r="K86" i="4"/>
  <c r="K87" i="4"/>
  <c r="K89" i="4"/>
  <c r="K92" i="4"/>
  <c r="K25" i="4"/>
  <c r="K37" i="4"/>
  <c r="K26" i="4"/>
  <c r="K27" i="4"/>
  <c r="K36" i="4"/>
  <c r="K28" i="4"/>
  <c r="K29" i="4"/>
  <c r="K30" i="4"/>
  <c r="K31" i="4"/>
  <c r="K32" i="4"/>
  <c r="K33" i="4"/>
  <c r="K34" i="4"/>
  <c r="K35" i="4"/>
  <c r="K42" i="4"/>
  <c r="K43" i="4"/>
  <c r="K44" i="4"/>
  <c r="K45" i="4"/>
  <c r="K62" i="4"/>
  <c r="K46" i="4"/>
  <c r="K47" i="4"/>
  <c r="K49" i="4"/>
  <c r="K50" i="4"/>
  <c r="K51" i="4"/>
  <c r="K52" i="4"/>
  <c r="K53" i="4"/>
  <c r="K54" i="4"/>
  <c r="K55" i="4"/>
  <c r="K56" i="4"/>
  <c r="K57" i="4"/>
  <c r="K58" i="4"/>
  <c r="K60" i="4"/>
  <c r="K61" i="4"/>
  <c r="K38" i="4"/>
  <c r="K39" i="4"/>
  <c r="K40" i="4"/>
  <c r="K18" i="4"/>
  <c r="K23" i="4"/>
  <c r="K19" i="4"/>
  <c r="K20" i="4"/>
  <c r="K21" i="4"/>
  <c r="K22" i="4"/>
  <c r="K6" i="4"/>
  <c r="K7" i="4"/>
  <c r="K8" i="4"/>
  <c r="K16" i="4"/>
  <c r="K9" i="4"/>
  <c r="K10" i="4"/>
  <c r="K11" i="4"/>
  <c r="K12" i="4"/>
  <c r="K13" i="4"/>
  <c r="K14" i="4"/>
  <c r="K15" i="4"/>
  <c r="K8" i="2"/>
  <c r="K7" i="2"/>
  <c r="K17" i="4"/>
  <c r="K20" i="2"/>
  <c r="K41" i="4"/>
  <c r="K95" i="4"/>
  <c r="K115" i="2"/>
  <c r="K37" i="2"/>
  <c r="K42" i="2"/>
  <c r="K24" i="4"/>
  <c r="K116" i="2"/>
  <c r="K117" i="2"/>
  <c r="K118" i="2"/>
  <c r="K96" i="4"/>
  <c r="K97" i="4"/>
  <c r="K98" i="4"/>
  <c r="K99" i="4"/>
  <c r="K100" i="4"/>
  <c r="K119" i="2"/>
  <c r="K1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用户</author>
  </authors>
  <commentList>
    <comment ref="D77" authorId="0" shapeId="0" xr:uid="{41F3AE2E-2CAC-4231-83AF-9430497C2475}">
      <text>
        <r>
          <rPr>
            <b/>
            <sz val="9"/>
            <color indexed="81"/>
            <rFont val="宋体"/>
            <family val="3"/>
            <charset val="134"/>
          </rPr>
          <t>Windows 用户:</t>
        </r>
        <r>
          <rPr>
            <sz val="9"/>
            <color indexed="81"/>
            <rFont val="宋体"/>
            <family val="3"/>
            <charset val="134"/>
          </rPr>
          <t xml:space="preserve">
找明伟开3500发票</t>
        </r>
      </text>
    </comment>
  </commentList>
</comments>
</file>

<file path=xl/sharedStrings.xml><?xml version="1.0" encoding="utf-8"?>
<sst xmlns="http://schemas.openxmlformats.org/spreadsheetml/2006/main" count="1878" uniqueCount="640">
  <si>
    <t>Request For Quotation 询价单</t>
  </si>
  <si>
    <t>供应商名称</t>
  </si>
  <si>
    <t>康辉集团北京国际会议展览有限公司</t>
  </si>
  <si>
    <t>报价日期</t>
  </si>
  <si>
    <t>联系人</t>
  </si>
  <si>
    <t>高原</t>
  </si>
  <si>
    <t>电子邮件</t>
  </si>
  <si>
    <t>gaoyuan@cct.cn</t>
  </si>
  <si>
    <t>电话</t>
  </si>
  <si>
    <t>报价有效期（天）</t>
  </si>
  <si>
    <t>服务内容</t>
  </si>
  <si>
    <t>项目</t>
  </si>
  <si>
    <t>套餐内容</t>
  </si>
  <si>
    <t>数量1</t>
  </si>
  <si>
    <t>单位</t>
  </si>
  <si>
    <t>数量2</t>
  </si>
  <si>
    <t>单价</t>
  </si>
  <si>
    <t>合计</t>
  </si>
  <si>
    <t>备注</t>
  </si>
  <si>
    <t>机票</t>
  </si>
  <si>
    <t>北京20（5公务、15经济）</t>
  </si>
  <si>
    <t>公务舱</t>
  </si>
  <si>
    <t>位</t>
  </si>
  <si>
    <t>次</t>
  </si>
  <si>
    <t>北京-成都往返</t>
  </si>
  <si>
    <t>经济舱</t>
  </si>
  <si>
    <t>上海10（3公务、7经济）</t>
  </si>
  <si>
    <t>上海-成都往返</t>
  </si>
  <si>
    <t>广州2人（1公务、1经济）</t>
  </si>
  <si>
    <t>广州-成都往返</t>
  </si>
  <si>
    <t>深圳2人（1公务、1经济）</t>
  </si>
  <si>
    <t>深圳-成都往返</t>
  </si>
  <si>
    <t>香港1人</t>
  </si>
  <si>
    <t>香港-成都往返</t>
  </si>
  <si>
    <t>成都-稻城</t>
  </si>
  <si>
    <t>成都-稻城往返</t>
  </si>
  <si>
    <t>服务费3%</t>
  </si>
  <si>
    <t>机票费用合计</t>
  </si>
  <si>
    <t>酒店服务</t>
  </si>
  <si>
    <t xml:space="preserve">Day 1  成都空港大酒店 </t>
  </si>
  <si>
    <t>工作人员提前入住</t>
  </si>
  <si>
    <t>间</t>
  </si>
  <si>
    <t>晚</t>
  </si>
  <si>
    <t>9月19日晚 360一间、康辉一间</t>
  </si>
  <si>
    <t>大床</t>
  </si>
  <si>
    <t>含康辉一间、李旭老师单独一间</t>
  </si>
  <si>
    <t xml:space="preserve">Day 2   巴塘鹏城迎宾大酒店 </t>
  </si>
  <si>
    <t>大床/双床</t>
  </si>
  <si>
    <t>服务费5%</t>
  </si>
  <si>
    <t>酒店住宿费用合计</t>
  </si>
  <si>
    <t>餐饮服务</t>
  </si>
  <si>
    <t>Day1  9月20日</t>
  </si>
  <si>
    <t>自助午餐</t>
  </si>
  <si>
    <t>30</t>
  </si>
  <si>
    <t>人</t>
  </si>
  <si>
    <t>1</t>
  </si>
  <si>
    <t>餐</t>
  </si>
  <si>
    <t>126</t>
  </si>
  <si>
    <t>午餐前到达德嘉宾，数量为预估</t>
  </si>
  <si>
    <t>Day1 9月20日</t>
  </si>
  <si>
    <t>外出用餐-晚餐</t>
  </si>
  <si>
    <t>桌</t>
  </si>
  <si>
    <t xml:space="preserve"> 外出用餐</t>
  </si>
  <si>
    <t>Day2 9月21日</t>
  </si>
  <si>
    <t>午餐</t>
  </si>
  <si>
    <t xml:space="preserve">次 </t>
  </si>
  <si>
    <t>理塘虫草酒店</t>
  </si>
  <si>
    <t>晚餐</t>
  </si>
  <si>
    <t xml:space="preserve"> 巴塘鹏城迎宾大酒店 </t>
  </si>
  <si>
    <t>Day3 9月22日</t>
  </si>
  <si>
    <t>野外用餐-午餐</t>
  </si>
  <si>
    <t>巴塘藏家庄园，此为餐厅名称</t>
  </si>
  <si>
    <t>Day4 9月23日</t>
  </si>
  <si>
    <t>欢送晚宴</t>
  </si>
  <si>
    <t>野外用餐用具</t>
  </si>
  <si>
    <t>项</t>
  </si>
  <si>
    <t>两次户外用餐</t>
  </si>
  <si>
    <t>工作团队4人进入行前准备期，开始准备工作（领队、后勤）</t>
  </si>
  <si>
    <t>趟</t>
  </si>
  <si>
    <t>酒店用餐服务费5%</t>
  </si>
  <si>
    <t>酒店内用餐</t>
  </si>
  <si>
    <t>其他用餐服务费10%</t>
  </si>
  <si>
    <t>其他场地用餐</t>
  </si>
  <si>
    <t>用餐费用合计</t>
  </si>
  <si>
    <t>会场</t>
  </si>
  <si>
    <t>会议场租</t>
  </si>
  <si>
    <t>9月20日 含投影</t>
  </si>
  <si>
    <t>酒店or外出场地</t>
  </si>
  <si>
    <t>9月23日 晚宴场地+LED使用费</t>
  </si>
  <si>
    <t>理塘虫草酒店-阳光房</t>
  </si>
  <si>
    <t>会场费用合计</t>
  </si>
  <si>
    <t>机酒费用合计(未含税）</t>
  </si>
  <si>
    <t>会议承办服务</t>
  </si>
  <si>
    <t>物料</t>
  </si>
  <si>
    <t>伴手礼</t>
  </si>
  <si>
    <t>个</t>
  </si>
  <si>
    <t>应急药品</t>
  </si>
  <si>
    <t>手持氧气瓶</t>
  </si>
  <si>
    <t>瓶</t>
  </si>
  <si>
    <t>车</t>
  </si>
  <si>
    <t>路书/出行手册</t>
  </si>
  <si>
    <t>辆</t>
  </si>
  <si>
    <t>车号牌</t>
  </si>
  <si>
    <t>臂章</t>
  </si>
  <si>
    <t>定制行李牌</t>
  </si>
  <si>
    <t>欢迎信封、房卡套</t>
  </si>
  <si>
    <t>横幅</t>
  </si>
  <si>
    <t>领队旗子</t>
  </si>
  <si>
    <t>雨衣&amp;鞋套</t>
  </si>
  <si>
    <t>零食箱</t>
  </si>
  <si>
    <t>嘉宾车辆，每车一个</t>
  </si>
  <si>
    <t>零食箱物品</t>
  </si>
  <si>
    <t>天</t>
  </si>
  <si>
    <t>饼干、巧克力等零食</t>
  </si>
  <si>
    <t>其他：干湿纸巾、垃圾袋、充电宝、薄荷糖</t>
  </si>
  <si>
    <t>定制靠垫</t>
  </si>
  <si>
    <t>房间欢迎水果等</t>
  </si>
  <si>
    <t>定制软陶人偶</t>
  </si>
  <si>
    <t>户外装备</t>
  </si>
  <si>
    <t>户外桌椅、餐具、餐厅帐篷、桌布、汽炉、汽灯等野外用具购买</t>
  </si>
  <si>
    <t>不可预知费</t>
  </si>
  <si>
    <t>陷车拖车、补胎、队员当地医疗、其它</t>
  </si>
  <si>
    <t>会议承办服务费用合计</t>
  </si>
  <si>
    <t>活动用车</t>
  </si>
  <si>
    <t>9月20日接机</t>
  </si>
  <si>
    <t>考斯特</t>
  </si>
  <si>
    <t>躺</t>
  </si>
  <si>
    <t>GL8：全天包车</t>
  </si>
  <si>
    <t>用于接单航班嘉宾</t>
  </si>
  <si>
    <t>9月21日送机</t>
  </si>
  <si>
    <t>GL8</t>
  </si>
  <si>
    <t>备用</t>
  </si>
  <si>
    <t>9月20日 外出用餐</t>
  </si>
  <si>
    <t>51座大巴：空港大酒店-市区往返</t>
  </si>
  <si>
    <t>探路车辆费用</t>
  </si>
  <si>
    <t>含司机食宿</t>
  </si>
  <si>
    <t>皮卡</t>
  </si>
  <si>
    <t>物资车</t>
  </si>
  <si>
    <t>车辆、驾驶员使用费/14辆5天</t>
  </si>
  <si>
    <t>三年内最新款陆巡4.0排量，专业驾驶员每车1名，含先导车</t>
  </si>
  <si>
    <t>车辆杂费</t>
  </si>
  <si>
    <t>过桥过路费、停车费、油费、洗车费</t>
  </si>
  <si>
    <t>车辆通讯</t>
  </si>
  <si>
    <t>车台、手台等</t>
  </si>
  <si>
    <t>含物资车</t>
  </si>
  <si>
    <t>车辆费用合计</t>
  </si>
  <si>
    <t>摄影摄像</t>
  </si>
  <si>
    <t>摄影师</t>
  </si>
  <si>
    <t>1人4天</t>
  </si>
  <si>
    <t>图片直播</t>
  </si>
  <si>
    <t>4天</t>
  </si>
  <si>
    <t>差旅费用-机票、酒店、餐饮等</t>
  </si>
  <si>
    <t xml:space="preserve">1人，成都往返 </t>
  </si>
  <si>
    <t>摄影摄像费用合计</t>
  </si>
  <si>
    <t>人员</t>
  </si>
  <si>
    <t>行程领队</t>
  </si>
  <si>
    <t>1人5天</t>
  </si>
  <si>
    <t>大理-北京往返（含食宿）</t>
  </si>
  <si>
    <t>1人2天</t>
  </si>
  <si>
    <t>活动期间：领队、领队助理-大交通</t>
  </si>
  <si>
    <t>大理-成都-稻城往返</t>
  </si>
  <si>
    <t>活动期间：领队、领队助理-食宿</t>
  </si>
  <si>
    <t>外请李旭老师</t>
  </si>
  <si>
    <t>李旭老师大交通</t>
  </si>
  <si>
    <t>大理往返</t>
  </si>
  <si>
    <t>医生</t>
  </si>
  <si>
    <t>康辉工作人员机票</t>
  </si>
  <si>
    <t>北京往返</t>
  </si>
  <si>
    <t>康辉工作人员餐饮</t>
  </si>
  <si>
    <t>司机住宿、餐饮</t>
  </si>
  <si>
    <t>人员费用合计</t>
  </si>
  <si>
    <t>其他</t>
  </si>
  <si>
    <t>踩点费用</t>
  </si>
  <si>
    <t>保险</t>
  </si>
  <si>
    <t>矿泉水</t>
  </si>
  <si>
    <t>赠送服务</t>
  </si>
  <si>
    <t>其他费用合计</t>
  </si>
  <si>
    <t>总计（除机酒外费用总计）</t>
  </si>
  <si>
    <t>服务费10%</t>
  </si>
  <si>
    <t>费用总计（活动承办服务、车辆、摄影摄像、人员、其他费用)</t>
  </si>
  <si>
    <t>活动总费用</t>
  </si>
  <si>
    <t>税率6%</t>
  </si>
  <si>
    <t>一旦正式回复本询价单，即表示双方可接受以下要求：</t>
  </si>
  <si>
    <t>1. 此表数量1是人数，或者东西的数量，没有数量2的可以不填</t>
  </si>
  <si>
    <t>2. 请按照我们询价的服务内容填写本询价单</t>
  </si>
  <si>
    <t>3.如果有增加的项目，请在对应的服务内容后边增加行数</t>
  </si>
  <si>
    <t>4. 请务必给出明细报价</t>
  </si>
  <si>
    <t>5. 报价的数量可能因需求的变化发生变化</t>
  </si>
  <si>
    <t>6. 360保留议价权利</t>
  </si>
  <si>
    <t>Day 3  翔云大酒店</t>
  </si>
  <si>
    <t>Day 4   翔云大酒店</t>
  </si>
  <si>
    <t>车贴</t>
  </si>
  <si>
    <t>待定</t>
  </si>
  <si>
    <t>含康辉、领队</t>
  </si>
  <si>
    <t>翔云酒店</t>
    <phoneticPr fontId="18" type="noConversion"/>
  </si>
  <si>
    <t>亚丁景区门票</t>
    <phoneticPr fontId="18" type="noConversion"/>
  </si>
  <si>
    <t>大巴车费用</t>
    <phoneticPr fontId="18" type="noConversion"/>
  </si>
  <si>
    <t>人</t>
    <phoneticPr fontId="18" type="noConversion"/>
  </si>
  <si>
    <t>次</t>
    <phoneticPr fontId="18" type="noConversion"/>
  </si>
  <si>
    <t>伴手礼-始祖鸟</t>
    <phoneticPr fontId="18" type="noConversion"/>
  </si>
  <si>
    <t>GL8：全天包车</t>
    <phoneticPr fontId="18" type="noConversion"/>
  </si>
  <si>
    <t>51座大巴</t>
    <phoneticPr fontId="18" type="noConversion"/>
  </si>
  <si>
    <t>项</t>
    <phoneticPr fontId="18" type="noConversion"/>
  </si>
  <si>
    <t>9月19日晚 360一间</t>
    <phoneticPr fontId="18" type="noConversion"/>
  </si>
  <si>
    <t>工作人员提前入住</t>
    <phoneticPr fontId="18" type="noConversion"/>
  </si>
  <si>
    <t>康辉工作人员提前入住</t>
    <phoneticPr fontId="18" type="noConversion"/>
  </si>
  <si>
    <t>间</t>
    <phoneticPr fontId="18" type="noConversion"/>
  </si>
  <si>
    <t>晚</t>
    <phoneticPr fontId="18" type="noConversion"/>
  </si>
  <si>
    <t>大床/双床</t>
    <phoneticPr fontId="18" type="noConversion"/>
  </si>
  <si>
    <t>套房-开会使用</t>
    <phoneticPr fontId="18" type="noConversion"/>
  </si>
  <si>
    <t>2</t>
    <phoneticPr fontId="18" type="noConversion"/>
  </si>
  <si>
    <t>人</t>
    <phoneticPr fontId="18" type="noConversion"/>
  </si>
  <si>
    <t>1</t>
    <phoneticPr fontId="18" type="noConversion"/>
  </si>
  <si>
    <t>餐</t>
    <phoneticPr fontId="18" type="noConversion"/>
  </si>
  <si>
    <t>149</t>
    <phoneticPr fontId="18" type="noConversion"/>
  </si>
  <si>
    <t>6</t>
    <phoneticPr fontId="18" type="noConversion"/>
  </si>
  <si>
    <t>2桌2000元+1桌1000元工作人员</t>
    <phoneticPr fontId="18" type="noConversion"/>
  </si>
  <si>
    <t>理塘虫草酒店-午餐</t>
    <phoneticPr fontId="18" type="noConversion"/>
  </si>
  <si>
    <t xml:space="preserve"> 巴塘鹏城迎宾大酒店-晚餐</t>
    <phoneticPr fontId="18" type="noConversion"/>
  </si>
  <si>
    <t>空港大酒店-自助午餐</t>
    <phoneticPr fontId="18" type="noConversion"/>
  </si>
  <si>
    <t>空港大酒店-自助晚餐</t>
    <phoneticPr fontId="18" type="noConversion"/>
  </si>
  <si>
    <t>老房子餐厅-晚餐</t>
    <phoneticPr fontId="18" type="noConversion"/>
  </si>
  <si>
    <t xml:space="preserve"> 外出用餐</t>
    <phoneticPr fontId="18" type="noConversion"/>
  </si>
  <si>
    <t>巴塘藏家庄园-晚餐</t>
    <phoneticPr fontId="18" type="noConversion"/>
  </si>
  <si>
    <t>理塘虫草酒店</t>
    <phoneticPr fontId="18" type="noConversion"/>
  </si>
  <si>
    <t>理塘虫草酒店-欢送晚宴</t>
    <phoneticPr fontId="18" type="noConversion"/>
  </si>
  <si>
    <t>老房子</t>
    <phoneticPr fontId="18" type="noConversion"/>
  </si>
  <si>
    <t>投影设备租赁</t>
    <phoneticPr fontId="18" type="noConversion"/>
  </si>
  <si>
    <t xml:space="preserve">9月20日 </t>
    <phoneticPr fontId="18" type="noConversion"/>
  </si>
  <si>
    <t>投影</t>
    <phoneticPr fontId="18" type="noConversion"/>
  </si>
  <si>
    <t>项</t>
    <phoneticPr fontId="18" type="noConversion"/>
  </si>
  <si>
    <t>份</t>
    <phoneticPr fontId="18" type="noConversion"/>
  </si>
  <si>
    <t>9月19日用车</t>
    <phoneticPr fontId="18" type="noConversion"/>
  </si>
  <si>
    <t>GL8</t>
    <phoneticPr fontId="18" type="noConversion"/>
  </si>
  <si>
    <t>辆</t>
    <phoneticPr fontId="18" type="noConversion"/>
  </si>
  <si>
    <t>51座大巴：全天包车</t>
    <phoneticPr fontId="18" type="noConversion"/>
  </si>
  <si>
    <t>天</t>
    <phoneticPr fontId="18" type="noConversion"/>
  </si>
  <si>
    <t>9月20日用车</t>
    <phoneticPr fontId="18" type="noConversion"/>
  </si>
  <si>
    <t>用于接单航班嘉宾；酒店备车</t>
    <phoneticPr fontId="18" type="noConversion"/>
  </si>
  <si>
    <t>含果盘</t>
    <phoneticPr fontId="18" type="noConversion"/>
  </si>
  <si>
    <t>空港商务酒店 9.19</t>
    <phoneticPr fontId="18" type="noConversion"/>
  </si>
  <si>
    <t>成都空港大酒店 9.19</t>
    <phoneticPr fontId="18" type="noConversion"/>
  </si>
  <si>
    <t>Day 1  成都空港大酒店 9.20</t>
    <phoneticPr fontId="18" type="noConversion"/>
  </si>
  <si>
    <t>Day 2   巴塘鹏城迎宾大酒店 9.20</t>
    <phoneticPr fontId="18" type="noConversion"/>
  </si>
  <si>
    <t>Day 2   巴塘鹏城迎宾大酒店  9.20</t>
    <phoneticPr fontId="18" type="noConversion"/>
  </si>
  <si>
    <t>Day 3  巴塘鹏城迎宾大酒店  9.21</t>
    <phoneticPr fontId="18" type="noConversion"/>
  </si>
  <si>
    <t>Day 3   巴塘鹏城迎宾大酒店  9.21</t>
    <phoneticPr fontId="18" type="noConversion"/>
  </si>
  <si>
    <t>Day 4  理塘虫草酒店 9.22</t>
    <phoneticPr fontId="18" type="noConversion"/>
  </si>
  <si>
    <t>矿泉水、菊花茶（开会套房使用）</t>
    <phoneticPr fontId="18" type="noConversion"/>
  </si>
  <si>
    <t>项</t>
    <phoneticPr fontId="18" type="noConversion"/>
  </si>
  <si>
    <t>巴塘酒店其他费用</t>
    <phoneticPr fontId="18" type="noConversion"/>
  </si>
  <si>
    <t>其他：花生核桃、酥油茶、百事可乐、水果拼盘、面（共22碗）</t>
    <phoneticPr fontId="18" type="noConversion"/>
  </si>
  <si>
    <t>出发日期</t>
  </si>
  <si>
    <t>航班号</t>
  </si>
  <si>
    <t>航程</t>
  </si>
  <si>
    <t>服务费/其它</t>
  </si>
  <si>
    <t>乘客名单</t>
  </si>
  <si>
    <t>3U8022-3U8617</t>
  </si>
  <si>
    <t>稻城-成都/成都-香港</t>
  </si>
  <si>
    <t>--</t>
  </si>
  <si>
    <t>KA886</t>
  </si>
  <si>
    <t>香港-成都</t>
  </si>
  <si>
    <t>CA4215</t>
  </si>
  <si>
    <t>龚世铭</t>
  </si>
  <si>
    <t>CA4216-CA1406</t>
  </si>
  <si>
    <t>稻城-成都/成都-北京首都机场</t>
  </si>
  <si>
    <t>邓秋</t>
  </si>
  <si>
    <t>CA1415-CA4215</t>
  </si>
  <si>
    <t>北京首都机场-成都/成都-稻城</t>
  </si>
  <si>
    <t>CA4216-CA4329</t>
  </si>
  <si>
    <t>CA1407</t>
  </si>
  <si>
    <t>北京首都机场-成都</t>
  </si>
  <si>
    <t>CA4216-CA4103</t>
  </si>
  <si>
    <t>CA4114</t>
  </si>
  <si>
    <t>侯莹</t>
  </si>
  <si>
    <t>CA4216-CA4115</t>
  </si>
  <si>
    <t>MU5405</t>
  </si>
  <si>
    <t>上海虹桥-成都</t>
  </si>
  <si>
    <t>计宏铭</t>
  </si>
  <si>
    <t>CA4102</t>
  </si>
  <si>
    <t>李春辉</t>
  </si>
  <si>
    <t>李峰</t>
  </si>
  <si>
    <t>HU7147</t>
  </si>
  <si>
    <t>刘璐</t>
  </si>
  <si>
    <t>CA4520</t>
  </si>
  <si>
    <t>杭州-成都</t>
  </si>
  <si>
    <t>薛慧</t>
  </si>
  <si>
    <t>CA4101</t>
  </si>
  <si>
    <t>成都-北京首都机场</t>
  </si>
  <si>
    <t>杨苗苗</t>
  </si>
  <si>
    <t>叶忠鸣</t>
  </si>
  <si>
    <t>3U8164</t>
  </si>
  <si>
    <t>稻城-重庆</t>
  </si>
  <si>
    <t>MU5432</t>
  </si>
  <si>
    <t>重庆-上海虹桥</t>
  </si>
  <si>
    <t>MU5404</t>
  </si>
  <si>
    <t>成都-上海虹桥</t>
  </si>
  <si>
    <t>赵轶俊</t>
  </si>
  <si>
    <t>CA4216-CA1948</t>
  </si>
  <si>
    <t>稻城-成都/成都-上海浦东</t>
  </si>
  <si>
    <t>朱宏刚</t>
  </si>
  <si>
    <t>CA1947-CA4215</t>
  </si>
  <si>
    <t>上海浦东-成都/成都-稻城</t>
  </si>
  <si>
    <t>张炜</t>
    <phoneticPr fontId="21" type="noConversion"/>
  </si>
  <si>
    <t>王南</t>
    <phoneticPr fontId="21" type="noConversion"/>
  </si>
  <si>
    <t>朱宏刚</t>
    <phoneticPr fontId="21" type="noConversion"/>
  </si>
  <si>
    <t>邓秋</t>
    <phoneticPr fontId="21" type="noConversion"/>
  </si>
  <si>
    <t>田传钊</t>
    <phoneticPr fontId="21" type="noConversion"/>
  </si>
  <si>
    <t>高笑河</t>
    <phoneticPr fontId="21" type="noConversion"/>
  </si>
  <si>
    <t>高健人</t>
    <phoneticPr fontId="21" type="noConversion"/>
  </si>
  <si>
    <t>刘壬英</t>
    <phoneticPr fontId="21" type="noConversion"/>
  </si>
  <si>
    <t>李晓玢</t>
    <phoneticPr fontId="21" type="noConversion"/>
  </si>
  <si>
    <t>龚世铭</t>
    <phoneticPr fontId="21" type="noConversion"/>
  </si>
  <si>
    <t xml:space="preserve">杨炯纬 </t>
    <phoneticPr fontId="21" type="noConversion"/>
  </si>
  <si>
    <t xml:space="preserve">张旻翚 </t>
    <phoneticPr fontId="21" type="noConversion"/>
  </si>
  <si>
    <t>关静</t>
  </si>
  <si>
    <t>刘斌新</t>
    <phoneticPr fontId="21" type="noConversion"/>
  </si>
  <si>
    <t>杨晓红</t>
    <phoneticPr fontId="21" type="noConversion"/>
  </si>
  <si>
    <t>秦璐</t>
    <phoneticPr fontId="21" type="noConversion"/>
  </si>
  <si>
    <t>李京京</t>
    <phoneticPr fontId="21" type="noConversion"/>
  </si>
  <si>
    <t>序号</t>
    <phoneticPr fontId="21" type="noConversion"/>
  </si>
  <si>
    <t>刘靖宇</t>
    <phoneticPr fontId="21" type="noConversion"/>
  </si>
  <si>
    <t>计宏铭</t>
    <phoneticPr fontId="21" type="noConversion"/>
  </si>
  <si>
    <t>程宇</t>
    <phoneticPr fontId="21" type="noConversion"/>
  </si>
  <si>
    <t>郭海</t>
    <phoneticPr fontId="21" type="noConversion"/>
  </si>
  <si>
    <t>谢嵩</t>
    <phoneticPr fontId="21" type="noConversion"/>
  </si>
  <si>
    <t>黄汀</t>
    <phoneticPr fontId="21" type="noConversion"/>
  </si>
  <si>
    <t>冯天放</t>
  </si>
  <si>
    <t>叶青阳</t>
    <phoneticPr fontId="21" type="noConversion"/>
  </si>
  <si>
    <t>赵轶俊</t>
    <phoneticPr fontId="21" type="noConversion"/>
  </si>
  <si>
    <t>薛慧</t>
    <phoneticPr fontId="21" type="noConversion"/>
  </si>
  <si>
    <t>任一鸣</t>
    <phoneticPr fontId="21" type="noConversion"/>
  </si>
  <si>
    <t>饶波</t>
    <phoneticPr fontId="21" type="noConversion"/>
  </si>
  <si>
    <t>360KA合作伙伴峰会--名单信息表</t>
    <phoneticPr fontId="21" type="noConversion"/>
  </si>
  <si>
    <t>类别</t>
    <phoneticPr fontId="21" type="noConversion"/>
  </si>
  <si>
    <t>公司</t>
    <phoneticPr fontId="21" type="noConversion"/>
  </si>
  <si>
    <t>参与人</t>
    <phoneticPr fontId="21" type="noConversion"/>
  </si>
  <si>
    <t>职务</t>
    <phoneticPr fontId="21" type="noConversion"/>
  </si>
  <si>
    <t>KA渠道-本土</t>
    <phoneticPr fontId="21" type="noConversion"/>
  </si>
  <si>
    <t>微创</t>
  </si>
  <si>
    <t>CEO</t>
    <phoneticPr fontId="21" type="noConversion"/>
  </si>
  <si>
    <t>华北360事业部负责人</t>
    <phoneticPr fontId="21" type="noConversion"/>
  </si>
  <si>
    <t>菲索</t>
  </si>
  <si>
    <t>SVP</t>
    <phoneticPr fontId="21" type="noConversion"/>
  </si>
  <si>
    <t>品众</t>
    <phoneticPr fontId="21" type="noConversion"/>
  </si>
  <si>
    <t>董事长</t>
  </si>
  <si>
    <t>MV</t>
    <phoneticPr fontId="21" type="noConversion"/>
  </si>
  <si>
    <t>华北执行总经理</t>
    <phoneticPr fontId="21" type="noConversion"/>
  </si>
  <si>
    <t>彩欣</t>
  </si>
  <si>
    <t>艾德思奇</t>
  </si>
  <si>
    <t>优矩</t>
    <phoneticPr fontId="21" type="noConversion"/>
  </si>
  <si>
    <t>COO</t>
    <phoneticPr fontId="21" type="noConversion"/>
  </si>
  <si>
    <t>博雅立方</t>
    <phoneticPr fontId="21" type="noConversion"/>
  </si>
  <si>
    <t>千树</t>
    <phoneticPr fontId="21" type="noConversion"/>
  </si>
  <si>
    <t>CEO</t>
  </si>
  <si>
    <t>媒介总监</t>
    <phoneticPr fontId="21" type="noConversion"/>
  </si>
  <si>
    <t>英信</t>
    <phoneticPr fontId="21" type="noConversion"/>
  </si>
  <si>
    <t>总经理</t>
    <phoneticPr fontId="21" type="noConversion"/>
  </si>
  <si>
    <t>睿晟</t>
  </si>
  <si>
    <t>VP</t>
    <phoneticPr fontId="21" type="noConversion"/>
  </si>
  <si>
    <t>无双</t>
  </si>
  <si>
    <t>KA渠道-海外</t>
    <phoneticPr fontId="21" type="noConversion"/>
  </si>
  <si>
    <t>QS</t>
    <phoneticPr fontId="21" type="noConversion"/>
  </si>
  <si>
    <t>运营负责人</t>
    <phoneticPr fontId="21" type="noConversion"/>
  </si>
  <si>
    <t>KA渠道-4A</t>
  </si>
  <si>
    <t>国双科技</t>
  </si>
  <si>
    <t>联席总裁</t>
  </si>
  <si>
    <t>华扬联众</t>
  </si>
  <si>
    <t>VP</t>
  </si>
  <si>
    <t>KA渠道-品牌</t>
  </si>
  <si>
    <t>新意互动</t>
  </si>
  <si>
    <t>媒介总经理</t>
  </si>
  <si>
    <t>新普互联</t>
    <phoneticPr fontId="21" type="noConversion"/>
  </si>
  <si>
    <t>销售副总裁</t>
  </si>
  <si>
    <t>任一鸣</t>
  </si>
  <si>
    <t xml:space="preserve">CA4216  , CA1406 </t>
  </si>
  <si>
    <t xml:space="preserve">2018-09-24 8:25, 9:25  2018-09-24 12:00, 14:45  </t>
  </si>
  <si>
    <t xml:space="preserve">CA4215 </t>
  </si>
  <si>
    <t xml:space="preserve">2018-09-21 06:20, 07:35  </t>
  </si>
  <si>
    <t xml:space="preserve">CA1415 </t>
  </si>
  <si>
    <t xml:space="preserve">2018-09-20 9:55, 13:00  </t>
  </si>
  <si>
    <t xml:space="preserve">CZ8648 </t>
  </si>
  <si>
    <t xml:space="preserve">2018-09-25 11:15, 12:10  </t>
  </si>
  <si>
    <t xml:space="preserve">CA4109 </t>
  </si>
  <si>
    <t xml:space="preserve">2018-09-25 15:00, 17:45  </t>
  </si>
  <si>
    <t xml:space="preserve">2018-09-21 6:20, 7:35  </t>
  </si>
  <si>
    <t xml:space="preserve">CA4112 </t>
  </si>
  <si>
    <t xml:space="preserve">2018-09-20 8:15, 11:15  </t>
  </si>
  <si>
    <t xml:space="preserve">2018-09-24 15:00, 17:45  </t>
  </si>
  <si>
    <t xml:space="preserve">2018-09-24 11:15, 12:10  </t>
  </si>
  <si>
    <t xml:space="preserve">3U8963 </t>
  </si>
  <si>
    <t xml:space="preserve">2018-09-21 11:10, 14:05  </t>
  </si>
  <si>
    <t xml:space="preserve">MU5412 </t>
  </si>
  <si>
    <t xml:space="preserve">2018-09-24 15:50, 18:35  </t>
  </si>
  <si>
    <t xml:space="preserve">MU5405 </t>
  </si>
  <si>
    <t xml:space="preserve">2018-09-20 9:30, 12:40  </t>
  </si>
  <si>
    <t xml:space="preserve">CA4216  , CA4115 </t>
  </si>
  <si>
    <t xml:space="preserve">2018-09-24 8:25, 9:25  2018-09-24 11:00, 13:45  </t>
  </si>
  <si>
    <t xml:space="preserve">3U8005 </t>
  </si>
  <si>
    <t xml:space="preserve">2018-09-21 6:15, 7:20  </t>
  </si>
  <si>
    <t xml:space="preserve">CZ3461 </t>
  </si>
  <si>
    <t xml:space="preserve">2018-09-17 20:05, 21:50  </t>
  </si>
  <si>
    <t xml:space="preserve">QW6006 </t>
  </si>
  <si>
    <t xml:space="preserve">2018-09-18 14:50, 16:20  </t>
  </si>
  <si>
    <t xml:space="preserve">MU5847 </t>
  </si>
  <si>
    <t xml:space="preserve">2018-09-20 15:05, 16:50  </t>
  </si>
  <si>
    <t xml:space="preserve">CZ6161 </t>
  </si>
  <si>
    <t xml:space="preserve">2018-09-19 7:55, 11:10  </t>
  </si>
  <si>
    <t xml:space="preserve">CA4104 </t>
  </si>
  <si>
    <t xml:space="preserve">2018-09-19 18:00, 21:10  </t>
  </si>
  <si>
    <t xml:space="preserve">2018-09-24 13:10, 14:40  </t>
  </si>
  <si>
    <t xml:space="preserve">CA1406 </t>
  </si>
  <si>
    <t xml:space="preserve">2018-09-21 12:00, 14:45  </t>
  </si>
  <si>
    <t xml:space="preserve">CA4216 </t>
  </si>
  <si>
    <t xml:space="preserve">2018-09-24 8:25, 9:25  </t>
  </si>
  <si>
    <t xml:space="preserve">CA1426 </t>
  </si>
  <si>
    <t xml:space="preserve">2018-09-20 21:15, 0:05  </t>
  </si>
  <si>
    <t xml:space="preserve">CA4107 </t>
  </si>
  <si>
    <t xml:space="preserve">2018-09-21 10:00, 12:45  </t>
  </si>
  <si>
    <t xml:space="preserve">EU2257 </t>
  </si>
  <si>
    <t xml:space="preserve">2018-09-24 13:05, 15:20  </t>
  </si>
  <si>
    <t xml:space="preserve">MU5844 </t>
  </si>
  <si>
    <t xml:space="preserve">2018-09-24 13:00, 14:45  </t>
  </si>
  <si>
    <t xml:space="preserve">KA886  </t>
  </si>
  <si>
    <t>香港→成都</t>
    <phoneticPr fontId="21" type="noConversion"/>
  </si>
  <si>
    <t xml:space="preserve">2018-09-20 10:05, 12:40  </t>
    <phoneticPr fontId="21" type="noConversion"/>
  </si>
  <si>
    <t>项</t>
    <phoneticPr fontId="18" type="noConversion"/>
  </si>
  <si>
    <t>啤酒+茶</t>
    <phoneticPr fontId="18" type="noConversion"/>
  </si>
  <si>
    <t>含食宿</t>
    <phoneticPr fontId="18" type="noConversion"/>
  </si>
  <si>
    <t>活动期间-皮卡</t>
    <phoneticPr fontId="18" type="noConversion"/>
  </si>
  <si>
    <t>后期视频剪辑</t>
    <phoneticPr fontId="18" type="noConversion"/>
  </si>
  <si>
    <t>个</t>
    <phoneticPr fontId="18" type="noConversion"/>
  </si>
  <si>
    <t>次</t>
    <phoneticPr fontId="18" type="noConversion"/>
  </si>
  <si>
    <t>硫酸纸</t>
    <phoneticPr fontId="18" type="noConversion"/>
  </si>
  <si>
    <t>前后</t>
    <phoneticPr fontId="18" type="noConversion"/>
  </si>
  <si>
    <t>含加急费用、快递费用</t>
    <phoneticPr fontId="18" type="noConversion"/>
  </si>
  <si>
    <t>制作物-出行手册</t>
    <phoneticPr fontId="18" type="noConversion"/>
  </si>
  <si>
    <t>制作物-易拉宝</t>
    <phoneticPr fontId="18" type="noConversion"/>
  </si>
  <si>
    <t>制作物-接机牌</t>
    <phoneticPr fontId="18" type="noConversion"/>
  </si>
  <si>
    <t>制作物-车身贴</t>
    <phoneticPr fontId="18" type="noConversion"/>
  </si>
  <si>
    <t>制作物-车号牌</t>
    <phoneticPr fontId="18" type="noConversion"/>
  </si>
  <si>
    <t>制作物-欢迎信</t>
    <phoneticPr fontId="18" type="noConversion"/>
  </si>
  <si>
    <t>制作物-横幅</t>
    <phoneticPr fontId="18" type="noConversion"/>
  </si>
  <si>
    <t>制作物-手拉旗</t>
    <phoneticPr fontId="18" type="noConversion"/>
  </si>
  <si>
    <t>制作物-地图</t>
    <phoneticPr fontId="18" type="noConversion"/>
  </si>
  <si>
    <t>辆</t>
    <phoneticPr fontId="18" type="noConversion"/>
  </si>
  <si>
    <t>含物资车及备用</t>
    <phoneticPr fontId="18" type="noConversion"/>
  </si>
  <si>
    <t>制作物-人名卡</t>
    <phoneticPr fontId="18" type="noConversion"/>
  </si>
  <si>
    <t>张</t>
    <phoneticPr fontId="18" type="noConversion"/>
  </si>
  <si>
    <t>含空白</t>
    <phoneticPr fontId="18" type="noConversion"/>
  </si>
  <si>
    <t>份</t>
    <phoneticPr fontId="18" type="noConversion"/>
  </si>
  <si>
    <t>每份20张，正反印刷</t>
    <phoneticPr fontId="18" type="noConversion"/>
  </si>
  <si>
    <t>采购-登山杖</t>
    <phoneticPr fontId="18" type="noConversion"/>
  </si>
  <si>
    <t>采购-雨衣&amp;鞋套</t>
    <phoneticPr fontId="18" type="noConversion"/>
  </si>
  <si>
    <t>采购-车内置物网</t>
    <phoneticPr fontId="18" type="noConversion"/>
  </si>
  <si>
    <t>项</t>
    <phoneticPr fontId="18" type="noConversion"/>
  </si>
  <si>
    <t>零食</t>
    <phoneticPr fontId="18" type="noConversion"/>
  </si>
  <si>
    <t>红牛、牛肉棒饼干、巧克力等零食</t>
    <phoneticPr fontId="18" type="noConversion"/>
  </si>
  <si>
    <t>采购-坐垫</t>
    <phoneticPr fontId="18" type="noConversion"/>
  </si>
  <si>
    <t>采购-普洱茶</t>
    <phoneticPr fontId="18" type="noConversion"/>
  </si>
  <si>
    <t>采购-水壶</t>
    <phoneticPr fontId="18" type="noConversion"/>
  </si>
  <si>
    <t>采购-魔术巾</t>
    <phoneticPr fontId="18" type="noConversion"/>
  </si>
  <si>
    <t>采购-车内二合一靠垫</t>
    <phoneticPr fontId="18" type="noConversion"/>
  </si>
  <si>
    <t>采购-心经+笔</t>
    <phoneticPr fontId="18" type="noConversion"/>
  </si>
  <si>
    <t>套</t>
    <phoneticPr fontId="18" type="noConversion"/>
  </si>
  <si>
    <t>采购-制作月饼材料</t>
    <phoneticPr fontId="18" type="noConversion"/>
  </si>
  <si>
    <t>采购-一次性烟袋</t>
    <phoneticPr fontId="18" type="noConversion"/>
  </si>
  <si>
    <t>采购-遮阳帽</t>
    <phoneticPr fontId="18" type="noConversion"/>
  </si>
  <si>
    <t>定制-U盘</t>
    <phoneticPr fontId="18" type="noConversion"/>
  </si>
  <si>
    <t>采购-会议纸笔</t>
    <phoneticPr fontId="18" type="noConversion"/>
  </si>
  <si>
    <t>采购-手电筒</t>
    <phoneticPr fontId="18" type="noConversion"/>
  </si>
  <si>
    <t>9月20日房间欢迎水果</t>
    <phoneticPr fontId="18" type="noConversion"/>
  </si>
  <si>
    <t>采购-药品</t>
    <phoneticPr fontId="18" type="noConversion"/>
  </si>
  <si>
    <t>采购-手持氧气瓶</t>
    <phoneticPr fontId="18" type="noConversion"/>
  </si>
  <si>
    <t>采购-钢瓶氧气</t>
    <phoneticPr fontId="18" type="noConversion"/>
  </si>
  <si>
    <t>瓶</t>
    <phoneticPr fontId="18" type="noConversion"/>
  </si>
  <si>
    <t>采购-云烟</t>
    <phoneticPr fontId="18" type="noConversion"/>
  </si>
  <si>
    <t>条</t>
    <phoneticPr fontId="18" type="noConversion"/>
  </si>
  <si>
    <t>Day5 9月24日早餐</t>
    <phoneticPr fontId="18" type="noConversion"/>
  </si>
  <si>
    <t>政府及相关资源协调费用</t>
    <phoneticPr fontId="18" type="noConversion"/>
  </si>
  <si>
    <t>越野车驾驶员 9位、后勤领队 1 位</t>
    <phoneticPr fontId="18" type="noConversion"/>
  </si>
  <si>
    <t>人</t>
    <phoneticPr fontId="18" type="noConversion"/>
  </si>
  <si>
    <t>司机、厨师住宿及餐饮</t>
    <phoneticPr fontId="18" type="noConversion"/>
  </si>
  <si>
    <t>驾驶团队保险</t>
    <phoneticPr fontId="18" type="noConversion"/>
  </si>
  <si>
    <t>9月19日-9月24日</t>
    <phoneticPr fontId="18" type="noConversion"/>
  </si>
  <si>
    <t>件</t>
    <phoneticPr fontId="18" type="noConversion"/>
  </si>
  <si>
    <t>皮卡驾驶员 3 位 ，厨师3位</t>
    <phoneticPr fontId="18" type="noConversion"/>
  </si>
  <si>
    <t>活动期间-车辆、驾驶员使用费/9辆6天</t>
    <phoneticPr fontId="18" type="noConversion"/>
  </si>
  <si>
    <t>1人</t>
    <phoneticPr fontId="18" type="noConversion"/>
  </si>
  <si>
    <t>快递费用</t>
    <phoneticPr fontId="18" type="noConversion"/>
  </si>
  <si>
    <t>机场物料打包费用</t>
    <phoneticPr fontId="18" type="noConversion"/>
  </si>
  <si>
    <t>康辉工作人员补助</t>
    <phoneticPr fontId="18" type="noConversion"/>
  </si>
  <si>
    <t>晚</t>
    <phoneticPr fontId="18" type="noConversion"/>
  </si>
  <si>
    <t>含模切</t>
    <phoneticPr fontId="18" type="noConversion"/>
  </si>
  <si>
    <t>制作物-信封</t>
    <phoneticPr fontId="18" type="noConversion"/>
  </si>
  <si>
    <t>制作物-明信片</t>
    <phoneticPr fontId="18" type="noConversion"/>
  </si>
  <si>
    <t>租赁-点唱机</t>
    <phoneticPr fontId="18" type="noConversion"/>
  </si>
  <si>
    <t>台</t>
    <phoneticPr fontId="18" type="noConversion"/>
  </si>
  <si>
    <t>大疆无人机</t>
    <phoneticPr fontId="18" type="noConversion"/>
  </si>
  <si>
    <t>大疆电池</t>
    <phoneticPr fontId="18" type="noConversion"/>
  </si>
  <si>
    <t>含康辉、执行领队</t>
    <phoneticPr fontId="18" type="noConversion"/>
  </si>
  <si>
    <t>9月19日-23日晚</t>
    <phoneticPr fontId="18" type="noConversion"/>
  </si>
  <si>
    <t>9月20日-23日晚</t>
    <phoneticPr fontId="18" type="noConversion"/>
  </si>
  <si>
    <t>备注</t>
    <phoneticPr fontId="31" type="noConversion"/>
  </si>
  <si>
    <r>
      <t>稻城</t>
    </r>
    <r>
      <rPr>
        <sz val="16"/>
        <color indexed="8"/>
        <rFont val="DengXian"/>
        <family val="3"/>
        <charset val="134"/>
        <scheme val="minor"/>
      </rPr>
      <t>-成都/成都-深圳</t>
    </r>
  </si>
  <si>
    <t>合计</t>
    <phoneticPr fontId="31" type="noConversion"/>
  </si>
  <si>
    <t>稻城→成都→北京首都</t>
  </si>
  <si>
    <t>马建鑫</t>
  </si>
  <si>
    <t>成都→稻城</t>
  </si>
  <si>
    <t>北京首都→成都</t>
  </si>
  <si>
    <t>成都→北京首都</t>
  </si>
  <si>
    <t>李晓玢</t>
  </si>
  <si>
    <t>高健人</t>
  </si>
  <si>
    <t>高笑河</t>
  </si>
  <si>
    <t>稻城→成都</t>
  </si>
  <si>
    <t>郭海</t>
  </si>
  <si>
    <t>程宇</t>
  </si>
  <si>
    <t>田传钊</t>
  </si>
  <si>
    <t>谢嵩</t>
  </si>
  <si>
    <t>成都→上海浦东</t>
  </si>
  <si>
    <t>成都→上海虹桥</t>
  </si>
  <si>
    <t>张炜</t>
  </si>
  <si>
    <t>王南</t>
  </si>
  <si>
    <t>刘靖宇</t>
  </si>
  <si>
    <t>上海虹桥→成都</t>
  </si>
  <si>
    <t>刘壬英</t>
  </si>
  <si>
    <t>只出成都-稻城段，其他三段已出，
需直付给本人费用</t>
    <phoneticPr fontId="31" type="noConversion"/>
  </si>
  <si>
    <t>杨天祥</t>
  </si>
  <si>
    <t>李琳琳</t>
  </si>
  <si>
    <t>丽江→成都</t>
  </si>
  <si>
    <t>李旭</t>
  </si>
  <si>
    <t>昆明→成都</t>
  </si>
  <si>
    <t>乔荣彬</t>
  </si>
  <si>
    <t>高亚琳</t>
  </si>
  <si>
    <t>成都→石家庄</t>
  </si>
  <si>
    <t>成都→昆明</t>
  </si>
  <si>
    <t>长沙→成都</t>
  </si>
  <si>
    <t>2018年360KA合作伙伴峰会-结算单</t>
    <phoneticPr fontId="18" type="noConversion"/>
  </si>
  <si>
    <t>酒水</t>
    <phoneticPr fontId="18" type="noConversion"/>
  </si>
  <si>
    <t>项</t>
    <phoneticPr fontId="18" type="noConversion"/>
  </si>
  <si>
    <t>次</t>
    <phoneticPr fontId="18" type="noConversion"/>
  </si>
  <si>
    <t>其他：干湿纸巾、垃圾袋、暖宝宝</t>
    <phoneticPr fontId="18" type="noConversion"/>
  </si>
  <si>
    <t>机票总价</t>
    <phoneticPr fontId="18" type="noConversion"/>
  </si>
  <si>
    <t>场</t>
    <phoneticPr fontId="18" type="noConversion"/>
  </si>
  <si>
    <t>票面金额</t>
    <phoneticPr fontId="31" type="noConversion"/>
  </si>
  <si>
    <t>退票费用</t>
    <phoneticPr fontId="31" type="noConversion"/>
  </si>
  <si>
    <t>改签费用</t>
    <phoneticPr fontId="31" type="noConversion"/>
  </si>
  <si>
    <t>订单结算
（不含服务费）</t>
    <phoneticPr fontId="31" type="noConversion"/>
  </si>
  <si>
    <t>票价总额
（不含服务费）</t>
    <phoneticPr fontId="31" type="noConversion"/>
  </si>
  <si>
    <t>升舱费用</t>
    <phoneticPr fontId="31" type="noConversion"/>
  </si>
  <si>
    <t>已付款额</t>
    <phoneticPr fontId="31" type="noConversion"/>
  </si>
  <si>
    <t>需补差价</t>
    <phoneticPr fontId="31" type="noConversion"/>
  </si>
  <si>
    <t>待付款额</t>
    <phoneticPr fontId="31" type="noConversion"/>
  </si>
  <si>
    <t>需退款额</t>
    <phoneticPr fontId="31" type="noConversion"/>
  </si>
  <si>
    <t>--</t>
    <phoneticPr fontId="31" type="noConversion"/>
  </si>
  <si>
    <t>龚世铭</t>
    <phoneticPr fontId="31" type="noConversion"/>
  </si>
  <si>
    <t>已微信转账
未开票</t>
    <phoneticPr fontId="31" type="noConversion"/>
  </si>
  <si>
    <t>已对公转账
未开票</t>
    <phoneticPr fontId="31" type="noConversion"/>
  </si>
  <si>
    <t>750</t>
    <phoneticPr fontId="31" type="noConversion"/>
  </si>
  <si>
    <t>2287</t>
    <phoneticPr fontId="31" type="noConversion"/>
  </si>
  <si>
    <t>CA 1406</t>
    <phoneticPr fontId="31" type="noConversion"/>
  </si>
  <si>
    <t>成都→北京首都 升舱费用</t>
    <phoneticPr fontId="31" type="noConversion"/>
  </si>
  <si>
    <t>377</t>
    <phoneticPr fontId="31" type="noConversion"/>
  </si>
  <si>
    <t xml:space="preserve">
已微信转账
未开票</t>
    <phoneticPr fontId="31" type="noConversion"/>
  </si>
  <si>
    <t>583.0</t>
    <phoneticPr fontId="31" type="noConversion"/>
  </si>
  <si>
    <t>杨天祥</t>
    <phoneticPr fontId="31" type="noConversion"/>
  </si>
  <si>
    <t>机票总金额</t>
    <phoneticPr fontId="31" type="noConversion"/>
  </si>
  <si>
    <t>willy</t>
    <phoneticPr fontId="18" type="noConversion"/>
  </si>
  <si>
    <t>6115</t>
    <phoneticPr fontId="18" type="noConversion"/>
  </si>
  <si>
    <t>8.15一间；8.16五间；8.17五间；8.18两间</t>
    <phoneticPr fontId="18" type="noConversion"/>
  </si>
  <si>
    <t>香港-成都-稻城-成都-香港</t>
    <phoneticPr fontId="18" type="noConversion"/>
  </si>
  <si>
    <t>机票费用</t>
    <phoneticPr fontId="18" type="noConversion"/>
  </si>
  <si>
    <t>服务费</t>
    <phoneticPr fontId="18" type="noConversion"/>
  </si>
  <si>
    <t>20</t>
  </si>
  <si>
    <t>邓秋</t>
    <phoneticPr fontId="18" type="noConversion"/>
  </si>
  <si>
    <t>北京-成都-稻城-成都-深圳</t>
    <phoneticPr fontId="18" type="noConversion"/>
  </si>
  <si>
    <t>行程退票费</t>
    <phoneticPr fontId="18" type="noConversion"/>
  </si>
  <si>
    <t>刘璐</t>
    <phoneticPr fontId="18" type="noConversion"/>
  </si>
  <si>
    <t>北京-成都-稻城-成都-北京</t>
    <phoneticPr fontId="18" type="noConversion"/>
  </si>
  <si>
    <t>北京-成都</t>
    <phoneticPr fontId="18" type="noConversion"/>
  </si>
  <si>
    <t>15</t>
  </si>
  <si>
    <t>香港-成都-上海</t>
    <phoneticPr fontId="18" type="noConversion"/>
  </si>
  <si>
    <t>上海-成都-稻城-成都-上海</t>
    <phoneticPr fontId="21" type="noConversion"/>
  </si>
  <si>
    <t>北京→成都-上海</t>
    <phoneticPr fontId="18" type="noConversion"/>
  </si>
  <si>
    <t>张炜</t>
    <phoneticPr fontId="18" type="noConversion"/>
  </si>
  <si>
    <t>北京-成都→北京</t>
    <phoneticPr fontId="18" type="noConversion"/>
  </si>
  <si>
    <t>北京→成都-北京</t>
    <phoneticPr fontId="18" type="noConversion"/>
  </si>
  <si>
    <t>杨炯纬</t>
    <phoneticPr fontId="18" type="noConversion"/>
  </si>
  <si>
    <t>升舱费用</t>
    <phoneticPr fontId="18" type="noConversion"/>
  </si>
  <si>
    <t>高原</t>
    <phoneticPr fontId="18" type="noConversion"/>
  </si>
  <si>
    <t>北京-成都-稻城-成都-北京（双程）</t>
    <phoneticPr fontId="18" type="noConversion"/>
  </si>
  <si>
    <t>侯莹</t>
    <phoneticPr fontId="18" type="noConversion"/>
  </si>
  <si>
    <t>丽江-成都-稻城-成都</t>
    <phoneticPr fontId="18" type="noConversion"/>
  </si>
  <si>
    <t>李旭</t>
    <phoneticPr fontId="18" type="noConversion"/>
  </si>
  <si>
    <t>昆明-成都-稻城-成都-昆明</t>
    <phoneticPr fontId="18" type="noConversion"/>
  </si>
  <si>
    <t>成都-稻城-成都</t>
    <phoneticPr fontId="18" type="noConversion"/>
  </si>
  <si>
    <t>长沙-成都-稻城-成都</t>
    <phoneticPr fontId="18" type="noConversion"/>
  </si>
  <si>
    <t>序号</t>
    <phoneticPr fontId="18" type="noConversion"/>
  </si>
  <si>
    <t>1</t>
    <phoneticPr fontId="18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</si>
  <si>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</si>
  <si>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</si>
  <si>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</si>
  <si>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</si>
  <si>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</si>
  <si>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</si>
  <si>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</si>
  <si>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</si>
  <si>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</si>
  <si>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</si>
  <si>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</si>
  <si>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</si>
  <si>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</si>
  <si>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</si>
  <si>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</si>
  <si>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</si>
  <si>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</si>
  <si>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</si>
  <si>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</si>
  <si>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</si>
  <si>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</si>
  <si>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</si>
  <si>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</si>
  <si>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</si>
  <si>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</si>
  <si>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31</t>
  </si>
  <si>
    <t>32</t>
  </si>
  <si>
    <t>小计</t>
    <phoneticPr fontId="18" type="noConversion"/>
  </si>
  <si>
    <t>大堂消费</t>
    <phoneticPr fontId="18" type="noConversion"/>
  </si>
  <si>
    <t>早点茶饮费用</t>
    <phoneticPr fontId="18" type="noConversion"/>
  </si>
  <si>
    <t>行程领队</t>
    <phoneticPr fontId="18" type="noConversion"/>
  </si>
  <si>
    <t>领队助理</t>
    <phoneticPr fontId="18" type="noConversion"/>
  </si>
  <si>
    <t>后勤领队</t>
    <phoneticPr fontId="18" type="noConversion"/>
  </si>
  <si>
    <t>顾问李旭老师</t>
    <phoneticPr fontId="18" type="noConversion"/>
  </si>
  <si>
    <t>后勤团队</t>
    <phoneticPr fontId="18" type="noConversion"/>
  </si>
  <si>
    <t>踩点住宿费用</t>
    <phoneticPr fontId="18" type="noConversion"/>
  </si>
  <si>
    <t>3000</t>
    <phoneticPr fontId="18" type="noConversion"/>
  </si>
  <si>
    <t>详见机票费用明细</t>
    <phoneticPr fontId="18" type="noConversion"/>
  </si>
  <si>
    <t>中小项目机票差价</t>
    <phoneticPr fontId="18" type="noConversion"/>
  </si>
  <si>
    <t>野外用餐-午餐</t>
    <phoneticPr fontId="18" type="noConversion"/>
  </si>
  <si>
    <t>过桥过路费、停车费、油费、洗车费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</si>
</sst>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;[Red]\(0.00\)"/>
    <numFmt numFmtId="177" formatCode="&quot;￥&quot;#,##0.00_);[Red]\(&quot;￥&quot;#,##0.00\)"/>
    <numFmt numFmtId="178" formatCode="0_ ;[Red]\-0\ "/>
    <numFmt numFmtId="179" formatCode="\¥#,##0_);[Red]\(\¥#,##0\)"/>
    <numFmt numFmtId="180" formatCode="\¥#,##0.00_);[Red]\(\¥#,##0.00\)"/>
    <numFmt numFmtId="181" formatCode="yyyy&quot;年&quot;mm&quot;月&quot;dd&quot;日&quot;"/>
    <numFmt numFmtId="182" formatCode="0.0"/>
    <numFmt numFmtId="183" formatCode="&quot;¥&quot;#,##0.00_);[Red]\(&quot;¥&quot;#,##0.00\)"/>
    <numFmt numFmtId="184" formatCode="0.0_ "/>
  </numFmts>
  <fonts count="44">
    <font>
      <sz val="11"/>
      <color theme="1"/>
      <name val="DengXian"/>
      <charset val="134"/>
      <scheme val="minor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name val="Arial"/>
      <family val="2"/>
    </font>
    <font>
      <sz val="11"/>
      <color indexed="8"/>
      <name val="微软雅黑"/>
      <family val="2"/>
      <charset val="134"/>
    </font>
    <font>
      <sz val="12"/>
      <name val="宋体"/>
      <family val="3"/>
      <charset val="134"/>
    </font>
    <font>
      <sz val="9"/>
      <name val="DengXian"/>
      <scheme val="minor"/>
    </font>
    <font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DengXian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6"/>
      <color indexed="8"/>
      <name val="DengXian"/>
      <family val="3"/>
      <charset val="134"/>
      <scheme val="minor"/>
    </font>
    <font>
      <sz val="16"/>
      <color theme="1"/>
      <name val="DengXian"/>
      <family val="3"/>
      <charset val="134"/>
      <scheme val="minor"/>
    </font>
    <font>
      <b/>
      <sz val="16"/>
      <name val="DengXian"/>
      <family val="3"/>
      <charset val="134"/>
      <scheme val="minor"/>
    </font>
    <font>
      <sz val="9"/>
      <name val="DengXian"/>
      <family val="2"/>
      <charset val="134"/>
      <scheme val="minor"/>
    </font>
    <font>
      <sz val="16"/>
      <color indexed="8"/>
      <name val="DengXian"/>
      <family val="3"/>
      <charset val="134"/>
      <scheme val="minor"/>
    </font>
    <font>
      <sz val="16"/>
      <color rgb="FF000000"/>
      <name val="DengXian"/>
      <family val="3"/>
      <charset val="134"/>
      <scheme val="minor"/>
    </font>
    <font>
      <sz val="16"/>
      <name val="DengXian"/>
      <family val="3"/>
      <charset val="134"/>
      <scheme val="minor"/>
    </font>
    <font>
      <b/>
      <sz val="16"/>
      <color theme="1"/>
      <name val="DengXian"/>
      <family val="3"/>
      <charset val="134"/>
      <scheme val="minor"/>
    </font>
    <font>
      <sz val="16"/>
      <color rgb="FFFF0000"/>
      <name val="DengXian"/>
      <family val="3"/>
      <charset val="134"/>
      <scheme val="minor"/>
    </font>
    <font>
      <sz val="8"/>
      <color theme="1"/>
      <name val="DengXian"/>
      <family val="3"/>
      <charset val="134"/>
      <scheme val="minor"/>
    </font>
    <font>
      <b/>
      <sz val="18"/>
      <color theme="1"/>
      <name val="DengXian"/>
      <family val="3"/>
      <charset val="134"/>
      <scheme val="minor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7"/>
        <bgColor auto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6" fillId="0" borderId="0">
      <alignment vertical="center"/>
    </xf>
    <xf numFmtId="0" fontId="15" fillId="0" borderId="0"/>
    <xf numFmtId="0" fontId="17" fillId="0" borderId="0"/>
    <xf numFmtId="0" fontId="26" fillId="0" borderId="0">
      <alignment vertical="center"/>
    </xf>
    <xf numFmtId="0" fontId="15" fillId="0" borderId="0" applyNumberFormat="0"/>
    <xf numFmtId="0" fontId="15" fillId="0" borderId="0" applyNumberFormat="0"/>
  </cellStyleXfs>
  <cellXfs count="389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8" fontId="7" fillId="2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8" fontId="10" fillId="0" borderId="6" xfId="2" applyNumberFormat="1" applyFont="1" applyFill="1" applyBorder="1" applyAlignment="1">
      <alignment horizontal="center" vertical="center"/>
    </xf>
    <xf numFmtId="0" fontId="10" fillId="0" borderId="6" xfId="2" applyNumberFormat="1" applyFont="1" applyFill="1" applyBorder="1" applyAlignment="1">
      <alignment horizontal="center" vertical="center"/>
    </xf>
    <xf numFmtId="178" fontId="10" fillId="0" borderId="1" xfId="2" applyNumberFormat="1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/>
    </xf>
    <xf numFmtId="178" fontId="10" fillId="6" borderId="1" xfId="2" applyNumberFormat="1" applyFont="1" applyFill="1" applyBorder="1" applyAlignment="1">
      <alignment horizontal="center" vertical="center"/>
    </xf>
    <xf numFmtId="0" fontId="10" fillId="6" borderId="1" xfId="2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9" fontId="7" fillId="4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7" borderId="1" xfId="0" applyNumberFormat="1" applyFont="1" applyFill="1" applyBorder="1" applyAlignment="1">
      <alignment horizontal="center" vertical="center" wrapText="1"/>
    </xf>
    <xf numFmtId="179" fontId="7" fillId="4" borderId="5" xfId="0" applyNumberFormat="1" applyFont="1" applyFill="1" applyBorder="1" applyAlignment="1">
      <alignment horizontal="center" vertical="center" wrapText="1"/>
    </xf>
    <xf numFmtId="177" fontId="11" fillId="5" borderId="9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79" fontId="7" fillId="2" borderId="6" xfId="0" applyNumberFormat="1" applyFont="1" applyFill="1" applyBorder="1" applyAlignment="1">
      <alignment horizontal="center" vertical="center" wrapText="1"/>
    </xf>
    <xf numFmtId="179" fontId="7" fillId="6" borderId="1" xfId="0" applyNumberFormat="1" applyFont="1" applyFill="1" applyBorder="1" applyAlignment="1">
      <alignment horizontal="center" vertical="center" wrapText="1"/>
    </xf>
    <xf numFmtId="179" fontId="13" fillId="4" borderId="1" xfId="0" applyNumberFormat="1" applyFont="1" applyFill="1" applyBorder="1" applyAlignment="1">
      <alignment horizontal="center" vertical="center" wrapText="1"/>
    </xf>
    <xf numFmtId="38" fontId="7" fillId="0" borderId="1" xfId="0" applyNumberFormat="1" applyFont="1" applyFill="1" applyBorder="1" applyAlignment="1">
      <alignment horizontal="center" vertical="center" wrapText="1"/>
    </xf>
    <xf numFmtId="38" fontId="7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80" fontId="7" fillId="2" borderId="1" xfId="0" applyNumberFormat="1" applyFont="1" applyFill="1" applyBorder="1" applyAlignment="1">
      <alignment horizontal="center" vertical="center" wrapText="1"/>
    </xf>
    <xf numFmtId="179" fontId="13" fillId="4" borderId="5" xfId="0" applyNumberFormat="1" applyFont="1" applyFill="1" applyBorder="1" applyAlignment="1">
      <alignment horizontal="center" vertical="center" wrapText="1"/>
    </xf>
    <xf numFmtId="179" fontId="7" fillId="2" borderId="18" xfId="0" applyNumberFormat="1" applyFont="1" applyFill="1" applyBorder="1" applyAlignment="1">
      <alignment horizontal="center" vertical="center" wrapText="1"/>
    </xf>
    <xf numFmtId="179" fontId="7" fillId="2" borderId="19" xfId="0" applyNumberFormat="1" applyFont="1" applyFill="1" applyBorder="1" applyAlignment="1">
      <alignment horizontal="center" vertical="center" wrapText="1"/>
    </xf>
    <xf numFmtId="179" fontId="13" fillId="2" borderId="20" xfId="0" applyNumberFormat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79" fontId="14" fillId="2" borderId="6" xfId="0" applyNumberFormat="1" applyFont="1" applyFill="1" applyBorder="1" applyAlignment="1">
      <alignment horizontal="center" vertical="center" wrapText="1"/>
    </xf>
    <xf numFmtId="179" fontId="1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9" fillId="0" borderId="1" xfId="2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58" fontId="7" fillId="2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79" fontId="7" fillId="2" borderId="23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0" fillId="0" borderId="23" xfId="2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7" fillId="8" borderId="23" xfId="0" applyFont="1" applyFill="1" applyBorder="1" applyAlignment="1">
      <alignment horizontal="center"/>
    </xf>
    <xf numFmtId="178" fontId="10" fillId="0" borderId="23" xfId="2" applyNumberFormat="1" applyFont="1" applyFill="1" applyBorder="1" applyAlignment="1">
      <alignment horizontal="center" vertical="center"/>
    </xf>
    <xf numFmtId="0" fontId="10" fillId="0" borderId="23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79" fontId="7" fillId="0" borderId="23" xfId="0" applyNumberFormat="1" applyFont="1" applyFill="1" applyBorder="1" applyAlignment="1">
      <alignment horizontal="center" vertical="center" wrapText="1"/>
    </xf>
    <xf numFmtId="179" fontId="7" fillId="0" borderId="6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9" fontId="9" fillId="0" borderId="26" xfId="0" applyNumberFormat="1" applyFont="1" applyFill="1" applyBorder="1" applyAlignment="1">
      <alignment horizontal="center" vertical="center" wrapText="1"/>
    </xf>
    <xf numFmtId="38" fontId="7" fillId="0" borderId="2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9" fontId="7" fillId="0" borderId="27" xfId="0" applyNumberFormat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/>
    </xf>
    <xf numFmtId="179" fontId="7" fillId="2" borderId="27" xfId="0" applyNumberFormat="1" applyFont="1" applyFill="1" applyBorder="1" applyAlignment="1">
      <alignment horizontal="center" vertical="center" wrapText="1"/>
    </xf>
    <xf numFmtId="178" fontId="10" fillId="0" borderId="27" xfId="2" applyNumberFormat="1" applyFont="1" applyFill="1" applyBorder="1" applyAlignment="1">
      <alignment horizontal="center" vertical="center"/>
    </xf>
    <xf numFmtId="0" fontId="10" fillId="0" borderId="27" xfId="2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38" fontId="7" fillId="0" borderId="23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49" fontId="28" fillId="0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49" fontId="32" fillId="0" borderId="13" xfId="0" applyNumberFormat="1" applyFont="1" applyFill="1" applyBorder="1" applyAlignment="1">
      <alignment horizontal="center" vertical="center" wrapText="1" shrinkToFit="1"/>
    </xf>
    <xf numFmtId="181" fontId="32" fillId="0" borderId="27" xfId="0" applyNumberFormat="1" applyFont="1" applyFill="1" applyBorder="1" applyAlignment="1">
      <alignment horizontal="center" vertical="center" wrapText="1" shrinkToFit="1"/>
    </xf>
    <xf numFmtId="49" fontId="32" fillId="0" borderId="27" xfId="0" applyNumberFormat="1" applyFont="1" applyFill="1" applyBorder="1" applyAlignment="1">
      <alignment horizontal="center" vertical="center" wrapText="1" shrinkToFit="1"/>
    </xf>
    <xf numFmtId="182" fontId="32" fillId="0" borderId="27" xfId="0" applyNumberFormat="1" applyFont="1" applyFill="1" applyBorder="1" applyAlignment="1">
      <alignment horizontal="center" vertical="center" wrapText="1" shrinkToFit="1"/>
    </xf>
    <xf numFmtId="49" fontId="32" fillId="10" borderId="13" xfId="0" applyNumberFormat="1" applyFont="1" applyFill="1" applyBorder="1" applyAlignment="1">
      <alignment horizontal="center" vertical="center" wrapText="1" shrinkToFit="1"/>
    </xf>
    <xf numFmtId="181" fontId="32" fillId="10" borderId="27" xfId="0" applyNumberFormat="1" applyFont="1" applyFill="1" applyBorder="1" applyAlignment="1">
      <alignment horizontal="center" vertical="center" wrapText="1" shrinkToFit="1"/>
    </xf>
    <xf numFmtId="49" fontId="32" fillId="10" borderId="27" xfId="0" applyNumberFormat="1" applyFont="1" applyFill="1" applyBorder="1" applyAlignment="1">
      <alignment horizontal="center" vertical="center" wrapText="1" shrinkToFit="1"/>
    </xf>
    <xf numFmtId="182" fontId="32" fillId="10" borderId="27" xfId="0" applyNumberFormat="1" applyFont="1" applyFill="1" applyBorder="1" applyAlignment="1">
      <alignment horizontal="center" vertical="center" wrapText="1" shrinkToFit="1"/>
    </xf>
    <xf numFmtId="49" fontId="33" fillId="10" borderId="13" xfId="0" applyNumberFormat="1" applyFont="1" applyFill="1" applyBorder="1" applyAlignment="1">
      <alignment horizontal="center" vertical="center" wrapText="1" shrinkToFit="1"/>
    </xf>
    <xf numFmtId="49" fontId="33" fillId="10" borderId="27" xfId="0" applyNumberFormat="1" applyFont="1" applyFill="1" applyBorder="1" applyAlignment="1">
      <alignment horizontal="center" vertical="center" wrapText="1" shrinkToFit="1"/>
    </xf>
    <xf numFmtId="0" fontId="29" fillId="10" borderId="27" xfId="0" applyFont="1" applyFill="1" applyBorder="1" applyAlignment="1">
      <alignment horizontal="center"/>
    </xf>
    <xf numFmtId="0" fontId="34" fillId="10" borderId="13" xfId="5" applyFont="1" applyFill="1" applyBorder="1" applyAlignment="1">
      <alignment horizontal="center" vertical="center"/>
    </xf>
    <xf numFmtId="0" fontId="34" fillId="10" borderId="27" xfId="5" applyFont="1" applyFill="1" applyBorder="1" applyAlignment="1">
      <alignment horizontal="left" vertical="center"/>
    </xf>
    <xf numFmtId="0" fontId="34" fillId="10" borderId="27" xfId="5" applyFont="1" applyFill="1" applyBorder="1" applyAlignment="1">
      <alignment horizontal="center" vertical="center"/>
    </xf>
    <xf numFmtId="182" fontId="34" fillId="10" borderId="27" xfId="5" applyNumberFormat="1" applyFont="1" applyFill="1" applyBorder="1" applyAlignment="1">
      <alignment horizontal="center" vertical="center"/>
    </xf>
    <xf numFmtId="184" fontId="29" fillId="10" borderId="27" xfId="0" applyNumberFormat="1" applyFont="1" applyFill="1" applyBorder="1" applyAlignment="1">
      <alignment horizontal="center" vertical="center"/>
    </xf>
    <xf numFmtId="0" fontId="34" fillId="0" borderId="27" xfId="5" applyFont="1" applyFill="1" applyBorder="1" applyAlignment="1">
      <alignment horizontal="left" vertical="center"/>
    </xf>
    <xf numFmtId="0" fontId="34" fillId="0" borderId="27" xfId="5" applyFont="1" applyFill="1" applyBorder="1" applyAlignment="1">
      <alignment horizontal="center" vertical="center"/>
    </xf>
    <xf numFmtId="182" fontId="34" fillId="0" borderId="27" xfId="5" applyNumberFormat="1" applyFont="1" applyFill="1" applyBorder="1" applyAlignment="1">
      <alignment horizontal="center" vertical="center"/>
    </xf>
    <xf numFmtId="0" fontId="34" fillId="0" borderId="13" xfId="5" applyFont="1" applyFill="1" applyBorder="1" applyAlignment="1">
      <alignment horizontal="center" vertical="center"/>
    </xf>
    <xf numFmtId="0" fontId="32" fillId="0" borderId="27" xfId="0" applyNumberFormat="1" applyFont="1" applyFill="1" applyBorder="1" applyAlignment="1">
      <alignment horizontal="center" vertical="center" wrapText="1" shrinkToFit="1"/>
    </xf>
    <xf numFmtId="0" fontId="34" fillId="11" borderId="13" xfId="5" applyFont="1" applyFill="1" applyBorder="1" applyAlignment="1">
      <alignment horizontal="center" vertical="center"/>
    </xf>
    <xf numFmtId="0" fontId="34" fillId="11" borderId="27" xfId="5" applyFont="1" applyFill="1" applyBorder="1" applyAlignment="1">
      <alignment horizontal="left" vertical="center"/>
    </xf>
    <xf numFmtId="0" fontId="34" fillId="11" borderId="27" xfId="5" applyFont="1" applyFill="1" applyBorder="1" applyAlignment="1">
      <alignment horizontal="center" vertical="center"/>
    </xf>
    <xf numFmtId="182" fontId="32" fillId="11" borderId="27" xfId="0" applyNumberFormat="1" applyFont="1" applyFill="1" applyBorder="1" applyAlignment="1">
      <alignment horizontal="center" vertical="center" wrapText="1" shrinkToFit="1"/>
    </xf>
    <xf numFmtId="49" fontId="32" fillId="11" borderId="27" xfId="0" applyNumberFormat="1" applyFont="1" applyFill="1" applyBorder="1" applyAlignment="1">
      <alignment horizontal="center" vertical="center" wrapText="1" shrinkToFit="1"/>
    </xf>
    <xf numFmtId="182" fontId="34" fillId="11" borderId="27" xfId="5" applyNumberFormat="1" applyFont="1" applyFill="1" applyBorder="1" applyAlignment="1">
      <alignment horizontal="center" vertical="center"/>
    </xf>
    <xf numFmtId="182" fontId="29" fillId="0" borderId="27" xfId="0" applyNumberFormat="1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 wrapText="1" shrinkToFit="1"/>
    </xf>
    <xf numFmtId="0" fontId="34" fillId="9" borderId="13" xfId="5" applyFont="1" applyFill="1" applyBorder="1" applyAlignment="1">
      <alignment horizontal="center" vertical="center"/>
    </xf>
    <xf numFmtId="0" fontId="34" fillId="9" borderId="27" xfId="5" applyFont="1" applyFill="1" applyBorder="1" applyAlignment="1">
      <alignment horizontal="left" vertical="center"/>
    </xf>
    <xf numFmtId="0" fontId="34" fillId="9" borderId="27" xfId="5" applyFont="1" applyFill="1" applyBorder="1" applyAlignment="1">
      <alignment horizontal="center" vertical="center"/>
    </xf>
    <xf numFmtId="182" fontId="32" fillId="9" borderId="27" xfId="0" applyNumberFormat="1" applyFont="1" applyFill="1" applyBorder="1" applyAlignment="1">
      <alignment horizontal="center" vertical="center" wrapText="1" shrinkToFit="1"/>
    </xf>
    <xf numFmtId="49" fontId="32" fillId="9" borderId="27" xfId="0" applyNumberFormat="1" applyFont="1" applyFill="1" applyBorder="1" applyAlignment="1">
      <alignment horizontal="center" vertical="center" wrapText="1" shrinkToFit="1"/>
    </xf>
    <xf numFmtId="182" fontId="34" fillId="9" borderId="27" xfId="5" applyNumberFormat="1" applyFont="1" applyFill="1" applyBorder="1" applyAlignment="1">
      <alignment horizontal="center" vertical="center"/>
    </xf>
    <xf numFmtId="182" fontId="32" fillId="9" borderId="27" xfId="0" quotePrefix="1" applyNumberFormat="1" applyFont="1" applyFill="1" applyBorder="1" applyAlignment="1">
      <alignment horizontal="center" vertical="center" wrapText="1" shrinkToFit="1"/>
    </xf>
    <xf numFmtId="0" fontId="37" fillId="0" borderId="27" xfId="0" applyFont="1" applyFill="1" applyBorder="1" applyAlignment="1">
      <alignment horizontal="center" vertical="center" wrapText="1"/>
    </xf>
    <xf numFmtId="49" fontId="32" fillId="0" borderId="27" xfId="0" applyNumberFormat="1" applyFont="1" applyFill="1" applyBorder="1" applyAlignment="1">
      <alignment horizontal="center" vertical="center" shrinkToFit="1"/>
    </xf>
    <xf numFmtId="49" fontId="33" fillId="0" borderId="13" xfId="0" applyNumberFormat="1" applyFont="1" applyFill="1" applyBorder="1" applyAlignment="1">
      <alignment horizontal="center" vertical="center" wrapText="1" shrinkToFit="1"/>
    </xf>
    <xf numFmtId="182" fontId="35" fillId="0" borderId="27" xfId="0" applyNumberFormat="1" applyFont="1" applyFill="1" applyBorder="1" applyAlignment="1">
      <alignment horizontal="center" vertical="center"/>
    </xf>
    <xf numFmtId="49" fontId="28" fillId="0" borderId="27" xfId="0" applyNumberFormat="1" applyFont="1" applyFill="1" applyBorder="1" applyAlignment="1">
      <alignment horizontal="center" vertical="center" wrapText="1" shrinkToFit="1"/>
    </xf>
    <xf numFmtId="184" fontId="35" fillId="0" borderId="27" xfId="0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/>
    </xf>
    <xf numFmtId="184" fontId="38" fillId="9" borderId="15" xfId="0" applyNumberFormat="1" applyFont="1" applyFill="1" applyBorder="1" applyAlignment="1">
      <alignment horizontal="center" vertical="center"/>
    </xf>
    <xf numFmtId="0" fontId="35" fillId="0" borderId="42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182" fontId="35" fillId="0" borderId="43" xfId="0" applyNumberFormat="1" applyFont="1" applyFill="1" applyBorder="1" applyAlignment="1">
      <alignment horizontal="center" vertical="center"/>
    </xf>
    <xf numFmtId="49" fontId="28" fillId="0" borderId="43" xfId="0" applyNumberFormat="1" applyFont="1" applyFill="1" applyBorder="1" applyAlignment="1">
      <alignment horizontal="center" vertical="center" wrapText="1" shrinkToFit="1"/>
    </xf>
    <xf numFmtId="49" fontId="28" fillId="0" borderId="21" xfId="0" applyNumberFormat="1" applyFont="1" applyFill="1" applyBorder="1" applyAlignment="1">
      <alignment horizontal="center" vertical="center" wrapText="1" shrinkToFit="1"/>
    </xf>
    <xf numFmtId="184" fontId="35" fillId="0" borderId="30" xfId="0" applyNumberFormat="1" applyFont="1" applyFill="1" applyBorder="1" applyAlignment="1">
      <alignment horizontal="center" vertical="center"/>
    </xf>
    <xf numFmtId="49" fontId="32" fillId="0" borderId="31" xfId="0" applyNumberFormat="1" applyFont="1" applyFill="1" applyBorder="1" applyAlignment="1">
      <alignment horizontal="center" vertical="center" wrapText="1" shrinkToFit="1"/>
    </xf>
    <xf numFmtId="49" fontId="32" fillId="0" borderId="43" xfId="0" applyNumberFormat="1" applyFont="1" applyFill="1" applyBorder="1" applyAlignment="1">
      <alignment horizontal="center" vertical="center" wrapText="1" shrinkToFit="1"/>
    </xf>
    <xf numFmtId="49" fontId="32" fillId="0" borderId="44" xfId="0" applyNumberFormat="1" applyFont="1" applyFill="1" applyBorder="1" applyAlignment="1">
      <alignment horizontal="center" vertical="center" wrapText="1" shrinkToFit="1"/>
    </xf>
    <xf numFmtId="0" fontId="37" fillId="0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182" fontId="29" fillId="0" borderId="27" xfId="0" applyNumberFormat="1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 wrapText="1" shrinkToFit="1"/>
    </xf>
    <xf numFmtId="49" fontId="32" fillId="0" borderId="27" xfId="0" applyNumberFormat="1" applyFont="1" applyFill="1" applyBorder="1" applyAlignment="1">
      <alignment horizontal="center" vertical="center" wrapText="1" shrinkToFit="1"/>
    </xf>
    <xf numFmtId="176" fontId="32" fillId="9" borderId="27" xfId="0" applyNumberFormat="1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/>
    <xf numFmtId="49" fontId="39" fillId="12" borderId="27" xfId="0" applyNumberFormat="1" applyFont="1" applyFill="1" applyBorder="1" applyAlignment="1">
      <alignment horizontal="center" vertical="center"/>
    </xf>
    <xf numFmtId="0" fontId="4" fillId="12" borderId="27" xfId="2" applyFont="1" applyFill="1" applyBorder="1" applyAlignment="1">
      <alignment horizontal="center" vertical="center"/>
    </xf>
    <xf numFmtId="49" fontId="40" fillId="0" borderId="27" xfId="0" applyNumberFormat="1" applyFont="1" applyFill="1" applyBorder="1" applyAlignment="1">
      <alignment horizontal="center" vertical="center" wrapText="1" shrinkToFit="1"/>
    </xf>
    <xf numFmtId="0" fontId="5" fillId="0" borderId="27" xfId="5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horizontal="left" vertical="center"/>
    </xf>
    <xf numFmtId="176" fontId="40" fillId="0" borderId="27" xfId="0" applyNumberFormat="1" applyFont="1" applyFill="1" applyBorder="1" applyAlignment="1">
      <alignment horizontal="center" vertical="center" wrapText="1" shrinkToFit="1"/>
    </xf>
    <xf numFmtId="176" fontId="5" fillId="0" borderId="27" xfId="5" applyNumberFormat="1" applyFont="1" applyFill="1" applyBorder="1" applyAlignment="1">
      <alignment horizontal="center" vertical="center"/>
    </xf>
    <xf numFmtId="176" fontId="41" fillId="0" borderId="27" xfId="0" applyNumberFormat="1" applyFont="1" applyFill="1" applyBorder="1" applyAlignment="1">
      <alignment horizontal="center" vertical="center"/>
    </xf>
    <xf numFmtId="176" fontId="41" fillId="0" borderId="0" xfId="0" applyNumberFormat="1" applyFont="1" applyFill="1" applyBorder="1" applyAlignment="1">
      <alignment horizontal="center" vertical="center"/>
    </xf>
    <xf numFmtId="0" fontId="40" fillId="0" borderId="27" xfId="0" applyNumberFormat="1" applyFont="1" applyFill="1" applyBorder="1" applyAlignment="1">
      <alignment horizontal="center" vertical="center" wrapText="1" shrinkToFit="1"/>
    </xf>
    <xf numFmtId="0" fontId="5" fillId="0" borderId="27" xfId="5" applyNumberFormat="1" applyFont="1" applyFill="1" applyBorder="1" applyAlignment="1">
      <alignment horizontal="center" vertical="center"/>
    </xf>
    <xf numFmtId="184" fontId="29" fillId="0" borderId="0" xfId="0" applyNumberFormat="1" applyFont="1" applyFill="1" applyBorder="1" applyAlignment="1">
      <alignment horizontal="center" vertical="center"/>
    </xf>
    <xf numFmtId="179" fontId="14" fillId="2" borderId="27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2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/>
    </xf>
    <xf numFmtId="0" fontId="10" fillId="0" borderId="28" xfId="2" applyFont="1" applyFill="1" applyBorder="1" applyAlignment="1">
      <alignment horizontal="center" vertical="center"/>
    </xf>
    <xf numFmtId="0" fontId="10" fillId="0" borderId="29" xfId="2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4" borderId="1" xfId="2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left"/>
    </xf>
    <xf numFmtId="0" fontId="4" fillId="3" borderId="2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7" fillId="2" borderId="3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0" fontId="38" fillId="9" borderId="37" xfId="0" applyFont="1" applyFill="1" applyBorder="1" applyAlignment="1">
      <alignment horizontal="center" vertical="center"/>
    </xf>
    <xf numFmtId="0" fontId="38" fillId="9" borderId="38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49" fontId="29" fillId="9" borderId="40" xfId="0" applyNumberFormat="1" applyFont="1" applyFill="1" applyBorder="1" applyAlignment="1">
      <alignment horizontal="center"/>
    </xf>
    <xf numFmtId="0" fontId="29" fillId="9" borderId="38" xfId="0" applyFont="1" applyFill="1" applyBorder="1" applyAlignment="1">
      <alignment horizontal="center"/>
    </xf>
    <xf numFmtId="0" fontId="29" fillId="9" borderId="41" xfId="0" applyFont="1" applyFill="1" applyBorder="1" applyAlignment="1">
      <alignment horizontal="center"/>
    </xf>
    <xf numFmtId="182" fontId="29" fillId="0" borderId="27" xfId="0" applyNumberFormat="1" applyFont="1" applyFill="1" applyBorder="1" applyAlignment="1">
      <alignment horizontal="center" vertical="center"/>
    </xf>
    <xf numFmtId="182" fontId="29" fillId="9" borderId="27" xfId="0" applyNumberFormat="1" applyFont="1" applyFill="1" applyBorder="1" applyAlignment="1">
      <alignment horizontal="center" vertical="center"/>
    </xf>
    <xf numFmtId="0" fontId="29" fillId="9" borderId="27" xfId="0" applyFont="1" applyFill="1" applyBorder="1" applyAlignment="1">
      <alignment horizontal="center" vertical="center"/>
    </xf>
    <xf numFmtId="0" fontId="29" fillId="9" borderId="27" xfId="0" applyFont="1" applyFill="1" applyBorder="1" applyAlignment="1">
      <alignment horizontal="center" vertical="center" wrapText="1"/>
    </xf>
    <xf numFmtId="183" fontId="36" fillId="9" borderId="27" xfId="0" applyNumberFormat="1" applyFont="1" applyFill="1" applyBorder="1" applyAlignment="1">
      <alignment horizontal="center" vertical="center"/>
    </xf>
    <xf numFmtId="0" fontId="29" fillId="9" borderId="30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/>
    </xf>
    <xf numFmtId="0" fontId="29" fillId="9" borderId="26" xfId="0" applyFont="1" applyFill="1" applyBorder="1" applyAlignment="1">
      <alignment horizontal="center" vertical="center"/>
    </xf>
    <xf numFmtId="0" fontId="29" fillId="9" borderId="30" xfId="0" applyFont="1" applyFill="1" applyBorder="1" applyAlignment="1">
      <alignment horizontal="center" vertical="center"/>
    </xf>
    <xf numFmtId="0" fontId="29" fillId="9" borderId="19" xfId="0" applyFont="1" applyFill="1" applyBorder="1" applyAlignment="1">
      <alignment horizontal="center" vertical="center" wrapText="1"/>
    </xf>
    <xf numFmtId="0" fontId="29" fillId="9" borderId="19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49" fontId="32" fillId="0" borderId="19" xfId="0" applyNumberFormat="1" applyFont="1" applyFill="1" applyBorder="1" applyAlignment="1">
      <alignment horizontal="center" vertical="center" wrapText="1" shrinkToFit="1"/>
    </xf>
    <xf numFmtId="49" fontId="32" fillId="0" borderId="27" xfId="0" applyNumberFormat="1" applyFont="1" applyFill="1" applyBorder="1" applyAlignment="1">
      <alignment horizontal="center" vertical="center" wrapText="1" shrinkToFit="1"/>
    </xf>
    <xf numFmtId="182" fontId="29" fillId="11" borderId="27" xfId="0" applyNumberFormat="1" applyFont="1" applyFill="1" applyBorder="1" applyAlignment="1">
      <alignment horizontal="center" vertical="center"/>
    </xf>
    <xf numFmtId="0" fontId="29" fillId="11" borderId="27" xfId="0" applyFont="1" applyFill="1" applyBorder="1" applyAlignment="1">
      <alignment horizontal="center" vertical="center"/>
    </xf>
    <xf numFmtId="49" fontId="32" fillId="11" borderId="27" xfId="0" applyNumberFormat="1" applyFont="1" applyFill="1" applyBorder="1" applyAlignment="1">
      <alignment horizontal="center" vertical="center" wrapText="1" shrinkToFit="1"/>
    </xf>
    <xf numFmtId="49" fontId="32" fillId="11" borderId="19" xfId="0" applyNumberFormat="1" applyFont="1" applyFill="1" applyBorder="1" applyAlignment="1">
      <alignment horizontal="center" vertical="center" wrapText="1" shrinkToFit="1"/>
    </xf>
    <xf numFmtId="184" fontId="29" fillId="0" borderId="27" xfId="0" applyNumberFormat="1" applyFont="1" applyFill="1" applyBorder="1" applyAlignment="1">
      <alignment horizontal="center" vertical="center"/>
    </xf>
    <xf numFmtId="184" fontId="29" fillId="10" borderId="30" xfId="0" applyNumberFormat="1" applyFont="1" applyFill="1" applyBorder="1" applyAlignment="1">
      <alignment horizontal="center" vertical="center"/>
    </xf>
    <xf numFmtId="184" fontId="29" fillId="10" borderId="26" xfId="0" applyNumberFormat="1" applyFont="1" applyFill="1" applyBorder="1" applyAlignment="1">
      <alignment horizontal="center" vertical="center"/>
    </xf>
    <xf numFmtId="0" fontId="29" fillId="10" borderId="27" xfId="0" applyFont="1" applyFill="1" applyBorder="1" applyAlignment="1">
      <alignment horizontal="center" vertical="center"/>
    </xf>
    <xf numFmtId="49" fontId="32" fillId="10" borderId="27" xfId="0" applyNumberFormat="1" applyFont="1" applyFill="1" applyBorder="1" applyAlignment="1">
      <alignment horizontal="center" vertical="center" wrapText="1" shrinkToFit="1"/>
    </xf>
    <xf numFmtId="184" fontId="36" fillId="10" borderId="27" xfId="0" applyNumberFormat="1" applyFont="1" applyFill="1" applyBorder="1" applyAlignment="1">
      <alignment horizontal="center" vertical="center"/>
    </xf>
    <xf numFmtId="0" fontId="36" fillId="10" borderId="27" xfId="0" applyFont="1" applyFill="1" applyBorder="1" applyAlignment="1">
      <alignment horizontal="center" vertical="center"/>
    </xf>
    <xf numFmtId="0" fontId="29" fillId="10" borderId="19" xfId="0" applyFont="1" applyFill="1" applyBorder="1" applyAlignment="1">
      <alignment horizontal="center" vertical="center" wrapText="1"/>
    </xf>
    <xf numFmtId="0" fontId="29" fillId="10" borderId="19" xfId="0" applyFont="1" applyFill="1" applyBorder="1" applyAlignment="1">
      <alignment horizontal="center" vertical="center"/>
    </xf>
    <xf numFmtId="184" fontId="29" fillId="10" borderId="7" xfId="0" applyNumberFormat="1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 wrapText="1"/>
    </xf>
    <xf numFmtId="49" fontId="32" fillId="0" borderId="30" xfId="0" applyNumberFormat="1" applyFont="1" applyFill="1" applyBorder="1" applyAlignment="1">
      <alignment horizontal="center" vertical="center" wrapText="1" shrinkToFit="1"/>
    </xf>
    <xf numFmtId="49" fontId="32" fillId="0" borderId="26" xfId="0" applyNumberFormat="1" applyFont="1" applyFill="1" applyBorder="1" applyAlignment="1">
      <alignment horizontal="center" vertical="center" wrapText="1" shrinkToFit="1"/>
    </xf>
    <xf numFmtId="184" fontId="29" fillId="10" borderId="27" xfId="0" applyNumberFormat="1" applyFont="1" applyFill="1" applyBorder="1" applyAlignment="1">
      <alignment horizontal="center" vertical="center"/>
    </xf>
    <xf numFmtId="49" fontId="32" fillId="10" borderId="30" xfId="0" applyNumberFormat="1" applyFont="1" applyFill="1" applyBorder="1" applyAlignment="1">
      <alignment horizontal="center" vertical="center" wrapText="1" shrinkToFit="1"/>
    </xf>
    <xf numFmtId="49" fontId="32" fillId="10" borderId="7" xfId="0" applyNumberFormat="1" applyFont="1" applyFill="1" applyBorder="1" applyAlignment="1">
      <alignment horizontal="center" vertical="center" wrapText="1" shrinkToFit="1"/>
    </xf>
    <xf numFmtId="49" fontId="32" fillId="10" borderId="26" xfId="0" applyNumberFormat="1" applyFont="1" applyFill="1" applyBorder="1" applyAlignment="1">
      <alignment horizontal="center" vertical="center" wrapText="1" shrinkToFit="1"/>
    </xf>
    <xf numFmtId="49" fontId="28" fillId="9" borderId="34" xfId="0" applyNumberFormat="1" applyFont="1" applyFill="1" applyBorder="1" applyAlignment="1">
      <alignment horizontal="center" vertical="center"/>
    </xf>
    <xf numFmtId="49" fontId="28" fillId="9" borderId="36" xfId="0" applyNumberFormat="1" applyFont="1" applyFill="1" applyBorder="1" applyAlignment="1">
      <alignment horizontal="center" vertical="center"/>
    </xf>
    <xf numFmtId="49" fontId="32" fillId="0" borderId="7" xfId="0" applyNumberFormat="1" applyFont="1" applyFill="1" applyBorder="1" applyAlignment="1">
      <alignment horizontal="center" vertical="center" wrapText="1" shrinkToFit="1"/>
    </xf>
    <xf numFmtId="49" fontId="28" fillId="9" borderId="33" xfId="0" applyNumberFormat="1" applyFont="1" applyFill="1" applyBorder="1" applyAlignment="1">
      <alignment horizontal="center" vertical="center" wrapText="1"/>
    </xf>
    <xf numFmtId="49" fontId="28" fillId="9" borderId="26" xfId="0" applyNumberFormat="1" applyFont="1" applyFill="1" applyBorder="1" applyAlignment="1">
      <alignment horizontal="center" vertical="center" wrapText="1"/>
    </xf>
    <xf numFmtId="49" fontId="28" fillId="9" borderId="33" xfId="0" applyNumberFormat="1" applyFont="1" applyFill="1" applyBorder="1" applyAlignment="1">
      <alignment horizontal="center" vertical="center"/>
    </xf>
    <xf numFmtId="49" fontId="28" fillId="9" borderId="26" xfId="0" applyNumberFormat="1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left" vertical="center"/>
    </xf>
    <xf numFmtId="49" fontId="28" fillId="9" borderId="32" xfId="0" applyNumberFormat="1" applyFont="1" applyFill="1" applyBorder="1" applyAlignment="1">
      <alignment horizontal="center" vertical="center"/>
    </xf>
    <xf numFmtId="49" fontId="28" fillId="9" borderId="35" xfId="0" applyNumberFormat="1" applyFont="1" applyFill="1" applyBorder="1" applyAlignment="1">
      <alignment horizontal="center" vertical="center"/>
    </xf>
    <xf numFmtId="0" fontId="30" fillId="9" borderId="33" xfId="2" applyFont="1" applyFill="1" applyBorder="1" applyAlignment="1">
      <alignment horizontal="center" vertical="center"/>
    </xf>
    <xf numFmtId="0" fontId="30" fillId="9" borderId="26" xfId="2" applyFont="1" applyFill="1" applyBorder="1" applyAlignment="1">
      <alignment horizontal="center" vertical="center"/>
    </xf>
    <xf numFmtId="49" fontId="28" fillId="9" borderId="33" xfId="0" applyNumberFormat="1" applyFont="1" applyFill="1" applyBorder="1" applyAlignment="1">
      <alignment horizontal="center" vertical="center" wrapText="1" shrinkToFit="1"/>
    </xf>
    <xf numFmtId="49" fontId="28" fillId="9" borderId="26" xfId="0" applyNumberFormat="1" applyFont="1" applyFill="1" applyBorder="1" applyAlignment="1">
      <alignment horizontal="center" vertical="center" wrapText="1" shrinkToFit="1"/>
    </xf>
    <xf numFmtId="0" fontId="41" fillId="0" borderId="27" xfId="0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horizontal="left" vertical="center"/>
    </xf>
    <xf numFmtId="49" fontId="11" fillId="5" borderId="8" xfId="0" applyNumberFormat="1" applyFont="1" applyFill="1" applyBorder="1" applyAlignment="1">
      <alignment horizontal="center" vertical="center" wrapText="1"/>
    </xf>
    <xf numFmtId="49" fontId="11" fillId="5" borderId="9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0" fillId="6" borderId="1" xfId="2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12" borderId="1" xfId="0" applyNumberFormat="1" applyFont="1" applyFill="1" applyBorder="1" applyAlignment="1">
      <alignment horizontal="center" vertical="center" wrapText="1"/>
    </xf>
    <xf numFmtId="49" fontId="9" fillId="12" borderId="2" xfId="0" applyNumberFormat="1" applyFont="1" applyFill="1" applyBorder="1" applyAlignment="1">
      <alignment horizontal="center" vertical="center" wrapText="1"/>
    </xf>
    <xf numFmtId="49" fontId="9" fillId="12" borderId="4" xfId="0" applyNumberFormat="1" applyFont="1" applyFill="1" applyBorder="1" applyAlignment="1">
      <alignment horizontal="center" vertical="center" wrapText="1"/>
    </xf>
    <xf numFmtId="38" fontId="7" fillId="12" borderId="1" xfId="0" applyNumberFormat="1" applyFont="1" applyFill="1" applyBorder="1" applyAlignment="1">
      <alignment horizontal="center" vertical="center" wrapText="1"/>
    </xf>
    <xf numFmtId="179" fontId="7" fillId="12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0" fillId="12" borderId="1" xfId="2" applyFont="1" applyFill="1" applyBorder="1" applyAlignment="1">
      <alignment horizontal="center" vertical="center"/>
    </xf>
    <xf numFmtId="0" fontId="10" fillId="12" borderId="1" xfId="2" applyFont="1" applyFill="1" applyBorder="1" applyAlignment="1">
      <alignment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 wrapText="1"/>
    </xf>
    <xf numFmtId="0" fontId="7" fillId="12" borderId="4" xfId="0" applyFont="1" applyFill="1" applyBorder="1" applyAlignment="1">
      <alignment horizontal="left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10" fillId="7" borderId="28" xfId="2" applyFont="1" applyFill="1" applyBorder="1" applyAlignment="1">
      <alignment horizontal="center" vertical="center"/>
    </xf>
    <xf numFmtId="0" fontId="10" fillId="7" borderId="29" xfId="2" applyFont="1" applyFill="1" applyBorder="1" applyAlignment="1">
      <alignment horizontal="center" vertical="center"/>
    </xf>
    <xf numFmtId="178" fontId="10" fillId="7" borderId="27" xfId="2" applyNumberFormat="1" applyFont="1" applyFill="1" applyBorder="1" applyAlignment="1">
      <alignment horizontal="center" vertical="center"/>
    </xf>
    <xf numFmtId="0" fontId="10" fillId="7" borderId="27" xfId="2" applyNumberFormat="1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 wrapText="1"/>
    </xf>
    <xf numFmtId="179" fontId="7" fillId="7" borderId="27" xfId="0" applyNumberFormat="1" applyFont="1" applyFill="1" applyBorder="1" applyAlignment="1">
      <alignment horizontal="center" vertical="center" wrapText="1"/>
    </xf>
    <xf numFmtId="0" fontId="10" fillId="7" borderId="2" xfId="2" applyFont="1" applyFill="1" applyBorder="1" applyAlignment="1">
      <alignment horizontal="center" vertical="center"/>
    </xf>
    <xf numFmtId="0" fontId="10" fillId="7" borderId="4" xfId="2" applyFont="1" applyFill="1" applyBorder="1" applyAlignment="1">
      <alignment horizontal="center" vertical="center"/>
    </xf>
    <xf numFmtId="178" fontId="10" fillId="7" borderId="23" xfId="2" applyNumberFormat="1" applyFont="1" applyFill="1" applyBorder="1" applyAlignment="1">
      <alignment horizontal="center" vertical="center"/>
    </xf>
    <xf numFmtId="0" fontId="10" fillId="7" borderId="23" xfId="2" applyNumberFormat="1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179" fontId="7" fillId="7" borderId="23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0" fillId="13" borderId="25" xfId="2" applyFont="1" applyFill="1" applyBorder="1" applyAlignment="1">
      <alignment horizontal="center" vertical="center"/>
    </xf>
    <xf numFmtId="0" fontId="10" fillId="13" borderId="4" xfId="2" applyFont="1" applyFill="1" applyBorder="1" applyAlignment="1">
      <alignment horizontal="center" vertical="center"/>
    </xf>
    <xf numFmtId="178" fontId="10" fillId="13" borderId="23" xfId="2" applyNumberFormat="1" applyFont="1" applyFill="1" applyBorder="1" applyAlignment="1">
      <alignment horizontal="center" vertical="center"/>
    </xf>
    <xf numFmtId="0" fontId="10" fillId="13" borderId="23" xfId="2" applyNumberFormat="1" applyFont="1" applyFill="1" applyBorder="1" applyAlignment="1">
      <alignment horizontal="center" vertical="center"/>
    </xf>
    <xf numFmtId="0" fontId="7" fillId="13" borderId="23" xfId="0" applyFont="1" applyFill="1" applyBorder="1" applyAlignment="1">
      <alignment horizontal="center" vertical="center" wrapText="1"/>
    </xf>
    <xf numFmtId="179" fontId="7" fillId="13" borderId="23" xfId="0" applyNumberFormat="1" applyFont="1" applyFill="1" applyBorder="1" applyAlignment="1">
      <alignment horizontal="center" vertical="center" wrapText="1"/>
    </xf>
    <xf numFmtId="0" fontId="10" fillId="13" borderId="2" xfId="2" applyFont="1" applyFill="1" applyBorder="1" applyAlignment="1">
      <alignment horizontal="center" vertical="center"/>
    </xf>
    <xf numFmtId="178" fontId="10" fillId="13" borderId="1" xfId="2" applyNumberFormat="1" applyFont="1" applyFill="1" applyBorder="1" applyAlignment="1">
      <alignment horizontal="center" vertical="center"/>
    </xf>
    <xf numFmtId="0" fontId="10" fillId="13" borderId="1" xfId="2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179" fontId="7" fillId="13" borderId="1" xfId="0" applyNumberFormat="1" applyFont="1" applyFill="1" applyBorder="1" applyAlignment="1">
      <alignment horizontal="center" vertical="center" wrapText="1"/>
    </xf>
    <xf numFmtId="0" fontId="10" fillId="13" borderId="1" xfId="2" applyFont="1" applyFill="1" applyBorder="1" applyAlignment="1">
      <alignment horizontal="center" vertical="center"/>
    </xf>
    <xf numFmtId="0" fontId="10" fillId="13" borderId="1" xfId="2" applyFont="1" applyFill="1" applyBorder="1" applyAlignment="1">
      <alignment horizontal="center" vertical="center"/>
    </xf>
    <xf numFmtId="38" fontId="7" fillId="13" borderId="1" xfId="0" applyNumberFormat="1" applyFont="1" applyFill="1" applyBorder="1" applyAlignment="1">
      <alignment horizontal="center" vertical="center" wrapText="1"/>
    </xf>
    <xf numFmtId="49" fontId="9" fillId="13" borderId="1" xfId="0" applyNumberFormat="1" applyFont="1" applyFill="1" applyBorder="1" applyAlignment="1">
      <alignment horizontal="center" vertical="center" wrapText="1"/>
    </xf>
    <xf numFmtId="0" fontId="10" fillId="13" borderId="23" xfId="2" applyFont="1" applyFill="1" applyBorder="1" applyAlignment="1">
      <alignment horizontal="center" vertical="center"/>
    </xf>
    <xf numFmtId="0" fontId="10" fillId="13" borderId="1" xfId="2" applyFont="1" applyFill="1" applyBorder="1" applyAlignment="1">
      <alignment horizontal="left" vertical="center" wrapText="1"/>
    </xf>
    <xf numFmtId="0" fontId="10" fillId="13" borderId="1" xfId="2" applyFont="1" applyFill="1" applyBorder="1" applyAlignment="1">
      <alignment vertical="center" wrapText="1"/>
    </xf>
    <xf numFmtId="0" fontId="10" fillId="13" borderId="1" xfId="2" applyFont="1" applyFill="1" applyBorder="1" applyAlignment="1">
      <alignment vertical="center"/>
    </xf>
    <xf numFmtId="0" fontId="10" fillId="13" borderId="1" xfId="0" applyFont="1" applyFill="1" applyBorder="1" applyAlignment="1">
      <alignment horizontal="center" vertical="center" wrapText="1"/>
    </xf>
    <xf numFmtId="0" fontId="10" fillId="13" borderId="27" xfId="2" applyFont="1" applyFill="1" applyBorder="1" applyAlignment="1">
      <alignment horizontal="center" vertical="center"/>
    </xf>
    <xf numFmtId="0" fontId="10" fillId="13" borderId="28" xfId="2" applyFont="1" applyFill="1" applyBorder="1" applyAlignment="1">
      <alignment horizontal="center" vertical="center"/>
    </xf>
    <xf numFmtId="0" fontId="10" fillId="13" borderId="29" xfId="2" applyFont="1" applyFill="1" applyBorder="1" applyAlignment="1">
      <alignment horizontal="center" vertical="center"/>
    </xf>
    <xf numFmtId="0" fontId="7" fillId="13" borderId="27" xfId="0" applyFont="1" applyFill="1" applyBorder="1" applyAlignment="1">
      <alignment horizontal="center" vertical="center" wrapText="1"/>
    </xf>
    <xf numFmtId="38" fontId="7" fillId="13" borderId="27" xfId="0" applyNumberFormat="1" applyFont="1" applyFill="1" applyBorder="1" applyAlignment="1">
      <alignment horizontal="center" vertical="center" wrapText="1"/>
    </xf>
    <xf numFmtId="179" fontId="7" fillId="13" borderId="27" xfId="0" applyNumberFormat="1" applyFont="1" applyFill="1" applyBorder="1" applyAlignment="1">
      <alignment horizontal="center" vertical="center" wrapText="1"/>
    </xf>
    <xf numFmtId="0" fontId="10" fillId="13" borderId="30" xfId="2" applyFont="1" applyFill="1" applyBorder="1" applyAlignment="1">
      <alignment horizontal="center" vertical="center"/>
    </xf>
    <xf numFmtId="0" fontId="10" fillId="13" borderId="30" xfId="2" applyFont="1" applyFill="1" applyBorder="1" applyAlignment="1">
      <alignment horizontal="center" vertical="center"/>
    </xf>
    <xf numFmtId="0" fontId="10" fillId="13" borderId="26" xfId="2" applyFont="1" applyFill="1" applyBorder="1" applyAlignment="1">
      <alignment horizontal="center" vertical="center"/>
    </xf>
    <xf numFmtId="0" fontId="10" fillId="13" borderId="26" xfId="2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183" fontId="7" fillId="13" borderId="1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10" xfId="5" xr:uid="{00000000-0005-0000-0000-000001000000}"/>
    <cellStyle name="常规 13" xfId="6" xr:uid="{00000000-0005-0000-0000-000002000000}"/>
    <cellStyle name="常规 2" xfId="2" xr:uid="{00000000-0005-0000-0000-000003000000}"/>
    <cellStyle name="常规 3" xfId="3" xr:uid="{00000000-0005-0000-0000-000004000000}"/>
    <cellStyle name="常规 4" xfId="4" xr:uid="{00000000-0005-0000-0000-000005000000}"/>
    <cellStyle name="普通 2" xfId="1" xr:uid="{00000000-0005-0000-0000-000006000000}"/>
  </cellStyles>
  <dxfs count="0"/>
  <tableStyles count="0" defaultTableStyle="TableStyleMedium2" defaultPivotStyle="PivotStyleMedium7"/>
  <colors>
    <mruColors>
      <color rgb="FF5CC5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140"/>
  <sheetViews>
    <sheetView tabSelected="1" topLeftCell="B55" zoomScale="85" zoomScaleNormal="85" workbookViewId="0">
      <selection activeCell="D69" sqref="D69:K69"/>
    </sheetView>
  </sheetViews>
  <sheetFormatPr defaultColWidth="9" defaultRowHeight="16.5" zeroHeight="1"/>
  <cols>
    <col min="1" max="1" width="2.83203125" style="5" customWidth="1"/>
    <col min="2" max="2" width="12.08203125" style="5" customWidth="1"/>
    <col min="3" max="3" width="30.25" style="6" customWidth="1"/>
    <col min="4" max="4" width="15" style="7" customWidth="1"/>
    <col min="5" max="5" width="32" style="7" customWidth="1"/>
    <col min="6" max="9" width="8.08203125" style="6" customWidth="1"/>
    <col min="10" max="10" width="8.08203125" style="5" customWidth="1"/>
    <col min="11" max="11" width="19.5" style="5" customWidth="1"/>
    <col min="12" max="12" width="24.6640625" style="5" bestFit="1" customWidth="1"/>
    <col min="13" max="13" width="12.58203125" style="5" customWidth="1"/>
    <col min="14" max="14" width="11.33203125" style="5" customWidth="1"/>
    <col min="15" max="15" width="12.58203125" style="5" customWidth="1"/>
    <col min="16" max="16" width="12.5" style="5" customWidth="1"/>
    <col min="17" max="258" width="9" style="5"/>
    <col min="259" max="259" width="2.83203125" style="5" customWidth="1"/>
    <col min="260" max="260" width="9" style="5" customWidth="1"/>
    <col min="261" max="261" width="12.58203125" style="5" customWidth="1"/>
    <col min="262" max="262" width="11.5" style="5" customWidth="1"/>
    <col min="263" max="263" width="10.08203125" style="5" customWidth="1"/>
    <col min="264" max="264" width="18.08203125" style="5" customWidth="1"/>
    <col min="265" max="265" width="10.33203125" style="5" customWidth="1"/>
    <col min="266" max="267" width="8.83203125" style="5" customWidth="1"/>
    <col min="268" max="268" width="13.5" style="5" customWidth="1"/>
    <col min="269" max="269" width="12.58203125" style="5" customWidth="1"/>
    <col min="270" max="270" width="11.33203125" style="5" customWidth="1"/>
    <col min="271" max="271" width="12.58203125" style="5" customWidth="1"/>
    <col min="272" max="272" width="12.5" style="5" customWidth="1"/>
    <col min="273" max="514" width="9" style="5"/>
    <col min="515" max="515" width="2.83203125" style="5" customWidth="1"/>
    <col min="516" max="516" width="9" style="5" customWidth="1"/>
    <col min="517" max="517" width="12.58203125" style="5" customWidth="1"/>
    <col min="518" max="518" width="11.5" style="5" customWidth="1"/>
    <col min="519" max="519" width="10.08203125" style="5" customWidth="1"/>
    <col min="520" max="520" width="18.08203125" style="5" customWidth="1"/>
    <col min="521" max="521" width="10.33203125" style="5" customWidth="1"/>
    <col min="522" max="523" width="8.83203125" style="5" customWidth="1"/>
    <col min="524" max="524" width="13.5" style="5" customWidth="1"/>
    <col min="525" max="525" width="12.58203125" style="5" customWidth="1"/>
    <col min="526" max="526" width="11.33203125" style="5" customWidth="1"/>
    <col min="527" max="527" width="12.58203125" style="5" customWidth="1"/>
    <col min="528" max="528" width="12.5" style="5" customWidth="1"/>
    <col min="529" max="770" width="9" style="5"/>
    <col min="771" max="771" width="2.83203125" style="5" customWidth="1"/>
    <col min="772" max="772" width="9" style="5" customWidth="1"/>
    <col min="773" max="773" width="12.58203125" style="5" customWidth="1"/>
    <col min="774" max="774" width="11.5" style="5" customWidth="1"/>
    <col min="775" max="775" width="10.08203125" style="5" customWidth="1"/>
    <col min="776" max="776" width="18.08203125" style="5" customWidth="1"/>
    <col min="777" max="777" width="10.33203125" style="5" customWidth="1"/>
    <col min="778" max="779" width="8.83203125" style="5" customWidth="1"/>
    <col min="780" max="780" width="13.5" style="5" customWidth="1"/>
    <col min="781" max="781" width="12.58203125" style="5" customWidth="1"/>
    <col min="782" max="782" width="11.33203125" style="5" customWidth="1"/>
    <col min="783" max="783" width="12.58203125" style="5" customWidth="1"/>
    <col min="784" max="784" width="12.5" style="5" customWidth="1"/>
    <col min="785" max="1026" width="9" style="5"/>
    <col min="1027" max="1027" width="2.83203125" style="5" customWidth="1"/>
    <col min="1028" max="1028" width="9" style="5" customWidth="1"/>
    <col min="1029" max="1029" width="12.58203125" style="5" customWidth="1"/>
    <col min="1030" max="1030" width="11.5" style="5" customWidth="1"/>
    <col min="1031" max="1031" width="10.08203125" style="5" customWidth="1"/>
    <col min="1032" max="1032" width="18.08203125" style="5" customWidth="1"/>
    <col min="1033" max="1033" width="10.33203125" style="5" customWidth="1"/>
    <col min="1034" max="1035" width="8.83203125" style="5" customWidth="1"/>
    <col min="1036" max="1036" width="13.5" style="5" customWidth="1"/>
    <col min="1037" max="1037" width="12.58203125" style="5" customWidth="1"/>
    <col min="1038" max="1038" width="11.33203125" style="5" customWidth="1"/>
    <col min="1039" max="1039" width="12.58203125" style="5" customWidth="1"/>
    <col min="1040" max="1040" width="12.5" style="5" customWidth="1"/>
    <col min="1041" max="1282" width="9" style="5"/>
    <col min="1283" max="1283" width="2.83203125" style="5" customWidth="1"/>
    <col min="1284" max="1284" width="9" style="5" customWidth="1"/>
    <col min="1285" max="1285" width="12.58203125" style="5" customWidth="1"/>
    <col min="1286" max="1286" width="11.5" style="5" customWidth="1"/>
    <col min="1287" max="1287" width="10.08203125" style="5" customWidth="1"/>
    <col min="1288" max="1288" width="18.08203125" style="5" customWidth="1"/>
    <col min="1289" max="1289" width="10.33203125" style="5" customWidth="1"/>
    <col min="1290" max="1291" width="8.83203125" style="5" customWidth="1"/>
    <col min="1292" max="1292" width="13.5" style="5" customWidth="1"/>
    <col min="1293" max="1293" width="12.58203125" style="5" customWidth="1"/>
    <col min="1294" max="1294" width="11.33203125" style="5" customWidth="1"/>
    <col min="1295" max="1295" width="12.58203125" style="5" customWidth="1"/>
    <col min="1296" max="1296" width="12.5" style="5" customWidth="1"/>
    <col min="1297" max="1538" width="9" style="5"/>
    <col min="1539" max="1539" width="2.83203125" style="5" customWidth="1"/>
    <col min="1540" max="1540" width="9" style="5" customWidth="1"/>
    <col min="1541" max="1541" width="12.58203125" style="5" customWidth="1"/>
    <col min="1542" max="1542" width="11.5" style="5" customWidth="1"/>
    <col min="1543" max="1543" width="10.08203125" style="5" customWidth="1"/>
    <col min="1544" max="1544" width="18.08203125" style="5" customWidth="1"/>
    <col min="1545" max="1545" width="10.33203125" style="5" customWidth="1"/>
    <col min="1546" max="1547" width="8.83203125" style="5" customWidth="1"/>
    <col min="1548" max="1548" width="13.5" style="5" customWidth="1"/>
    <col min="1549" max="1549" width="12.58203125" style="5" customWidth="1"/>
    <col min="1550" max="1550" width="11.33203125" style="5" customWidth="1"/>
    <col min="1551" max="1551" width="12.58203125" style="5" customWidth="1"/>
    <col min="1552" max="1552" width="12.5" style="5" customWidth="1"/>
    <col min="1553" max="1794" width="9" style="5"/>
    <col min="1795" max="1795" width="2.83203125" style="5" customWidth="1"/>
    <col min="1796" max="1796" width="9" style="5" customWidth="1"/>
    <col min="1797" max="1797" width="12.58203125" style="5" customWidth="1"/>
    <col min="1798" max="1798" width="11.5" style="5" customWidth="1"/>
    <col min="1799" max="1799" width="10.08203125" style="5" customWidth="1"/>
    <col min="1800" max="1800" width="18.08203125" style="5" customWidth="1"/>
    <col min="1801" max="1801" width="10.33203125" style="5" customWidth="1"/>
    <col min="1802" max="1803" width="8.83203125" style="5" customWidth="1"/>
    <col min="1804" max="1804" width="13.5" style="5" customWidth="1"/>
    <col min="1805" max="1805" width="12.58203125" style="5" customWidth="1"/>
    <col min="1806" max="1806" width="11.33203125" style="5" customWidth="1"/>
    <col min="1807" max="1807" width="12.58203125" style="5" customWidth="1"/>
    <col min="1808" max="1808" width="12.5" style="5" customWidth="1"/>
    <col min="1809" max="2050" width="9" style="5"/>
    <col min="2051" max="2051" width="2.83203125" style="5" customWidth="1"/>
    <col min="2052" max="2052" width="9" style="5" customWidth="1"/>
    <col min="2053" max="2053" width="12.58203125" style="5" customWidth="1"/>
    <col min="2054" max="2054" width="11.5" style="5" customWidth="1"/>
    <col min="2055" max="2055" width="10.08203125" style="5" customWidth="1"/>
    <col min="2056" max="2056" width="18.08203125" style="5" customWidth="1"/>
    <col min="2057" max="2057" width="10.33203125" style="5" customWidth="1"/>
    <col min="2058" max="2059" width="8.83203125" style="5" customWidth="1"/>
    <col min="2060" max="2060" width="13.5" style="5" customWidth="1"/>
    <col min="2061" max="2061" width="12.58203125" style="5" customWidth="1"/>
    <col min="2062" max="2062" width="11.33203125" style="5" customWidth="1"/>
    <col min="2063" max="2063" width="12.58203125" style="5" customWidth="1"/>
    <col min="2064" max="2064" width="12.5" style="5" customWidth="1"/>
    <col min="2065" max="2306" width="9" style="5"/>
    <col min="2307" max="2307" width="2.83203125" style="5" customWidth="1"/>
    <col min="2308" max="2308" width="9" style="5" customWidth="1"/>
    <col min="2309" max="2309" width="12.58203125" style="5" customWidth="1"/>
    <col min="2310" max="2310" width="11.5" style="5" customWidth="1"/>
    <col min="2311" max="2311" width="10.08203125" style="5" customWidth="1"/>
    <col min="2312" max="2312" width="18.08203125" style="5" customWidth="1"/>
    <col min="2313" max="2313" width="10.33203125" style="5" customWidth="1"/>
    <col min="2314" max="2315" width="8.83203125" style="5" customWidth="1"/>
    <col min="2316" max="2316" width="13.5" style="5" customWidth="1"/>
    <col min="2317" max="2317" width="12.58203125" style="5" customWidth="1"/>
    <col min="2318" max="2318" width="11.33203125" style="5" customWidth="1"/>
    <col min="2319" max="2319" width="12.58203125" style="5" customWidth="1"/>
    <col min="2320" max="2320" width="12.5" style="5" customWidth="1"/>
    <col min="2321" max="2562" width="9" style="5"/>
    <col min="2563" max="2563" width="2.83203125" style="5" customWidth="1"/>
    <col min="2564" max="2564" width="9" style="5" customWidth="1"/>
    <col min="2565" max="2565" width="12.58203125" style="5" customWidth="1"/>
    <col min="2566" max="2566" width="11.5" style="5" customWidth="1"/>
    <col min="2567" max="2567" width="10.08203125" style="5" customWidth="1"/>
    <col min="2568" max="2568" width="18.08203125" style="5" customWidth="1"/>
    <col min="2569" max="2569" width="10.33203125" style="5" customWidth="1"/>
    <col min="2570" max="2571" width="8.83203125" style="5" customWidth="1"/>
    <col min="2572" max="2572" width="13.5" style="5" customWidth="1"/>
    <col min="2573" max="2573" width="12.58203125" style="5" customWidth="1"/>
    <col min="2574" max="2574" width="11.33203125" style="5" customWidth="1"/>
    <col min="2575" max="2575" width="12.58203125" style="5" customWidth="1"/>
    <col min="2576" max="2576" width="12.5" style="5" customWidth="1"/>
    <col min="2577" max="2818" width="9" style="5"/>
    <col min="2819" max="2819" width="2.83203125" style="5" customWidth="1"/>
    <col min="2820" max="2820" width="9" style="5" customWidth="1"/>
    <col min="2821" max="2821" width="12.58203125" style="5" customWidth="1"/>
    <col min="2822" max="2822" width="11.5" style="5" customWidth="1"/>
    <col min="2823" max="2823" width="10.08203125" style="5" customWidth="1"/>
    <col min="2824" max="2824" width="18.08203125" style="5" customWidth="1"/>
    <col min="2825" max="2825" width="10.33203125" style="5" customWidth="1"/>
    <col min="2826" max="2827" width="8.83203125" style="5" customWidth="1"/>
    <col min="2828" max="2828" width="13.5" style="5" customWidth="1"/>
    <col min="2829" max="2829" width="12.58203125" style="5" customWidth="1"/>
    <col min="2830" max="2830" width="11.33203125" style="5" customWidth="1"/>
    <col min="2831" max="2831" width="12.58203125" style="5" customWidth="1"/>
    <col min="2832" max="2832" width="12.5" style="5" customWidth="1"/>
    <col min="2833" max="3074" width="9" style="5"/>
    <col min="3075" max="3075" width="2.83203125" style="5" customWidth="1"/>
    <col min="3076" max="3076" width="9" style="5" customWidth="1"/>
    <col min="3077" max="3077" width="12.58203125" style="5" customWidth="1"/>
    <col min="3078" max="3078" width="11.5" style="5" customWidth="1"/>
    <col min="3079" max="3079" width="10.08203125" style="5" customWidth="1"/>
    <col min="3080" max="3080" width="18.08203125" style="5" customWidth="1"/>
    <col min="3081" max="3081" width="10.33203125" style="5" customWidth="1"/>
    <col min="3082" max="3083" width="8.83203125" style="5" customWidth="1"/>
    <col min="3084" max="3084" width="13.5" style="5" customWidth="1"/>
    <col min="3085" max="3085" width="12.58203125" style="5" customWidth="1"/>
    <col min="3086" max="3086" width="11.33203125" style="5" customWidth="1"/>
    <col min="3087" max="3087" width="12.58203125" style="5" customWidth="1"/>
    <col min="3088" max="3088" width="12.5" style="5" customWidth="1"/>
    <col min="3089" max="3330" width="9" style="5"/>
    <col min="3331" max="3331" width="2.83203125" style="5" customWidth="1"/>
    <col min="3332" max="3332" width="9" style="5" customWidth="1"/>
    <col min="3333" max="3333" width="12.58203125" style="5" customWidth="1"/>
    <col min="3334" max="3334" width="11.5" style="5" customWidth="1"/>
    <col min="3335" max="3335" width="10.08203125" style="5" customWidth="1"/>
    <col min="3336" max="3336" width="18.08203125" style="5" customWidth="1"/>
    <col min="3337" max="3337" width="10.33203125" style="5" customWidth="1"/>
    <col min="3338" max="3339" width="8.83203125" style="5" customWidth="1"/>
    <col min="3340" max="3340" width="13.5" style="5" customWidth="1"/>
    <col min="3341" max="3341" width="12.58203125" style="5" customWidth="1"/>
    <col min="3342" max="3342" width="11.33203125" style="5" customWidth="1"/>
    <col min="3343" max="3343" width="12.58203125" style="5" customWidth="1"/>
    <col min="3344" max="3344" width="12.5" style="5" customWidth="1"/>
    <col min="3345" max="3586" width="9" style="5"/>
    <col min="3587" max="3587" width="2.83203125" style="5" customWidth="1"/>
    <col min="3588" max="3588" width="9" style="5" customWidth="1"/>
    <col min="3589" max="3589" width="12.58203125" style="5" customWidth="1"/>
    <col min="3590" max="3590" width="11.5" style="5" customWidth="1"/>
    <col min="3591" max="3591" width="10.08203125" style="5" customWidth="1"/>
    <col min="3592" max="3592" width="18.08203125" style="5" customWidth="1"/>
    <col min="3593" max="3593" width="10.33203125" style="5" customWidth="1"/>
    <col min="3594" max="3595" width="8.83203125" style="5" customWidth="1"/>
    <col min="3596" max="3596" width="13.5" style="5" customWidth="1"/>
    <col min="3597" max="3597" width="12.58203125" style="5" customWidth="1"/>
    <col min="3598" max="3598" width="11.33203125" style="5" customWidth="1"/>
    <col min="3599" max="3599" width="12.58203125" style="5" customWidth="1"/>
    <col min="3600" max="3600" width="12.5" style="5" customWidth="1"/>
    <col min="3601" max="3842" width="9" style="5"/>
    <col min="3843" max="3843" width="2.83203125" style="5" customWidth="1"/>
    <col min="3844" max="3844" width="9" style="5" customWidth="1"/>
    <col min="3845" max="3845" width="12.58203125" style="5" customWidth="1"/>
    <col min="3846" max="3846" width="11.5" style="5" customWidth="1"/>
    <col min="3847" max="3847" width="10.08203125" style="5" customWidth="1"/>
    <col min="3848" max="3848" width="18.08203125" style="5" customWidth="1"/>
    <col min="3849" max="3849" width="10.33203125" style="5" customWidth="1"/>
    <col min="3850" max="3851" width="8.83203125" style="5" customWidth="1"/>
    <col min="3852" max="3852" width="13.5" style="5" customWidth="1"/>
    <col min="3853" max="3853" width="12.58203125" style="5" customWidth="1"/>
    <col min="3854" max="3854" width="11.33203125" style="5" customWidth="1"/>
    <col min="3855" max="3855" width="12.58203125" style="5" customWidth="1"/>
    <col min="3856" max="3856" width="12.5" style="5" customWidth="1"/>
    <col min="3857" max="4098" width="9" style="5"/>
    <col min="4099" max="4099" width="2.83203125" style="5" customWidth="1"/>
    <col min="4100" max="4100" width="9" style="5" customWidth="1"/>
    <col min="4101" max="4101" width="12.58203125" style="5" customWidth="1"/>
    <col min="4102" max="4102" width="11.5" style="5" customWidth="1"/>
    <col min="4103" max="4103" width="10.08203125" style="5" customWidth="1"/>
    <col min="4104" max="4104" width="18.08203125" style="5" customWidth="1"/>
    <col min="4105" max="4105" width="10.33203125" style="5" customWidth="1"/>
    <col min="4106" max="4107" width="8.83203125" style="5" customWidth="1"/>
    <col min="4108" max="4108" width="13.5" style="5" customWidth="1"/>
    <col min="4109" max="4109" width="12.58203125" style="5" customWidth="1"/>
    <col min="4110" max="4110" width="11.33203125" style="5" customWidth="1"/>
    <col min="4111" max="4111" width="12.58203125" style="5" customWidth="1"/>
    <col min="4112" max="4112" width="12.5" style="5" customWidth="1"/>
    <col min="4113" max="4354" width="9" style="5"/>
    <col min="4355" max="4355" width="2.83203125" style="5" customWidth="1"/>
    <col min="4356" max="4356" width="9" style="5" customWidth="1"/>
    <col min="4357" max="4357" width="12.58203125" style="5" customWidth="1"/>
    <col min="4358" max="4358" width="11.5" style="5" customWidth="1"/>
    <col min="4359" max="4359" width="10.08203125" style="5" customWidth="1"/>
    <col min="4360" max="4360" width="18.08203125" style="5" customWidth="1"/>
    <col min="4361" max="4361" width="10.33203125" style="5" customWidth="1"/>
    <col min="4362" max="4363" width="8.83203125" style="5" customWidth="1"/>
    <col min="4364" max="4364" width="13.5" style="5" customWidth="1"/>
    <col min="4365" max="4365" width="12.58203125" style="5" customWidth="1"/>
    <col min="4366" max="4366" width="11.33203125" style="5" customWidth="1"/>
    <col min="4367" max="4367" width="12.58203125" style="5" customWidth="1"/>
    <col min="4368" max="4368" width="12.5" style="5" customWidth="1"/>
    <col min="4369" max="4610" width="9" style="5"/>
    <col min="4611" max="4611" width="2.83203125" style="5" customWidth="1"/>
    <col min="4612" max="4612" width="9" style="5" customWidth="1"/>
    <col min="4613" max="4613" width="12.58203125" style="5" customWidth="1"/>
    <col min="4614" max="4614" width="11.5" style="5" customWidth="1"/>
    <col min="4615" max="4615" width="10.08203125" style="5" customWidth="1"/>
    <col min="4616" max="4616" width="18.08203125" style="5" customWidth="1"/>
    <col min="4617" max="4617" width="10.33203125" style="5" customWidth="1"/>
    <col min="4618" max="4619" width="8.83203125" style="5" customWidth="1"/>
    <col min="4620" max="4620" width="13.5" style="5" customWidth="1"/>
    <col min="4621" max="4621" width="12.58203125" style="5" customWidth="1"/>
    <col min="4622" max="4622" width="11.33203125" style="5" customWidth="1"/>
    <col min="4623" max="4623" width="12.58203125" style="5" customWidth="1"/>
    <col min="4624" max="4624" width="12.5" style="5" customWidth="1"/>
    <col min="4625" max="4866" width="9" style="5"/>
    <col min="4867" max="4867" width="2.83203125" style="5" customWidth="1"/>
    <col min="4868" max="4868" width="9" style="5" customWidth="1"/>
    <col min="4869" max="4869" width="12.58203125" style="5" customWidth="1"/>
    <col min="4870" max="4870" width="11.5" style="5" customWidth="1"/>
    <col min="4871" max="4871" width="10.08203125" style="5" customWidth="1"/>
    <col min="4872" max="4872" width="18.08203125" style="5" customWidth="1"/>
    <col min="4873" max="4873" width="10.33203125" style="5" customWidth="1"/>
    <col min="4874" max="4875" width="8.83203125" style="5" customWidth="1"/>
    <col min="4876" max="4876" width="13.5" style="5" customWidth="1"/>
    <col min="4877" max="4877" width="12.58203125" style="5" customWidth="1"/>
    <col min="4878" max="4878" width="11.33203125" style="5" customWidth="1"/>
    <col min="4879" max="4879" width="12.58203125" style="5" customWidth="1"/>
    <col min="4880" max="4880" width="12.5" style="5" customWidth="1"/>
    <col min="4881" max="5122" width="9" style="5"/>
    <col min="5123" max="5123" width="2.83203125" style="5" customWidth="1"/>
    <col min="5124" max="5124" width="9" style="5" customWidth="1"/>
    <col min="5125" max="5125" width="12.58203125" style="5" customWidth="1"/>
    <col min="5126" max="5126" width="11.5" style="5" customWidth="1"/>
    <col min="5127" max="5127" width="10.08203125" style="5" customWidth="1"/>
    <col min="5128" max="5128" width="18.08203125" style="5" customWidth="1"/>
    <col min="5129" max="5129" width="10.33203125" style="5" customWidth="1"/>
    <col min="5130" max="5131" width="8.83203125" style="5" customWidth="1"/>
    <col min="5132" max="5132" width="13.5" style="5" customWidth="1"/>
    <col min="5133" max="5133" width="12.58203125" style="5" customWidth="1"/>
    <col min="5134" max="5134" width="11.33203125" style="5" customWidth="1"/>
    <col min="5135" max="5135" width="12.58203125" style="5" customWidth="1"/>
    <col min="5136" max="5136" width="12.5" style="5" customWidth="1"/>
    <col min="5137" max="5378" width="9" style="5"/>
    <col min="5379" max="5379" width="2.83203125" style="5" customWidth="1"/>
    <col min="5380" max="5380" width="9" style="5" customWidth="1"/>
    <col min="5381" max="5381" width="12.58203125" style="5" customWidth="1"/>
    <col min="5382" max="5382" width="11.5" style="5" customWidth="1"/>
    <col min="5383" max="5383" width="10.08203125" style="5" customWidth="1"/>
    <col min="5384" max="5384" width="18.08203125" style="5" customWidth="1"/>
    <col min="5385" max="5385" width="10.33203125" style="5" customWidth="1"/>
    <col min="5386" max="5387" width="8.83203125" style="5" customWidth="1"/>
    <col min="5388" max="5388" width="13.5" style="5" customWidth="1"/>
    <col min="5389" max="5389" width="12.58203125" style="5" customWidth="1"/>
    <col min="5390" max="5390" width="11.33203125" style="5" customWidth="1"/>
    <col min="5391" max="5391" width="12.58203125" style="5" customWidth="1"/>
    <col min="5392" max="5392" width="12.5" style="5" customWidth="1"/>
    <col min="5393" max="5634" width="9" style="5"/>
    <col min="5635" max="5635" width="2.83203125" style="5" customWidth="1"/>
    <col min="5636" max="5636" width="9" style="5" customWidth="1"/>
    <col min="5637" max="5637" width="12.58203125" style="5" customWidth="1"/>
    <col min="5638" max="5638" width="11.5" style="5" customWidth="1"/>
    <col min="5639" max="5639" width="10.08203125" style="5" customWidth="1"/>
    <col min="5640" max="5640" width="18.08203125" style="5" customWidth="1"/>
    <col min="5641" max="5641" width="10.33203125" style="5" customWidth="1"/>
    <col min="5642" max="5643" width="8.83203125" style="5" customWidth="1"/>
    <col min="5644" max="5644" width="13.5" style="5" customWidth="1"/>
    <col min="5645" max="5645" width="12.58203125" style="5" customWidth="1"/>
    <col min="5646" max="5646" width="11.33203125" style="5" customWidth="1"/>
    <col min="5647" max="5647" width="12.58203125" style="5" customWidth="1"/>
    <col min="5648" max="5648" width="12.5" style="5" customWidth="1"/>
    <col min="5649" max="5890" width="9" style="5"/>
    <col min="5891" max="5891" width="2.83203125" style="5" customWidth="1"/>
    <col min="5892" max="5892" width="9" style="5" customWidth="1"/>
    <col min="5893" max="5893" width="12.58203125" style="5" customWidth="1"/>
    <col min="5894" max="5894" width="11.5" style="5" customWidth="1"/>
    <col min="5895" max="5895" width="10.08203125" style="5" customWidth="1"/>
    <col min="5896" max="5896" width="18.08203125" style="5" customWidth="1"/>
    <col min="5897" max="5897" width="10.33203125" style="5" customWidth="1"/>
    <col min="5898" max="5899" width="8.83203125" style="5" customWidth="1"/>
    <col min="5900" max="5900" width="13.5" style="5" customWidth="1"/>
    <col min="5901" max="5901" width="12.58203125" style="5" customWidth="1"/>
    <col min="5902" max="5902" width="11.33203125" style="5" customWidth="1"/>
    <col min="5903" max="5903" width="12.58203125" style="5" customWidth="1"/>
    <col min="5904" max="5904" width="12.5" style="5" customWidth="1"/>
    <col min="5905" max="6146" width="9" style="5"/>
    <col min="6147" max="6147" width="2.83203125" style="5" customWidth="1"/>
    <col min="6148" max="6148" width="9" style="5" customWidth="1"/>
    <col min="6149" max="6149" width="12.58203125" style="5" customWidth="1"/>
    <col min="6150" max="6150" width="11.5" style="5" customWidth="1"/>
    <col min="6151" max="6151" width="10.08203125" style="5" customWidth="1"/>
    <col min="6152" max="6152" width="18.08203125" style="5" customWidth="1"/>
    <col min="6153" max="6153" width="10.33203125" style="5" customWidth="1"/>
    <col min="6154" max="6155" width="8.83203125" style="5" customWidth="1"/>
    <col min="6156" max="6156" width="13.5" style="5" customWidth="1"/>
    <col min="6157" max="6157" width="12.58203125" style="5" customWidth="1"/>
    <col min="6158" max="6158" width="11.33203125" style="5" customWidth="1"/>
    <col min="6159" max="6159" width="12.58203125" style="5" customWidth="1"/>
    <col min="6160" max="6160" width="12.5" style="5" customWidth="1"/>
    <col min="6161" max="6402" width="9" style="5"/>
    <col min="6403" max="6403" width="2.83203125" style="5" customWidth="1"/>
    <col min="6404" max="6404" width="9" style="5" customWidth="1"/>
    <col min="6405" max="6405" width="12.58203125" style="5" customWidth="1"/>
    <col min="6406" max="6406" width="11.5" style="5" customWidth="1"/>
    <col min="6407" max="6407" width="10.08203125" style="5" customWidth="1"/>
    <col min="6408" max="6408" width="18.08203125" style="5" customWidth="1"/>
    <col min="6409" max="6409" width="10.33203125" style="5" customWidth="1"/>
    <col min="6410" max="6411" width="8.83203125" style="5" customWidth="1"/>
    <col min="6412" max="6412" width="13.5" style="5" customWidth="1"/>
    <col min="6413" max="6413" width="12.58203125" style="5" customWidth="1"/>
    <col min="6414" max="6414" width="11.33203125" style="5" customWidth="1"/>
    <col min="6415" max="6415" width="12.58203125" style="5" customWidth="1"/>
    <col min="6416" max="6416" width="12.5" style="5" customWidth="1"/>
    <col min="6417" max="6658" width="9" style="5"/>
    <col min="6659" max="6659" width="2.83203125" style="5" customWidth="1"/>
    <col min="6660" max="6660" width="9" style="5" customWidth="1"/>
    <col min="6661" max="6661" width="12.58203125" style="5" customWidth="1"/>
    <col min="6662" max="6662" width="11.5" style="5" customWidth="1"/>
    <col min="6663" max="6663" width="10.08203125" style="5" customWidth="1"/>
    <col min="6664" max="6664" width="18.08203125" style="5" customWidth="1"/>
    <col min="6665" max="6665" width="10.33203125" style="5" customWidth="1"/>
    <col min="6666" max="6667" width="8.83203125" style="5" customWidth="1"/>
    <col min="6668" max="6668" width="13.5" style="5" customWidth="1"/>
    <col min="6669" max="6669" width="12.58203125" style="5" customWidth="1"/>
    <col min="6670" max="6670" width="11.33203125" style="5" customWidth="1"/>
    <col min="6671" max="6671" width="12.58203125" style="5" customWidth="1"/>
    <col min="6672" max="6672" width="12.5" style="5" customWidth="1"/>
    <col min="6673" max="6914" width="9" style="5"/>
    <col min="6915" max="6915" width="2.83203125" style="5" customWidth="1"/>
    <col min="6916" max="6916" width="9" style="5" customWidth="1"/>
    <col min="6917" max="6917" width="12.58203125" style="5" customWidth="1"/>
    <col min="6918" max="6918" width="11.5" style="5" customWidth="1"/>
    <col min="6919" max="6919" width="10.08203125" style="5" customWidth="1"/>
    <col min="6920" max="6920" width="18.08203125" style="5" customWidth="1"/>
    <col min="6921" max="6921" width="10.33203125" style="5" customWidth="1"/>
    <col min="6922" max="6923" width="8.83203125" style="5" customWidth="1"/>
    <col min="6924" max="6924" width="13.5" style="5" customWidth="1"/>
    <col min="6925" max="6925" width="12.58203125" style="5" customWidth="1"/>
    <col min="6926" max="6926" width="11.33203125" style="5" customWidth="1"/>
    <col min="6927" max="6927" width="12.58203125" style="5" customWidth="1"/>
    <col min="6928" max="6928" width="12.5" style="5" customWidth="1"/>
    <col min="6929" max="7170" width="9" style="5"/>
    <col min="7171" max="7171" width="2.83203125" style="5" customWidth="1"/>
    <col min="7172" max="7172" width="9" style="5" customWidth="1"/>
    <col min="7173" max="7173" width="12.58203125" style="5" customWidth="1"/>
    <col min="7174" max="7174" width="11.5" style="5" customWidth="1"/>
    <col min="7175" max="7175" width="10.08203125" style="5" customWidth="1"/>
    <col min="7176" max="7176" width="18.08203125" style="5" customWidth="1"/>
    <col min="7177" max="7177" width="10.33203125" style="5" customWidth="1"/>
    <col min="7178" max="7179" width="8.83203125" style="5" customWidth="1"/>
    <col min="7180" max="7180" width="13.5" style="5" customWidth="1"/>
    <col min="7181" max="7181" width="12.58203125" style="5" customWidth="1"/>
    <col min="7182" max="7182" width="11.33203125" style="5" customWidth="1"/>
    <col min="7183" max="7183" width="12.58203125" style="5" customWidth="1"/>
    <col min="7184" max="7184" width="12.5" style="5" customWidth="1"/>
    <col min="7185" max="7426" width="9" style="5"/>
    <col min="7427" max="7427" width="2.83203125" style="5" customWidth="1"/>
    <col min="7428" max="7428" width="9" style="5" customWidth="1"/>
    <col min="7429" max="7429" width="12.58203125" style="5" customWidth="1"/>
    <col min="7430" max="7430" width="11.5" style="5" customWidth="1"/>
    <col min="7431" max="7431" width="10.08203125" style="5" customWidth="1"/>
    <col min="7432" max="7432" width="18.08203125" style="5" customWidth="1"/>
    <col min="7433" max="7433" width="10.33203125" style="5" customWidth="1"/>
    <col min="7434" max="7435" width="8.83203125" style="5" customWidth="1"/>
    <col min="7436" max="7436" width="13.5" style="5" customWidth="1"/>
    <col min="7437" max="7437" width="12.58203125" style="5" customWidth="1"/>
    <col min="7438" max="7438" width="11.33203125" style="5" customWidth="1"/>
    <col min="7439" max="7439" width="12.58203125" style="5" customWidth="1"/>
    <col min="7440" max="7440" width="12.5" style="5" customWidth="1"/>
    <col min="7441" max="7682" width="9" style="5"/>
    <col min="7683" max="7683" width="2.83203125" style="5" customWidth="1"/>
    <col min="7684" max="7684" width="9" style="5" customWidth="1"/>
    <col min="7685" max="7685" width="12.58203125" style="5" customWidth="1"/>
    <col min="7686" max="7686" width="11.5" style="5" customWidth="1"/>
    <col min="7687" max="7687" width="10.08203125" style="5" customWidth="1"/>
    <col min="7688" max="7688" width="18.08203125" style="5" customWidth="1"/>
    <col min="7689" max="7689" width="10.33203125" style="5" customWidth="1"/>
    <col min="7690" max="7691" width="8.83203125" style="5" customWidth="1"/>
    <col min="7692" max="7692" width="13.5" style="5" customWidth="1"/>
    <col min="7693" max="7693" width="12.58203125" style="5" customWidth="1"/>
    <col min="7694" max="7694" width="11.33203125" style="5" customWidth="1"/>
    <col min="7695" max="7695" width="12.58203125" style="5" customWidth="1"/>
    <col min="7696" max="7696" width="12.5" style="5" customWidth="1"/>
    <col min="7697" max="7938" width="9" style="5"/>
    <col min="7939" max="7939" width="2.83203125" style="5" customWidth="1"/>
    <col min="7940" max="7940" width="9" style="5" customWidth="1"/>
    <col min="7941" max="7941" width="12.58203125" style="5" customWidth="1"/>
    <col min="7942" max="7942" width="11.5" style="5" customWidth="1"/>
    <col min="7943" max="7943" width="10.08203125" style="5" customWidth="1"/>
    <col min="7944" max="7944" width="18.08203125" style="5" customWidth="1"/>
    <col min="7945" max="7945" width="10.33203125" style="5" customWidth="1"/>
    <col min="7946" max="7947" width="8.83203125" style="5" customWidth="1"/>
    <col min="7948" max="7948" width="13.5" style="5" customWidth="1"/>
    <col min="7949" max="7949" width="12.58203125" style="5" customWidth="1"/>
    <col min="7950" max="7950" width="11.33203125" style="5" customWidth="1"/>
    <col min="7951" max="7951" width="12.58203125" style="5" customWidth="1"/>
    <col min="7952" max="7952" width="12.5" style="5" customWidth="1"/>
    <col min="7953" max="8194" width="9" style="5"/>
    <col min="8195" max="8195" width="2.83203125" style="5" customWidth="1"/>
    <col min="8196" max="8196" width="9" style="5" customWidth="1"/>
    <col min="8197" max="8197" width="12.58203125" style="5" customWidth="1"/>
    <col min="8198" max="8198" width="11.5" style="5" customWidth="1"/>
    <col min="8199" max="8199" width="10.08203125" style="5" customWidth="1"/>
    <col min="8200" max="8200" width="18.08203125" style="5" customWidth="1"/>
    <col min="8201" max="8201" width="10.33203125" style="5" customWidth="1"/>
    <col min="8202" max="8203" width="8.83203125" style="5" customWidth="1"/>
    <col min="8204" max="8204" width="13.5" style="5" customWidth="1"/>
    <col min="8205" max="8205" width="12.58203125" style="5" customWidth="1"/>
    <col min="8206" max="8206" width="11.33203125" style="5" customWidth="1"/>
    <col min="8207" max="8207" width="12.58203125" style="5" customWidth="1"/>
    <col min="8208" max="8208" width="12.5" style="5" customWidth="1"/>
    <col min="8209" max="8450" width="9" style="5"/>
    <col min="8451" max="8451" width="2.83203125" style="5" customWidth="1"/>
    <col min="8452" max="8452" width="9" style="5" customWidth="1"/>
    <col min="8453" max="8453" width="12.58203125" style="5" customWidth="1"/>
    <col min="8454" max="8454" width="11.5" style="5" customWidth="1"/>
    <col min="8455" max="8455" width="10.08203125" style="5" customWidth="1"/>
    <col min="8456" max="8456" width="18.08203125" style="5" customWidth="1"/>
    <col min="8457" max="8457" width="10.33203125" style="5" customWidth="1"/>
    <col min="8458" max="8459" width="8.83203125" style="5" customWidth="1"/>
    <col min="8460" max="8460" width="13.5" style="5" customWidth="1"/>
    <col min="8461" max="8461" width="12.58203125" style="5" customWidth="1"/>
    <col min="8462" max="8462" width="11.33203125" style="5" customWidth="1"/>
    <col min="8463" max="8463" width="12.58203125" style="5" customWidth="1"/>
    <col min="8464" max="8464" width="12.5" style="5" customWidth="1"/>
    <col min="8465" max="8706" width="9" style="5"/>
    <col min="8707" max="8707" width="2.83203125" style="5" customWidth="1"/>
    <col min="8708" max="8708" width="9" style="5" customWidth="1"/>
    <col min="8709" max="8709" width="12.58203125" style="5" customWidth="1"/>
    <col min="8710" max="8710" width="11.5" style="5" customWidth="1"/>
    <col min="8711" max="8711" width="10.08203125" style="5" customWidth="1"/>
    <col min="8712" max="8712" width="18.08203125" style="5" customWidth="1"/>
    <col min="8713" max="8713" width="10.33203125" style="5" customWidth="1"/>
    <col min="8714" max="8715" width="8.83203125" style="5" customWidth="1"/>
    <col min="8716" max="8716" width="13.5" style="5" customWidth="1"/>
    <col min="8717" max="8717" width="12.58203125" style="5" customWidth="1"/>
    <col min="8718" max="8718" width="11.33203125" style="5" customWidth="1"/>
    <col min="8719" max="8719" width="12.58203125" style="5" customWidth="1"/>
    <col min="8720" max="8720" width="12.5" style="5" customWidth="1"/>
    <col min="8721" max="8962" width="9" style="5"/>
    <col min="8963" max="8963" width="2.83203125" style="5" customWidth="1"/>
    <col min="8964" max="8964" width="9" style="5" customWidth="1"/>
    <col min="8965" max="8965" width="12.58203125" style="5" customWidth="1"/>
    <col min="8966" max="8966" width="11.5" style="5" customWidth="1"/>
    <col min="8967" max="8967" width="10.08203125" style="5" customWidth="1"/>
    <col min="8968" max="8968" width="18.08203125" style="5" customWidth="1"/>
    <col min="8969" max="8969" width="10.33203125" style="5" customWidth="1"/>
    <col min="8970" max="8971" width="8.83203125" style="5" customWidth="1"/>
    <col min="8972" max="8972" width="13.5" style="5" customWidth="1"/>
    <col min="8973" max="8973" width="12.58203125" style="5" customWidth="1"/>
    <col min="8974" max="8974" width="11.33203125" style="5" customWidth="1"/>
    <col min="8975" max="8975" width="12.58203125" style="5" customWidth="1"/>
    <col min="8976" max="8976" width="12.5" style="5" customWidth="1"/>
    <col min="8977" max="9218" width="9" style="5"/>
    <col min="9219" max="9219" width="2.83203125" style="5" customWidth="1"/>
    <col min="9220" max="9220" width="9" style="5" customWidth="1"/>
    <col min="9221" max="9221" width="12.58203125" style="5" customWidth="1"/>
    <col min="9222" max="9222" width="11.5" style="5" customWidth="1"/>
    <col min="9223" max="9223" width="10.08203125" style="5" customWidth="1"/>
    <col min="9224" max="9224" width="18.08203125" style="5" customWidth="1"/>
    <col min="9225" max="9225" width="10.33203125" style="5" customWidth="1"/>
    <col min="9226" max="9227" width="8.83203125" style="5" customWidth="1"/>
    <col min="9228" max="9228" width="13.5" style="5" customWidth="1"/>
    <col min="9229" max="9229" width="12.58203125" style="5" customWidth="1"/>
    <col min="9230" max="9230" width="11.33203125" style="5" customWidth="1"/>
    <col min="9231" max="9231" width="12.58203125" style="5" customWidth="1"/>
    <col min="9232" max="9232" width="12.5" style="5" customWidth="1"/>
    <col min="9233" max="9474" width="9" style="5"/>
    <col min="9475" max="9475" width="2.83203125" style="5" customWidth="1"/>
    <col min="9476" max="9476" width="9" style="5" customWidth="1"/>
    <col min="9477" max="9477" width="12.58203125" style="5" customWidth="1"/>
    <col min="9478" max="9478" width="11.5" style="5" customWidth="1"/>
    <col min="9479" max="9479" width="10.08203125" style="5" customWidth="1"/>
    <col min="9480" max="9480" width="18.08203125" style="5" customWidth="1"/>
    <col min="9481" max="9481" width="10.33203125" style="5" customWidth="1"/>
    <col min="9482" max="9483" width="8.83203125" style="5" customWidth="1"/>
    <col min="9484" max="9484" width="13.5" style="5" customWidth="1"/>
    <col min="9485" max="9485" width="12.58203125" style="5" customWidth="1"/>
    <col min="9486" max="9486" width="11.33203125" style="5" customWidth="1"/>
    <col min="9487" max="9487" width="12.58203125" style="5" customWidth="1"/>
    <col min="9488" max="9488" width="12.5" style="5" customWidth="1"/>
    <col min="9489" max="9730" width="9" style="5"/>
    <col min="9731" max="9731" width="2.83203125" style="5" customWidth="1"/>
    <col min="9732" max="9732" width="9" style="5" customWidth="1"/>
    <col min="9733" max="9733" width="12.58203125" style="5" customWidth="1"/>
    <col min="9734" max="9734" width="11.5" style="5" customWidth="1"/>
    <col min="9735" max="9735" width="10.08203125" style="5" customWidth="1"/>
    <col min="9736" max="9736" width="18.08203125" style="5" customWidth="1"/>
    <col min="9737" max="9737" width="10.33203125" style="5" customWidth="1"/>
    <col min="9738" max="9739" width="8.83203125" style="5" customWidth="1"/>
    <col min="9740" max="9740" width="13.5" style="5" customWidth="1"/>
    <col min="9741" max="9741" width="12.58203125" style="5" customWidth="1"/>
    <col min="9742" max="9742" width="11.33203125" style="5" customWidth="1"/>
    <col min="9743" max="9743" width="12.58203125" style="5" customWidth="1"/>
    <col min="9744" max="9744" width="12.5" style="5" customWidth="1"/>
    <col min="9745" max="9986" width="9" style="5"/>
    <col min="9987" max="9987" width="2.83203125" style="5" customWidth="1"/>
    <col min="9988" max="9988" width="9" style="5" customWidth="1"/>
    <col min="9989" max="9989" width="12.58203125" style="5" customWidth="1"/>
    <col min="9990" max="9990" width="11.5" style="5" customWidth="1"/>
    <col min="9991" max="9991" width="10.08203125" style="5" customWidth="1"/>
    <col min="9992" max="9992" width="18.08203125" style="5" customWidth="1"/>
    <col min="9993" max="9993" width="10.33203125" style="5" customWidth="1"/>
    <col min="9994" max="9995" width="8.83203125" style="5" customWidth="1"/>
    <col min="9996" max="9996" width="13.5" style="5" customWidth="1"/>
    <col min="9997" max="9997" width="12.58203125" style="5" customWidth="1"/>
    <col min="9998" max="9998" width="11.33203125" style="5" customWidth="1"/>
    <col min="9999" max="9999" width="12.58203125" style="5" customWidth="1"/>
    <col min="10000" max="10000" width="12.5" style="5" customWidth="1"/>
    <col min="10001" max="10242" width="9" style="5"/>
    <col min="10243" max="10243" width="2.83203125" style="5" customWidth="1"/>
    <col min="10244" max="10244" width="9" style="5" customWidth="1"/>
    <col min="10245" max="10245" width="12.58203125" style="5" customWidth="1"/>
    <col min="10246" max="10246" width="11.5" style="5" customWidth="1"/>
    <col min="10247" max="10247" width="10.08203125" style="5" customWidth="1"/>
    <col min="10248" max="10248" width="18.08203125" style="5" customWidth="1"/>
    <col min="10249" max="10249" width="10.33203125" style="5" customWidth="1"/>
    <col min="10250" max="10251" width="8.83203125" style="5" customWidth="1"/>
    <col min="10252" max="10252" width="13.5" style="5" customWidth="1"/>
    <col min="10253" max="10253" width="12.58203125" style="5" customWidth="1"/>
    <col min="10254" max="10254" width="11.33203125" style="5" customWidth="1"/>
    <col min="10255" max="10255" width="12.58203125" style="5" customWidth="1"/>
    <col min="10256" max="10256" width="12.5" style="5" customWidth="1"/>
    <col min="10257" max="10498" width="9" style="5"/>
    <col min="10499" max="10499" width="2.83203125" style="5" customWidth="1"/>
    <col min="10500" max="10500" width="9" style="5" customWidth="1"/>
    <col min="10501" max="10501" width="12.58203125" style="5" customWidth="1"/>
    <col min="10502" max="10502" width="11.5" style="5" customWidth="1"/>
    <col min="10503" max="10503" width="10.08203125" style="5" customWidth="1"/>
    <col min="10504" max="10504" width="18.08203125" style="5" customWidth="1"/>
    <col min="10505" max="10505" width="10.33203125" style="5" customWidth="1"/>
    <col min="10506" max="10507" width="8.83203125" style="5" customWidth="1"/>
    <col min="10508" max="10508" width="13.5" style="5" customWidth="1"/>
    <col min="10509" max="10509" width="12.58203125" style="5" customWidth="1"/>
    <col min="10510" max="10510" width="11.33203125" style="5" customWidth="1"/>
    <col min="10511" max="10511" width="12.58203125" style="5" customWidth="1"/>
    <col min="10512" max="10512" width="12.5" style="5" customWidth="1"/>
    <col min="10513" max="10754" width="9" style="5"/>
    <col min="10755" max="10755" width="2.83203125" style="5" customWidth="1"/>
    <col min="10756" max="10756" width="9" style="5" customWidth="1"/>
    <col min="10757" max="10757" width="12.58203125" style="5" customWidth="1"/>
    <col min="10758" max="10758" width="11.5" style="5" customWidth="1"/>
    <col min="10759" max="10759" width="10.08203125" style="5" customWidth="1"/>
    <col min="10760" max="10760" width="18.08203125" style="5" customWidth="1"/>
    <col min="10761" max="10761" width="10.33203125" style="5" customWidth="1"/>
    <col min="10762" max="10763" width="8.83203125" style="5" customWidth="1"/>
    <col min="10764" max="10764" width="13.5" style="5" customWidth="1"/>
    <col min="10765" max="10765" width="12.58203125" style="5" customWidth="1"/>
    <col min="10766" max="10766" width="11.33203125" style="5" customWidth="1"/>
    <col min="10767" max="10767" width="12.58203125" style="5" customWidth="1"/>
    <col min="10768" max="10768" width="12.5" style="5" customWidth="1"/>
    <col min="10769" max="11010" width="9" style="5"/>
    <col min="11011" max="11011" width="2.83203125" style="5" customWidth="1"/>
    <col min="11012" max="11012" width="9" style="5" customWidth="1"/>
    <col min="11013" max="11013" width="12.58203125" style="5" customWidth="1"/>
    <col min="11014" max="11014" width="11.5" style="5" customWidth="1"/>
    <col min="11015" max="11015" width="10.08203125" style="5" customWidth="1"/>
    <col min="11016" max="11016" width="18.08203125" style="5" customWidth="1"/>
    <col min="11017" max="11017" width="10.33203125" style="5" customWidth="1"/>
    <col min="11018" max="11019" width="8.83203125" style="5" customWidth="1"/>
    <col min="11020" max="11020" width="13.5" style="5" customWidth="1"/>
    <col min="11021" max="11021" width="12.58203125" style="5" customWidth="1"/>
    <col min="11022" max="11022" width="11.33203125" style="5" customWidth="1"/>
    <col min="11023" max="11023" width="12.58203125" style="5" customWidth="1"/>
    <col min="11024" max="11024" width="12.5" style="5" customWidth="1"/>
    <col min="11025" max="11266" width="9" style="5"/>
    <col min="11267" max="11267" width="2.83203125" style="5" customWidth="1"/>
    <col min="11268" max="11268" width="9" style="5" customWidth="1"/>
    <col min="11269" max="11269" width="12.58203125" style="5" customWidth="1"/>
    <col min="11270" max="11270" width="11.5" style="5" customWidth="1"/>
    <col min="11271" max="11271" width="10.08203125" style="5" customWidth="1"/>
    <col min="11272" max="11272" width="18.08203125" style="5" customWidth="1"/>
    <col min="11273" max="11273" width="10.33203125" style="5" customWidth="1"/>
    <col min="11274" max="11275" width="8.83203125" style="5" customWidth="1"/>
    <col min="11276" max="11276" width="13.5" style="5" customWidth="1"/>
    <col min="11277" max="11277" width="12.58203125" style="5" customWidth="1"/>
    <col min="11278" max="11278" width="11.33203125" style="5" customWidth="1"/>
    <col min="11279" max="11279" width="12.58203125" style="5" customWidth="1"/>
    <col min="11280" max="11280" width="12.5" style="5" customWidth="1"/>
    <col min="11281" max="11522" width="9" style="5"/>
    <col min="11523" max="11523" width="2.83203125" style="5" customWidth="1"/>
    <col min="11524" max="11524" width="9" style="5" customWidth="1"/>
    <col min="11525" max="11525" width="12.58203125" style="5" customWidth="1"/>
    <col min="11526" max="11526" width="11.5" style="5" customWidth="1"/>
    <col min="11527" max="11527" width="10.08203125" style="5" customWidth="1"/>
    <col min="11528" max="11528" width="18.08203125" style="5" customWidth="1"/>
    <col min="11529" max="11529" width="10.33203125" style="5" customWidth="1"/>
    <col min="11530" max="11531" width="8.83203125" style="5" customWidth="1"/>
    <col min="11532" max="11532" width="13.5" style="5" customWidth="1"/>
    <col min="11533" max="11533" width="12.58203125" style="5" customWidth="1"/>
    <col min="11534" max="11534" width="11.33203125" style="5" customWidth="1"/>
    <col min="11535" max="11535" width="12.58203125" style="5" customWidth="1"/>
    <col min="11536" max="11536" width="12.5" style="5" customWidth="1"/>
    <col min="11537" max="11778" width="9" style="5"/>
    <col min="11779" max="11779" width="2.83203125" style="5" customWidth="1"/>
    <col min="11780" max="11780" width="9" style="5" customWidth="1"/>
    <col min="11781" max="11781" width="12.58203125" style="5" customWidth="1"/>
    <col min="11782" max="11782" width="11.5" style="5" customWidth="1"/>
    <col min="11783" max="11783" width="10.08203125" style="5" customWidth="1"/>
    <col min="11784" max="11784" width="18.08203125" style="5" customWidth="1"/>
    <col min="11785" max="11785" width="10.33203125" style="5" customWidth="1"/>
    <col min="11786" max="11787" width="8.83203125" style="5" customWidth="1"/>
    <col min="11788" max="11788" width="13.5" style="5" customWidth="1"/>
    <col min="11789" max="11789" width="12.58203125" style="5" customWidth="1"/>
    <col min="11790" max="11790" width="11.33203125" style="5" customWidth="1"/>
    <col min="11791" max="11791" width="12.58203125" style="5" customWidth="1"/>
    <col min="11792" max="11792" width="12.5" style="5" customWidth="1"/>
    <col min="11793" max="12034" width="9" style="5"/>
    <col min="12035" max="12035" width="2.83203125" style="5" customWidth="1"/>
    <col min="12036" max="12036" width="9" style="5" customWidth="1"/>
    <col min="12037" max="12037" width="12.58203125" style="5" customWidth="1"/>
    <col min="12038" max="12038" width="11.5" style="5" customWidth="1"/>
    <col min="12039" max="12039" width="10.08203125" style="5" customWidth="1"/>
    <col min="12040" max="12040" width="18.08203125" style="5" customWidth="1"/>
    <col min="12041" max="12041" width="10.33203125" style="5" customWidth="1"/>
    <col min="12042" max="12043" width="8.83203125" style="5" customWidth="1"/>
    <col min="12044" max="12044" width="13.5" style="5" customWidth="1"/>
    <col min="12045" max="12045" width="12.58203125" style="5" customWidth="1"/>
    <col min="12046" max="12046" width="11.33203125" style="5" customWidth="1"/>
    <col min="12047" max="12047" width="12.58203125" style="5" customWidth="1"/>
    <col min="12048" max="12048" width="12.5" style="5" customWidth="1"/>
    <col min="12049" max="12290" width="9" style="5"/>
    <col min="12291" max="12291" width="2.83203125" style="5" customWidth="1"/>
    <col min="12292" max="12292" width="9" style="5" customWidth="1"/>
    <col min="12293" max="12293" width="12.58203125" style="5" customWidth="1"/>
    <col min="12294" max="12294" width="11.5" style="5" customWidth="1"/>
    <col min="12295" max="12295" width="10.08203125" style="5" customWidth="1"/>
    <col min="12296" max="12296" width="18.08203125" style="5" customWidth="1"/>
    <col min="12297" max="12297" width="10.33203125" style="5" customWidth="1"/>
    <col min="12298" max="12299" width="8.83203125" style="5" customWidth="1"/>
    <col min="12300" max="12300" width="13.5" style="5" customWidth="1"/>
    <col min="12301" max="12301" width="12.58203125" style="5" customWidth="1"/>
    <col min="12302" max="12302" width="11.33203125" style="5" customWidth="1"/>
    <col min="12303" max="12303" width="12.58203125" style="5" customWidth="1"/>
    <col min="12304" max="12304" width="12.5" style="5" customWidth="1"/>
    <col min="12305" max="12546" width="9" style="5"/>
    <col min="12547" max="12547" width="2.83203125" style="5" customWidth="1"/>
    <col min="12548" max="12548" width="9" style="5" customWidth="1"/>
    <col min="12549" max="12549" width="12.58203125" style="5" customWidth="1"/>
    <col min="12550" max="12550" width="11.5" style="5" customWidth="1"/>
    <col min="12551" max="12551" width="10.08203125" style="5" customWidth="1"/>
    <col min="12552" max="12552" width="18.08203125" style="5" customWidth="1"/>
    <col min="12553" max="12553" width="10.33203125" style="5" customWidth="1"/>
    <col min="12554" max="12555" width="8.83203125" style="5" customWidth="1"/>
    <col min="12556" max="12556" width="13.5" style="5" customWidth="1"/>
    <col min="12557" max="12557" width="12.58203125" style="5" customWidth="1"/>
    <col min="12558" max="12558" width="11.33203125" style="5" customWidth="1"/>
    <col min="12559" max="12559" width="12.58203125" style="5" customWidth="1"/>
    <col min="12560" max="12560" width="12.5" style="5" customWidth="1"/>
    <col min="12561" max="12802" width="9" style="5"/>
    <col min="12803" max="12803" width="2.83203125" style="5" customWidth="1"/>
    <col min="12804" max="12804" width="9" style="5" customWidth="1"/>
    <col min="12805" max="12805" width="12.58203125" style="5" customWidth="1"/>
    <col min="12806" max="12806" width="11.5" style="5" customWidth="1"/>
    <col min="12807" max="12807" width="10.08203125" style="5" customWidth="1"/>
    <col min="12808" max="12808" width="18.08203125" style="5" customWidth="1"/>
    <col min="12809" max="12809" width="10.33203125" style="5" customWidth="1"/>
    <col min="12810" max="12811" width="8.83203125" style="5" customWidth="1"/>
    <col min="12812" max="12812" width="13.5" style="5" customWidth="1"/>
    <col min="12813" max="12813" width="12.58203125" style="5" customWidth="1"/>
    <col min="12814" max="12814" width="11.33203125" style="5" customWidth="1"/>
    <col min="12815" max="12815" width="12.58203125" style="5" customWidth="1"/>
    <col min="12816" max="12816" width="12.5" style="5" customWidth="1"/>
    <col min="12817" max="13058" width="9" style="5"/>
    <col min="13059" max="13059" width="2.83203125" style="5" customWidth="1"/>
    <col min="13060" max="13060" width="9" style="5" customWidth="1"/>
    <col min="13061" max="13061" width="12.58203125" style="5" customWidth="1"/>
    <col min="13062" max="13062" width="11.5" style="5" customWidth="1"/>
    <col min="13063" max="13063" width="10.08203125" style="5" customWidth="1"/>
    <col min="13064" max="13064" width="18.08203125" style="5" customWidth="1"/>
    <col min="13065" max="13065" width="10.33203125" style="5" customWidth="1"/>
    <col min="13066" max="13067" width="8.83203125" style="5" customWidth="1"/>
    <col min="13068" max="13068" width="13.5" style="5" customWidth="1"/>
    <col min="13069" max="13069" width="12.58203125" style="5" customWidth="1"/>
    <col min="13070" max="13070" width="11.33203125" style="5" customWidth="1"/>
    <col min="13071" max="13071" width="12.58203125" style="5" customWidth="1"/>
    <col min="13072" max="13072" width="12.5" style="5" customWidth="1"/>
    <col min="13073" max="13314" width="9" style="5"/>
    <col min="13315" max="13315" width="2.83203125" style="5" customWidth="1"/>
    <col min="13316" max="13316" width="9" style="5" customWidth="1"/>
    <col min="13317" max="13317" width="12.58203125" style="5" customWidth="1"/>
    <col min="13318" max="13318" width="11.5" style="5" customWidth="1"/>
    <col min="13319" max="13319" width="10.08203125" style="5" customWidth="1"/>
    <col min="13320" max="13320" width="18.08203125" style="5" customWidth="1"/>
    <col min="13321" max="13321" width="10.33203125" style="5" customWidth="1"/>
    <col min="13322" max="13323" width="8.83203125" style="5" customWidth="1"/>
    <col min="13324" max="13324" width="13.5" style="5" customWidth="1"/>
    <col min="13325" max="13325" width="12.58203125" style="5" customWidth="1"/>
    <col min="13326" max="13326" width="11.33203125" style="5" customWidth="1"/>
    <col min="13327" max="13327" width="12.58203125" style="5" customWidth="1"/>
    <col min="13328" max="13328" width="12.5" style="5" customWidth="1"/>
    <col min="13329" max="13570" width="9" style="5"/>
    <col min="13571" max="13571" width="2.83203125" style="5" customWidth="1"/>
    <col min="13572" max="13572" width="9" style="5" customWidth="1"/>
    <col min="13573" max="13573" width="12.58203125" style="5" customWidth="1"/>
    <col min="13574" max="13574" width="11.5" style="5" customWidth="1"/>
    <col min="13575" max="13575" width="10.08203125" style="5" customWidth="1"/>
    <col min="13576" max="13576" width="18.08203125" style="5" customWidth="1"/>
    <col min="13577" max="13577" width="10.33203125" style="5" customWidth="1"/>
    <col min="13578" max="13579" width="8.83203125" style="5" customWidth="1"/>
    <col min="13580" max="13580" width="13.5" style="5" customWidth="1"/>
    <col min="13581" max="13581" width="12.58203125" style="5" customWidth="1"/>
    <col min="13582" max="13582" width="11.33203125" style="5" customWidth="1"/>
    <col min="13583" max="13583" width="12.58203125" style="5" customWidth="1"/>
    <col min="13584" max="13584" width="12.5" style="5" customWidth="1"/>
    <col min="13585" max="13826" width="9" style="5"/>
    <col min="13827" max="13827" width="2.83203125" style="5" customWidth="1"/>
    <col min="13828" max="13828" width="9" style="5" customWidth="1"/>
    <col min="13829" max="13829" width="12.58203125" style="5" customWidth="1"/>
    <col min="13830" max="13830" width="11.5" style="5" customWidth="1"/>
    <col min="13831" max="13831" width="10.08203125" style="5" customWidth="1"/>
    <col min="13832" max="13832" width="18.08203125" style="5" customWidth="1"/>
    <col min="13833" max="13833" width="10.33203125" style="5" customWidth="1"/>
    <col min="13834" max="13835" width="8.83203125" style="5" customWidth="1"/>
    <col min="13836" max="13836" width="13.5" style="5" customWidth="1"/>
    <col min="13837" max="13837" width="12.58203125" style="5" customWidth="1"/>
    <col min="13838" max="13838" width="11.33203125" style="5" customWidth="1"/>
    <col min="13839" max="13839" width="12.58203125" style="5" customWidth="1"/>
    <col min="13840" max="13840" width="12.5" style="5" customWidth="1"/>
    <col min="13841" max="14082" width="9" style="5"/>
    <col min="14083" max="14083" width="2.83203125" style="5" customWidth="1"/>
    <col min="14084" max="14084" width="9" style="5" customWidth="1"/>
    <col min="14085" max="14085" width="12.58203125" style="5" customWidth="1"/>
    <col min="14086" max="14086" width="11.5" style="5" customWidth="1"/>
    <col min="14087" max="14087" width="10.08203125" style="5" customWidth="1"/>
    <col min="14088" max="14088" width="18.08203125" style="5" customWidth="1"/>
    <col min="14089" max="14089" width="10.33203125" style="5" customWidth="1"/>
    <col min="14090" max="14091" width="8.83203125" style="5" customWidth="1"/>
    <col min="14092" max="14092" width="13.5" style="5" customWidth="1"/>
    <col min="14093" max="14093" width="12.58203125" style="5" customWidth="1"/>
    <col min="14094" max="14094" width="11.33203125" style="5" customWidth="1"/>
    <col min="14095" max="14095" width="12.58203125" style="5" customWidth="1"/>
    <col min="14096" max="14096" width="12.5" style="5" customWidth="1"/>
    <col min="14097" max="14338" width="9" style="5"/>
    <col min="14339" max="14339" width="2.83203125" style="5" customWidth="1"/>
    <col min="14340" max="14340" width="9" style="5" customWidth="1"/>
    <col min="14341" max="14341" width="12.58203125" style="5" customWidth="1"/>
    <col min="14342" max="14342" width="11.5" style="5" customWidth="1"/>
    <col min="14343" max="14343" width="10.08203125" style="5" customWidth="1"/>
    <col min="14344" max="14344" width="18.08203125" style="5" customWidth="1"/>
    <col min="14345" max="14345" width="10.33203125" style="5" customWidth="1"/>
    <col min="14346" max="14347" width="8.83203125" style="5" customWidth="1"/>
    <col min="14348" max="14348" width="13.5" style="5" customWidth="1"/>
    <col min="14349" max="14349" width="12.58203125" style="5" customWidth="1"/>
    <col min="14350" max="14350" width="11.33203125" style="5" customWidth="1"/>
    <col min="14351" max="14351" width="12.58203125" style="5" customWidth="1"/>
    <col min="14352" max="14352" width="12.5" style="5" customWidth="1"/>
    <col min="14353" max="14594" width="9" style="5"/>
    <col min="14595" max="14595" width="2.83203125" style="5" customWidth="1"/>
    <col min="14596" max="14596" width="9" style="5" customWidth="1"/>
    <col min="14597" max="14597" width="12.58203125" style="5" customWidth="1"/>
    <col min="14598" max="14598" width="11.5" style="5" customWidth="1"/>
    <col min="14599" max="14599" width="10.08203125" style="5" customWidth="1"/>
    <col min="14600" max="14600" width="18.08203125" style="5" customWidth="1"/>
    <col min="14601" max="14601" width="10.33203125" style="5" customWidth="1"/>
    <col min="14602" max="14603" width="8.83203125" style="5" customWidth="1"/>
    <col min="14604" max="14604" width="13.5" style="5" customWidth="1"/>
    <col min="14605" max="14605" width="12.58203125" style="5" customWidth="1"/>
    <col min="14606" max="14606" width="11.33203125" style="5" customWidth="1"/>
    <col min="14607" max="14607" width="12.58203125" style="5" customWidth="1"/>
    <col min="14608" max="14608" width="12.5" style="5" customWidth="1"/>
    <col min="14609" max="14850" width="9" style="5"/>
    <col min="14851" max="14851" width="2.83203125" style="5" customWidth="1"/>
    <col min="14852" max="14852" width="9" style="5" customWidth="1"/>
    <col min="14853" max="14853" width="12.58203125" style="5" customWidth="1"/>
    <col min="14854" max="14854" width="11.5" style="5" customWidth="1"/>
    <col min="14855" max="14855" width="10.08203125" style="5" customWidth="1"/>
    <col min="14856" max="14856" width="18.08203125" style="5" customWidth="1"/>
    <col min="14857" max="14857" width="10.33203125" style="5" customWidth="1"/>
    <col min="14858" max="14859" width="8.83203125" style="5" customWidth="1"/>
    <col min="14860" max="14860" width="13.5" style="5" customWidth="1"/>
    <col min="14861" max="14861" width="12.58203125" style="5" customWidth="1"/>
    <col min="14862" max="14862" width="11.33203125" style="5" customWidth="1"/>
    <col min="14863" max="14863" width="12.58203125" style="5" customWidth="1"/>
    <col min="14864" max="14864" width="12.5" style="5" customWidth="1"/>
    <col min="14865" max="15106" width="9" style="5"/>
    <col min="15107" max="15107" width="2.83203125" style="5" customWidth="1"/>
    <col min="15108" max="15108" width="9" style="5" customWidth="1"/>
    <col min="15109" max="15109" width="12.58203125" style="5" customWidth="1"/>
    <col min="15110" max="15110" width="11.5" style="5" customWidth="1"/>
    <col min="15111" max="15111" width="10.08203125" style="5" customWidth="1"/>
    <col min="15112" max="15112" width="18.08203125" style="5" customWidth="1"/>
    <col min="15113" max="15113" width="10.33203125" style="5" customWidth="1"/>
    <col min="15114" max="15115" width="8.83203125" style="5" customWidth="1"/>
    <col min="15116" max="15116" width="13.5" style="5" customWidth="1"/>
    <col min="15117" max="15117" width="12.58203125" style="5" customWidth="1"/>
    <col min="15118" max="15118" width="11.33203125" style="5" customWidth="1"/>
    <col min="15119" max="15119" width="12.58203125" style="5" customWidth="1"/>
    <col min="15120" max="15120" width="12.5" style="5" customWidth="1"/>
    <col min="15121" max="15362" width="9" style="5"/>
    <col min="15363" max="15363" width="2.83203125" style="5" customWidth="1"/>
    <col min="15364" max="15364" width="9" style="5" customWidth="1"/>
    <col min="15365" max="15365" width="12.58203125" style="5" customWidth="1"/>
    <col min="15366" max="15366" width="11.5" style="5" customWidth="1"/>
    <col min="15367" max="15367" width="10.08203125" style="5" customWidth="1"/>
    <col min="15368" max="15368" width="18.08203125" style="5" customWidth="1"/>
    <col min="15369" max="15369" width="10.33203125" style="5" customWidth="1"/>
    <col min="15370" max="15371" width="8.83203125" style="5" customWidth="1"/>
    <col min="15372" max="15372" width="13.5" style="5" customWidth="1"/>
    <col min="15373" max="15373" width="12.58203125" style="5" customWidth="1"/>
    <col min="15374" max="15374" width="11.33203125" style="5" customWidth="1"/>
    <col min="15375" max="15375" width="12.58203125" style="5" customWidth="1"/>
    <col min="15376" max="15376" width="12.5" style="5" customWidth="1"/>
    <col min="15377" max="15618" width="9" style="5"/>
    <col min="15619" max="15619" width="2.83203125" style="5" customWidth="1"/>
    <col min="15620" max="15620" width="9" style="5" customWidth="1"/>
    <col min="15621" max="15621" width="12.58203125" style="5" customWidth="1"/>
    <col min="15622" max="15622" width="11.5" style="5" customWidth="1"/>
    <col min="15623" max="15623" width="10.08203125" style="5" customWidth="1"/>
    <col min="15624" max="15624" width="18.08203125" style="5" customWidth="1"/>
    <col min="15625" max="15625" width="10.33203125" style="5" customWidth="1"/>
    <col min="15626" max="15627" width="8.83203125" style="5" customWidth="1"/>
    <col min="15628" max="15628" width="13.5" style="5" customWidth="1"/>
    <col min="15629" max="15629" width="12.58203125" style="5" customWidth="1"/>
    <col min="15630" max="15630" width="11.33203125" style="5" customWidth="1"/>
    <col min="15631" max="15631" width="12.58203125" style="5" customWidth="1"/>
    <col min="15632" max="15632" width="12.5" style="5" customWidth="1"/>
    <col min="15633" max="15874" width="9" style="5"/>
    <col min="15875" max="15875" width="2.83203125" style="5" customWidth="1"/>
    <col min="15876" max="15876" width="9" style="5" customWidth="1"/>
    <col min="15877" max="15877" width="12.58203125" style="5" customWidth="1"/>
    <col min="15878" max="15878" width="11.5" style="5" customWidth="1"/>
    <col min="15879" max="15879" width="10.08203125" style="5" customWidth="1"/>
    <col min="15880" max="15880" width="18.08203125" style="5" customWidth="1"/>
    <col min="15881" max="15881" width="10.33203125" style="5" customWidth="1"/>
    <col min="15882" max="15883" width="8.83203125" style="5" customWidth="1"/>
    <col min="15884" max="15884" width="13.5" style="5" customWidth="1"/>
    <col min="15885" max="15885" width="12.58203125" style="5" customWidth="1"/>
    <col min="15886" max="15886" width="11.33203125" style="5" customWidth="1"/>
    <col min="15887" max="15887" width="12.58203125" style="5" customWidth="1"/>
    <col min="15888" max="15888" width="12.5" style="5" customWidth="1"/>
    <col min="15889" max="16130" width="9" style="5"/>
    <col min="16131" max="16131" width="2.83203125" style="5" customWidth="1"/>
    <col min="16132" max="16132" width="9" style="5" customWidth="1"/>
    <col min="16133" max="16133" width="12.58203125" style="5" customWidth="1"/>
    <col min="16134" max="16134" width="11.5" style="5" customWidth="1"/>
    <col min="16135" max="16135" width="10.08203125" style="5" customWidth="1"/>
    <col min="16136" max="16136" width="18.08203125" style="5" customWidth="1"/>
    <col min="16137" max="16137" width="10.33203125" style="5" customWidth="1"/>
    <col min="16138" max="16139" width="8.83203125" style="5" customWidth="1"/>
    <col min="16140" max="16140" width="13.5" style="5" customWidth="1"/>
    <col min="16141" max="16141" width="12.58203125" style="5" customWidth="1"/>
    <col min="16142" max="16142" width="11.33203125" style="5" customWidth="1"/>
    <col min="16143" max="16143" width="12.58203125" style="5" customWidth="1"/>
    <col min="16144" max="16144" width="12.5" style="5" customWidth="1"/>
    <col min="16145" max="16384" width="9" style="5"/>
  </cols>
  <sheetData>
    <row r="1" spans="2:13" s="1" customFormat="1" ht="53.25" customHeight="1">
      <c r="B1" s="203" t="s">
        <v>537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33"/>
    </row>
    <row r="2" spans="2:13" s="1" customFormat="1" ht="20.25" customHeight="1">
      <c r="B2" s="8" t="s">
        <v>1</v>
      </c>
      <c r="C2" s="9" t="s">
        <v>2</v>
      </c>
      <c r="D2" s="10" t="s">
        <v>3</v>
      </c>
      <c r="E2" s="11"/>
      <c r="F2" s="8" t="s">
        <v>4</v>
      </c>
      <c r="G2" s="204" t="s">
        <v>5</v>
      </c>
      <c r="H2" s="205"/>
      <c r="I2" s="205"/>
      <c r="J2" s="205"/>
      <c r="K2" s="205"/>
      <c r="L2" s="206"/>
    </row>
    <row r="3" spans="2:13" s="1" customFormat="1" ht="20.25" customHeight="1">
      <c r="B3" s="10" t="s">
        <v>6</v>
      </c>
      <c r="C3" s="9" t="s">
        <v>7</v>
      </c>
      <c r="D3" s="8" t="s">
        <v>8</v>
      </c>
      <c r="E3" s="11">
        <v>13910740774</v>
      </c>
      <c r="F3" s="10" t="s">
        <v>9</v>
      </c>
      <c r="G3" s="204"/>
      <c r="H3" s="205"/>
      <c r="I3" s="205"/>
      <c r="J3" s="205"/>
      <c r="K3" s="205"/>
      <c r="L3" s="206"/>
    </row>
    <row r="4" spans="2:13" s="2" customFormat="1" ht="15.75" customHeight="1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34"/>
    </row>
    <row r="5" spans="2:13" s="3" customFormat="1" ht="36" customHeight="1">
      <c r="B5" s="12" t="s">
        <v>10</v>
      </c>
      <c r="C5" s="12" t="s">
        <v>11</v>
      </c>
      <c r="D5" s="208" t="s">
        <v>12</v>
      </c>
      <c r="E5" s="209"/>
      <c r="F5" s="12" t="s">
        <v>13</v>
      </c>
      <c r="G5" s="12" t="s">
        <v>14</v>
      </c>
      <c r="H5" s="12" t="s">
        <v>15</v>
      </c>
      <c r="I5" s="12" t="s">
        <v>14</v>
      </c>
      <c r="J5" s="12" t="s">
        <v>16</v>
      </c>
      <c r="K5" s="12" t="s">
        <v>17</v>
      </c>
      <c r="L5" s="12" t="s">
        <v>18</v>
      </c>
    </row>
    <row r="6" spans="2:13" s="3" customFormat="1" ht="20.149999999999999" customHeight="1">
      <c r="B6" s="228" t="s">
        <v>19</v>
      </c>
      <c r="C6" s="60" t="s">
        <v>542</v>
      </c>
      <c r="D6" s="210"/>
      <c r="E6" s="211"/>
      <c r="F6" s="13">
        <v>1</v>
      </c>
      <c r="G6" s="13" t="s">
        <v>202</v>
      </c>
      <c r="H6" s="13">
        <v>1</v>
      </c>
      <c r="I6" s="13" t="s">
        <v>202</v>
      </c>
      <c r="J6" s="56">
        <f>机票费用明细!F35</f>
        <v>177671</v>
      </c>
      <c r="K6" s="17">
        <f t="shared" ref="K6" si="0">F6*H6*J6</f>
        <v>177671</v>
      </c>
      <c r="L6" s="13" t="s">
        <v>636</v>
      </c>
    </row>
    <row r="7" spans="2:13" s="3" customFormat="1" ht="20.149999999999999" customHeight="1">
      <c r="B7" s="228"/>
      <c r="C7" s="212" t="s">
        <v>36</v>
      </c>
      <c r="D7" s="213"/>
      <c r="E7" s="213"/>
      <c r="F7" s="213"/>
      <c r="G7" s="213"/>
      <c r="H7" s="213"/>
      <c r="I7" s="213"/>
      <c r="J7" s="214"/>
      <c r="K7" s="35">
        <f>(K6)*3%</f>
        <v>5330.13</v>
      </c>
      <c r="L7" s="13"/>
    </row>
    <row r="8" spans="2:13" s="3" customFormat="1" ht="20.149999999999999" customHeight="1">
      <c r="B8" s="228"/>
      <c r="C8" s="215" t="s">
        <v>37</v>
      </c>
      <c r="D8" s="216"/>
      <c r="E8" s="216"/>
      <c r="F8" s="216"/>
      <c r="G8" s="216"/>
      <c r="H8" s="216"/>
      <c r="I8" s="216"/>
      <c r="J8" s="217"/>
      <c r="K8" s="36">
        <f>SUM(K6:K7)</f>
        <v>183001.13</v>
      </c>
      <c r="L8" s="13"/>
    </row>
    <row r="9" spans="2:13" s="3" customFormat="1" ht="20.149999999999999" customHeight="1">
      <c r="B9" s="235" t="s">
        <v>38</v>
      </c>
      <c r="C9" s="61" t="s">
        <v>240</v>
      </c>
      <c r="D9" s="210" t="s">
        <v>205</v>
      </c>
      <c r="E9" s="211"/>
      <c r="F9" s="61">
        <v>4</v>
      </c>
      <c r="G9" s="61" t="s">
        <v>206</v>
      </c>
      <c r="H9" s="61">
        <v>1</v>
      </c>
      <c r="I9" s="61" t="s">
        <v>207</v>
      </c>
      <c r="J9" s="61">
        <v>310</v>
      </c>
      <c r="K9" s="61">
        <f t="shared" ref="K9:K14" si="1">F9*H9*J9</f>
        <v>1240</v>
      </c>
      <c r="L9" s="62">
        <v>43362</v>
      </c>
    </row>
    <row r="10" spans="2:13" s="3" customFormat="1" ht="20.149999999999999" customHeight="1">
      <c r="B10" s="235"/>
      <c r="C10" s="13" t="s">
        <v>241</v>
      </c>
      <c r="D10" s="210" t="s">
        <v>204</v>
      </c>
      <c r="E10" s="211"/>
      <c r="F10" s="13">
        <v>1</v>
      </c>
      <c r="G10" s="13" t="s">
        <v>41</v>
      </c>
      <c r="H10" s="13">
        <v>1</v>
      </c>
      <c r="I10" s="13" t="s">
        <v>42</v>
      </c>
      <c r="J10" s="13">
        <v>590</v>
      </c>
      <c r="K10" s="17">
        <f t="shared" si="1"/>
        <v>590</v>
      </c>
      <c r="L10" s="13" t="s">
        <v>203</v>
      </c>
    </row>
    <row r="11" spans="2:13" s="3" customFormat="1" ht="20.149999999999999" customHeight="1">
      <c r="B11" s="235"/>
      <c r="C11" s="245" t="s">
        <v>242</v>
      </c>
      <c r="D11" s="198" t="s">
        <v>208</v>
      </c>
      <c r="E11" s="199"/>
      <c r="F11" s="27">
        <v>34</v>
      </c>
      <c r="G11" s="27" t="s">
        <v>41</v>
      </c>
      <c r="H11" s="27">
        <v>1</v>
      </c>
      <c r="I11" s="27" t="s">
        <v>42</v>
      </c>
      <c r="J11" s="27">
        <v>590</v>
      </c>
      <c r="K11" s="37">
        <f t="shared" si="1"/>
        <v>20060</v>
      </c>
      <c r="L11" s="27"/>
    </row>
    <row r="12" spans="2:13" s="3" customFormat="1" ht="20.149999999999999" customHeight="1">
      <c r="B12" s="235"/>
      <c r="C12" s="259"/>
      <c r="D12" s="198" t="s">
        <v>627</v>
      </c>
      <c r="E12" s="199"/>
      <c r="F12" s="84">
        <v>1</v>
      </c>
      <c r="G12" s="84" t="s">
        <v>426</v>
      </c>
      <c r="H12" s="84">
        <v>1</v>
      </c>
      <c r="I12" s="84" t="s">
        <v>426</v>
      </c>
      <c r="J12" s="84">
        <v>58</v>
      </c>
      <c r="K12" s="37">
        <f t="shared" si="1"/>
        <v>58</v>
      </c>
      <c r="L12" s="84"/>
    </row>
    <row r="13" spans="2:13" s="3" customFormat="1" ht="20.149999999999999" customHeight="1">
      <c r="B13" s="235"/>
      <c r="C13" s="27" t="s">
        <v>243</v>
      </c>
      <c r="D13" s="198" t="s">
        <v>208</v>
      </c>
      <c r="E13" s="199"/>
      <c r="F13" s="27">
        <v>27</v>
      </c>
      <c r="G13" s="27" t="s">
        <v>41</v>
      </c>
      <c r="H13" s="27">
        <v>1</v>
      </c>
      <c r="I13" s="27" t="s">
        <v>42</v>
      </c>
      <c r="J13" s="27">
        <v>428</v>
      </c>
      <c r="K13" s="37">
        <f t="shared" si="1"/>
        <v>11556</v>
      </c>
      <c r="L13" s="27" t="s">
        <v>239</v>
      </c>
    </row>
    <row r="14" spans="2:13" s="3" customFormat="1" ht="20.149999999999999" customHeight="1">
      <c r="B14" s="235"/>
      <c r="C14" s="27" t="s">
        <v>244</v>
      </c>
      <c r="D14" s="198" t="s">
        <v>209</v>
      </c>
      <c r="E14" s="199"/>
      <c r="F14" s="27">
        <v>1</v>
      </c>
      <c r="G14" s="27" t="s">
        <v>41</v>
      </c>
      <c r="H14" s="27">
        <v>1</v>
      </c>
      <c r="I14" s="27" t="s">
        <v>207</v>
      </c>
      <c r="J14" s="27">
        <v>480</v>
      </c>
      <c r="K14" s="37">
        <f t="shared" si="1"/>
        <v>480</v>
      </c>
      <c r="L14" s="27"/>
    </row>
    <row r="15" spans="2:13" s="3" customFormat="1" ht="20.149999999999999" customHeight="1">
      <c r="B15" s="235"/>
      <c r="C15" s="27" t="s">
        <v>246</v>
      </c>
      <c r="D15" s="198" t="s">
        <v>47</v>
      </c>
      <c r="E15" s="199"/>
      <c r="F15" s="27">
        <v>27</v>
      </c>
      <c r="G15" s="27" t="s">
        <v>41</v>
      </c>
      <c r="H15" s="27">
        <v>1</v>
      </c>
      <c r="I15" s="27" t="s">
        <v>42</v>
      </c>
      <c r="J15" s="27">
        <v>428</v>
      </c>
      <c r="K15" s="37">
        <f t="shared" ref="K15:K17" si="2">F15*H15*J15</f>
        <v>11556</v>
      </c>
      <c r="L15" s="27" t="s">
        <v>239</v>
      </c>
    </row>
    <row r="16" spans="2:13" s="3" customFormat="1" ht="20.149999999999999" customHeight="1">
      <c r="B16" s="235"/>
      <c r="C16" s="27" t="s">
        <v>245</v>
      </c>
      <c r="D16" s="198" t="s">
        <v>209</v>
      </c>
      <c r="E16" s="199"/>
      <c r="F16" s="27">
        <v>1</v>
      </c>
      <c r="G16" s="27" t="s">
        <v>41</v>
      </c>
      <c r="H16" s="27">
        <v>1</v>
      </c>
      <c r="I16" s="27" t="s">
        <v>42</v>
      </c>
      <c r="J16" s="27">
        <v>480</v>
      </c>
      <c r="K16" s="37">
        <f t="shared" si="2"/>
        <v>480</v>
      </c>
      <c r="L16" s="27"/>
    </row>
    <row r="17" spans="2:12" s="3" customFormat="1" ht="20.149999999999999" customHeight="1">
      <c r="B17" s="235"/>
      <c r="C17" s="27" t="s">
        <v>250</v>
      </c>
      <c r="D17" s="198" t="s">
        <v>248</v>
      </c>
      <c r="E17" s="199"/>
      <c r="F17" s="27">
        <v>1</v>
      </c>
      <c r="G17" s="27" t="s">
        <v>249</v>
      </c>
      <c r="H17" s="27">
        <v>1</v>
      </c>
      <c r="I17" s="27" t="s">
        <v>249</v>
      </c>
      <c r="J17" s="27">
        <v>640</v>
      </c>
      <c r="K17" s="37">
        <f t="shared" si="2"/>
        <v>640</v>
      </c>
      <c r="L17" s="27"/>
    </row>
    <row r="18" spans="2:12" s="3" customFormat="1" ht="20.149999999999999" customHeight="1">
      <c r="B18" s="235"/>
      <c r="C18" s="27" t="s">
        <v>247</v>
      </c>
      <c r="D18" s="198" t="s">
        <v>208</v>
      </c>
      <c r="E18" s="199"/>
      <c r="F18" s="45">
        <v>26</v>
      </c>
      <c r="G18" s="37" t="s">
        <v>41</v>
      </c>
      <c r="H18" s="27">
        <v>1</v>
      </c>
      <c r="I18" s="27" t="s">
        <v>42</v>
      </c>
      <c r="J18" s="27">
        <v>500</v>
      </c>
      <c r="K18" s="37">
        <f>F18*H18*J18</f>
        <v>13000</v>
      </c>
      <c r="L18" s="27"/>
    </row>
    <row r="19" spans="2:12" s="3" customFormat="1" ht="20.149999999999999" customHeight="1">
      <c r="B19" s="235"/>
      <c r="C19" s="185" t="s">
        <v>48</v>
      </c>
      <c r="D19" s="185"/>
      <c r="E19" s="185"/>
      <c r="F19" s="185"/>
      <c r="G19" s="185"/>
      <c r="H19" s="185"/>
      <c r="I19" s="185"/>
      <c r="J19" s="185"/>
      <c r="K19" s="35">
        <f>SUM(K9:K18)*0.05</f>
        <v>2983</v>
      </c>
      <c r="L19" s="13"/>
    </row>
    <row r="20" spans="2:12" s="3" customFormat="1" ht="20.149999999999999" customHeight="1">
      <c r="B20" s="236"/>
      <c r="C20" s="186" t="s">
        <v>49</v>
      </c>
      <c r="D20" s="186"/>
      <c r="E20" s="186"/>
      <c r="F20" s="186"/>
      <c r="G20" s="186"/>
      <c r="H20" s="186"/>
      <c r="I20" s="186"/>
      <c r="J20" s="186"/>
      <c r="K20" s="36">
        <f>SUM(K9:K19)</f>
        <v>62643</v>
      </c>
      <c r="L20" s="13"/>
    </row>
    <row r="21" spans="2:12" s="3" customFormat="1" ht="20.149999999999999" customHeight="1">
      <c r="B21" s="235" t="s">
        <v>50</v>
      </c>
      <c r="C21" s="20" t="s">
        <v>51</v>
      </c>
      <c r="D21" s="187" t="s">
        <v>219</v>
      </c>
      <c r="E21" s="188"/>
      <c r="F21" s="20" t="s">
        <v>215</v>
      </c>
      <c r="G21" s="20" t="s">
        <v>54</v>
      </c>
      <c r="H21" s="20" t="s">
        <v>55</v>
      </c>
      <c r="I21" s="20" t="s">
        <v>56</v>
      </c>
      <c r="J21" s="20" t="s">
        <v>57</v>
      </c>
      <c r="K21" s="37">
        <f>F21*H21*J21</f>
        <v>756</v>
      </c>
      <c r="L21" s="27"/>
    </row>
    <row r="22" spans="2:12" s="3" customFormat="1" ht="20.149999999999999" customHeight="1">
      <c r="B22" s="235"/>
      <c r="C22" s="20" t="s">
        <v>51</v>
      </c>
      <c r="D22" s="187" t="s">
        <v>220</v>
      </c>
      <c r="E22" s="188"/>
      <c r="F22" s="20" t="s">
        <v>210</v>
      </c>
      <c r="G22" s="20" t="s">
        <v>211</v>
      </c>
      <c r="H22" s="20" t="s">
        <v>212</v>
      </c>
      <c r="I22" s="20" t="s">
        <v>213</v>
      </c>
      <c r="J22" s="20" t="s">
        <v>214</v>
      </c>
      <c r="K22" s="37">
        <f>F22*H22*J22</f>
        <v>298</v>
      </c>
      <c r="L22" s="27"/>
    </row>
    <row r="23" spans="2:12" s="3" customFormat="1" ht="20.149999999999999" customHeight="1">
      <c r="B23" s="235"/>
      <c r="C23" s="99" t="s">
        <v>59</v>
      </c>
      <c r="D23" s="193" t="s">
        <v>221</v>
      </c>
      <c r="E23" s="193"/>
      <c r="F23" s="45">
        <v>1</v>
      </c>
      <c r="G23" s="37" t="s">
        <v>213</v>
      </c>
      <c r="H23" s="27">
        <v>1</v>
      </c>
      <c r="I23" s="27" t="s">
        <v>23</v>
      </c>
      <c r="J23" s="27">
        <v>16227</v>
      </c>
      <c r="K23" s="37">
        <f t="shared" ref="K23:K34" si="3">F23*H23*J23</f>
        <v>16227</v>
      </c>
      <c r="L23" s="27" t="s">
        <v>222</v>
      </c>
    </row>
    <row r="24" spans="2:12" s="3" customFormat="1" ht="20.149999999999999" customHeight="1">
      <c r="B24" s="235"/>
      <c r="C24" s="99" t="s">
        <v>63</v>
      </c>
      <c r="D24" s="193" t="s">
        <v>217</v>
      </c>
      <c r="E24" s="193"/>
      <c r="F24" s="45">
        <v>1</v>
      </c>
      <c r="G24" s="37" t="s">
        <v>213</v>
      </c>
      <c r="H24" s="27">
        <v>1</v>
      </c>
      <c r="I24" s="27" t="s">
        <v>65</v>
      </c>
      <c r="J24" s="27">
        <v>5000</v>
      </c>
      <c r="K24" s="37">
        <f t="shared" si="3"/>
        <v>5000</v>
      </c>
      <c r="L24" s="27" t="s">
        <v>216</v>
      </c>
    </row>
    <row r="25" spans="2:12" s="3" customFormat="1" ht="20.149999999999999" customHeight="1">
      <c r="B25" s="235"/>
      <c r="C25" s="103" t="s">
        <v>63</v>
      </c>
      <c r="D25" s="201" t="s">
        <v>628</v>
      </c>
      <c r="E25" s="202"/>
      <c r="F25" s="90">
        <v>1</v>
      </c>
      <c r="G25" s="92" t="s">
        <v>202</v>
      </c>
      <c r="H25" s="93">
        <v>1</v>
      </c>
      <c r="I25" s="93" t="s">
        <v>198</v>
      </c>
      <c r="J25" s="93">
        <v>375</v>
      </c>
      <c r="K25" s="37">
        <f t="shared" si="3"/>
        <v>375</v>
      </c>
      <c r="L25" s="93"/>
    </row>
    <row r="26" spans="2:12" s="3" customFormat="1" ht="20.149999999999999" customHeight="1">
      <c r="B26" s="235"/>
      <c r="C26" s="200" t="s">
        <v>63</v>
      </c>
      <c r="D26" s="193" t="s">
        <v>218</v>
      </c>
      <c r="E26" s="193"/>
      <c r="F26" s="45">
        <v>25</v>
      </c>
      <c r="G26" s="37" t="s">
        <v>54</v>
      </c>
      <c r="H26" s="27">
        <v>1</v>
      </c>
      <c r="I26" s="27" t="s">
        <v>65</v>
      </c>
      <c r="J26" s="27">
        <v>200</v>
      </c>
      <c r="K26" s="37">
        <f t="shared" si="3"/>
        <v>5000</v>
      </c>
      <c r="L26" s="27"/>
    </row>
    <row r="27" spans="2:12" s="3" customFormat="1" ht="20.149999999999999" customHeight="1">
      <c r="B27" s="235"/>
      <c r="C27" s="190"/>
      <c r="D27" s="191" t="s">
        <v>251</v>
      </c>
      <c r="E27" s="192"/>
      <c r="F27" s="45">
        <v>1</v>
      </c>
      <c r="G27" s="37" t="s">
        <v>249</v>
      </c>
      <c r="H27" s="27">
        <v>1</v>
      </c>
      <c r="I27" s="27" t="s">
        <v>249</v>
      </c>
      <c r="J27" s="27">
        <v>884</v>
      </c>
      <c r="K27" s="37">
        <f t="shared" si="3"/>
        <v>884</v>
      </c>
      <c r="L27" s="27"/>
    </row>
    <row r="28" spans="2:12" s="3" customFormat="1" ht="20.149999999999999" customHeight="1">
      <c r="B28" s="235"/>
      <c r="C28" s="367" t="s">
        <v>69</v>
      </c>
      <c r="D28" s="368" t="s">
        <v>638</v>
      </c>
      <c r="E28" s="368"/>
      <c r="F28" s="369">
        <v>27</v>
      </c>
      <c r="G28" s="366" t="s">
        <v>54</v>
      </c>
      <c r="H28" s="365">
        <v>1</v>
      </c>
      <c r="I28" s="365" t="s">
        <v>65</v>
      </c>
      <c r="J28" s="365">
        <v>350</v>
      </c>
      <c r="K28" s="366">
        <f t="shared" si="3"/>
        <v>9450</v>
      </c>
      <c r="L28" s="27"/>
    </row>
    <row r="29" spans="2:12" s="3" customFormat="1" ht="20.149999999999999" customHeight="1">
      <c r="B29" s="235"/>
      <c r="C29" s="367" t="s">
        <v>69</v>
      </c>
      <c r="D29" s="368" t="s">
        <v>223</v>
      </c>
      <c r="E29" s="368"/>
      <c r="F29" s="369">
        <v>27</v>
      </c>
      <c r="G29" s="366" t="s">
        <v>54</v>
      </c>
      <c r="H29" s="365">
        <v>1</v>
      </c>
      <c r="I29" s="365" t="s">
        <v>23</v>
      </c>
      <c r="J29" s="365">
        <v>250</v>
      </c>
      <c r="K29" s="366">
        <f>F29*H29*J29</f>
        <v>6750</v>
      </c>
      <c r="L29" s="27"/>
    </row>
    <row r="30" spans="2:12" s="3" customFormat="1" ht="20.149999999999999" customHeight="1">
      <c r="B30" s="235"/>
      <c r="C30" s="370" t="s">
        <v>72</v>
      </c>
      <c r="D30" s="368" t="s">
        <v>70</v>
      </c>
      <c r="E30" s="368"/>
      <c r="F30" s="369">
        <v>27</v>
      </c>
      <c r="G30" s="366" t="s">
        <v>54</v>
      </c>
      <c r="H30" s="365">
        <v>1</v>
      </c>
      <c r="I30" s="365" t="s">
        <v>23</v>
      </c>
      <c r="J30" s="365">
        <v>350</v>
      </c>
      <c r="K30" s="366">
        <f t="shared" si="3"/>
        <v>9450</v>
      </c>
      <c r="L30" s="27"/>
    </row>
    <row r="31" spans="2:12" s="3" customFormat="1" ht="20.149999999999999" customHeight="1">
      <c r="B31" s="235"/>
      <c r="C31" s="196" t="s">
        <v>72</v>
      </c>
      <c r="D31" s="191" t="s">
        <v>225</v>
      </c>
      <c r="E31" s="192"/>
      <c r="F31" s="45">
        <v>3</v>
      </c>
      <c r="G31" s="37" t="s">
        <v>61</v>
      </c>
      <c r="H31" s="27">
        <v>1</v>
      </c>
      <c r="I31" s="27" t="s">
        <v>23</v>
      </c>
      <c r="J31" s="27">
        <v>3000</v>
      </c>
      <c r="K31" s="37">
        <f t="shared" si="3"/>
        <v>9000</v>
      </c>
      <c r="L31" s="27" t="s">
        <v>224</v>
      </c>
    </row>
    <row r="32" spans="2:12" s="3" customFormat="1" ht="20.149999999999999" customHeight="1">
      <c r="B32" s="235"/>
      <c r="C32" s="197"/>
      <c r="D32" s="191" t="s">
        <v>427</v>
      </c>
      <c r="E32" s="192"/>
      <c r="F32" s="100">
        <v>1</v>
      </c>
      <c r="G32" s="85" t="s">
        <v>426</v>
      </c>
      <c r="H32" s="84">
        <v>1</v>
      </c>
      <c r="I32" s="84" t="s">
        <v>426</v>
      </c>
      <c r="J32" s="84">
        <v>498</v>
      </c>
      <c r="K32" s="85">
        <f t="shared" si="3"/>
        <v>498</v>
      </c>
      <c r="L32" s="84"/>
    </row>
    <row r="33" spans="2:12" s="91" customFormat="1" ht="20.149999999999999" customHeight="1">
      <c r="B33" s="235"/>
      <c r="C33" s="89" t="s">
        <v>478</v>
      </c>
      <c r="D33" s="201"/>
      <c r="E33" s="202"/>
      <c r="F33" s="90">
        <v>18</v>
      </c>
      <c r="G33" s="92" t="s">
        <v>450</v>
      </c>
      <c r="H33" s="93">
        <v>1</v>
      </c>
      <c r="I33" s="93" t="s">
        <v>432</v>
      </c>
      <c r="J33" s="93">
        <v>20</v>
      </c>
      <c r="K33" s="92">
        <f t="shared" si="3"/>
        <v>360</v>
      </c>
      <c r="L33" s="93"/>
    </row>
    <row r="34" spans="2:12" s="91" customFormat="1" ht="20.149999999999999" customHeight="1">
      <c r="B34" s="235"/>
      <c r="C34" s="89" t="s">
        <v>538</v>
      </c>
      <c r="D34" s="201"/>
      <c r="E34" s="202"/>
      <c r="F34" s="90">
        <v>1</v>
      </c>
      <c r="G34" s="92" t="s">
        <v>539</v>
      </c>
      <c r="H34" s="93">
        <v>1</v>
      </c>
      <c r="I34" s="93" t="s">
        <v>540</v>
      </c>
      <c r="J34" s="93">
        <v>11880</v>
      </c>
      <c r="K34" s="92">
        <f t="shared" si="3"/>
        <v>11880</v>
      </c>
      <c r="L34" s="93"/>
    </row>
    <row r="35" spans="2:12" s="3" customFormat="1" ht="20.149999999999999" customHeight="1">
      <c r="B35" s="235"/>
      <c r="C35" s="185" t="s">
        <v>79</v>
      </c>
      <c r="D35" s="185"/>
      <c r="E35" s="185"/>
      <c r="F35" s="185"/>
      <c r="G35" s="185"/>
      <c r="H35" s="185"/>
      <c r="I35" s="185"/>
      <c r="J35" s="185"/>
      <c r="K35" s="37">
        <f>(K21+K22+K24+K26+K27+K31+K32)*5%</f>
        <v>1071.8</v>
      </c>
      <c r="L35" s="13" t="s">
        <v>80</v>
      </c>
    </row>
    <row r="36" spans="2:12" s="3" customFormat="1" ht="20.149999999999999" customHeight="1">
      <c r="B36" s="235"/>
      <c r="C36" s="185" t="s">
        <v>81</v>
      </c>
      <c r="D36" s="185"/>
      <c r="E36" s="185"/>
      <c r="F36" s="185"/>
      <c r="G36" s="185"/>
      <c r="H36" s="185"/>
      <c r="I36" s="185"/>
      <c r="J36" s="185"/>
      <c r="K36" s="37">
        <f>(K23+K28+K29+K30+K33+K34+K25)*10%</f>
        <v>5449.2000000000007</v>
      </c>
      <c r="L36" s="13" t="s">
        <v>82</v>
      </c>
    </row>
    <row r="37" spans="2:12" s="3" customFormat="1" ht="20.149999999999999" customHeight="1">
      <c r="B37" s="236"/>
      <c r="C37" s="186" t="s">
        <v>83</v>
      </c>
      <c r="D37" s="186"/>
      <c r="E37" s="186"/>
      <c r="F37" s="186"/>
      <c r="G37" s="186"/>
      <c r="H37" s="186"/>
      <c r="I37" s="186"/>
      <c r="J37" s="186"/>
      <c r="K37" s="36">
        <f>SUM(K21:K36)</f>
        <v>82449</v>
      </c>
      <c r="L37" s="13"/>
    </row>
    <row r="38" spans="2:12" s="3" customFormat="1" ht="20.149999999999999" customHeight="1">
      <c r="B38" s="237" t="s">
        <v>84</v>
      </c>
      <c r="C38" s="18" t="s">
        <v>85</v>
      </c>
      <c r="D38" s="185" t="s">
        <v>228</v>
      </c>
      <c r="E38" s="185"/>
      <c r="F38" s="16">
        <v>1</v>
      </c>
      <c r="G38" s="17" t="s">
        <v>75</v>
      </c>
      <c r="H38" s="13">
        <v>1</v>
      </c>
      <c r="I38" s="13" t="s">
        <v>75</v>
      </c>
      <c r="J38" s="13">
        <v>0</v>
      </c>
      <c r="K38" s="17">
        <f>F38*H38*J38</f>
        <v>0</v>
      </c>
      <c r="L38" s="13" t="s">
        <v>226</v>
      </c>
    </row>
    <row r="39" spans="2:12" s="3" customFormat="1" ht="20.149999999999999" customHeight="1">
      <c r="B39" s="237"/>
      <c r="C39" s="331" t="s">
        <v>227</v>
      </c>
      <c r="D39" s="332" t="s">
        <v>229</v>
      </c>
      <c r="E39" s="333"/>
      <c r="F39" s="334">
        <v>1</v>
      </c>
      <c r="G39" s="335" t="s">
        <v>230</v>
      </c>
      <c r="H39" s="336">
        <v>1</v>
      </c>
      <c r="I39" s="336" t="s">
        <v>230</v>
      </c>
      <c r="J39" s="336">
        <v>4500</v>
      </c>
      <c r="K39" s="335">
        <f>F39*H39*J39</f>
        <v>4500</v>
      </c>
      <c r="L39" s="61"/>
    </row>
    <row r="40" spans="2:12" s="3" customFormat="1" ht="20.149999999999999" customHeight="1">
      <c r="B40" s="237"/>
      <c r="C40" s="20" t="s">
        <v>88</v>
      </c>
      <c r="D40" s="187" t="s">
        <v>89</v>
      </c>
      <c r="E40" s="188"/>
      <c r="F40" s="45">
        <v>1</v>
      </c>
      <c r="G40" s="37" t="s">
        <v>75</v>
      </c>
      <c r="H40" s="27">
        <v>1</v>
      </c>
      <c r="I40" s="27" t="s">
        <v>75</v>
      </c>
      <c r="J40" s="27">
        <v>2000</v>
      </c>
      <c r="K40" s="37">
        <f>F40*H40*J40</f>
        <v>2000</v>
      </c>
      <c r="L40" s="13"/>
    </row>
    <row r="41" spans="2:12" s="3" customFormat="1" ht="20.149999999999999" customHeight="1">
      <c r="B41" s="237"/>
      <c r="C41" s="185" t="s">
        <v>48</v>
      </c>
      <c r="D41" s="185"/>
      <c r="E41" s="185"/>
      <c r="F41" s="185"/>
      <c r="G41" s="185"/>
      <c r="H41" s="185"/>
      <c r="I41" s="185"/>
      <c r="J41" s="185"/>
      <c r="K41" s="17">
        <f>K40*5%</f>
        <v>100</v>
      </c>
      <c r="L41" s="13"/>
    </row>
    <row r="42" spans="2:12" s="3" customFormat="1" ht="20.149999999999999" customHeight="1">
      <c r="B42" s="237"/>
      <c r="C42" s="189" t="s">
        <v>90</v>
      </c>
      <c r="D42" s="189"/>
      <c r="E42" s="189"/>
      <c r="F42" s="189"/>
      <c r="G42" s="189"/>
      <c r="H42" s="189"/>
      <c r="I42" s="189"/>
      <c r="J42" s="189"/>
      <c r="K42" s="39">
        <f>SUM(K38:K41)</f>
        <v>6600</v>
      </c>
      <c r="L42" s="32"/>
    </row>
    <row r="43" spans="2:12" s="3" customFormat="1" ht="20.149999999999999" customHeight="1">
      <c r="B43" s="236" t="s">
        <v>92</v>
      </c>
      <c r="C43" s="241" t="s">
        <v>93</v>
      </c>
      <c r="D43" s="190" t="s">
        <v>199</v>
      </c>
      <c r="E43" s="190"/>
      <c r="F43" s="23">
        <v>31</v>
      </c>
      <c r="G43" s="24" t="s">
        <v>485</v>
      </c>
      <c r="H43" s="70">
        <v>1</v>
      </c>
      <c r="I43" s="86" t="s">
        <v>23</v>
      </c>
      <c r="J43" s="70">
        <v>1800</v>
      </c>
      <c r="K43" s="86">
        <f t="shared" ref="K43:K49" si="4">F43*H43*J43</f>
        <v>55800</v>
      </c>
      <c r="L43" s="19"/>
    </row>
    <row r="44" spans="2:12" s="3" customFormat="1" ht="20.149999999999999" customHeight="1">
      <c r="B44" s="228"/>
      <c r="C44" s="242"/>
      <c r="D44" s="193" t="s">
        <v>436</v>
      </c>
      <c r="E44" s="193"/>
      <c r="F44" s="25">
        <v>35</v>
      </c>
      <c r="G44" s="26" t="s">
        <v>95</v>
      </c>
      <c r="H44" s="27">
        <v>1</v>
      </c>
      <c r="I44" s="37" t="s">
        <v>23</v>
      </c>
      <c r="J44" s="27">
        <v>85</v>
      </c>
      <c r="K44" s="37">
        <f t="shared" si="4"/>
        <v>2975</v>
      </c>
      <c r="L44" s="13"/>
    </row>
    <row r="45" spans="2:12" s="3" customFormat="1" ht="20.149999999999999" customHeight="1">
      <c r="B45" s="238"/>
      <c r="C45" s="243"/>
      <c r="D45" s="194" t="s">
        <v>437</v>
      </c>
      <c r="E45" s="192"/>
      <c r="F45" s="80">
        <v>4</v>
      </c>
      <c r="G45" s="81" t="s">
        <v>431</v>
      </c>
      <c r="H45" s="84">
        <v>1</v>
      </c>
      <c r="I45" s="85" t="s">
        <v>432</v>
      </c>
      <c r="J45" s="84">
        <v>200</v>
      </c>
      <c r="K45" s="37">
        <f t="shared" si="4"/>
        <v>800</v>
      </c>
      <c r="L45" s="74"/>
    </row>
    <row r="46" spans="2:12" s="3" customFormat="1" ht="20.149999999999999" customHeight="1">
      <c r="B46" s="238"/>
      <c r="C46" s="243"/>
      <c r="D46" s="193" t="s">
        <v>438</v>
      </c>
      <c r="E46" s="193"/>
      <c r="F46" s="25">
        <v>1</v>
      </c>
      <c r="G46" s="26" t="s">
        <v>431</v>
      </c>
      <c r="H46" s="27">
        <v>1</v>
      </c>
      <c r="I46" s="37" t="s">
        <v>432</v>
      </c>
      <c r="J46" s="27">
        <v>100</v>
      </c>
      <c r="K46" s="83">
        <f t="shared" si="4"/>
        <v>100</v>
      </c>
      <c r="L46" s="74"/>
    </row>
    <row r="47" spans="2:12" s="3" customFormat="1" ht="20.149999999999999" customHeight="1">
      <c r="B47" s="228"/>
      <c r="C47" s="242"/>
      <c r="D47" s="193" t="s">
        <v>439</v>
      </c>
      <c r="E47" s="193"/>
      <c r="F47" s="25">
        <v>20</v>
      </c>
      <c r="G47" s="26" t="s">
        <v>450</v>
      </c>
      <c r="H47" s="13">
        <v>1</v>
      </c>
      <c r="I47" s="17" t="s">
        <v>23</v>
      </c>
      <c r="J47" s="13">
        <v>230</v>
      </c>
      <c r="K47" s="17">
        <f t="shared" si="4"/>
        <v>4600</v>
      </c>
      <c r="L47" s="13" t="s">
        <v>446</v>
      </c>
    </row>
    <row r="48" spans="2:12" s="3" customFormat="1" ht="20.149999999999999" customHeight="1">
      <c r="B48" s="238"/>
      <c r="C48" s="243"/>
      <c r="D48" s="194" t="s">
        <v>444</v>
      </c>
      <c r="E48" s="192"/>
      <c r="F48" s="80">
        <v>20</v>
      </c>
      <c r="G48" s="81" t="s">
        <v>450</v>
      </c>
      <c r="H48" s="74">
        <v>1</v>
      </c>
      <c r="I48" s="73" t="s">
        <v>432</v>
      </c>
      <c r="J48" s="74">
        <v>150</v>
      </c>
      <c r="K48" s="73">
        <f t="shared" si="4"/>
        <v>3000</v>
      </c>
      <c r="L48" s="69" t="s">
        <v>446</v>
      </c>
    </row>
    <row r="49" spans="2:12" s="3" customFormat="1" ht="20.149999999999999" customHeight="1">
      <c r="B49" s="228"/>
      <c r="C49" s="242"/>
      <c r="D49" s="191" t="s">
        <v>440</v>
      </c>
      <c r="E49" s="192"/>
      <c r="F49" s="25">
        <v>22</v>
      </c>
      <c r="G49" s="26" t="s">
        <v>95</v>
      </c>
      <c r="H49" s="13">
        <v>1</v>
      </c>
      <c r="I49" s="17" t="s">
        <v>23</v>
      </c>
      <c r="J49" s="13">
        <v>30</v>
      </c>
      <c r="K49" s="17">
        <f t="shared" si="4"/>
        <v>660</v>
      </c>
      <c r="L49" s="69" t="s">
        <v>434</v>
      </c>
    </row>
    <row r="50" spans="2:12" s="3" customFormat="1" ht="20.149999999999999" customHeight="1">
      <c r="B50" s="228"/>
      <c r="C50" s="242"/>
      <c r="D50" s="193" t="s">
        <v>441</v>
      </c>
      <c r="E50" s="193"/>
      <c r="F50" s="25">
        <v>35</v>
      </c>
      <c r="G50" s="26" t="s">
        <v>431</v>
      </c>
      <c r="H50" s="13">
        <v>1</v>
      </c>
      <c r="I50" s="17" t="s">
        <v>23</v>
      </c>
      <c r="J50" s="13">
        <v>30</v>
      </c>
      <c r="K50" s="17">
        <f t="shared" ref="K50:K80" si="5">F50*H50*J50</f>
        <v>1050</v>
      </c>
      <c r="L50" s="13" t="s">
        <v>433</v>
      </c>
    </row>
    <row r="51" spans="2:12" s="3" customFormat="1" ht="20.149999999999999" customHeight="1">
      <c r="B51" s="228"/>
      <c r="C51" s="242"/>
      <c r="D51" s="193" t="s">
        <v>442</v>
      </c>
      <c r="E51" s="193"/>
      <c r="F51" s="25">
        <v>1</v>
      </c>
      <c r="G51" s="26" t="s">
        <v>95</v>
      </c>
      <c r="H51" s="13">
        <v>1</v>
      </c>
      <c r="I51" s="17" t="s">
        <v>23</v>
      </c>
      <c r="J51" s="13">
        <v>400</v>
      </c>
      <c r="K51" s="17">
        <f t="shared" si="5"/>
        <v>400</v>
      </c>
      <c r="L51" s="13"/>
    </row>
    <row r="52" spans="2:12" s="3" customFormat="1" ht="20.149999999999999" customHeight="1">
      <c r="B52" s="238"/>
      <c r="C52" s="243"/>
      <c r="D52" s="194" t="s">
        <v>447</v>
      </c>
      <c r="E52" s="192"/>
      <c r="F52" s="80">
        <v>45</v>
      </c>
      <c r="G52" s="81" t="s">
        <v>448</v>
      </c>
      <c r="H52" s="74">
        <v>1</v>
      </c>
      <c r="I52" s="73" t="s">
        <v>432</v>
      </c>
      <c r="J52" s="74">
        <v>12</v>
      </c>
      <c r="K52" s="73">
        <f t="shared" si="5"/>
        <v>540</v>
      </c>
      <c r="L52" s="74" t="s">
        <v>449</v>
      </c>
    </row>
    <row r="53" spans="2:12" s="3" customFormat="1" ht="20.149999999999999" customHeight="1">
      <c r="B53" s="228"/>
      <c r="C53" s="242"/>
      <c r="D53" s="371" t="s">
        <v>443</v>
      </c>
      <c r="E53" s="371"/>
      <c r="F53" s="363">
        <v>6</v>
      </c>
      <c r="G53" s="364" t="s">
        <v>95</v>
      </c>
      <c r="H53" s="365">
        <v>2</v>
      </c>
      <c r="I53" s="366" t="s">
        <v>231</v>
      </c>
      <c r="J53" s="365">
        <v>100</v>
      </c>
      <c r="K53" s="366">
        <f t="shared" si="5"/>
        <v>1200</v>
      </c>
      <c r="L53" s="13" t="s">
        <v>435</v>
      </c>
    </row>
    <row r="54" spans="2:12" s="3" customFormat="1" ht="20.149999999999999" customHeight="1">
      <c r="B54" s="238"/>
      <c r="C54" s="243"/>
      <c r="D54" s="195" t="s">
        <v>495</v>
      </c>
      <c r="E54" s="195"/>
      <c r="F54" s="80">
        <v>33</v>
      </c>
      <c r="G54" s="81" t="s">
        <v>450</v>
      </c>
      <c r="H54" s="74">
        <v>1</v>
      </c>
      <c r="I54" s="73" t="s">
        <v>432</v>
      </c>
      <c r="J54" s="74">
        <v>60</v>
      </c>
      <c r="K54" s="17">
        <f t="shared" si="5"/>
        <v>1980</v>
      </c>
      <c r="L54" s="74" t="s">
        <v>451</v>
      </c>
    </row>
    <row r="55" spans="2:12" s="3" customFormat="1" ht="20.149999999999999" customHeight="1">
      <c r="B55" s="238"/>
      <c r="C55" s="243"/>
      <c r="D55" s="195" t="s">
        <v>494</v>
      </c>
      <c r="E55" s="195"/>
      <c r="F55" s="80">
        <v>33</v>
      </c>
      <c r="G55" s="81" t="s">
        <v>431</v>
      </c>
      <c r="H55" s="74">
        <v>1</v>
      </c>
      <c r="I55" s="73" t="s">
        <v>432</v>
      </c>
      <c r="J55" s="74">
        <v>45</v>
      </c>
      <c r="K55" s="17">
        <f t="shared" si="5"/>
        <v>1485</v>
      </c>
      <c r="L55" s="74" t="s">
        <v>493</v>
      </c>
    </row>
    <row r="56" spans="2:12" s="3" customFormat="1" ht="20.149999999999999" customHeight="1">
      <c r="B56" s="238"/>
      <c r="C56" s="243"/>
      <c r="D56" s="194" t="s">
        <v>452</v>
      </c>
      <c r="E56" s="192"/>
      <c r="F56" s="80">
        <v>23</v>
      </c>
      <c r="G56" s="81" t="s">
        <v>431</v>
      </c>
      <c r="H56" s="74">
        <v>1</v>
      </c>
      <c r="I56" s="73" t="s">
        <v>432</v>
      </c>
      <c r="J56" s="74">
        <v>63</v>
      </c>
      <c r="K56" s="17">
        <f t="shared" si="5"/>
        <v>1449</v>
      </c>
      <c r="L56" s="74"/>
    </row>
    <row r="57" spans="2:12" s="3" customFormat="1" ht="20.149999999999999" customHeight="1">
      <c r="B57" s="228"/>
      <c r="C57" s="242"/>
      <c r="D57" s="191" t="s">
        <v>453</v>
      </c>
      <c r="E57" s="192"/>
      <c r="F57" s="25">
        <v>35</v>
      </c>
      <c r="G57" s="26" t="s">
        <v>95</v>
      </c>
      <c r="H57" s="13">
        <v>1</v>
      </c>
      <c r="I57" s="17" t="s">
        <v>23</v>
      </c>
      <c r="J57" s="13">
        <v>30</v>
      </c>
      <c r="K57" s="17">
        <f t="shared" si="5"/>
        <v>1050</v>
      </c>
      <c r="L57" s="13"/>
    </row>
    <row r="58" spans="2:12" s="3" customFormat="1" ht="20.149999999999999" customHeight="1">
      <c r="B58" s="228"/>
      <c r="C58" s="242"/>
      <c r="D58" s="191" t="s">
        <v>454</v>
      </c>
      <c r="E58" s="192"/>
      <c r="F58" s="25">
        <v>1</v>
      </c>
      <c r="G58" s="26" t="s">
        <v>455</v>
      </c>
      <c r="H58" s="13">
        <v>1</v>
      </c>
      <c r="I58" s="17" t="s">
        <v>23</v>
      </c>
      <c r="J58" s="13">
        <v>400</v>
      </c>
      <c r="K58" s="17">
        <f t="shared" si="5"/>
        <v>400</v>
      </c>
      <c r="L58" s="13"/>
    </row>
    <row r="59" spans="2:12" s="3" customFormat="1" ht="20.149999999999999" customHeight="1">
      <c r="B59" s="238"/>
      <c r="C59" s="243"/>
      <c r="D59" s="356" t="s">
        <v>458</v>
      </c>
      <c r="E59" s="357"/>
      <c r="F59" s="358">
        <v>20</v>
      </c>
      <c r="G59" s="359" t="s">
        <v>431</v>
      </c>
      <c r="H59" s="360">
        <v>1</v>
      </c>
      <c r="I59" s="361" t="s">
        <v>432</v>
      </c>
      <c r="J59" s="360">
        <v>55</v>
      </c>
      <c r="K59" s="366">
        <f t="shared" si="5"/>
        <v>1100</v>
      </c>
      <c r="L59" s="74"/>
    </row>
    <row r="60" spans="2:12" s="3" customFormat="1" ht="20.149999999999999" customHeight="1">
      <c r="B60" s="238"/>
      <c r="C60" s="243"/>
      <c r="D60" s="194" t="s">
        <v>459</v>
      </c>
      <c r="E60" s="192"/>
      <c r="F60" s="80">
        <v>1</v>
      </c>
      <c r="G60" s="81" t="s">
        <v>432</v>
      </c>
      <c r="H60" s="74">
        <v>1</v>
      </c>
      <c r="I60" s="73" t="s">
        <v>432</v>
      </c>
      <c r="J60" s="74">
        <v>671</v>
      </c>
      <c r="K60" s="17">
        <f t="shared" si="5"/>
        <v>671</v>
      </c>
      <c r="L60" s="74"/>
    </row>
    <row r="61" spans="2:12" s="3" customFormat="1" ht="20.149999999999999" customHeight="1">
      <c r="B61" s="238"/>
      <c r="C61" s="243"/>
      <c r="D61" s="194" t="s">
        <v>460</v>
      </c>
      <c r="E61" s="192"/>
      <c r="F61" s="80">
        <v>11</v>
      </c>
      <c r="G61" s="81" t="s">
        <v>431</v>
      </c>
      <c r="H61" s="74">
        <v>1</v>
      </c>
      <c r="I61" s="73" t="s">
        <v>455</v>
      </c>
      <c r="J61" s="74">
        <v>140</v>
      </c>
      <c r="K61" s="17">
        <f t="shared" si="5"/>
        <v>1540</v>
      </c>
      <c r="L61" s="74"/>
    </row>
    <row r="62" spans="2:12" s="3" customFormat="1" ht="20.149999999999999" customHeight="1">
      <c r="B62" s="238"/>
      <c r="C62" s="243"/>
      <c r="D62" s="194" t="s">
        <v>461</v>
      </c>
      <c r="E62" s="192"/>
      <c r="F62" s="80">
        <v>1</v>
      </c>
      <c r="G62" s="81" t="s">
        <v>432</v>
      </c>
      <c r="H62" s="74">
        <v>1</v>
      </c>
      <c r="I62" s="73" t="s">
        <v>455</v>
      </c>
      <c r="J62" s="74">
        <v>432.3</v>
      </c>
      <c r="K62" s="17">
        <f t="shared" si="5"/>
        <v>432.3</v>
      </c>
      <c r="L62" s="74"/>
    </row>
    <row r="63" spans="2:12" s="3" customFormat="1" ht="20.149999999999999" customHeight="1">
      <c r="B63" s="238"/>
      <c r="C63" s="243"/>
      <c r="D63" s="194" t="s">
        <v>462</v>
      </c>
      <c r="E63" s="192"/>
      <c r="F63" s="25">
        <v>23</v>
      </c>
      <c r="G63" s="26" t="s">
        <v>95</v>
      </c>
      <c r="H63" s="13">
        <v>1</v>
      </c>
      <c r="I63" s="17" t="s">
        <v>23</v>
      </c>
      <c r="J63" s="13">
        <v>100</v>
      </c>
      <c r="K63" s="17">
        <f>F63*H63*J63</f>
        <v>2300</v>
      </c>
      <c r="L63" s="74"/>
    </row>
    <row r="64" spans="2:12" s="3" customFormat="1" ht="20.149999999999999" customHeight="1">
      <c r="B64" s="238"/>
      <c r="C64" s="243"/>
      <c r="D64" s="194" t="s">
        <v>469</v>
      </c>
      <c r="E64" s="192"/>
      <c r="F64" s="80">
        <v>35</v>
      </c>
      <c r="G64" s="81" t="s">
        <v>450</v>
      </c>
      <c r="H64" s="74">
        <v>1</v>
      </c>
      <c r="I64" s="73" t="s">
        <v>455</v>
      </c>
      <c r="J64" s="74">
        <v>20</v>
      </c>
      <c r="K64" s="73">
        <f t="shared" si="5"/>
        <v>700</v>
      </c>
      <c r="L64" s="74"/>
    </row>
    <row r="65" spans="2:12" s="3" customFormat="1" ht="20.149999999999999" customHeight="1">
      <c r="B65" s="238"/>
      <c r="C65" s="243"/>
      <c r="D65" s="356" t="s">
        <v>470</v>
      </c>
      <c r="E65" s="357"/>
      <c r="F65" s="358">
        <v>1</v>
      </c>
      <c r="G65" s="359" t="s">
        <v>432</v>
      </c>
      <c r="H65" s="360">
        <v>1</v>
      </c>
      <c r="I65" s="361" t="s">
        <v>455</v>
      </c>
      <c r="J65" s="360">
        <v>157</v>
      </c>
      <c r="K65" s="361">
        <f t="shared" si="5"/>
        <v>157</v>
      </c>
      <c r="L65" s="74"/>
    </row>
    <row r="66" spans="2:12" s="3" customFormat="1" ht="20.149999999999999" customHeight="1">
      <c r="B66" s="238"/>
      <c r="C66" s="243"/>
      <c r="D66" s="362" t="s">
        <v>473</v>
      </c>
      <c r="E66" s="357"/>
      <c r="F66" s="363">
        <v>6</v>
      </c>
      <c r="G66" s="364" t="s">
        <v>98</v>
      </c>
      <c r="H66" s="365">
        <v>9</v>
      </c>
      <c r="I66" s="366" t="s">
        <v>99</v>
      </c>
      <c r="J66" s="365">
        <v>70</v>
      </c>
      <c r="K66" s="366">
        <f>F66*H66*J66</f>
        <v>3780</v>
      </c>
      <c r="L66" s="88"/>
    </row>
    <row r="67" spans="2:12" s="3" customFormat="1" ht="20.149999999999999" customHeight="1">
      <c r="B67" s="238"/>
      <c r="C67" s="243"/>
      <c r="D67" s="356" t="s">
        <v>474</v>
      </c>
      <c r="E67" s="357"/>
      <c r="F67" s="358">
        <v>3</v>
      </c>
      <c r="G67" s="359" t="s">
        <v>475</v>
      </c>
      <c r="H67" s="360">
        <v>1</v>
      </c>
      <c r="I67" s="361" t="s">
        <v>455</v>
      </c>
      <c r="J67" s="360">
        <v>600</v>
      </c>
      <c r="K67" s="361">
        <f>F67*H67*J67</f>
        <v>1800</v>
      </c>
      <c r="L67" s="88"/>
    </row>
    <row r="68" spans="2:12" s="3" customFormat="1" ht="20.149999999999999" customHeight="1">
      <c r="B68" s="238"/>
      <c r="C68" s="243"/>
      <c r="D68" s="194" t="s">
        <v>472</v>
      </c>
      <c r="E68" s="192"/>
      <c r="F68" s="25">
        <v>1</v>
      </c>
      <c r="G68" s="26" t="s">
        <v>75</v>
      </c>
      <c r="H68" s="27">
        <v>1</v>
      </c>
      <c r="I68" s="366" t="s">
        <v>23</v>
      </c>
      <c r="J68" s="360">
        <v>3757.1</v>
      </c>
      <c r="K68" s="366">
        <f>F68*H68*J68</f>
        <v>3757.1</v>
      </c>
      <c r="L68" s="88"/>
    </row>
    <row r="69" spans="2:12" s="3" customFormat="1" ht="20.149999999999999" customHeight="1">
      <c r="B69" s="238"/>
      <c r="C69" s="243"/>
      <c r="D69" s="356" t="s">
        <v>476</v>
      </c>
      <c r="E69" s="357"/>
      <c r="F69" s="358">
        <v>1</v>
      </c>
      <c r="G69" s="359" t="s">
        <v>477</v>
      </c>
      <c r="H69" s="360">
        <v>1</v>
      </c>
      <c r="I69" s="361" t="s">
        <v>432</v>
      </c>
      <c r="J69" s="360">
        <v>240</v>
      </c>
      <c r="K69" s="361">
        <f>F69*H69*J69</f>
        <v>240</v>
      </c>
      <c r="L69" s="88"/>
    </row>
    <row r="70" spans="2:12" s="3" customFormat="1" ht="20.149999999999999" customHeight="1">
      <c r="B70" s="238"/>
      <c r="C70" s="243"/>
      <c r="D70" s="194" t="s">
        <v>463</v>
      </c>
      <c r="E70" s="192"/>
      <c r="F70" s="80">
        <v>20</v>
      </c>
      <c r="G70" s="81" t="s">
        <v>464</v>
      </c>
      <c r="H70" s="74">
        <v>1</v>
      </c>
      <c r="I70" s="73" t="s">
        <v>455</v>
      </c>
      <c r="J70" s="74">
        <v>50</v>
      </c>
      <c r="K70" s="17">
        <f t="shared" si="5"/>
        <v>1000</v>
      </c>
      <c r="L70" s="88"/>
    </row>
    <row r="71" spans="2:12" s="3" customFormat="1" ht="20.149999999999999" customHeight="1">
      <c r="B71" s="238"/>
      <c r="C71" s="243"/>
      <c r="D71" s="356" t="s">
        <v>465</v>
      </c>
      <c r="E71" s="357"/>
      <c r="F71" s="358">
        <v>1</v>
      </c>
      <c r="G71" s="359" t="s">
        <v>432</v>
      </c>
      <c r="H71" s="360">
        <v>1</v>
      </c>
      <c r="I71" s="361" t="s">
        <v>455</v>
      </c>
      <c r="J71" s="360">
        <v>2200</v>
      </c>
      <c r="K71" s="366">
        <f t="shared" si="5"/>
        <v>2200</v>
      </c>
      <c r="L71" s="88"/>
    </row>
    <row r="72" spans="2:12" s="3" customFormat="1" ht="20.149999999999999" customHeight="1">
      <c r="B72" s="238"/>
      <c r="C72" s="243"/>
      <c r="D72" s="194" t="s">
        <v>466</v>
      </c>
      <c r="E72" s="192"/>
      <c r="F72" s="80">
        <v>1</v>
      </c>
      <c r="G72" s="81" t="s">
        <v>432</v>
      </c>
      <c r="H72" s="74">
        <v>1</v>
      </c>
      <c r="I72" s="73" t="s">
        <v>455</v>
      </c>
      <c r="J72" s="74">
        <v>563</v>
      </c>
      <c r="K72" s="17">
        <f t="shared" si="5"/>
        <v>563</v>
      </c>
      <c r="L72" s="74"/>
    </row>
    <row r="73" spans="2:12" s="3" customFormat="1" ht="20.149999999999999" customHeight="1">
      <c r="B73" s="238"/>
      <c r="C73" s="243"/>
      <c r="D73" s="194" t="s">
        <v>467</v>
      </c>
      <c r="E73" s="192"/>
      <c r="F73" s="80">
        <v>1</v>
      </c>
      <c r="G73" s="81" t="s">
        <v>432</v>
      </c>
      <c r="H73" s="74">
        <v>1</v>
      </c>
      <c r="I73" s="73" t="s">
        <v>455</v>
      </c>
      <c r="J73" s="74">
        <v>3477</v>
      </c>
      <c r="K73" s="17">
        <f t="shared" si="5"/>
        <v>3477</v>
      </c>
      <c r="L73" s="74"/>
    </row>
    <row r="74" spans="2:12" s="3" customFormat="1" ht="20.149999999999999" customHeight="1">
      <c r="B74" s="238"/>
      <c r="C74" s="243"/>
      <c r="D74" s="194" t="s">
        <v>468</v>
      </c>
      <c r="E74" s="192"/>
      <c r="F74" s="80">
        <v>40</v>
      </c>
      <c r="G74" s="81" t="s">
        <v>431</v>
      </c>
      <c r="H74" s="84">
        <v>1</v>
      </c>
      <c r="I74" s="85" t="s">
        <v>455</v>
      </c>
      <c r="J74" s="84">
        <v>75</v>
      </c>
      <c r="K74" s="37">
        <f t="shared" si="5"/>
        <v>3000</v>
      </c>
      <c r="L74" s="74"/>
    </row>
    <row r="75" spans="2:12" s="3" customFormat="1" ht="20.149999999999999" customHeight="1">
      <c r="B75" s="228"/>
      <c r="C75" s="242"/>
      <c r="D75" s="191" t="s">
        <v>456</v>
      </c>
      <c r="E75" s="192"/>
      <c r="F75" s="25">
        <v>9</v>
      </c>
      <c r="G75" s="26" t="s">
        <v>445</v>
      </c>
      <c r="H75" s="27">
        <v>3</v>
      </c>
      <c r="I75" s="366" t="s">
        <v>112</v>
      </c>
      <c r="J75" s="365">
        <v>500</v>
      </c>
      <c r="K75" s="366">
        <f t="shared" si="5"/>
        <v>13500</v>
      </c>
      <c r="L75" s="13" t="s">
        <v>457</v>
      </c>
    </row>
    <row r="76" spans="2:12" s="3" customFormat="1" ht="20.149999999999999" customHeight="1">
      <c r="B76" s="228"/>
      <c r="C76" s="242"/>
      <c r="D76" s="191" t="s">
        <v>541</v>
      </c>
      <c r="E76" s="192"/>
      <c r="F76" s="80">
        <v>1</v>
      </c>
      <c r="G76" s="81" t="s">
        <v>432</v>
      </c>
      <c r="H76" s="74">
        <v>1</v>
      </c>
      <c r="I76" s="73" t="s">
        <v>455</v>
      </c>
      <c r="J76" s="13">
        <v>1750</v>
      </c>
      <c r="K76" s="17">
        <f t="shared" si="5"/>
        <v>1750</v>
      </c>
      <c r="L76" s="13"/>
    </row>
    <row r="77" spans="2:12" s="3" customFormat="1" ht="20.149999999999999" customHeight="1">
      <c r="B77" s="239"/>
      <c r="C77" s="244"/>
      <c r="D77" s="201" t="s">
        <v>496</v>
      </c>
      <c r="E77" s="202"/>
      <c r="F77" s="96">
        <v>1</v>
      </c>
      <c r="G77" s="97" t="s">
        <v>497</v>
      </c>
      <c r="H77" s="87">
        <v>1</v>
      </c>
      <c r="I77" s="95" t="s">
        <v>432</v>
      </c>
      <c r="J77" s="87">
        <v>3500</v>
      </c>
      <c r="K77" s="95">
        <f t="shared" si="5"/>
        <v>3500</v>
      </c>
      <c r="L77" s="87"/>
    </row>
    <row r="78" spans="2:12" s="3" customFormat="1" ht="20.149999999999999" customHeight="1">
      <c r="B78" s="239"/>
      <c r="C78" s="244"/>
      <c r="D78" s="343" t="s">
        <v>498</v>
      </c>
      <c r="E78" s="344"/>
      <c r="F78" s="345">
        <v>1</v>
      </c>
      <c r="G78" s="346" t="s">
        <v>497</v>
      </c>
      <c r="H78" s="347">
        <v>1</v>
      </c>
      <c r="I78" s="348" t="s">
        <v>432</v>
      </c>
      <c r="J78" s="347">
        <v>8499</v>
      </c>
      <c r="K78" s="348">
        <f t="shared" si="5"/>
        <v>8499</v>
      </c>
      <c r="L78" s="87"/>
    </row>
    <row r="79" spans="2:12" s="3" customFormat="1" ht="20.149999999999999" customHeight="1">
      <c r="B79" s="239"/>
      <c r="C79" s="244"/>
      <c r="D79" s="343" t="s">
        <v>499</v>
      </c>
      <c r="E79" s="344"/>
      <c r="F79" s="345">
        <v>1</v>
      </c>
      <c r="G79" s="346" t="s">
        <v>431</v>
      </c>
      <c r="H79" s="347">
        <v>1</v>
      </c>
      <c r="I79" s="348" t="s">
        <v>432</v>
      </c>
      <c r="J79" s="347">
        <v>830</v>
      </c>
      <c r="K79" s="348">
        <f t="shared" si="5"/>
        <v>830</v>
      </c>
      <c r="L79" s="87"/>
    </row>
    <row r="80" spans="2:12" s="3" customFormat="1" ht="20.149999999999999" customHeight="1">
      <c r="B80" s="228"/>
      <c r="C80" s="242"/>
      <c r="D80" s="349" t="s">
        <v>471</v>
      </c>
      <c r="E80" s="350"/>
      <c r="F80" s="351">
        <v>28</v>
      </c>
      <c r="G80" s="352" t="s">
        <v>450</v>
      </c>
      <c r="H80" s="353">
        <v>1</v>
      </c>
      <c r="I80" s="354" t="s">
        <v>455</v>
      </c>
      <c r="J80" s="355">
        <v>58</v>
      </c>
      <c r="K80" s="38">
        <f t="shared" si="5"/>
        <v>1624</v>
      </c>
      <c r="L80" s="13"/>
    </row>
    <row r="81" spans="2:12" s="3" customFormat="1" ht="20.149999999999999" customHeight="1">
      <c r="B81" s="228"/>
      <c r="C81" s="367" t="s">
        <v>118</v>
      </c>
      <c r="D81" s="372" t="s">
        <v>119</v>
      </c>
      <c r="E81" s="372"/>
      <c r="F81" s="363">
        <v>1</v>
      </c>
      <c r="G81" s="364" t="s">
        <v>75</v>
      </c>
      <c r="H81" s="365">
        <v>1</v>
      </c>
      <c r="I81" s="366" t="s">
        <v>23</v>
      </c>
      <c r="J81" s="365">
        <v>32500</v>
      </c>
      <c r="K81" s="366">
        <f>F81*H81*J81</f>
        <v>32500</v>
      </c>
      <c r="L81" s="13"/>
    </row>
    <row r="82" spans="2:12" s="3" customFormat="1" ht="20.149999999999999" customHeight="1">
      <c r="B82" s="228"/>
      <c r="C82" s="221" t="s">
        <v>122</v>
      </c>
      <c r="D82" s="221"/>
      <c r="E82" s="221"/>
      <c r="F82" s="221"/>
      <c r="G82" s="221"/>
      <c r="H82" s="221"/>
      <c r="I82" s="221"/>
      <c r="J82" s="221"/>
      <c r="K82" s="44">
        <f>SUM(K43:K81)</f>
        <v>166409.40000000002</v>
      </c>
      <c r="L82" s="13"/>
    </row>
    <row r="83" spans="2:12" s="3" customFormat="1" ht="20.149999999999999" customHeight="1">
      <c r="B83" s="257" t="s">
        <v>123</v>
      </c>
      <c r="C83" s="337" t="s">
        <v>232</v>
      </c>
      <c r="D83" s="338" t="s">
        <v>233</v>
      </c>
      <c r="E83" s="338"/>
      <c r="F83" s="334">
        <v>1</v>
      </c>
      <c r="G83" s="335" t="s">
        <v>234</v>
      </c>
      <c r="H83" s="336">
        <v>1</v>
      </c>
      <c r="I83" s="335" t="s">
        <v>236</v>
      </c>
      <c r="J83" s="336">
        <v>900</v>
      </c>
      <c r="K83" s="335">
        <f>F83*H83*J83</f>
        <v>900</v>
      </c>
      <c r="L83" s="336"/>
    </row>
    <row r="84" spans="2:12" s="3" customFormat="1" ht="20.149999999999999" customHeight="1">
      <c r="B84" s="235"/>
      <c r="C84" s="339" t="s">
        <v>237</v>
      </c>
      <c r="D84" s="340" t="s">
        <v>235</v>
      </c>
      <c r="E84" s="341"/>
      <c r="F84" s="336">
        <v>1</v>
      </c>
      <c r="G84" s="336" t="s">
        <v>101</v>
      </c>
      <c r="H84" s="336">
        <v>1</v>
      </c>
      <c r="I84" s="336" t="s">
        <v>236</v>
      </c>
      <c r="J84" s="336">
        <v>2700</v>
      </c>
      <c r="K84" s="335">
        <f>F84*H84*J84</f>
        <v>2700</v>
      </c>
      <c r="L84" s="336"/>
    </row>
    <row r="85" spans="2:12" s="3" customFormat="1" ht="20.149999999999999" customHeight="1">
      <c r="B85" s="235"/>
      <c r="C85" s="342"/>
      <c r="D85" s="340" t="s">
        <v>200</v>
      </c>
      <c r="E85" s="341"/>
      <c r="F85" s="336">
        <v>2</v>
      </c>
      <c r="G85" s="336" t="s">
        <v>101</v>
      </c>
      <c r="H85" s="336">
        <v>1</v>
      </c>
      <c r="I85" s="336" t="s">
        <v>112</v>
      </c>
      <c r="J85" s="336">
        <v>1200</v>
      </c>
      <c r="K85" s="335">
        <f>F85*H85*J85</f>
        <v>2400</v>
      </c>
      <c r="L85" s="336" t="s">
        <v>238</v>
      </c>
    </row>
    <row r="86" spans="2:12" s="3" customFormat="1" ht="20.149999999999999" customHeight="1">
      <c r="B86" s="235"/>
      <c r="C86" s="339" t="s">
        <v>129</v>
      </c>
      <c r="D86" s="340" t="s">
        <v>201</v>
      </c>
      <c r="E86" s="341"/>
      <c r="F86" s="336">
        <v>1</v>
      </c>
      <c r="G86" s="336" t="s">
        <v>101</v>
      </c>
      <c r="H86" s="336">
        <v>1</v>
      </c>
      <c r="I86" s="336" t="s">
        <v>126</v>
      </c>
      <c r="J86" s="336">
        <v>800</v>
      </c>
      <c r="K86" s="335">
        <f>F86*H86*J86</f>
        <v>800</v>
      </c>
      <c r="L86" s="336"/>
    </row>
    <row r="87" spans="2:12" s="3" customFormat="1" ht="20.149999999999999" customHeight="1">
      <c r="B87" s="235"/>
      <c r="C87" s="342"/>
      <c r="D87" s="340" t="s">
        <v>130</v>
      </c>
      <c r="E87" s="341"/>
      <c r="F87" s="336">
        <v>1</v>
      </c>
      <c r="G87" s="336" t="s">
        <v>101</v>
      </c>
      <c r="H87" s="336">
        <v>1</v>
      </c>
      <c r="I87" s="336" t="s">
        <v>126</v>
      </c>
      <c r="J87" s="336">
        <v>400</v>
      </c>
      <c r="K87" s="335">
        <f>F87*H87*J87</f>
        <v>400</v>
      </c>
      <c r="L87" s="336" t="s">
        <v>131</v>
      </c>
    </row>
    <row r="88" spans="2:12" s="3" customFormat="1" ht="20.149999999999999" customHeight="1">
      <c r="B88" s="235"/>
      <c r="C88" s="367" t="s">
        <v>134</v>
      </c>
      <c r="D88" s="373" t="s">
        <v>428</v>
      </c>
      <c r="E88" s="373"/>
      <c r="F88" s="369">
        <v>2</v>
      </c>
      <c r="G88" s="366" t="s">
        <v>101</v>
      </c>
      <c r="H88" s="365">
        <v>4</v>
      </c>
      <c r="I88" s="366" t="s">
        <v>112</v>
      </c>
      <c r="J88" s="365">
        <v>1800</v>
      </c>
      <c r="K88" s="366">
        <f t="shared" ref="K88:K92" si="6">F88*H88*J88</f>
        <v>14400</v>
      </c>
      <c r="L88" s="13"/>
    </row>
    <row r="89" spans="2:12" s="3" customFormat="1" ht="20.149999999999999" customHeight="1">
      <c r="B89" s="235"/>
      <c r="C89" s="367" t="s">
        <v>429</v>
      </c>
      <c r="D89" s="373" t="s">
        <v>137</v>
      </c>
      <c r="E89" s="373"/>
      <c r="F89" s="369">
        <v>3</v>
      </c>
      <c r="G89" s="366" t="s">
        <v>101</v>
      </c>
      <c r="H89" s="365">
        <v>5</v>
      </c>
      <c r="I89" s="366" t="s">
        <v>112</v>
      </c>
      <c r="J89" s="365">
        <v>1700</v>
      </c>
      <c r="K89" s="366">
        <f t="shared" si="6"/>
        <v>25500</v>
      </c>
      <c r="L89" s="13"/>
    </row>
    <row r="90" spans="2:12" s="3" customFormat="1" ht="20.149999999999999" customHeight="1">
      <c r="B90" s="235"/>
      <c r="C90" s="367" t="s">
        <v>487</v>
      </c>
      <c r="D90" s="373" t="s">
        <v>139</v>
      </c>
      <c r="E90" s="373"/>
      <c r="F90" s="369">
        <v>9</v>
      </c>
      <c r="G90" s="366" t="s">
        <v>101</v>
      </c>
      <c r="H90" s="365">
        <v>6</v>
      </c>
      <c r="I90" s="366" t="s">
        <v>112</v>
      </c>
      <c r="J90" s="365">
        <v>1700</v>
      </c>
      <c r="K90" s="366">
        <f t="shared" si="6"/>
        <v>91800</v>
      </c>
      <c r="L90" s="13" t="s">
        <v>484</v>
      </c>
    </row>
    <row r="91" spans="2:12" s="3" customFormat="1" ht="20.149999999999999" customHeight="1">
      <c r="B91" s="235"/>
      <c r="C91" s="367" t="s">
        <v>140</v>
      </c>
      <c r="D91" s="374" t="s">
        <v>639</v>
      </c>
      <c r="E91" s="374"/>
      <c r="F91" s="369">
        <v>12</v>
      </c>
      <c r="G91" s="366" t="s">
        <v>101</v>
      </c>
      <c r="H91" s="365">
        <v>5</v>
      </c>
      <c r="I91" s="366" t="s">
        <v>112</v>
      </c>
      <c r="J91" s="365">
        <v>300</v>
      </c>
      <c r="K91" s="366">
        <f t="shared" si="6"/>
        <v>18000</v>
      </c>
      <c r="L91" s="13"/>
    </row>
    <row r="92" spans="2:12" s="3" customFormat="1" ht="20.149999999999999" customHeight="1">
      <c r="B92" s="235"/>
      <c r="C92" s="367" t="s">
        <v>142</v>
      </c>
      <c r="D92" s="374" t="s">
        <v>143</v>
      </c>
      <c r="E92" s="374"/>
      <c r="F92" s="369">
        <v>12</v>
      </c>
      <c r="G92" s="366" t="s">
        <v>101</v>
      </c>
      <c r="H92" s="365">
        <v>1</v>
      </c>
      <c r="I92" s="366" t="s">
        <v>23</v>
      </c>
      <c r="J92" s="375">
        <v>300</v>
      </c>
      <c r="K92" s="366">
        <f t="shared" si="6"/>
        <v>3600</v>
      </c>
      <c r="L92" s="13" t="s">
        <v>144</v>
      </c>
    </row>
    <row r="93" spans="2:12" s="3" customFormat="1" ht="20.149999999999999" customHeight="1">
      <c r="B93" s="258"/>
      <c r="C93" s="224" t="s">
        <v>145</v>
      </c>
      <c r="D93" s="224"/>
      <c r="E93" s="224"/>
      <c r="F93" s="224"/>
      <c r="G93" s="224"/>
      <c r="H93" s="224"/>
      <c r="I93" s="224"/>
      <c r="J93" s="224"/>
      <c r="K93" s="44">
        <f>SUM(K83:K92)</f>
        <v>160500</v>
      </c>
      <c r="L93" s="13"/>
    </row>
    <row r="94" spans="2:12" s="3" customFormat="1" ht="20.149999999999999" customHeight="1">
      <c r="B94" s="228" t="s">
        <v>146</v>
      </c>
      <c r="C94" s="63" t="s">
        <v>147</v>
      </c>
      <c r="D94" s="193" t="s">
        <v>148</v>
      </c>
      <c r="E94" s="193"/>
      <c r="F94" s="16">
        <v>1</v>
      </c>
      <c r="G94" s="17" t="s">
        <v>54</v>
      </c>
      <c r="H94" s="13">
        <v>4</v>
      </c>
      <c r="I94" s="17" t="s">
        <v>112</v>
      </c>
      <c r="J94" s="13">
        <v>4000</v>
      </c>
      <c r="K94" s="17">
        <f>F94*H94*J94</f>
        <v>16000</v>
      </c>
      <c r="L94" s="13"/>
    </row>
    <row r="95" spans="2:12" s="3" customFormat="1" ht="20.149999999999999" customHeight="1">
      <c r="B95" s="228"/>
      <c r="C95" s="63" t="s">
        <v>149</v>
      </c>
      <c r="D95" s="193" t="s">
        <v>150</v>
      </c>
      <c r="E95" s="193"/>
      <c r="F95" s="16">
        <v>1</v>
      </c>
      <c r="G95" s="17" t="s">
        <v>23</v>
      </c>
      <c r="H95" s="13">
        <v>4</v>
      </c>
      <c r="I95" s="17" t="s">
        <v>112</v>
      </c>
      <c r="J95" s="13">
        <v>2500</v>
      </c>
      <c r="K95" s="17">
        <f>F95*H95*J95</f>
        <v>10000</v>
      </c>
      <c r="L95" s="13"/>
    </row>
    <row r="96" spans="2:12" s="3" customFormat="1" ht="20.149999999999999" customHeight="1">
      <c r="B96" s="238"/>
      <c r="C96" s="75" t="s">
        <v>430</v>
      </c>
      <c r="D96" s="191"/>
      <c r="E96" s="192"/>
      <c r="F96" s="76">
        <v>1</v>
      </c>
      <c r="G96" s="73" t="s">
        <v>426</v>
      </c>
      <c r="H96" s="74">
        <v>1</v>
      </c>
      <c r="I96" s="73" t="s">
        <v>426</v>
      </c>
      <c r="J96" s="74">
        <v>8000</v>
      </c>
      <c r="K96" s="73">
        <f>F96*H96*J96</f>
        <v>8000</v>
      </c>
      <c r="L96" s="74"/>
    </row>
    <row r="97" spans="2:12" s="3" customFormat="1" ht="20.149999999999999" customHeight="1">
      <c r="B97" s="228"/>
      <c r="C97" s="224" t="s">
        <v>153</v>
      </c>
      <c r="D97" s="224"/>
      <c r="E97" s="224"/>
      <c r="F97" s="224"/>
      <c r="G97" s="224"/>
      <c r="H97" s="224"/>
      <c r="I97" s="224"/>
      <c r="J97" s="224"/>
      <c r="K97" s="44">
        <f>SUM(K94:K96)</f>
        <v>34000</v>
      </c>
      <c r="L97" s="13"/>
    </row>
    <row r="98" spans="2:12" s="3" customFormat="1" ht="20.149999999999999" customHeight="1">
      <c r="B98" s="228" t="s">
        <v>154</v>
      </c>
      <c r="C98" s="367" t="s">
        <v>629</v>
      </c>
      <c r="D98" s="362" t="s">
        <v>488</v>
      </c>
      <c r="E98" s="357"/>
      <c r="F98" s="369">
        <v>1</v>
      </c>
      <c r="G98" s="366" t="s">
        <v>54</v>
      </c>
      <c r="H98" s="365">
        <v>1</v>
      </c>
      <c r="I98" s="366" t="s">
        <v>23</v>
      </c>
      <c r="J98" s="365">
        <v>30000</v>
      </c>
      <c r="K98" s="366">
        <f t="shared" ref="K98:K101" si="7">F98*H98*J98</f>
        <v>30000</v>
      </c>
      <c r="L98" s="13"/>
    </row>
    <row r="99" spans="2:12" s="3" customFormat="1" ht="20.149999999999999" customHeight="1">
      <c r="B99" s="239"/>
      <c r="C99" s="376" t="s">
        <v>630</v>
      </c>
      <c r="D99" s="377" t="s">
        <v>488</v>
      </c>
      <c r="E99" s="378"/>
      <c r="F99" s="369">
        <v>1</v>
      </c>
      <c r="G99" s="366" t="s">
        <v>54</v>
      </c>
      <c r="H99" s="365">
        <v>1</v>
      </c>
      <c r="I99" s="366" t="s">
        <v>23</v>
      </c>
      <c r="J99" s="379">
        <v>8000</v>
      </c>
      <c r="K99" s="366">
        <f t="shared" si="7"/>
        <v>8000</v>
      </c>
      <c r="L99" s="87"/>
    </row>
    <row r="100" spans="2:12" s="3" customFormat="1" ht="20.149999999999999" customHeight="1">
      <c r="B100" s="239"/>
      <c r="C100" s="376" t="s">
        <v>631</v>
      </c>
      <c r="D100" s="377"/>
      <c r="E100" s="378"/>
      <c r="F100" s="380">
        <v>1</v>
      </c>
      <c r="G100" s="381" t="s">
        <v>481</v>
      </c>
      <c r="H100" s="379">
        <v>1</v>
      </c>
      <c r="I100" s="381" t="s">
        <v>432</v>
      </c>
      <c r="J100" s="379">
        <v>8000</v>
      </c>
      <c r="K100" s="366">
        <f t="shared" si="7"/>
        <v>8000</v>
      </c>
      <c r="L100" s="87"/>
    </row>
    <row r="101" spans="2:12" s="3" customFormat="1" ht="20.149999999999999" customHeight="1">
      <c r="B101" s="228"/>
      <c r="C101" s="21" t="s">
        <v>632</v>
      </c>
      <c r="D101" s="191"/>
      <c r="E101" s="192"/>
      <c r="F101" s="45">
        <v>1</v>
      </c>
      <c r="G101" s="37" t="s">
        <v>54</v>
      </c>
      <c r="H101" s="27">
        <v>1</v>
      </c>
      <c r="I101" s="37" t="s">
        <v>75</v>
      </c>
      <c r="J101" s="27">
        <v>15000</v>
      </c>
      <c r="K101" s="37">
        <f t="shared" si="7"/>
        <v>15000</v>
      </c>
      <c r="L101" s="13"/>
    </row>
    <row r="102" spans="2:12" s="3" customFormat="1" ht="20.149999999999999" customHeight="1">
      <c r="B102" s="228"/>
      <c r="C102" s="21" t="s">
        <v>491</v>
      </c>
      <c r="D102" s="220"/>
      <c r="E102" s="220"/>
      <c r="F102" s="16">
        <v>3</v>
      </c>
      <c r="G102" s="17" t="s">
        <v>54</v>
      </c>
      <c r="H102" s="13">
        <v>6</v>
      </c>
      <c r="I102" s="17" t="s">
        <v>112</v>
      </c>
      <c r="J102" s="13">
        <v>200</v>
      </c>
      <c r="K102" s="17">
        <f>F102*H102*J102</f>
        <v>3600</v>
      </c>
      <c r="L102" s="13"/>
    </row>
    <row r="103" spans="2:12" s="3" customFormat="1" ht="20.149999999999999" customHeight="1">
      <c r="B103" s="239"/>
      <c r="C103" s="382" t="s">
        <v>633</v>
      </c>
      <c r="D103" s="377"/>
      <c r="E103" s="378"/>
      <c r="F103" s="380">
        <v>1</v>
      </c>
      <c r="G103" s="381" t="s">
        <v>543</v>
      </c>
      <c r="H103" s="379">
        <v>1</v>
      </c>
      <c r="I103" s="381" t="s">
        <v>543</v>
      </c>
      <c r="J103" s="379">
        <v>7000</v>
      </c>
      <c r="K103" s="366">
        <f>F103*H103*J103</f>
        <v>7000</v>
      </c>
      <c r="L103" s="101"/>
    </row>
    <row r="104" spans="2:12" s="3" customFormat="1" ht="20.149999999999999" customHeight="1">
      <c r="B104" s="239"/>
      <c r="C104" s="383" t="s">
        <v>482</v>
      </c>
      <c r="D104" s="377" t="s">
        <v>480</v>
      </c>
      <c r="E104" s="378"/>
      <c r="F104" s="380">
        <v>10</v>
      </c>
      <c r="G104" s="381" t="s">
        <v>481</v>
      </c>
      <c r="H104" s="379">
        <v>5</v>
      </c>
      <c r="I104" s="381" t="s">
        <v>492</v>
      </c>
      <c r="J104" s="379">
        <v>300</v>
      </c>
      <c r="K104" s="381">
        <f>F104*H104*J104</f>
        <v>15000</v>
      </c>
      <c r="L104" s="87" t="s">
        <v>501</v>
      </c>
    </row>
    <row r="105" spans="2:12" s="3" customFormat="1" ht="20.149999999999999" customHeight="1">
      <c r="B105" s="239"/>
      <c r="C105" s="384"/>
      <c r="D105" s="377" t="s">
        <v>486</v>
      </c>
      <c r="E105" s="378"/>
      <c r="F105" s="380">
        <v>6</v>
      </c>
      <c r="G105" s="381" t="s">
        <v>481</v>
      </c>
      <c r="H105" s="379">
        <v>4</v>
      </c>
      <c r="I105" s="381" t="s">
        <v>492</v>
      </c>
      <c r="J105" s="379">
        <v>300</v>
      </c>
      <c r="K105" s="381">
        <f>F105*H105*J105</f>
        <v>7200</v>
      </c>
      <c r="L105" s="87" t="s">
        <v>502</v>
      </c>
    </row>
    <row r="106" spans="2:12" s="3" customFormat="1" ht="20.149999999999999" customHeight="1">
      <c r="B106" s="239"/>
      <c r="C106" s="385" t="s">
        <v>483</v>
      </c>
      <c r="D106" s="377"/>
      <c r="E106" s="378"/>
      <c r="F106" s="380">
        <v>16</v>
      </c>
      <c r="G106" s="381" t="s">
        <v>481</v>
      </c>
      <c r="H106" s="379">
        <v>1</v>
      </c>
      <c r="I106" s="381" t="s">
        <v>432</v>
      </c>
      <c r="J106" s="379">
        <v>60</v>
      </c>
      <c r="K106" s="381">
        <f>F106*H106*J106</f>
        <v>960</v>
      </c>
      <c r="L106" s="87"/>
    </row>
    <row r="107" spans="2:12" s="3" customFormat="1" ht="20.149999999999999" customHeight="1">
      <c r="B107" s="228"/>
      <c r="C107" s="224" t="s">
        <v>170</v>
      </c>
      <c r="D107" s="224"/>
      <c r="E107" s="224"/>
      <c r="F107" s="224"/>
      <c r="G107" s="224"/>
      <c r="H107" s="224"/>
      <c r="I107" s="224"/>
      <c r="J107" s="224"/>
      <c r="K107" s="44">
        <f>SUM(K98:K106)</f>
        <v>94760</v>
      </c>
      <c r="L107" s="13"/>
    </row>
    <row r="108" spans="2:12" s="3" customFormat="1" ht="20.149999999999999" customHeight="1">
      <c r="B108" s="228" t="s">
        <v>171</v>
      </c>
      <c r="C108" s="82" t="s">
        <v>634</v>
      </c>
      <c r="D108" s="193" t="s">
        <v>569</v>
      </c>
      <c r="E108" s="193"/>
      <c r="F108" s="45">
        <v>1</v>
      </c>
      <c r="G108" s="37" t="s">
        <v>23</v>
      </c>
      <c r="H108" s="27">
        <v>1</v>
      </c>
      <c r="I108" s="37" t="s">
        <v>23</v>
      </c>
      <c r="J108" s="27">
        <v>6819.98</v>
      </c>
      <c r="K108" s="98">
        <f t="shared" ref="K108:K112" si="8">F108*H108*J108</f>
        <v>6819.98</v>
      </c>
      <c r="L108" s="13"/>
    </row>
    <row r="109" spans="2:12" s="91" customFormat="1" ht="20.149999999999999" customHeight="1">
      <c r="B109" s="239"/>
      <c r="C109" s="376" t="s">
        <v>479</v>
      </c>
      <c r="D109" s="377"/>
      <c r="E109" s="378"/>
      <c r="F109" s="380">
        <v>1</v>
      </c>
      <c r="G109" s="381" t="s">
        <v>455</v>
      </c>
      <c r="H109" s="379">
        <v>1</v>
      </c>
      <c r="I109" s="381" t="s">
        <v>455</v>
      </c>
      <c r="J109" s="379">
        <v>30000</v>
      </c>
      <c r="K109" s="366">
        <f t="shared" si="8"/>
        <v>30000</v>
      </c>
      <c r="L109" s="93"/>
    </row>
    <row r="110" spans="2:12" s="91" customFormat="1" ht="20.149999999999999" customHeight="1">
      <c r="B110" s="239"/>
      <c r="C110" s="94" t="s">
        <v>489</v>
      </c>
      <c r="D110" s="201"/>
      <c r="E110" s="202"/>
      <c r="F110" s="90">
        <v>1</v>
      </c>
      <c r="G110" s="92" t="s">
        <v>455</v>
      </c>
      <c r="H110" s="93">
        <v>1</v>
      </c>
      <c r="I110" s="92" t="s">
        <v>455</v>
      </c>
      <c r="J110" s="93">
        <v>800</v>
      </c>
      <c r="K110" s="37">
        <f t="shared" si="8"/>
        <v>800</v>
      </c>
      <c r="L110" s="93"/>
    </row>
    <row r="111" spans="2:12" s="91" customFormat="1" ht="20.149999999999999" customHeight="1">
      <c r="B111" s="239"/>
      <c r="C111" s="94" t="s">
        <v>490</v>
      </c>
      <c r="D111" s="201"/>
      <c r="E111" s="202"/>
      <c r="F111" s="90">
        <v>1</v>
      </c>
      <c r="G111" s="92" t="s">
        <v>455</v>
      </c>
      <c r="H111" s="93">
        <v>1</v>
      </c>
      <c r="I111" s="92" t="s">
        <v>432</v>
      </c>
      <c r="J111" s="93">
        <v>245</v>
      </c>
      <c r="K111" s="37">
        <f t="shared" si="8"/>
        <v>245</v>
      </c>
      <c r="L111" s="93"/>
    </row>
    <row r="112" spans="2:12" s="3" customFormat="1" ht="20.149999999999999" customHeight="1">
      <c r="B112" s="228"/>
      <c r="C112" s="367" t="s">
        <v>173</v>
      </c>
      <c r="D112" s="386"/>
      <c r="E112" s="387"/>
      <c r="F112" s="369">
        <v>26</v>
      </c>
      <c r="G112" s="366" t="s">
        <v>197</v>
      </c>
      <c r="H112" s="365">
        <v>1</v>
      </c>
      <c r="I112" s="366" t="s">
        <v>426</v>
      </c>
      <c r="J112" s="365">
        <v>60</v>
      </c>
      <c r="K112" s="388">
        <f t="shared" si="8"/>
        <v>1560</v>
      </c>
      <c r="L112" s="13" t="s">
        <v>500</v>
      </c>
    </row>
    <row r="113" spans="2:13" s="4" customFormat="1" ht="20.149999999999999" customHeight="1">
      <c r="B113" s="228"/>
      <c r="C113" s="13" t="s">
        <v>174</v>
      </c>
      <c r="D113" s="228"/>
      <c r="E113" s="228"/>
      <c r="F113" s="16">
        <v>35</v>
      </c>
      <c r="G113" s="17" t="s">
        <v>54</v>
      </c>
      <c r="H113" s="13">
        <v>1</v>
      </c>
      <c r="I113" s="17" t="s">
        <v>23</v>
      </c>
      <c r="J113" s="48">
        <v>0</v>
      </c>
      <c r="K113" s="17">
        <v>0</v>
      </c>
      <c r="L113" s="13" t="s">
        <v>175</v>
      </c>
      <c r="M113" s="3"/>
    </row>
    <row r="114" spans="2:13" s="4" customFormat="1" ht="20.149999999999999" customHeight="1">
      <c r="B114" s="240"/>
      <c r="C114" s="229" t="s">
        <v>176</v>
      </c>
      <c r="D114" s="229"/>
      <c r="E114" s="229"/>
      <c r="F114" s="229"/>
      <c r="G114" s="229"/>
      <c r="H114" s="229"/>
      <c r="I114" s="229"/>
      <c r="J114" s="229"/>
      <c r="K114" s="49">
        <f>SUM(K108:K113)</f>
        <v>39424.979999999996</v>
      </c>
      <c r="L114" s="13"/>
      <c r="M114" s="3"/>
    </row>
    <row r="115" spans="2:13" s="4" customFormat="1" ht="20.149999999999999" customHeight="1">
      <c r="B115" s="230" t="s">
        <v>177</v>
      </c>
      <c r="C115" s="231"/>
      <c r="D115" s="231"/>
      <c r="E115" s="231"/>
      <c r="F115" s="231"/>
      <c r="G115" s="231"/>
      <c r="H115" s="231"/>
      <c r="I115" s="231"/>
      <c r="J115" s="231"/>
      <c r="K115" s="50">
        <f>K114+K107+K97+K93+K82</f>
        <v>495094.38</v>
      </c>
      <c r="L115" s="14"/>
      <c r="M115" s="3"/>
    </row>
    <row r="116" spans="2:13" ht="20.149999999999999" customHeight="1">
      <c r="B116" s="232" t="s">
        <v>178</v>
      </c>
      <c r="C116" s="228"/>
      <c r="D116" s="228"/>
      <c r="E116" s="228"/>
      <c r="F116" s="228"/>
      <c r="G116" s="228"/>
      <c r="H116" s="228"/>
      <c r="I116" s="228"/>
      <c r="J116" s="228"/>
      <c r="K116" s="51">
        <f>K115*10%</f>
        <v>49509.438000000002</v>
      </c>
      <c r="L116" s="14"/>
      <c r="M116" s="3"/>
    </row>
    <row r="117" spans="2:13" ht="20.149999999999999" customHeight="1">
      <c r="B117" s="225" t="s">
        <v>179</v>
      </c>
      <c r="C117" s="226"/>
      <c r="D117" s="226"/>
      <c r="E117" s="226"/>
      <c r="F117" s="226"/>
      <c r="G117" s="226"/>
      <c r="H117" s="226"/>
      <c r="I117" s="226"/>
      <c r="J117" s="226"/>
      <c r="K117" s="52">
        <f>K115+K116</f>
        <v>544603.81799999997</v>
      </c>
      <c r="L117" s="53"/>
      <c r="M117" s="3"/>
    </row>
    <row r="118" spans="2:13">
      <c r="B118" s="227" t="s">
        <v>180</v>
      </c>
      <c r="C118" s="227"/>
      <c r="D118" s="227"/>
      <c r="E118" s="227"/>
      <c r="F118" s="227"/>
      <c r="G118" s="227"/>
      <c r="H118" s="227"/>
      <c r="I118" s="227"/>
      <c r="J118" s="227"/>
      <c r="K118" s="54">
        <f>K117+K8+K20+K37+K42</f>
        <v>879296.94799999997</v>
      </c>
      <c r="L118" s="13"/>
      <c r="M118" s="3"/>
    </row>
    <row r="119" spans="2:13">
      <c r="B119" s="247" t="s">
        <v>181</v>
      </c>
      <c r="C119" s="247"/>
      <c r="D119" s="247"/>
      <c r="E119" s="247"/>
      <c r="F119" s="247"/>
      <c r="G119" s="247"/>
      <c r="H119" s="247"/>
      <c r="I119" s="247"/>
      <c r="J119" s="247"/>
      <c r="K119" s="55">
        <f>K118*0.06</f>
        <v>52757.816879999998</v>
      </c>
      <c r="L119" s="13"/>
      <c r="M119" s="3"/>
    </row>
    <row r="120" spans="2:13">
      <c r="B120" s="248" t="s">
        <v>17</v>
      </c>
      <c r="C120" s="248"/>
      <c r="D120" s="248"/>
      <c r="E120" s="248"/>
      <c r="F120" s="248"/>
      <c r="G120" s="248"/>
      <c r="H120" s="248"/>
      <c r="I120" s="248"/>
      <c r="J120" s="248"/>
      <c r="K120" s="181">
        <f>K118+K119</f>
        <v>932054.76487999992</v>
      </c>
      <c r="L120" s="161"/>
      <c r="M120" s="3"/>
    </row>
    <row r="121" spans="2:13">
      <c r="B121" s="182" t="s">
        <v>637</v>
      </c>
      <c r="C121" s="183"/>
      <c r="D121" s="183"/>
      <c r="E121" s="183"/>
      <c r="F121" s="183"/>
      <c r="G121" s="183"/>
      <c r="H121" s="183"/>
      <c r="I121" s="183"/>
      <c r="J121" s="184"/>
      <c r="K121" s="181">
        <f>K120-1975</f>
        <v>930079.76487999992</v>
      </c>
      <c r="L121" s="161"/>
      <c r="M121" s="3"/>
    </row>
    <row r="122" spans="2:13">
      <c r="B122" s="249" t="s">
        <v>18</v>
      </c>
      <c r="C122" s="250"/>
      <c r="D122" s="251"/>
      <c r="E122" s="251"/>
      <c r="F122" s="251"/>
      <c r="G122" s="251"/>
      <c r="H122" s="251"/>
      <c r="I122" s="251"/>
      <c r="J122" s="251"/>
      <c r="K122" s="251"/>
      <c r="L122" s="252"/>
      <c r="M122"/>
    </row>
    <row r="123" spans="2:13">
      <c r="B123" s="253" t="s">
        <v>182</v>
      </c>
      <c r="C123" s="254"/>
      <c r="D123" s="255"/>
      <c r="E123" s="255"/>
      <c r="F123" s="255"/>
      <c r="G123" s="255"/>
      <c r="H123" s="255"/>
      <c r="I123" s="255"/>
      <c r="J123" s="255"/>
      <c r="K123" s="255"/>
      <c r="L123" s="256"/>
      <c r="M123"/>
    </row>
    <row r="124" spans="2:13">
      <c r="B124" s="233" t="s">
        <v>183</v>
      </c>
      <c r="C124" s="234"/>
      <c r="D124" s="233"/>
      <c r="E124" s="233"/>
      <c r="F124" s="233"/>
      <c r="G124" s="233"/>
      <c r="H124" s="233"/>
      <c r="I124" s="233"/>
      <c r="J124" s="233"/>
      <c r="K124" s="233"/>
      <c r="L124" s="233"/>
      <c r="M124"/>
    </row>
    <row r="125" spans="2:13">
      <c r="B125" s="233" t="s">
        <v>184</v>
      </c>
      <c r="C125" s="234"/>
      <c r="D125" s="233"/>
      <c r="E125" s="233"/>
      <c r="F125" s="233"/>
      <c r="G125" s="233"/>
      <c r="H125" s="233"/>
      <c r="I125" s="233"/>
      <c r="J125" s="233"/>
      <c r="K125" s="233"/>
      <c r="L125" s="233"/>
      <c r="M125"/>
    </row>
    <row r="126" spans="2:13">
      <c r="B126" s="233" t="s">
        <v>185</v>
      </c>
      <c r="C126" s="234"/>
      <c r="D126" s="233"/>
      <c r="E126" s="233"/>
      <c r="F126" s="233"/>
      <c r="G126" s="233"/>
      <c r="H126" s="233"/>
      <c r="I126" s="233"/>
      <c r="J126" s="233"/>
      <c r="K126" s="233"/>
      <c r="L126" s="233"/>
      <c r="M126"/>
    </row>
    <row r="127" spans="2:13">
      <c r="B127" s="233" t="s">
        <v>186</v>
      </c>
      <c r="C127" s="234"/>
      <c r="D127" s="233"/>
      <c r="E127" s="233"/>
      <c r="F127" s="233"/>
      <c r="G127" s="233"/>
      <c r="H127" s="233"/>
      <c r="I127" s="233"/>
      <c r="J127" s="233"/>
      <c r="K127" s="233"/>
      <c r="L127" s="233"/>
      <c r="M127"/>
    </row>
    <row r="128" spans="2:13">
      <c r="B128" s="233" t="s">
        <v>187</v>
      </c>
      <c r="C128" s="234"/>
      <c r="D128" s="233"/>
      <c r="E128" s="233"/>
      <c r="F128" s="233"/>
      <c r="G128" s="233"/>
      <c r="H128" s="233"/>
      <c r="I128" s="233"/>
      <c r="J128" s="233"/>
      <c r="K128" s="233"/>
      <c r="L128" s="233"/>
      <c r="M128"/>
    </row>
    <row r="129" spans="2:13">
      <c r="B129" s="233" t="s">
        <v>188</v>
      </c>
      <c r="C129" s="234"/>
      <c r="D129" s="233"/>
      <c r="E129" s="233"/>
      <c r="F129" s="233"/>
      <c r="G129" s="233"/>
      <c r="H129" s="233"/>
      <c r="I129" s="233"/>
      <c r="J129" s="233"/>
      <c r="K129" s="233"/>
      <c r="L129" s="233"/>
      <c r="M129"/>
    </row>
    <row r="130" spans="2:13">
      <c r="B130"/>
      <c r="C130" s="47"/>
      <c r="D130"/>
      <c r="E130"/>
      <c r="F130"/>
      <c r="G130"/>
      <c r="H130"/>
      <c r="I130"/>
      <c r="J130"/>
      <c r="K130"/>
      <c r="L130"/>
      <c r="M130"/>
    </row>
    <row r="131" spans="2:13">
      <c r="D131"/>
      <c r="E131"/>
      <c r="F131"/>
      <c r="G131"/>
      <c r="H131"/>
      <c r="I131"/>
    </row>
    <row r="132" spans="2:13">
      <c r="D132"/>
      <c r="E132"/>
      <c r="F132"/>
      <c r="G132"/>
      <c r="H132"/>
      <c r="I132"/>
    </row>
    <row r="133" spans="2:13">
      <c r="D133" s="5"/>
      <c r="E133" s="5"/>
      <c r="F133" s="5"/>
      <c r="G133" s="5"/>
      <c r="H133" s="5"/>
      <c r="I133" s="5"/>
    </row>
    <row r="134" spans="2:13">
      <c r="D134" s="5"/>
      <c r="E134" s="5"/>
      <c r="F134" s="5"/>
      <c r="G134" s="5"/>
      <c r="H134" s="5"/>
      <c r="I134" s="5"/>
    </row>
    <row r="135" spans="2:13">
      <c r="D135" s="5"/>
      <c r="E135" s="5"/>
      <c r="F135" s="5"/>
      <c r="G135" s="5"/>
      <c r="H135" s="5"/>
      <c r="I135" s="5"/>
    </row>
    <row r="136" spans="2:13">
      <c r="D136" s="5"/>
      <c r="E136" s="5"/>
      <c r="F136" s="5"/>
      <c r="G136" s="5"/>
      <c r="H136" s="5"/>
      <c r="I136" s="5"/>
    </row>
    <row r="137" spans="2:13">
      <c r="D137" s="5"/>
      <c r="E137" s="5"/>
      <c r="F137" s="5"/>
      <c r="G137" s="5"/>
      <c r="H137" s="5"/>
      <c r="I137" s="5"/>
    </row>
    <row r="138" spans="2:13">
      <c r="D138" s="5"/>
      <c r="E138" s="5"/>
      <c r="F138" s="5"/>
      <c r="G138" s="5"/>
      <c r="H138" s="5"/>
      <c r="I138" s="5"/>
    </row>
    <row r="139" spans="2:13">
      <c r="D139" s="5"/>
      <c r="E139" s="5"/>
      <c r="F139" s="5"/>
      <c r="G139" s="5"/>
      <c r="H139" s="5"/>
      <c r="I139" s="5"/>
    </row>
    <row r="140" spans="2:13">
      <c r="D140" s="5"/>
      <c r="E140" s="5"/>
      <c r="F140" s="5"/>
      <c r="G140" s="5"/>
      <c r="H140" s="5"/>
      <c r="I140" s="5"/>
    </row>
    <row r="141" spans="2:13">
      <c r="D141" s="5"/>
      <c r="E141" s="5"/>
      <c r="F141" s="5"/>
      <c r="G141" s="5"/>
      <c r="H141" s="5"/>
      <c r="I141" s="5"/>
    </row>
    <row r="142" spans="2:13">
      <c r="D142" s="5"/>
      <c r="E142" s="5"/>
      <c r="F142" s="5"/>
      <c r="G142" s="5"/>
      <c r="H142" s="5"/>
      <c r="I142" s="5"/>
    </row>
    <row r="143" spans="2:13">
      <c r="D143" s="5"/>
      <c r="E143" s="5"/>
      <c r="F143" s="5"/>
      <c r="G143" s="5"/>
      <c r="H143" s="5"/>
      <c r="I143" s="5"/>
    </row>
    <row r="144" spans="2:13">
      <c r="D144" s="5"/>
      <c r="E144" s="5"/>
      <c r="F144" s="5"/>
      <c r="G144" s="5"/>
      <c r="H144" s="5"/>
      <c r="I144" s="5"/>
    </row>
    <row r="145" spans="4:9">
      <c r="D145" s="5"/>
      <c r="E145" s="5"/>
      <c r="F145" s="5"/>
      <c r="G145" s="5"/>
      <c r="H145" s="5"/>
      <c r="I145" s="5"/>
    </row>
    <row r="146" spans="4:9">
      <c r="D146" s="5"/>
      <c r="E146" s="5"/>
      <c r="F146" s="5"/>
      <c r="G146" s="5"/>
      <c r="H146" s="5"/>
      <c r="I146" s="5"/>
    </row>
    <row r="147" spans="4:9">
      <c r="D147" s="5"/>
      <c r="E147" s="5"/>
      <c r="F147" s="5"/>
      <c r="G147" s="5"/>
      <c r="H147" s="5"/>
      <c r="I147" s="5"/>
    </row>
    <row r="148" spans="4:9">
      <c r="D148" s="5"/>
      <c r="E148" s="5"/>
      <c r="F148" s="5"/>
      <c r="G148" s="5"/>
      <c r="H148" s="5"/>
      <c r="I148" s="5"/>
    </row>
    <row r="149" spans="4:9">
      <c r="D149" s="5"/>
      <c r="E149" s="5"/>
      <c r="F149" s="5"/>
      <c r="G149" s="5"/>
      <c r="H149" s="5"/>
      <c r="I149" s="5"/>
    </row>
    <row r="150" spans="4:9">
      <c r="D150" s="5"/>
      <c r="E150" s="5"/>
      <c r="F150" s="5"/>
      <c r="G150" s="5"/>
      <c r="H150" s="5"/>
      <c r="I150" s="5"/>
    </row>
    <row r="151" spans="4:9">
      <c r="D151" s="5"/>
      <c r="E151" s="5"/>
      <c r="F151" s="5"/>
      <c r="G151" s="5"/>
      <c r="H151" s="5"/>
      <c r="I151" s="5"/>
    </row>
    <row r="152" spans="4:9">
      <c r="D152" s="5"/>
      <c r="E152" s="5"/>
      <c r="F152" s="5"/>
      <c r="G152" s="5"/>
      <c r="H152" s="5"/>
      <c r="I152" s="5"/>
    </row>
    <row r="153" spans="4:9">
      <c r="D153" s="5"/>
      <c r="E153" s="5"/>
      <c r="F153" s="5"/>
      <c r="G153" s="5"/>
      <c r="H153" s="5"/>
      <c r="I153" s="5"/>
    </row>
    <row r="154" spans="4:9">
      <c r="D154" s="5"/>
      <c r="E154" s="5"/>
      <c r="F154" s="5"/>
      <c r="G154" s="5"/>
      <c r="H154" s="5"/>
      <c r="I154" s="5"/>
    </row>
    <row r="155" spans="4:9">
      <c r="D155" s="5"/>
      <c r="E155" s="5"/>
      <c r="F155" s="5"/>
      <c r="G155" s="5"/>
      <c r="H155" s="5"/>
      <c r="I155" s="5"/>
    </row>
    <row r="156" spans="4:9">
      <c r="D156" s="5"/>
      <c r="E156" s="5"/>
      <c r="F156" s="5"/>
      <c r="G156" s="5"/>
      <c r="H156" s="5"/>
      <c r="I156" s="5"/>
    </row>
    <row r="157" spans="4:9">
      <c r="D157" s="5"/>
      <c r="E157" s="5"/>
      <c r="F157" s="5"/>
      <c r="G157" s="5"/>
      <c r="H157" s="5"/>
      <c r="I157" s="5"/>
    </row>
    <row r="158" spans="4:9">
      <c r="D158" s="5"/>
      <c r="E158" s="5"/>
      <c r="F158" s="5"/>
      <c r="G158" s="5"/>
      <c r="H158" s="5"/>
      <c r="I158" s="5"/>
    </row>
    <row r="159" spans="4:9">
      <c r="D159" s="5"/>
      <c r="E159" s="5"/>
      <c r="F159" s="5"/>
      <c r="G159" s="5"/>
      <c r="H159" s="5"/>
      <c r="I159" s="5"/>
    </row>
    <row r="160" spans="4:9">
      <c r="D160" s="5"/>
      <c r="E160" s="5"/>
      <c r="F160" s="5"/>
      <c r="G160" s="5"/>
      <c r="H160" s="5"/>
      <c r="I160" s="5"/>
    </row>
    <row r="161" spans="4:9">
      <c r="D161" s="5"/>
      <c r="E161" s="5"/>
      <c r="F161" s="5"/>
      <c r="G161" s="5"/>
      <c r="H161" s="5"/>
      <c r="I161" s="5"/>
    </row>
    <row r="162" spans="4:9">
      <c r="D162" s="5"/>
      <c r="E162" s="5"/>
      <c r="F162" s="5"/>
      <c r="G162" s="5"/>
      <c r="H162" s="5"/>
      <c r="I162" s="5"/>
    </row>
    <row r="163" spans="4:9">
      <c r="D163" s="5"/>
      <c r="E163" s="5"/>
      <c r="F163" s="5"/>
      <c r="G163" s="5"/>
      <c r="H163" s="5"/>
      <c r="I163" s="5"/>
    </row>
    <row r="164" spans="4:9">
      <c r="D164" s="5"/>
      <c r="E164" s="5"/>
      <c r="F164" s="5"/>
      <c r="G164" s="5"/>
      <c r="H164" s="5"/>
      <c r="I164" s="5"/>
    </row>
    <row r="165" spans="4:9">
      <c r="D165" s="5"/>
      <c r="E165" s="5"/>
      <c r="F165" s="5"/>
      <c r="G165" s="5"/>
      <c r="H165" s="5"/>
      <c r="I165" s="5"/>
    </row>
    <row r="166" spans="4:9">
      <c r="D166" s="5"/>
      <c r="E166" s="5"/>
      <c r="F166" s="5"/>
      <c r="G166" s="5"/>
      <c r="H166" s="5"/>
      <c r="I166" s="5"/>
    </row>
    <row r="167" spans="4:9">
      <c r="D167" s="5"/>
      <c r="E167" s="5"/>
      <c r="F167" s="5"/>
      <c r="G167" s="5"/>
      <c r="H167" s="5"/>
      <c r="I167" s="5"/>
    </row>
    <row r="168" spans="4:9">
      <c r="D168" s="5"/>
      <c r="E168" s="5"/>
      <c r="F168" s="5"/>
      <c r="G168" s="5"/>
      <c r="H168" s="5"/>
      <c r="I168" s="5"/>
    </row>
    <row r="169" spans="4:9">
      <c r="D169" s="5"/>
      <c r="E169" s="5"/>
      <c r="F169" s="5"/>
      <c r="G169" s="5"/>
      <c r="H169" s="5"/>
      <c r="I169" s="5"/>
    </row>
    <row r="170" spans="4:9">
      <c r="D170" s="5"/>
      <c r="E170" s="5"/>
      <c r="F170" s="5"/>
      <c r="G170" s="5"/>
      <c r="H170" s="5"/>
      <c r="I170" s="5"/>
    </row>
    <row r="171" spans="4:9">
      <c r="D171" s="5"/>
      <c r="E171" s="5"/>
      <c r="F171" s="5"/>
      <c r="G171" s="5"/>
      <c r="H171" s="5"/>
      <c r="I171" s="5"/>
    </row>
    <row r="172" spans="4:9">
      <c r="D172" s="5"/>
      <c r="E172" s="5"/>
      <c r="F172" s="5"/>
      <c r="G172" s="5"/>
      <c r="H172" s="5"/>
      <c r="I172" s="5"/>
    </row>
    <row r="173" spans="4:9">
      <c r="D173" s="5"/>
      <c r="E173" s="5"/>
      <c r="F173" s="5"/>
      <c r="G173" s="5"/>
      <c r="H173" s="5"/>
      <c r="I173" s="5"/>
    </row>
    <row r="174" spans="4:9">
      <c r="D174" s="5"/>
      <c r="E174" s="5"/>
      <c r="F174" s="5"/>
      <c r="G174" s="5"/>
      <c r="H174" s="5"/>
      <c r="I174" s="5"/>
    </row>
    <row r="175" spans="4:9">
      <c r="D175" s="5"/>
      <c r="E175" s="5"/>
      <c r="F175" s="5"/>
      <c r="G175" s="5"/>
      <c r="H175" s="5"/>
      <c r="I175" s="5"/>
    </row>
    <row r="176" spans="4:9">
      <c r="D176" s="5"/>
      <c r="E176" s="5"/>
      <c r="F176" s="5"/>
      <c r="G176" s="5"/>
      <c r="H176" s="5"/>
      <c r="I176" s="5"/>
    </row>
    <row r="177" spans="4:9">
      <c r="D177" s="5"/>
      <c r="E177" s="5"/>
      <c r="F177" s="5"/>
      <c r="G177" s="5"/>
      <c r="H177" s="5"/>
      <c r="I177" s="5"/>
    </row>
    <row r="178" spans="4:9">
      <c r="D178" s="5"/>
      <c r="E178" s="5"/>
      <c r="F178" s="5"/>
      <c r="G178" s="5"/>
      <c r="H178" s="5"/>
      <c r="I178" s="5"/>
    </row>
    <row r="179" spans="4:9">
      <c r="D179" s="5"/>
      <c r="E179" s="5"/>
      <c r="F179" s="5"/>
      <c r="G179" s="5"/>
      <c r="H179" s="5"/>
      <c r="I179" s="5"/>
    </row>
    <row r="180" spans="4:9">
      <c r="D180" s="5"/>
      <c r="E180" s="5"/>
      <c r="F180" s="5"/>
      <c r="G180" s="5"/>
      <c r="H180" s="5"/>
      <c r="I180" s="5"/>
    </row>
    <row r="181" spans="4:9">
      <c r="D181" s="5"/>
      <c r="E181" s="5"/>
      <c r="F181" s="5"/>
      <c r="G181" s="5"/>
      <c r="H181" s="5"/>
      <c r="I181" s="5"/>
    </row>
    <row r="182" spans="4:9">
      <c r="D182" s="5"/>
      <c r="E182" s="5"/>
      <c r="F182" s="5"/>
      <c r="G182" s="5"/>
      <c r="H182" s="5"/>
      <c r="I182" s="5"/>
    </row>
    <row r="183" spans="4:9">
      <c r="D183" s="5"/>
      <c r="E183" s="5"/>
      <c r="F183" s="5"/>
      <c r="G183" s="5"/>
      <c r="H183" s="5"/>
      <c r="I183" s="5"/>
    </row>
    <row r="184" spans="4:9">
      <c r="D184" s="5"/>
      <c r="E184" s="5"/>
      <c r="F184" s="5"/>
      <c r="G184" s="5"/>
      <c r="H184" s="5"/>
      <c r="I184" s="5"/>
    </row>
    <row r="185" spans="4:9">
      <c r="D185" s="5"/>
      <c r="E185" s="5"/>
      <c r="F185" s="5"/>
      <c r="G185" s="5"/>
      <c r="H185" s="5"/>
      <c r="I185" s="5"/>
    </row>
    <row r="186" spans="4:9">
      <c r="D186" s="5"/>
      <c r="E186" s="5"/>
      <c r="F186" s="5"/>
      <c r="G186" s="5"/>
      <c r="H186" s="5"/>
      <c r="I186" s="5"/>
    </row>
    <row r="187" spans="4:9">
      <c r="D187" s="5"/>
      <c r="E187" s="5"/>
      <c r="F187" s="5"/>
      <c r="G187" s="5"/>
      <c r="H187" s="5"/>
      <c r="I187" s="5"/>
    </row>
    <row r="188" spans="4:9">
      <c r="D188" s="5"/>
      <c r="E188" s="5"/>
      <c r="F188" s="5"/>
      <c r="G188" s="5"/>
      <c r="H188" s="5"/>
      <c r="I188" s="5"/>
    </row>
    <row r="189" spans="4:9">
      <c r="D189" s="5"/>
      <c r="E189" s="5"/>
      <c r="F189" s="5"/>
      <c r="G189" s="5"/>
      <c r="H189" s="5"/>
      <c r="I189" s="5"/>
    </row>
    <row r="190" spans="4:9">
      <c r="D190" s="5"/>
      <c r="E190" s="5"/>
      <c r="F190" s="5"/>
      <c r="G190" s="5"/>
      <c r="H190" s="5"/>
      <c r="I190" s="5"/>
    </row>
    <row r="191" spans="4:9">
      <c r="D191" s="5"/>
      <c r="E191" s="5"/>
      <c r="F191" s="5"/>
      <c r="G191" s="5"/>
      <c r="H191" s="5"/>
      <c r="I191" s="5"/>
    </row>
    <row r="192" spans="4:9">
      <c r="D192" s="5"/>
      <c r="E192" s="5"/>
      <c r="F192" s="5"/>
      <c r="G192" s="5"/>
      <c r="H192" s="5"/>
      <c r="I192" s="5"/>
    </row>
    <row r="193" spans="4:9">
      <c r="D193" s="5"/>
      <c r="E193" s="5"/>
      <c r="F193" s="5"/>
      <c r="G193" s="5"/>
      <c r="H193" s="5"/>
      <c r="I193" s="5"/>
    </row>
    <row r="194" spans="4:9">
      <c r="D194" s="5"/>
      <c r="E194" s="5"/>
      <c r="F194" s="5"/>
      <c r="G194" s="5"/>
      <c r="H194" s="5"/>
      <c r="I194" s="5"/>
    </row>
    <row r="195" spans="4:9">
      <c r="D195" s="5"/>
      <c r="E195" s="5"/>
      <c r="F195" s="5"/>
      <c r="G195" s="5"/>
      <c r="H195" s="5"/>
      <c r="I195" s="5"/>
    </row>
    <row r="196" spans="4:9">
      <c r="D196" s="5"/>
      <c r="E196" s="5"/>
      <c r="F196" s="5"/>
      <c r="G196" s="5"/>
      <c r="H196" s="5"/>
      <c r="I196" s="5"/>
    </row>
    <row r="197" spans="4:9">
      <c r="D197" s="5"/>
      <c r="E197" s="5"/>
      <c r="F197" s="5"/>
      <c r="G197" s="5"/>
      <c r="H197" s="5"/>
      <c r="I197" s="5"/>
    </row>
    <row r="198" spans="4:9">
      <c r="D198" s="5"/>
      <c r="E198" s="5"/>
      <c r="F198" s="5"/>
      <c r="G198" s="5"/>
      <c r="H198" s="5"/>
      <c r="I198" s="5"/>
    </row>
    <row r="199" spans="4:9">
      <c r="D199" s="5"/>
      <c r="E199" s="5"/>
      <c r="F199" s="5"/>
      <c r="G199" s="5"/>
      <c r="H199" s="5"/>
      <c r="I199" s="5"/>
    </row>
    <row r="200" spans="4:9">
      <c r="D200" s="5"/>
      <c r="E200" s="5"/>
      <c r="F200" s="5"/>
      <c r="G200" s="5"/>
      <c r="H200" s="5"/>
      <c r="I200" s="5"/>
    </row>
    <row r="201" spans="4:9">
      <c r="D201" s="5"/>
      <c r="E201" s="5"/>
      <c r="F201" s="5"/>
      <c r="G201" s="5"/>
      <c r="H201" s="5"/>
      <c r="I201" s="5"/>
    </row>
    <row r="202" spans="4:9">
      <c r="D202" s="5"/>
      <c r="E202" s="5"/>
      <c r="F202" s="5"/>
      <c r="G202" s="5"/>
      <c r="H202" s="5"/>
      <c r="I202" s="5"/>
    </row>
    <row r="203" spans="4:9">
      <c r="D203" s="5"/>
      <c r="E203" s="5"/>
      <c r="F203" s="5"/>
      <c r="G203" s="5"/>
      <c r="H203" s="5"/>
      <c r="I203" s="5"/>
    </row>
    <row r="204" spans="4:9">
      <c r="D204" s="5"/>
      <c r="E204" s="5"/>
      <c r="F204" s="5"/>
      <c r="G204" s="5"/>
      <c r="H204" s="5"/>
      <c r="I204" s="5"/>
    </row>
    <row r="205" spans="4:9">
      <c r="D205" s="5"/>
      <c r="E205" s="5"/>
      <c r="F205" s="5"/>
      <c r="G205" s="5"/>
      <c r="H205" s="5"/>
      <c r="I205" s="5"/>
    </row>
    <row r="206" spans="4:9">
      <c r="D206" s="5"/>
      <c r="E206" s="5"/>
      <c r="F206" s="5"/>
      <c r="G206" s="5"/>
      <c r="H206" s="5"/>
      <c r="I206" s="5"/>
    </row>
    <row r="207" spans="4:9">
      <c r="D207" s="5"/>
      <c r="E207" s="5"/>
      <c r="F207" s="5"/>
      <c r="G207" s="5"/>
      <c r="H207" s="5"/>
      <c r="I207" s="5"/>
    </row>
    <row r="208" spans="4:9">
      <c r="D208" s="5"/>
      <c r="E208" s="5"/>
      <c r="F208" s="5"/>
      <c r="G208" s="5"/>
      <c r="H208" s="5"/>
      <c r="I208" s="5"/>
    </row>
    <row r="209" spans="4:9">
      <c r="D209" s="5"/>
      <c r="E209" s="5"/>
      <c r="F209" s="5"/>
      <c r="G209" s="5"/>
      <c r="H209" s="5"/>
      <c r="I209" s="5"/>
    </row>
    <row r="210" spans="4:9">
      <c r="D210" s="5"/>
      <c r="E210" s="5"/>
      <c r="F210" s="5"/>
      <c r="G210" s="5"/>
      <c r="H210" s="5"/>
      <c r="I210" s="5"/>
    </row>
    <row r="211" spans="4:9">
      <c r="D211" s="5"/>
      <c r="E211" s="5"/>
      <c r="F211" s="5"/>
      <c r="G211" s="5"/>
      <c r="H211" s="5"/>
      <c r="I211" s="5"/>
    </row>
    <row r="212" spans="4:9">
      <c r="D212" s="5"/>
      <c r="E212" s="5"/>
      <c r="F212" s="5"/>
      <c r="G212" s="5"/>
      <c r="H212" s="5"/>
      <c r="I212" s="5"/>
    </row>
    <row r="213" spans="4:9">
      <c r="D213" s="5"/>
      <c r="E213" s="5"/>
      <c r="F213" s="5"/>
      <c r="G213" s="5"/>
      <c r="H213" s="5"/>
      <c r="I213" s="5"/>
    </row>
    <row r="214" spans="4:9">
      <c r="D214" s="5"/>
      <c r="E214" s="5"/>
      <c r="F214" s="5"/>
      <c r="G214" s="5"/>
      <c r="H214" s="5"/>
      <c r="I214" s="5"/>
    </row>
    <row r="215" spans="4:9">
      <c r="D215" s="5"/>
      <c r="E215" s="5"/>
      <c r="F215" s="5"/>
      <c r="G215" s="5"/>
      <c r="H215" s="5"/>
      <c r="I215" s="5"/>
    </row>
    <row r="216" spans="4:9">
      <c r="D216" s="5"/>
      <c r="E216" s="5"/>
      <c r="F216" s="5"/>
      <c r="G216" s="5"/>
      <c r="H216" s="5"/>
      <c r="I216" s="5"/>
    </row>
    <row r="217" spans="4:9">
      <c r="D217" s="5"/>
      <c r="E217" s="5"/>
      <c r="F217" s="5"/>
      <c r="G217" s="5"/>
      <c r="H217" s="5"/>
      <c r="I217" s="5"/>
    </row>
    <row r="218" spans="4:9">
      <c r="D218" s="5"/>
      <c r="E218" s="5"/>
      <c r="F218" s="5"/>
      <c r="G218" s="5"/>
      <c r="H218" s="5"/>
      <c r="I218" s="5"/>
    </row>
    <row r="219" spans="4:9">
      <c r="D219" s="5"/>
      <c r="E219" s="5"/>
      <c r="F219" s="5"/>
      <c r="G219" s="5"/>
      <c r="H219" s="5"/>
      <c r="I219" s="5"/>
    </row>
    <row r="220" spans="4:9">
      <c r="D220" s="5"/>
      <c r="E220" s="5"/>
      <c r="F220" s="5"/>
      <c r="G220" s="5"/>
      <c r="H220" s="5"/>
      <c r="I220" s="5"/>
    </row>
    <row r="221" spans="4:9">
      <c r="D221" s="5"/>
      <c r="E221" s="5"/>
      <c r="F221" s="5"/>
      <c r="G221" s="5"/>
      <c r="H221" s="5"/>
      <c r="I221" s="5"/>
    </row>
    <row r="222" spans="4:9">
      <c r="D222" s="5"/>
      <c r="E222" s="5"/>
      <c r="F222" s="5"/>
      <c r="G222" s="5"/>
      <c r="H222" s="5"/>
      <c r="I222" s="5"/>
    </row>
    <row r="223" spans="4:9">
      <c r="D223" s="5"/>
      <c r="E223" s="5"/>
      <c r="F223" s="5"/>
      <c r="G223" s="5"/>
      <c r="H223" s="5"/>
      <c r="I223" s="5"/>
    </row>
    <row r="224" spans="4:9">
      <c r="D224" s="5"/>
      <c r="E224" s="5"/>
      <c r="F224" s="5"/>
      <c r="G224" s="5"/>
      <c r="H224" s="5"/>
      <c r="I224" s="5"/>
    </row>
    <row r="225" spans="4:9">
      <c r="D225" s="5"/>
      <c r="E225" s="5"/>
      <c r="F225" s="5"/>
      <c r="G225" s="5"/>
      <c r="H225" s="5"/>
      <c r="I225" s="5"/>
    </row>
    <row r="226" spans="4:9">
      <c r="D226" s="5"/>
      <c r="E226" s="5"/>
      <c r="F226" s="5"/>
      <c r="G226" s="5"/>
      <c r="H226" s="5"/>
      <c r="I226" s="5"/>
    </row>
    <row r="227" spans="4:9">
      <c r="D227" s="5"/>
      <c r="E227" s="5"/>
      <c r="F227" s="5"/>
      <c r="G227" s="5"/>
      <c r="H227" s="5"/>
      <c r="I227" s="5"/>
    </row>
    <row r="228" spans="4:9">
      <c r="D228" s="5"/>
      <c r="E228" s="5"/>
      <c r="F228" s="5"/>
      <c r="G228" s="5"/>
      <c r="H228" s="5"/>
      <c r="I228" s="5"/>
    </row>
    <row r="229" spans="4:9">
      <c r="D229" s="5"/>
      <c r="E229" s="5"/>
      <c r="F229" s="5"/>
      <c r="G229" s="5"/>
      <c r="H229" s="5"/>
      <c r="I229" s="5"/>
    </row>
    <row r="230" spans="4:9">
      <c r="D230" s="5"/>
      <c r="E230" s="5"/>
      <c r="F230" s="5"/>
      <c r="G230" s="5"/>
      <c r="H230" s="5"/>
      <c r="I230" s="5"/>
    </row>
    <row r="231" spans="4:9">
      <c r="D231" s="5"/>
      <c r="E231" s="5"/>
      <c r="F231" s="5"/>
      <c r="G231" s="5"/>
      <c r="H231" s="5"/>
      <c r="I231" s="5"/>
    </row>
    <row r="232" spans="4:9">
      <c r="D232" s="5"/>
      <c r="E232" s="5"/>
      <c r="F232" s="5"/>
      <c r="G232" s="5"/>
      <c r="H232" s="5"/>
      <c r="I232" s="5"/>
    </row>
    <row r="233" spans="4:9">
      <c r="D233" s="5"/>
      <c r="E233" s="5"/>
      <c r="F233" s="5"/>
      <c r="G233" s="5"/>
      <c r="H233" s="5"/>
      <c r="I233" s="5"/>
    </row>
    <row r="234" spans="4:9">
      <c r="D234" s="5"/>
      <c r="E234" s="5"/>
      <c r="F234" s="5"/>
      <c r="G234" s="5"/>
      <c r="H234" s="5"/>
      <c r="I234" s="5"/>
    </row>
    <row r="235" spans="4:9">
      <c r="D235" s="5"/>
      <c r="E235" s="5"/>
      <c r="F235" s="5"/>
      <c r="G235" s="5"/>
      <c r="H235" s="5"/>
      <c r="I235" s="5"/>
    </row>
    <row r="236" spans="4:9">
      <c r="D236" s="5"/>
      <c r="E236" s="5"/>
      <c r="F236" s="5"/>
      <c r="G236" s="5"/>
      <c r="H236" s="5"/>
      <c r="I236" s="5"/>
    </row>
    <row r="237" spans="4:9">
      <c r="D237" s="5"/>
      <c r="E237" s="5"/>
      <c r="F237" s="5"/>
      <c r="G237" s="5"/>
      <c r="H237" s="5"/>
      <c r="I237" s="5"/>
    </row>
    <row r="238" spans="4:9">
      <c r="D238" s="5"/>
      <c r="E238" s="5"/>
      <c r="F238" s="5"/>
      <c r="G238" s="5"/>
      <c r="H238" s="5"/>
      <c r="I238" s="5"/>
    </row>
    <row r="239" spans="4:9">
      <c r="D239" s="5"/>
      <c r="E239" s="5"/>
      <c r="F239" s="5"/>
      <c r="G239" s="5"/>
      <c r="H239" s="5"/>
      <c r="I239" s="5"/>
    </row>
    <row r="240" spans="4:9">
      <c r="D240" s="5"/>
      <c r="E240" s="5"/>
      <c r="F240" s="5"/>
      <c r="G240" s="5"/>
      <c r="H240" s="5"/>
      <c r="I240" s="5"/>
    </row>
    <row r="241" spans="4:9">
      <c r="D241" s="5"/>
      <c r="E241" s="5"/>
      <c r="F241" s="5"/>
      <c r="G241" s="5"/>
      <c r="H241" s="5"/>
      <c r="I241" s="5"/>
    </row>
    <row r="242" spans="4:9">
      <c r="D242" s="5"/>
      <c r="E242" s="5"/>
      <c r="F242" s="5"/>
      <c r="G242" s="5"/>
      <c r="H242" s="5"/>
      <c r="I242" s="5"/>
    </row>
    <row r="243" spans="4:9" ht="18" hidden="1" customHeight="1">
      <c r="D243" s="5"/>
      <c r="E243" s="5"/>
      <c r="F243" s="5"/>
      <c r="G243" s="5"/>
      <c r="H243" s="5"/>
      <c r="I243" s="5"/>
    </row>
    <row r="244" spans="4:9" ht="18" hidden="1" customHeight="1">
      <c r="D244" s="5"/>
      <c r="E244" s="5"/>
      <c r="F244" s="5"/>
      <c r="G244" s="5"/>
      <c r="H244" s="5"/>
      <c r="I244" s="5"/>
    </row>
    <row r="245" spans="4:9" hidden="1"/>
    <row r="246" spans="4:9" hidden="1"/>
    <row r="247" spans="4:9" hidden="1"/>
    <row r="248" spans="4:9" hidden="1"/>
    <row r="249" spans="4:9"/>
    <row r="250" spans="4:9"/>
    <row r="251" spans="4:9"/>
    <row r="252" spans="4:9"/>
    <row r="253" spans="4:9"/>
    <row r="254" spans="4:9"/>
    <row r="255" spans="4:9"/>
    <row r="256" spans="4:9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</sheetData>
  <mergeCells count="145">
    <mergeCell ref="B83:B93"/>
    <mergeCell ref="D9:E9"/>
    <mergeCell ref="D14:E14"/>
    <mergeCell ref="D16:E16"/>
    <mergeCell ref="D22:E22"/>
    <mergeCell ref="D39:E39"/>
    <mergeCell ref="D10:E10"/>
    <mergeCell ref="D11:E11"/>
    <mergeCell ref="D13:E13"/>
    <mergeCell ref="D29:E29"/>
    <mergeCell ref="D30:E30"/>
    <mergeCell ref="D31:E31"/>
    <mergeCell ref="C35:J35"/>
    <mergeCell ref="C11:C12"/>
    <mergeCell ref="D12:E12"/>
    <mergeCell ref="D25:E25"/>
    <mergeCell ref="D79:E79"/>
    <mergeCell ref="D45:E45"/>
    <mergeCell ref="D48:E48"/>
    <mergeCell ref="D54:E54"/>
    <mergeCell ref="D52:E52"/>
    <mergeCell ref="D33:E33"/>
    <mergeCell ref="D53:E53"/>
    <mergeCell ref="D57:E57"/>
    <mergeCell ref="D58:E58"/>
    <mergeCell ref="B129:L129"/>
    <mergeCell ref="B6:B8"/>
    <mergeCell ref="B9:B20"/>
    <mergeCell ref="B21:B37"/>
    <mergeCell ref="B38:B42"/>
    <mergeCell ref="B43:B82"/>
    <mergeCell ref="B94:B97"/>
    <mergeCell ref="B98:B107"/>
    <mergeCell ref="B108:B114"/>
    <mergeCell ref="C43:C80"/>
    <mergeCell ref="C84:C85"/>
    <mergeCell ref="C86:C87"/>
    <mergeCell ref="B119:J119"/>
    <mergeCell ref="B120:J120"/>
    <mergeCell ref="B122:L122"/>
    <mergeCell ref="B123:L123"/>
    <mergeCell ref="B124:L124"/>
    <mergeCell ref="B125:L125"/>
    <mergeCell ref="B126:L126"/>
    <mergeCell ref="B127:L127"/>
    <mergeCell ref="B128:L128"/>
    <mergeCell ref="C107:J107"/>
    <mergeCell ref="D108:E108"/>
    <mergeCell ref="B117:J117"/>
    <mergeCell ref="B118:J118"/>
    <mergeCell ref="D101:E101"/>
    <mergeCell ref="D102:E102"/>
    <mergeCell ref="C104:C105"/>
    <mergeCell ref="D110:E110"/>
    <mergeCell ref="D111:E111"/>
    <mergeCell ref="D109:E109"/>
    <mergeCell ref="D104:E104"/>
    <mergeCell ref="D105:E105"/>
    <mergeCell ref="D106:E106"/>
    <mergeCell ref="D113:E113"/>
    <mergeCell ref="C114:J114"/>
    <mergeCell ref="B115:J115"/>
    <mergeCell ref="B116:J116"/>
    <mergeCell ref="D90:E90"/>
    <mergeCell ref="D91:E91"/>
    <mergeCell ref="D92:E92"/>
    <mergeCell ref="C82:J82"/>
    <mergeCell ref="D84:E84"/>
    <mergeCell ref="D85:E85"/>
    <mergeCell ref="D86:E86"/>
    <mergeCell ref="D87:E87"/>
    <mergeCell ref="D112:E112"/>
    <mergeCell ref="C93:J93"/>
    <mergeCell ref="D94:E94"/>
    <mergeCell ref="D95:E95"/>
    <mergeCell ref="C97:J97"/>
    <mergeCell ref="D98:E98"/>
    <mergeCell ref="D99:E99"/>
    <mergeCell ref="D100:E100"/>
    <mergeCell ref="D103:E103"/>
    <mergeCell ref="D88:E88"/>
    <mergeCell ref="D89:E89"/>
    <mergeCell ref="B1:L1"/>
    <mergeCell ref="G2:L2"/>
    <mergeCell ref="G3:L3"/>
    <mergeCell ref="B4:L4"/>
    <mergeCell ref="D5:E5"/>
    <mergeCell ref="D6:E6"/>
    <mergeCell ref="C7:J7"/>
    <mergeCell ref="C8:J8"/>
    <mergeCell ref="D96:E96"/>
    <mergeCell ref="D67:E67"/>
    <mergeCell ref="D69:E69"/>
    <mergeCell ref="D75:E75"/>
    <mergeCell ref="D76:E76"/>
    <mergeCell ref="D70:E70"/>
    <mergeCell ref="D71:E71"/>
    <mergeCell ref="D72:E72"/>
    <mergeCell ref="D73:E73"/>
    <mergeCell ref="D74:E74"/>
    <mergeCell ref="D68:E68"/>
    <mergeCell ref="D77:E77"/>
    <mergeCell ref="D80:E80"/>
    <mergeCell ref="D81:E81"/>
    <mergeCell ref="D83:E83"/>
    <mergeCell ref="D78:E78"/>
    <mergeCell ref="C31:C32"/>
    <mergeCell ref="D32:E32"/>
    <mergeCell ref="D17:E17"/>
    <mergeCell ref="D27:E27"/>
    <mergeCell ref="C26:C27"/>
    <mergeCell ref="D34:E34"/>
    <mergeCell ref="D15:E15"/>
    <mergeCell ref="D18:E18"/>
    <mergeCell ref="C19:J19"/>
    <mergeCell ref="C20:J20"/>
    <mergeCell ref="D21:E21"/>
    <mergeCell ref="D23:E23"/>
    <mergeCell ref="D24:E24"/>
    <mergeCell ref="D26:E26"/>
    <mergeCell ref="D28:E28"/>
    <mergeCell ref="B121:J121"/>
    <mergeCell ref="C36:J36"/>
    <mergeCell ref="C37:J37"/>
    <mergeCell ref="D38:E38"/>
    <mergeCell ref="D40:E40"/>
    <mergeCell ref="C41:J41"/>
    <mergeCell ref="C42:J42"/>
    <mergeCell ref="D43:E43"/>
    <mergeCell ref="D66:E66"/>
    <mergeCell ref="D44:E44"/>
    <mergeCell ref="D47:E47"/>
    <mergeCell ref="D49:E49"/>
    <mergeCell ref="D50:E50"/>
    <mergeCell ref="D51:E51"/>
    <mergeCell ref="D62:E62"/>
    <mergeCell ref="D63:E63"/>
    <mergeCell ref="D64:E64"/>
    <mergeCell ref="D65:E65"/>
    <mergeCell ref="D55:E55"/>
    <mergeCell ref="D56:E56"/>
    <mergeCell ref="D59:E59"/>
    <mergeCell ref="D60:E60"/>
    <mergeCell ref="D61:E61"/>
    <mergeCell ref="D46:E46"/>
  </mergeCells>
  <phoneticPr fontId="18" type="noConversion"/>
  <pageMargins left="0.75" right="0.75" top="1" bottom="1" header="0.51180555555555596" footer="0.51180555555555596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showGridLines="0" zoomScaleNormal="100" workbookViewId="0">
      <selection activeCell="E30" sqref="E30"/>
    </sheetView>
  </sheetViews>
  <sheetFormatPr defaultColWidth="9" defaultRowHeight="14.5"/>
  <cols>
    <col min="1" max="1" width="4.5" style="66" customWidth="1"/>
    <col min="2" max="2" width="10.25" style="66" bestFit="1" customWidth="1"/>
    <col min="3" max="3" width="9.33203125" style="66" bestFit="1" customWidth="1"/>
    <col min="4" max="4" width="8.58203125" style="66" customWidth="1"/>
    <col min="5" max="5" width="28.5" style="66" customWidth="1"/>
    <col min="6" max="16384" width="9" style="66"/>
  </cols>
  <sheetData>
    <row r="1" spans="1:5" ht="16.5">
      <c r="A1" s="260" t="s">
        <v>333</v>
      </c>
      <c r="B1" s="260"/>
      <c r="C1" s="260"/>
      <c r="D1" s="260"/>
      <c r="E1" s="260"/>
    </row>
    <row r="2" spans="1:5">
      <c r="A2" s="79" t="s">
        <v>320</v>
      </c>
      <c r="B2" s="79" t="s">
        <v>334</v>
      </c>
      <c r="C2" s="79" t="s">
        <v>335</v>
      </c>
      <c r="D2" s="79" t="s">
        <v>336</v>
      </c>
      <c r="E2" s="79" t="s">
        <v>337</v>
      </c>
    </row>
    <row r="3" spans="1:5" s="67" customFormat="1" ht="13.5">
      <c r="A3" s="64">
        <v>1</v>
      </c>
      <c r="B3" s="64" t="s">
        <v>338</v>
      </c>
      <c r="C3" s="65" t="s">
        <v>339</v>
      </c>
      <c r="D3" s="77" t="s">
        <v>283</v>
      </c>
      <c r="E3" s="64" t="s">
        <v>340</v>
      </c>
    </row>
    <row r="4" spans="1:5" s="67" customFormat="1" ht="13">
      <c r="A4" s="64">
        <v>2</v>
      </c>
      <c r="B4" s="64" t="s">
        <v>338</v>
      </c>
      <c r="C4" s="65" t="s">
        <v>339</v>
      </c>
      <c r="D4" s="65" t="s">
        <v>321</v>
      </c>
      <c r="E4" s="64" t="s">
        <v>341</v>
      </c>
    </row>
    <row r="5" spans="1:5" s="67" customFormat="1" ht="13">
      <c r="A5" s="64">
        <v>3</v>
      </c>
      <c r="B5" s="64" t="s">
        <v>338</v>
      </c>
      <c r="C5" s="65" t="s">
        <v>342</v>
      </c>
      <c r="D5" s="65" t="s">
        <v>322</v>
      </c>
      <c r="E5" s="64" t="s">
        <v>340</v>
      </c>
    </row>
    <row r="6" spans="1:5" s="67" customFormat="1" ht="13.5">
      <c r="A6" s="64">
        <v>4</v>
      </c>
      <c r="B6" s="64" t="s">
        <v>338</v>
      </c>
      <c r="C6" s="65" t="s">
        <v>342</v>
      </c>
      <c r="D6" s="77" t="s">
        <v>303</v>
      </c>
      <c r="E6" s="64" t="s">
        <v>343</v>
      </c>
    </row>
    <row r="7" spans="1:5" s="68" customFormat="1" ht="13">
      <c r="A7" s="64">
        <v>5</v>
      </c>
      <c r="B7" s="64" t="s">
        <v>338</v>
      </c>
      <c r="C7" s="65" t="s">
        <v>344</v>
      </c>
      <c r="D7" s="65" t="s">
        <v>323</v>
      </c>
      <c r="E7" s="64" t="s">
        <v>345</v>
      </c>
    </row>
    <row r="8" spans="1:5" s="67" customFormat="1" ht="13">
      <c r="A8" s="64">
        <v>6</v>
      </c>
      <c r="B8" s="64" t="s">
        <v>338</v>
      </c>
      <c r="C8" s="65" t="s">
        <v>346</v>
      </c>
      <c r="D8" s="65" t="s">
        <v>324</v>
      </c>
      <c r="E8" s="64" t="s">
        <v>343</v>
      </c>
    </row>
    <row r="9" spans="1:5" s="67" customFormat="1" ht="13.5">
      <c r="A9" s="64">
        <v>7</v>
      </c>
      <c r="B9" s="64" t="s">
        <v>338</v>
      </c>
      <c r="C9" s="65" t="s">
        <v>346</v>
      </c>
      <c r="D9" s="77" t="s">
        <v>304</v>
      </c>
      <c r="E9" s="64" t="s">
        <v>347</v>
      </c>
    </row>
    <row r="10" spans="1:5" s="67" customFormat="1" ht="13.5">
      <c r="A10" s="64">
        <v>8</v>
      </c>
      <c r="B10" s="64" t="s">
        <v>338</v>
      </c>
      <c r="C10" s="65" t="s">
        <v>348</v>
      </c>
      <c r="D10" s="77" t="s">
        <v>305</v>
      </c>
      <c r="E10" s="64" t="s">
        <v>340</v>
      </c>
    </row>
    <row r="11" spans="1:5" s="67" customFormat="1" ht="13.5">
      <c r="A11" s="64">
        <v>9</v>
      </c>
      <c r="B11" s="64" t="s">
        <v>338</v>
      </c>
      <c r="C11" s="65" t="s">
        <v>349</v>
      </c>
      <c r="D11" s="77" t="s">
        <v>306</v>
      </c>
      <c r="E11" s="64" t="s">
        <v>340</v>
      </c>
    </row>
    <row r="12" spans="1:5" s="67" customFormat="1" ht="13">
      <c r="A12" s="64">
        <v>10</v>
      </c>
      <c r="B12" s="64" t="s">
        <v>338</v>
      </c>
      <c r="C12" s="65" t="s">
        <v>350</v>
      </c>
      <c r="D12" s="65" t="s">
        <v>325</v>
      </c>
      <c r="E12" s="64" t="s">
        <v>351</v>
      </c>
    </row>
    <row r="13" spans="1:5" s="67" customFormat="1" ht="13.5">
      <c r="A13" s="64">
        <v>11</v>
      </c>
      <c r="B13" s="64" t="s">
        <v>338</v>
      </c>
      <c r="C13" s="65" t="s">
        <v>352</v>
      </c>
      <c r="D13" s="77" t="s">
        <v>307</v>
      </c>
      <c r="E13" s="64" t="s">
        <v>340</v>
      </c>
    </row>
    <row r="14" spans="1:5" s="67" customFormat="1">
      <c r="A14" s="64">
        <v>12</v>
      </c>
      <c r="B14" s="64" t="s">
        <v>338</v>
      </c>
      <c r="C14" s="72" t="s">
        <v>353</v>
      </c>
      <c r="D14" s="77" t="s">
        <v>308</v>
      </c>
      <c r="E14" s="64" t="s">
        <v>354</v>
      </c>
    </row>
    <row r="15" spans="1:5" s="67" customFormat="1">
      <c r="A15" s="64">
        <v>13</v>
      </c>
      <c r="B15" s="64" t="s">
        <v>338</v>
      </c>
      <c r="C15" s="72" t="s">
        <v>353</v>
      </c>
      <c r="D15" s="65" t="s">
        <v>326</v>
      </c>
      <c r="E15" s="64" t="s">
        <v>355</v>
      </c>
    </row>
    <row r="16" spans="1:5" s="67" customFormat="1">
      <c r="A16" s="64">
        <v>14</v>
      </c>
      <c r="B16" s="64" t="s">
        <v>338</v>
      </c>
      <c r="C16" s="71" t="s">
        <v>356</v>
      </c>
      <c r="D16" s="78" t="s">
        <v>309</v>
      </c>
      <c r="E16" s="64" t="s">
        <v>357</v>
      </c>
    </row>
    <row r="17" spans="1:5" s="67" customFormat="1" ht="13.5">
      <c r="A17" s="64">
        <v>15</v>
      </c>
      <c r="B17" s="64" t="s">
        <v>338</v>
      </c>
      <c r="C17" s="64" t="s">
        <v>358</v>
      </c>
      <c r="D17" s="78" t="s">
        <v>310</v>
      </c>
      <c r="E17" s="64" t="s">
        <v>359</v>
      </c>
    </row>
    <row r="18" spans="1:5" s="67" customFormat="1" ht="13.5">
      <c r="A18" s="64">
        <v>16</v>
      </c>
      <c r="B18" s="64" t="s">
        <v>338</v>
      </c>
      <c r="C18" s="64" t="s">
        <v>360</v>
      </c>
      <c r="D18" s="78" t="s">
        <v>311</v>
      </c>
      <c r="E18" s="64" t="s">
        <v>359</v>
      </c>
    </row>
    <row r="19" spans="1:5" s="67" customFormat="1" ht="13">
      <c r="A19" s="64">
        <v>17</v>
      </c>
      <c r="B19" s="64" t="s">
        <v>338</v>
      </c>
      <c r="C19" s="64" t="s">
        <v>360</v>
      </c>
      <c r="D19" s="64" t="s">
        <v>327</v>
      </c>
      <c r="E19" s="64" t="s">
        <v>354</v>
      </c>
    </row>
    <row r="20" spans="1:5" s="67" customFormat="1" ht="13">
      <c r="A20" s="64">
        <v>18</v>
      </c>
      <c r="B20" s="64" t="s">
        <v>361</v>
      </c>
      <c r="C20" s="64" t="s">
        <v>362</v>
      </c>
      <c r="D20" s="64" t="s">
        <v>328</v>
      </c>
      <c r="E20" s="64" t="s">
        <v>357</v>
      </c>
    </row>
    <row r="21" spans="1:5" s="67" customFormat="1" ht="13.5">
      <c r="A21" s="64">
        <v>19</v>
      </c>
      <c r="B21" s="64" t="s">
        <v>361</v>
      </c>
      <c r="C21" s="64" t="s">
        <v>362</v>
      </c>
      <c r="D21" s="78" t="s">
        <v>312</v>
      </c>
      <c r="E21" s="64" t="s">
        <v>363</v>
      </c>
    </row>
    <row r="22" spans="1:5" s="67" customFormat="1" ht="13.5">
      <c r="A22" s="64">
        <v>20</v>
      </c>
      <c r="B22" s="64" t="s">
        <v>364</v>
      </c>
      <c r="C22" s="64" t="s">
        <v>365</v>
      </c>
      <c r="D22" s="77" t="s">
        <v>281</v>
      </c>
      <c r="E22" s="64" t="s">
        <v>366</v>
      </c>
    </row>
    <row r="23" spans="1:5" s="67" customFormat="1" ht="13">
      <c r="A23" s="64">
        <v>21</v>
      </c>
      <c r="B23" s="64" t="s">
        <v>364</v>
      </c>
      <c r="C23" s="64" t="s">
        <v>367</v>
      </c>
      <c r="D23" s="65" t="s">
        <v>329</v>
      </c>
      <c r="E23" s="64" t="s">
        <v>368</v>
      </c>
    </row>
    <row r="24" spans="1:5" s="67" customFormat="1" ht="13">
      <c r="A24" s="64">
        <v>22</v>
      </c>
      <c r="B24" s="64" t="s">
        <v>369</v>
      </c>
      <c r="C24" s="64" t="s">
        <v>370</v>
      </c>
      <c r="D24" s="64" t="s">
        <v>330</v>
      </c>
      <c r="E24" s="64" t="s">
        <v>371</v>
      </c>
    </row>
    <row r="25" spans="1:5" s="67" customFormat="1" ht="13">
      <c r="A25" s="64">
        <v>23</v>
      </c>
      <c r="B25" s="64" t="s">
        <v>369</v>
      </c>
      <c r="C25" s="64" t="s">
        <v>372</v>
      </c>
      <c r="D25" s="64" t="s">
        <v>331</v>
      </c>
      <c r="E25" s="64" t="s">
        <v>373</v>
      </c>
    </row>
    <row r="26" spans="1:5" s="67" customFormat="1" ht="13.5">
      <c r="A26" s="64">
        <v>24</v>
      </c>
      <c r="B26" s="64"/>
      <c r="C26" s="64">
        <v>360</v>
      </c>
      <c r="D26" s="78" t="s">
        <v>313</v>
      </c>
      <c r="E26" s="64"/>
    </row>
    <row r="27" spans="1:5" s="67" customFormat="1" ht="13.5">
      <c r="A27" s="64">
        <v>25</v>
      </c>
      <c r="B27" s="64"/>
      <c r="C27" s="64">
        <v>360</v>
      </c>
      <c r="D27" s="78" t="s">
        <v>314</v>
      </c>
      <c r="E27" s="64"/>
    </row>
    <row r="28" spans="1:5" s="67" customFormat="1" ht="13.5">
      <c r="A28" s="64">
        <v>26</v>
      </c>
      <c r="B28" s="64"/>
      <c r="C28" s="64">
        <v>360</v>
      </c>
      <c r="D28" s="78" t="s">
        <v>315</v>
      </c>
      <c r="E28" s="64"/>
    </row>
    <row r="29" spans="1:5" s="67" customFormat="1" ht="13.5">
      <c r="A29" s="64">
        <v>27</v>
      </c>
      <c r="B29" s="64"/>
      <c r="C29" s="64">
        <v>360</v>
      </c>
      <c r="D29" s="78" t="s">
        <v>316</v>
      </c>
      <c r="E29" s="64"/>
    </row>
    <row r="30" spans="1:5" s="67" customFormat="1" ht="13.5">
      <c r="A30" s="64">
        <v>28</v>
      </c>
      <c r="B30" s="64"/>
      <c r="C30" s="64">
        <v>360</v>
      </c>
      <c r="D30" s="78" t="s">
        <v>317</v>
      </c>
      <c r="E30" s="64"/>
    </row>
    <row r="31" spans="1:5" s="67" customFormat="1" ht="13">
      <c r="A31" s="64">
        <v>29</v>
      </c>
      <c r="B31" s="64"/>
      <c r="C31" s="64">
        <v>360</v>
      </c>
      <c r="D31" s="64" t="s">
        <v>332</v>
      </c>
      <c r="E31" s="64"/>
    </row>
    <row r="32" spans="1:5" s="67" customFormat="1" ht="13.5">
      <c r="A32" s="64">
        <v>30</v>
      </c>
      <c r="B32" s="64"/>
      <c r="C32" s="64">
        <v>360</v>
      </c>
      <c r="D32" s="78" t="s">
        <v>318</v>
      </c>
      <c r="E32" s="64"/>
    </row>
    <row r="33" spans="1:5" s="67" customFormat="1" ht="13.5">
      <c r="A33" s="64">
        <v>31</v>
      </c>
      <c r="B33" s="64"/>
      <c r="C33" s="64">
        <v>360</v>
      </c>
      <c r="D33" s="78" t="s">
        <v>319</v>
      </c>
      <c r="E33" s="64"/>
    </row>
  </sheetData>
  <mergeCells count="1">
    <mergeCell ref="A1:E1"/>
  </mergeCells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8"/>
  <sheetViews>
    <sheetView zoomScale="50" zoomScaleNormal="50" workbookViewId="0">
      <pane xSplit="5" ySplit="3" topLeftCell="F67" activePane="bottomRight" state="frozen"/>
      <selection pane="topRight" activeCell="F1" sqref="F1"/>
      <selection pane="bottomLeft" activeCell="A4" sqref="A4"/>
      <selection pane="bottomRight" activeCell="L60" sqref="L60:P64"/>
    </sheetView>
  </sheetViews>
  <sheetFormatPr defaultColWidth="20.58203125" defaultRowHeight="20"/>
  <cols>
    <col min="1" max="1" width="20.58203125" style="104"/>
    <col min="2" max="4" width="1.83203125" style="104" customWidth="1"/>
    <col min="5" max="5" width="20.58203125" style="104"/>
    <col min="6" max="6" width="12.33203125" style="104" customWidth="1"/>
    <col min="7" max="8" width="13.25" style="104" bestFit="1" customWidth="1"/>
    <col min="9" max="9" width="20.58203125" style="104"/>
    <col min="10" max="10" width="20.58203125" style="106"/>
    <col min="11" max="11" width="20.58203125" style="104"/>
    <col min="12" max="14" width="20.58203125" style="106"/>
    <col min="15" max="15" width="20.58203125" style="104"/>
    <col min="16" max="16" width="20.58203125" style="106"/>
    <col min="17" max="16384" width="20.58203125" style="104"/>
  </cols>
  <sheetData>
    <row r="1" spans="1:16" ht="20.149999999999999" customHeight="1" thickBot="1">
      <c r="B1" s="312"/>
      <c r="C1" s="312"/>
      <c r="D1" s="312"/>
      <c r="E1" s="312"/>
      <c r="F1" s="312"/>
      <c r="G1" s="312"/>
      <c r="H1" s="312"/>
      <c r="I1" s="312"/>
      <c r="J1" s="312"/>
      <c r="K1" s="105"/>
    </row>
    <row r="2" spans="1:16" ht="20.149999999999999" customHeight="1">
      <c r="A2" s="313" t="s">
        <v>256</v>
      </c>
      <c r="B2" s="315" t="s">
        <v>252</v>
      </c>
      <c r="C2" s="315" t="s">
        <v>253</v>
      </c>
      <c r="D2" s="315" t="s">
        <v>254</v>
      </c>
      <c r="E2" s="310" t="s">
        <v>544</v>
      </c>
      <c r="F2" s="317" t="s">
        <v>255</v>
      </c>
      <c r="G2" s="310" t="s">
        <v>545</v>
      </c>
      <c r="H2" s="310" t="s">
        <v>546</v>
      </c>
      <c r="I2" s="308" t="s">
        <v>547</v>
      </c>
      <c r="J2" s="308" t="s">
        <v>548</v>
      </c>
      <c r="K2" s="310" t="s">
        <v>549</v>
      </c>
      <c r="L2" s="310" t="s">
        <v>550</v>
      </c>
      <c r="M2" s="310" t="s">
        <v>551</v>
      </c>
      <c r="N2" s="310" t="s">
        <v>552</v>
      </c>
      <c r="O2" s="310" t="s">
        <v>553</v>
      </c>
      <c r="P2" s="305" t="s">
        <v>503</v>
      </c>
    </row>
    <row r="3" spans="1:16" ht="20.149999999999999" customHeight="1">
      <c r="A3" s="314"/>
      <c r="B3" s="316"/>
      <c r="C3" s="316"/>
      <c r="D3" s="316"/>
      <c r="E3" s="311"/>
      <c r="F3" s="318"/>
      <c r="G3" s="311"/>
      <c r="H3" s="311"/>
      <c r="I3" s="309"/>
      <c r="J3" s="309"/>
      <c r="K3" s="311"/>
      <c r="L3" s="311" t="s">
        <v>503</v>
      </c>
      <c r="M3" s="311"/>
      <c r="N3" s="311"/>
      <c r="O3" s="311"/>
      <c r="P3" s="306" t="s">
        <v>503</v>
      </c>
    </row>
    <row r="4" spans="1:16" ht="20.149999999999999" customHeight="1">
      <c r="A4" s="107" t="s">
        <v>263</v>
      </c>
      <c r="B4" s="108">
        <v>43367</v>
      </c>
      <c r="C4" s="109" t="s">
        <v>257</v>
      </c>
      <c r="D4" s="109" t="s">
        <v>258</v>
      </c>
      <c r="E4" s="110">
        <v>2890</v>
      </c>
      <c r="F4" s="110">
        <v>20</v>
      </c>
      <c r="G4" s="109" t="s">
        <v>554</v>
      </c>
      <c r="H4" s="109" t="s">
        <v>259</v>
      </c>
      <c r="I4" s="110">
        <v>2890</v>
      </c>
      <c r="J4" s="288">
        <f>I4+I5+I6</f>
        <v>5964</v>
      </c>
      <c r="K4" s="299" t="s">
        <v>259</v>
      </c>
      <c r="L4" s="299" t="s">
        <v>259</v>
      </c>
      <c r="M4" s="299" t="s">
        <v>259</v>
      </c>
      <c r="N4" s="299" t="s">
        <v>259</v>
      </c>
      <c r="O4" s="299" t="s">
        <v>259</v>
      </c>
      <c r="P4" s="281"/>
    </row>
    <row r="5" spans="1:16" ht="20.149999999999999" customHeight="1">
      <c r="A5" s="107" t="s">
        <v>263</v>
      </c>
      <c r="B5" s="108">
        <v>43363</v>
      </c>
      <c r="C5" s="109" t="s">
        <v>260</v>
      </c>
      <c r="D5" s="109" t="s">
        <v>261</v>
      </c>
      <c r="E5" s="110">
        <v>2024</v>
      </c>
      <c r="F5" s="109" t="s">
        <v>259</v>
      </c>
      <c r="G5" s="109" t="s">
        <v>259</v>
      </c>
      <c r="H5" s="109" t="s">
        <v>259</v>
      </c>
      <c r="I5" s="110">
        <v>2024</v>
      </c>
      <c r="J5" s="261"/>
      <c r="K5" s="307"/>
      <c r="L5" s="307"/>
      <c r="M5" s="307"/>
      <c r="N5" s="307"/>
      <c r="O5" s="307"/>
      <c r="P5" s="281"/>
    </row>
    <row r="6" spans="1:16" ht="20.149999999999999" customHeight="1">
      <c r="A6" s="107" t="s">
        <v>555</v>
      </c>
      <c r="B6" s="108">
        <v>43364</v>
      </c>
      <c r="C6" s="109" t="s">
        <v>262</v>
      </c>
      <c r="D6" s="109" t="s">
        <v>34</v>
      </c>
      <c r="E6" s="110">
        <v>1050</v>
      </c>
      <c r="F6" s="109" t="s">
        <v>259</v>
      </c>
      <c r="G6" s="109" t="s">
        <v>259</v>
      </c>
      <c r="H6" s="109" t="s">
        <v>259</v>
      </c>
      <c r="I6" s="110">
        <v>1050</v>
      </c>
      <c r="J6" s="261"/>
      <c r="K6" s="300"/>
      <c r="L6" s="300"/>
      <c r="M6" s="300"/>
      <c r="N6" s="300"/>
      <c r="O6" s="300"/>
      <c r="P6" s="281"/>
    </row>
    <row r="7" spans="1:16" ht="20.149999999999999" customHeight="1">
      <c r="A7" s="111" t="s">
        <v>266</v>
      </c>
      <c r="B7" s="112">
        <v>43367</v>
      </c>
      <c r="C7" s="113" t="s">
        <v>264</v>
      </c>
      <c r="D7" s="113" t="s">
        <v>265</v>
      </c>
      <c r="E7" s="114">
        <v>3290</v>
      </c>
      <c r="F7" s="114">
        <v>20</v>
      </c>
      <c r="G7" s="113" t="s">
        <v>259</v>
      </c>
      <c r="H7" s="113" t="s">
        <v>259</v>
      </c>
      <c r="I7" s="114">
        <v>3290</v>
      </c>
      <c r="J7" s="301">
        <f>I7+I8+I9</f>
        <v>9200</v>
      </c>
      <c r="K7" s="302" t="s">
        <v>259</v>
      </c>
      <c r="L7" s="292" t="s">
        <v>635</v>
      </c>
      <c r="M7" s="302" t="s">
        <v>259</v>
      </c>
      <c r="N7" s="302" t="s">
        <v>259</v>
      </c>
      <c r="O7" s="113" t="s">
        <v>259</v>
      </c>
      <c r="P7" s="295" t="s">
        <v>556</v>
      </c>
    </row>
    <row r="8" spans="1:16" ht="20.149999999999999" customHeight="1">
      <c r="A8" s="111" t="s">
        <v>266</v>
      </c>
      <c r="B8" s="112">
        <v>43362</v>
      </c>
      <c r="C8" s="113" t="s">
        <v>267</v>
      </c>
      <c r="D8" s="113" t="s">
        <v>268</v>
      </c>
      <c r="E8" s="114">
        <v>2990</v>
      </c>
      <c r="F8" s="114">
        <v>0</v>
      </c>
      <c r="G8" s="113" t="s">
        <v>259</v>
      </c>
      <c r="H8" s="113" t="s">
        <v>259</v>
      </c>
      <c r="I8" s="114">
        <v>2990</v>
      </c>
      <c r="J8" s="291"/>
      <c r="K8" s="303"/>
      <c r="L8" s="292"/>
      <c r="M8" s="303"/>
      <c r="N8" s="303"/>
      <c r="O8" s="113" t="s">
        <v>259</v>
      </c>
      <c r="P8" s="296"/>
    </row>
    <row r="9" spans="1:16" ht="20.149999999999999" customHeight="1">
      <c r="A9" s="115" t="s">
        <v>266</v>
      </c>
      <c r="B9" s="112">
        <v>43367</v>
      </c>
      <c r="C9" s="113" t="s">
        <v>269</v>
      </c>
      <c r="D9" s="116" t="s">
        <v>504</v>
      </c>
      <c r="E9" s="114">
        <v>2920</v>
      </c>
      <c r="F9" s="114">
        <v>0</v>
      </c>
      <c r="G9" s="113" t="s">
        <v>259</v>
      </c>
      <c r="H9" s="113" t="s">
        <v>259</v>
      </c>
      <c r="I9" s="114">
        <v>2920</v>
      </c>
      <c r="J9" s="291"/>
      <c r="K9" s="304"/>
      <c r="L9" s="292"/>
      <c r="M9" s="304"/>
      <c r="N9" s="304"/>
      <c r="O9" s="117">
        <v>80</v>
      </c>
      <c r="P9" s="296"/>
    </row>
    <row r="10" spans="1:16" ht="20.149999999999999" customHeight="1">
      <c r="A10" s="107" t="s">
        <v>278</v>
      </c>
      <c r="B10" s="108">
        <v>43363</v>
      </c>
      <c r="C10" s="109" t="s">
        <v>276</v>
      </c>
      <c r="D10" s="109" t="s">
        <v>277</v>
      </c>
      <c r="E10" s="110">
        <v>2180</v>
      </c>
      <c r="F10" s="110">
        <v>20</v>
      </c>
      <c r="G10" s="109" t="s">
        <v>259</v>
      </c>
      <c r="H10" s="109" t="s">
        <v>259</v>
      </c>
      <c r="I10" s="110">
        <v>2180</v>
      </c>
      <c r="J10" s="288">
        <f>I10+I11</f>
        <v>2869</v>
      </c>
      <c r="K10" s="109" t="s">
        <v>259</v>
      </c>
      <c r="L10" s="298" t="s">
        <v>259</v>
      </c>
      <c r="M10" s="299" t="s">
        <v>259</v>
      </c>
      <c r="N10" s="283"/>
      <c r="O10" s="299" t="s">
        <v>259</v>
      </c>
      <c r="P10" s="281"/>
    </row>
    <row r="11" spans="1:16" ht="20.149999999999999" customHeight="1">
      <c r="A11" s="107" t="s">
        <v>278</v>
      </c>
      <c r="B11" s="108">
        <v>43363</v>
      </c>
      <c r="C11" s="109" t="s">
        <v>279</v>
      </c>
      <c r="D11" s="109" t="s">
        <v>271</v>
      </c>
      <c r="E11" s="110">
        <v>3046</v>
      </c>
      <c r="F11" s="109" t="s">
        <v>259</v>
      </c>
      <c r="G11" s="110">
        <v>689</v>
      </c>
      <c r="H11" s="109" t="s">
        <v>259</v>
      </c>
      <c r="I11" s="110">
        <v>689</v>
      </c>
      <c r="J11" s="261"/>
      <c r="K11" s="109" t="s">
        <v>259</v>
      </c>
      <c r="L11" s="298"/>
      <c r="M11" s="300"/>
      <c r="N11" s="283"/>
      <c r="O11" s="300"/>
      <c r="P11" s="281"/>
    </row>
    <row r="12" spans="1:16" ht="20.149999999999999" customHeight="1">
      <c r="A12" s="111" t="s">
        <v>280</v>
      </c>
      <c r="B12" s="112">
        <v>43363</v>
      </c>
      <c r="C12" s="113" t="s">
        <v>267</v>
      </c>
      <c r="D12" s="113" t="s">
        <v>268</v>
      </c>
      <c r="E12" s="114">
        <v>4820</v>
      </c>
      <c r="F12" s="114">
        <v>20</v>
      </c>
      <c r="G12" s="114">
        <v>520</v>
      </c>
      <c r="H12" s="113" t="s">
        <v>259</v>
      </c>
      <c r="I12" s="114">
        <v>520</v>
      </c>
      <c r="J12" s="289">
        <f>I12+I13</f>
        <v>1088</v>
      </c>
      <c r="K12" s="113" t="s">
        <v>259</v>
      </c>
      <c r="L12" s="291">
        <v>14900</v>
      </c>
      <c r="M12" s="292" t="s">
        <v>259</v>
      </c>
      <c r="N12" s="292" t="s">
        <v>259</v>
      </c>
      <c r="O12" s="293">
        <f>L12-K14-I12-I13-I17</f>
        <v>7042</v>
      </c>
      <c r="P12" s="295" t="s">
        <v>557</v>
      </c>
    </row>
    <row r="13" spans="1:16" ht="20.149999999999999" customHeight="1">
      <c r="A13" s="111" t="s">
        <v>280</v>
      </c>
      <c r="B13" s="112">
        <v>43367</v>
      </c>
      <c r="C13" s="113" t="s">
        <v>264</v>
      </c>
      <c r="D13" s="113" t="s">
        <v>265</v>
      </c>
      <c r="E13" s="114">
        <v>5300</v>
      </c>
      <c r="F13" s="113" t="s">
        <v>259</v>
      </c>
      <c r="G13" s="114">
        <v>568</v>
      </c>
      <c r="H13" s="113" t="s">
        <v>259</v>
      </c>
      <c r="I13" s="114">
        <v>568</v>
      </c>
      <c r="J13" s="290"/>
      <c r="K13" s="113" t="s">
        <v>259</v>
      </c>
      <c r="L13" s="291"/>
      <c r="M13" s="292"/>
      <c r="N13" s="292"/>
      <c r="O13" s="294"/>
      <c r="P13" s="296"/>
    </row>
    <row r="14" spans="1:16" ht="20.149999999999999" customHeight="1">
      <c r="A14" s="111" t="s">
        <v>283</v>
      </c>
      <c r="B14" s="112">
        <v>43362</v>
      </c>
      <c r="C14" s="113" t="s">
        <v>282</v>
      </c>
      <c r="D14" s="113" t="s">
        <v>271</v>
      </c>
      <c r="E14" s="114">
        <v>1920</v>
      </c>
      <c r="F14" s="114">
        <v>20</v>
      </c>
      <c r="G14" s="113" t="s">
        <v>259</v>
      </c>
      <c r="H14" s="113" t="s">
        <v>259</v>
      </c>
      <c r="I14" s="114">
        <v>1920</v>
      </c>
      <c r="J14" s="289">
        <f>I14+I15+I16</f>
        <v>11400</v>
      </c>
      <c r="K14" s="291">
        <v>4860</v>
      </c>
      <c r="L14" s="291"/>
      <c r="M14" s="292"/>
      <c r="N14" s="292"/>
      <c r="O14" s="294"/>
      <c r="P14" s="296"/>
    </row>
    <row r="15" spans="1:16" ht="20.149999999999999" customHeight="1">
      <c r="A15" s="111" t="s">
        <v>283</v>
      </c>
      <c r="B15" s="112">
        <v>43364</v>
      </c>
      <c r="C15" s="113" t="s">
        <v>262</v>
      </c>
      <c r="D15" s="113" t="s">
        <v>34</v>
      </c>
      <c r="E15" s="114">
        <v>2460</v>
      </c>
      <c r="F15" s="113" t="s">
        <v>259</v>
      </c>
      <c r="G15" s="113" t="s">
        <v>259</v>
      </c>
      <c r="H15" s="113" t="s">
        <v>259</v>
      </c>
      <c r="I15" s="114">
        <v>2460</v>
      </c>
      <c r="J15" s="297"/>
      <c r="K15" s="291"/>
      <c r="L15" s="291"/>
      <c r="M15" s="292"/>
      <c r="N15" s="292"/>
      <c r="O15" s="294"/>
      <c r="P15" s="296"/>
    </row>
    <row r="16" spans="1:16" ht="20.149999999999999" customHeight="1">
      <c r="A16" s="111" t="s">
        <v>283</v>
      </c>
      <c r="B16" s="112">
        <v>43367</v>
      </c>
      <c r="C16" s="113" t="s">
        <v>264</v>
      </c>
      <c r="D16" s="113" t="s">
        <v>265</v>
      </c>
      <c r="E16" s="114">
        <v>7020</v>
      </c>
      <c r="F16" s="113" t="s">
        <v>259</v>
      </c>
      <c r="G16" s="113" t="s">
        <v>259</v>
      </c>
      <c r="H16" s="113" t="s">
        <v>259</v>
      </c>
      <c r="I16" s="114">
        <v>7020</v>
      </c>
      <c r="J16" s="290"/>
      <c r="K16" s="291"/>
      <c r="L16" s="291"/>
      <c r="M16" s="292"/>
      <c r="N16" s="292"/>
      <c r="O16" s="294"/>
      <c r="P16" s="296"/>
    </row>
    <row r="17" spans="1:16" ht="20.149999999999999" customHeight="1">
      <c r="A17" s="118" t="s">
        <v>523</v>
      </c>
      <c r="B17" s="119" t="s">
        <v>380</v>
      </c>
      <c r="C17" s="120" t="s">
        <v>379</v>
      </c>
      <c r="D17" s="120" t="s">
        <v>509</v>
      </c>
      <c r="E17" s="114">
        <v>1910</v>
      </c>
      <c r="F17" s="120">
        <v>15</v>
      </c>
      <c r="G17" s="113" t="s">
        <v>259</v>
      </c>
      <c r="H17" s="113" t="s">
        <v>259</v>
      </c>
      <c r="I17" s="121">
        <f>E17</f>
        <v>1910</v>
      </c>
      <c r="J17" s="122">
        <f>I17</f>
        <v>1910</v>
      </c>
      <c r="K17" s="113" t="s">
        <v>259</v>
      </c>
      <c r="L17" s="291"/>
      <c r="M17" s="292"/>
      <c r="N17" s="292"/>
      <c r="O17" s="294"/>
      <c r="P17" s="296"/>
    </row>
    <row r="18" spans="1:16" ht="20.149999999999999" customHeight="1">
      <c r="A18" s="107" t="s">
        <v>281</v>
      </c>
      <c r="B18" s="108">
        <v>43363</v>
      </c>
      <c r="C18" s="109" t="s">
        <v>267</v>
      </c>
      <c r="D18" s="109" t="s">
        <v>268</v>
      </c>
      <c r="E18" s="110">
        <v>4630</v>
      </c>
      <c r="F18" s="110">
        <v>20</v>
      </c>
      <c r="G18" s="109" t="s">
        <v>259</v>
      </c>
      <c r="H18" s="109" t="s">
        <v>259</v>
      </c>
      <c r="I18" s="110">
        <v>4630</v>
      </c>
      <c r="J18" s="288">
        <f>I18+I19</f>
        <v>11920</v>
      </c>
      <c r="K18" s="283" t="s">
        <v>259</v>
      </c>
      <c r="L18" s="283" t="s">
        <v>259</v>
      </c>
      <c r="M18" s="283" t="s">
        <v>259</v>
      </c>
      <c r="N18" s="283" t="s">
        <v>259</v>
      </c>
      <c r="O18" s="283" t="s">
        <v>259</v>
      </c>
      <c r="P18" s="282" t="s">
        <v>259</v>
      </c>
    </row>
    <row r="19" spans="1:16" ht="20.149999999999999" customHeight="1">
      <c r="A19" s="107" t="s">
        <v>281</v>
      </c>
      <c r="B19" s="108">
        <v>43367</v>
      </c>
      <c r="C19" s="109" t="s">
        <v>264</v>
      </c>
      <c r="D19" s="109" t="s">
        <v>265</v>
      </c>
      <c r="E19" s="110">
        <v>7290</v>
      </c>
      <c r="F19" s="109" t="s">
        <v>259</v>
      </c>
      <c r="G19" s="109" t="s">
        <v>259</v>
      </c>
      <c r="H19" s="109" t="s">
        <v>259</v>
      </c>
      <c r="I19" s="110">
        <v>7290</v>
      </c>
      <c r="J19" s="261"/>
      <c r="K19" s="283"/>
      <c r="L19" s="283"/>
      <c r="M19" s="283"/>
      <c r="N19" s="283"/>
      <c r="O19" s="283"/>
      <c r="P19" s="282"/>
    </row>
    <row r="20" spans="1:16" ht="20.149999999999999" customHeight="1">
      <c r="A20" s="107" t="s">
        <v>286</v>
      </c>
      <c r="B20" s="108">
        <v>43363</v>
      </c>
      <c r="C20" s="109" t="s">
        <v>284</v>
      </c>
      <c r="D20" s="109" t="s">
        <v>285</v>
      </c>
      <c r="E20" s="110">
        <v>1750</v>
      </c>
      <c r="F20" s="110">
        <v>20</v>
      </c>
      <c r="G20" s="109" t="s">
        <v>259</v>
      </c>
      <c r="H20" s="109" t="s">
        <v>259</v>
      </c>
      <c r="I20" s="110">
        <v>1750</v>
      </c>
      <c r="J20" s="288">
        <f>I20+I21</f>
        <v>3850</v>
      </c>
      <c r="K20" s="283" t="s">
        <v>259</v>
      </c>
      <c r="L20" s="283" t="s">
        <v>259</v>
      </c>
      <c r="M20" s="283" t="s">
        <v>259</v>
      </c>
      <c r="N20" s="283" t="s">
        <v>259</v>
      </c>
      <c r="O20" s="283" t="s">
        <v>259</v>
      </c>
      <c r="P20" s="282" t="s">
        <v>259</v>
      </c>
    </row>
    <row r="21" spans="1:16" ht="20.149999999999999" customHeight="1">
      <c r="A21" s="107" t="s">
        <v>286</v>
      </c>
      <c r="B21" s="108">
        <v>43364</v>
      </c>
      <c r="C21" s="109" t="s">
        <v>287</v>
      </c>
      <c r="D21" s="109" t="s">
        <v>288</v>
      </c>
      <c r="E21" s="110">
        <v>2100</v>
      </c>
      <c r="F21" s="109" t="s">
        <v>259</v>
      </c>
      <c r="G21" s="109" t="s">
        <v>259</v>
      </c>
      <c r="H21" s="109" t="s">
        <v>259</v>
      </c>
      <c r="I21" s="110">
        <v>2100</v>
      </c>
      <c r="J21" s="261"/>
      <c r="K21" s="283"/>
      <c r="L21" s="283"/>
      <c r="M21" s="283"/>
      <c r="N21" s="283"/>
      <c r="O21" s="283"/>
      <c r="P21" s="282"/>
    </row>
    <row r="22" spans="1:16" ht="20.149999999999999" customHeight="1">
      <c r="A22" s="107" t="s">
        <v>290</v>
      </c>
      <c r="B22" s="108">
        <v>43363</v>
      </c>
      <c r="C22" s="109" t="s">
        <v>276</v>
      </c>
      <c r="D22" s="109" t="s">
        <v>277</v>
      </c>
      <c r="E22" s="110">
        <v>2180</v>
      </c>
      <c r="F22" s="110">
        <v>20</v>
      </c>
      <c r="G22" s="110">
        <v>580</v>
      </c>
      <c r="H22" s="109" t="s">
        <v>259</v>
      </c>
      <c r="I22" s="110">
        <v>580</v>
      </c>
      <c r="J22" s="270">
        <f>SUM(I22:I25)</f>
        <v>1771</v>
      </c>
      <c r="K22" s="283" t="s">
        <v>259</v>
      </c>
      <c r="L22" s="283" t="s">
        <v>259</v>
      </c>
      <c r="M22" s="283" t="s">
        <v>259</v>
      </c>
      <c r="N22" s="283" t="s">
        <v>259</v>
      </c>
      <c r="O22" s="283" t="s">
        <v>259</v>
      </c>
      <c r="P22" s="282" t="s">
        <v>259</v>
      </c>
    </row>
    <row r="23" spans="1:16" ht="20.149999999999999" customHeight="1">
      <c r="A23" s="107" t="s">
        <v>290</v>
      </c>
      <c r="B23" s="108">
        <v>43364</v>
      </c>
      <c r="C23" s="109" t="s">
        <v>262</v>
      </c>
      <c r="D23" s="109" t="s">
        <v>34</v>
      </c>
      <c r="E23" s="110">
        <v>1200</v>
      </c>
      <c r="F23" s="109" t="s">
        <v>259</v>
      </c>
      <c r="G23" s="110">
        <v>392</v>
      </c>
      <c r="H23" s="109" t="s">
        <v>259</v>
      </c>
      <c r="I23" s="110">
        <v>392</v>
      </c>
      <c r="J23" s="261"/>
      <c r="K23" s="283"/>
      <c r="L23" s="283"/>
      <c r="M23" s="283"/>
      <c r="N23" s="283"/>
      <c r="O23" s="283"/>
      <c r="P23" s="282"/>
    </row>
    <row r="24" spans="1:16" ht="20.149999999999999" customHeight="1">
      <c r="A24" s="107" t="s">
        <v>290</v>
      </c>
      <c r="B24" s="108">
        <v>43367</v>
      </c>
      <c r="C24" s="109" t="s">
        <v>291</v>
      </c>
      <c r="D24" s="109" t="s">
        <v>292</v>
      </c>
      <c r="E24" s="110">
        <v>1720</v>
      </c>
      <c r="F24" s="109" t="s">
        <v>259</v>
      </c>
      <c r="G24" s="110">
        <v>568</v>
      </c>
      <c r="H24" s="109" t="s">
        <v>259</v>
      </c>
      <c r="I24" s="110">
        <v>568</v>
      </c>
      <c r="J24" s="261"/>
      <c r="K24" s="283"/>
      <c r="L24" s="283"/>
      <c r="M24" s="283"/>
      <c r="N24" s="283"/>
      <c r="O24" s="283"/>
      <c r="P24" s="282"/>
    </row>
    <row r="25" spans="1:16" ht="20.149999999999999" customHeight="1">
      <c r="A25" s="107" t="s">
        <v>290</v>
      </c>
      <c r="B25" s="108">
        <v>43367</v>
      </c>
      <c r="C25" s="109" t="s">
        <v>293</v>
      </c>
      <c r="D25" s="109" t="s">
        <v>294</v>
      </c>
      <c r="E25" s="110">
        <v>3270</v>
      </c>
      <c r="F25" s="109" t="s">
        <v>259</v>
      </c>
      <c r="G25" s="110">
        <v>231</v>
      </c>
      <c r="H25" s="109" t="s">
        <v>259</v>
      </c>
      <c r="I25" s="110">
        <v>231</v>
      </c>
      <c r="J25" s="261"/>
      <c r="K25" s="283"/>
      <c r="L25" s="283"/>
      <c r="M25" s="283"/>
      <c r="N25" s="283"/>
      <c r="O25" s="283"/>
      <c r="P25" s="282"/>
    </row>
    <row r="26" spans="1:16" ht="20.149999999999999" customHeight="1">
      <c r="A26" s="107" t="s">
        <v>297</v>
      </c>
      <c r="B26" s="108">
        <v>43364</v>
      </c>
      <c r="C26" s="109" t="s">
        <v>295</v>
      </c>
      <c r="D26" s="109" t="s">
        <v>296</v>
      </c>
      <c r="E26" s="110">
        <v>1990</v>
      </c>
      <c r="F26" s="110">
        <v>20</v>
      </c>
      <c r="G26" s="109" t="s">
        <v>259</v>
      </c>
      <c r="H26" s="109" t="s">
        <v>259</v>
      </c>
      <c r="I26" s="110">
        <v>1990</v>
      </c>
      <c r="J26" s="270">
        <f>SUM(I26:I27)</f>
        <v>8365</v>
      </c>
      <c r="K26" s="283" t="s">
        <v>259</v>
      </c>
      <c r="L26" s="283" t="s">
        <v>259</v>
      </c>
      <c r="M26" s="283" t="s">
        <v>259</v>
      </c>
      <c r="N26" s="283" t="s">
        <v>259</v>
      </c>
      <c r="O26" s="283" t="s">
        <v>259</v>
      </c>
      <c r="P26" s="282" t="s">
        <v>259</v>
      </c>
    </row>
    <row r="27" spans="1:16" ht="20.149999999999999" customHeight="1">
      <c r="A27" s="107" t="s">
        <v>297</v>
      </c>
      <c r="B27" s="123" t="s">
        <v>425</v>
      </c>
      <c r="C27" s="124" t="s">
        <v>423</v>
      </c>
      <c r="D27" s="124" t="s">
        <v>424</v>
      </c>
      <c r="E27" s="110">
        <v>6375</v>
      </c>
      <c r="F27" s="109" t="s">
        <v>259</v>
      </c>
      <c r="G27" s="109" t="s">
        <v>259</v>
      </c>
      <c r="H27" s="109" t="s">
        <v>259</v>
      </c>
      <c r="I27" s="125">
        <f>E27</f>
        <v>6375</v>
      </c>
      <c r="J27" s="270"/>
      <c r="K27" s="283"/>
      <c r="L27" s="283"/>
      <c r="M27" s="283"/>
      <c r="N27" s="283"/>
      <c r="O27" s="283"/>
      <c r="P27" s="282"/>
    </row>
    <row r="28" spans="1:16" ht="20.149999999999999" customHeight="1">
      <c r="A28" s="107" t="s">
        <v>300</v>
      </c>
      <c r="B28" s="108">
        <v>43367</v>
      </c>
      <c r="C28" s="109" t="s">
        <v>298</v>
      </c>
      <c r="D28" s="109" t="s">
        <v>299</v>
      </c>
      <c r="E28" s="110">
        <v>3150</v>
      </c>
      <c r="F28" s="110">
        <v>20</v>
      </c>
      <c r="G28" s="109" t="s">
        <v>259</v>
      </c>
      <c r="H28" s="109" t="s">
        <v>259</v>
      </c>
      <c r="I28" s="110">
        <v>3150</v>
      </c>
      <c r="J28" s="288">
        <f>I28+I29</f>
        <v>4880</v>
      </c>
      <c r="K28" s="283" t="s">
        <v>259</v>
      </c>
      <c r="L28" s="283" t="s">
        <v>259</v>
      </c>
      <c r="M28" s="283" t="s">
        <v>259</v>
      </c>
      <c r="N28" s="283" t="s">
        <v>259</v>
      </c>
      <c r="O28" s="283" t="s">
        <v>259</v>
      </c>
      <c r="P28" s="282" t="s">
        <v>259</v>
      </c>
    </row>
    <row r="29" spans="1:16" ht="20.149999999999999" customHeight="1">
      <c r="A29" s="107" t="s">
        <v>300</v>
      </c>
      <c r="B29" s="108">
        <v>43363</v>
      </c>
      <c r="C29" s="109" t="s">
        <v>301</v>
      </c>
      <c r="D29" s="109" t="s">
        <v>302</v>
      </c>
      <c r="E29" s="110">
        <v>1730</v>
      </c>
      <c r="F29" s="109" t="s">
        <v>259</v>
      </c>
      <c r="G29" s="109" t="s">
        <v>259</v>
      </c>
      <c r="H29" s="109" t="s">
        <v>259</v>
      </c>
      <c r="I29" s="110">
        <v>1730</v>
      </c>
      <c r="J29" s="261"/>
      <c r="K29" s="283"/>
      <c r="L29" s="283"/>
      <c r="M29" s="283"/>
      <c r="N29" s="283"/>
      <c r="O29" s="283"/>
      <c r="P29" s="282"/>
    </row>
    <row r="30" spans="1:16" ht="20.149999999999999" customHeight="1">
      <c r="A30" s="126" t="s">
        <v>507</v>
      </c>
      <c r="B30" s="123" t="s">
        <v>376</v>
      </c>
      <c r="C30" s="124" t="s">
        <v>375</v>
      </c>
      <c r="D30" s="124" t="s">
        <v>506</v>
      </c>
      <c r="E30" s="110">
        <v>3290</v>
      </c>
      <c r="F30" s="124">
        <v>15</v>
      </c>
      <c r="G30" s="124">
        <v>634</v>
      </c>
      <c r="H30" s="109" t="s">
        <v>259</v>
      </c>
      <c r="I30" s="124">
        <v>634</v>
      </c>
      <c r="J30" s="261">
        <f>I30+I31+I32</f>
        <v>1077</v>
      </c>
      <c r="K30" s="283" t="s">
        <v>259</v>
      </c>
      <c r="L30" s="283" t="s">
        <v>259</v>
      </c>
      <c r="M30" s="283" t="s">
        <v>259</v>
      </c>
      <c r="N30" s="283" t="s">
        <v>259</v>
      </c>
      <c r="O30" s="283" t="s">
        <v>259</v>
      </c>
      <c r="P30" s="282" t="s">
        <v>259</v>
      </c>
    </row>
    <row r="31" spans="1:16" ht="20.149999999999999" customHeight="1">
      <c r="A31" s="126" t="s">
        <v>507</v>
      </c>
      <c r="B31" s="123" t="s">
        <v>378</v>
      </c>
      <c r="C31" s="124" t="s">
        <v>377</v>
      </c>
      <c r="D31" s="124" t="s">
        <v>508</v>
      </c>
      <c r="E31" s="110">
        <v>1350</v>
      </c>
      <c r="F31" s="124">
        <v>15</v>
      </c>
      <c r="G31" s="124">
        <v>258</v>
      </c>
      <c r="H31" s="109" t="s">
        <v>259</v>
      </c>
      <c r="I31" s="124">
        <v>258</v>
      </c>
      <c r="J31" s="261"/>
      <c r="K31" s="283"/>
      <c r="L31" s="283"/>
      <c r="M31" s="283"/>
      <c r="N31" s="283"/>
      <c r="O31" s="283"/>
      <c r="P31" s="282"/>
    </row>
    <row r="32" spans="1:16" ht="20.149999999999999" customHeight="1">
      <c r="A32" s="126" t="s">
        <v>507</v>
      </c>
      <c r="B32" s="123" t="s">
        <v>380</v>
      </c>
      <c r="C32" s="124" t="s">
        <v>379</v>
      </c>
      <c r="D32" s="124" t="s">
        <v>509</v>
      </c>
      <c r="E32" s="110">
        <v>1910</v>
      </c>
      <c r="F32" s="124">
        <v>15</v>
      </c>
      <c r="G32" s="124">
        <v>185</v>
      </c>
      <c r="H32" s="109" t="s">
        <v>259</v>
      </c>
      <c r="I32" s="124">
        <v>185</v>
      </c>
      <c r="J32" s="261"/>
      <c r="K32" s="283"/>
      <c r="L32" s="283"/>
      <c r="M32" s="283"/>
      <c r="N32" s="283"/>
      <c r="O32" s="283"/>
      <c r="P32" s="282"/>
    </row>
    <row r="33" spans="1:16" ht="20.149999999999999" customHeight="1">
      <c r="A33" s="126" t="s">
        <v>511</v>
      </c>
      <c r="B33" s="123" t="s">
        <v>388</v>
      </c>
      <c r="C33" s="124" t="s">
        <v>383</v>
      </c>
      <c r="D33" s="124" t="s">
        <v>510</v>
      </c>
      <c r="E33" s="110">
        <v>1570</v>
      </c>
      <c r="F33" s="124">
        <v>15</v>
      </c>
      <c r="G33" s="109" t="s">
        <v>259</v>
      </c>
      <c r="H33" s="109" t="s">
        <v>259</v>
      </c>
      <c r="I33" s="125">
        <f>E33</f>
        <v>1570</v>
      </c>
      <c r="J33" s="270">
        <f>I33+I34+I35+I36+I38</f>
        <v>6491</v>
      </c>
      <c r="K33" s="283" t="s">
        <v>259</v>
      </c>
      <c r="L33" s="283" t="s">
        <v>259</v>
      </c>
      <c r="M33" s="283" t="s">
        <v>259</v>
      </c>
      <c r="N33" s="283" t="s">
        <v>259</v>
      </c>
      <c r="O33" s="283" t="s">
        <v>259</v>
      </c>
      <c r="P33" s="282" t="s">
        <v>259</v>
      </c>
    </row>
    <row r="34" spans="1:16" ht="20.149999999999999" customHeight="1">
      <c r="A34" s="126" t="s">
        <v>511</v>
      </c>
      <c r="B34" s="123" t="s">
        <v>389</v>
      </c>
      <c r="C34" s="124" t="s">
        <v>381</v>
      </c>
      <c r="D34" s="124" t="s">
        <v>514</v>
      </c>
      <c r="E34" s="110">
        <v>1660</v>
      </c>
      <c r="F34" s="124">
        <v>15</v>
      </c>
      <c r="G34" s="109" t="s">
        <v>259</v>
      </c>
      <c r="H34" s="109" t="s">
        <v>259</v>
      </c>
      <c r="I34" s="125">
        <f>E34</f>
        <v>1660</v>
      </c>
      <c r="J34" s="270"/>
      <c r="K34" s="283"/>
      <c r="L34" s="283"/>
      <c r="M34" s="283"/>
      <c r="N34" s="283"/>
      <c r="O34" s="283"/>
      <c r="P34" s="282"/>
    </row>
    <row r="35" spans="1:16" ht="20.149999999999999" customHeight="1">
      <c r="A35" s="126" t="s">
        <v>511</v>
      </c>
      <c r="B35" s="123" t="s">
        <v>385</v>
      </c>
      <c r="C35" s="124" t="s">
        <v>377</v>
      </c>
      <c r="D35" s="124" t="s">
        <v>508</v>
      </c>
      <c r="E35" s="110">
        <v>1200</v>
      </c>
      <c r="F35" s="124">
        <v>15</v>
      </c>
      <c r="G35" s="109" t="s">
        <v>259</v>
      </c>
      <c r="H35" s="109" t="s">
        <v>259</v>
      </c>
      <c r="I35" s="125">
        <f>E35</f>
        <v>1200</v>
      </c>
      <c r="J35" s="270"/>
      <c r="K35" s="283"/>
      <c r="L35" s="283"/>
      <c r="M35" s="283"/>
      <c r="N35" s="283"/>
      <c r="O35" s="283"/>
      <c r="P35" s="282"/>
    </row>
    <row r="36" spans="1:16" ht="20.149999999999999" customHeight="1">
      <c r="A36" s="126" t="s">
        <v>511</v>
      </c>
      <c r="B36" s="123" t="s">
        <v>380</v>
      </c>
      <c r="C36" s="124" t="s">
        <v>379</v>
      </c>
      <c r="D36" s="124" t="s">
        <v>509</v>
      </c>
      <c r="E36" s="110">
        <v>1910</v>
      </c>
      <c r="F36" s="124">
        <v>15</v>
      </c>
      <c r="G36" s="109" t="s">
        <v>259</v>
      </c>
      <c r="H36" s="109" t="s">
        <v>259</v>
      </c>
      <c r="I36" s="125">
        <f>E36</f>
        <v>1910</v>
      </c>
      <c r="J36" s="270"/>
      <c r="K36" s="283"/>
      <c r="L36" s="283"/>
      <c r="M36" s="283"/>
      <c r="N36" s="283"/>
      <c r="O36" s="283"/>
      <c r="P36" s="282"/>
    </row>
    <row r="37" spans="1:16" ht="20.149999999999999" customHeight="1">
      <c r="A37" s="126" t="s">
        <v>511</v>
      </c>
      <c r="B37" s="123" t="s">
        <v>382</v>
      </c>
      <c r="C37" s="124" t="s">
        <v>381</v>
      </c>
      <c r="D37" s="124" t="s">
        <v>514</v>
      </c>
      <c r="E37" s="110">
        <v>0</v>
      </c>
      <c r="F37" s="124">
        <v>15</v>
      </c>
      <c r="G37" s="109" t="s">
        <v>259</v>
      </c>
      <c r="H37" s="109" t="s">
        <v>259</v>
      </c>
      <c r="I37" s="109" t="s">
        <v>259</v>
      </c>
      <c r="J37" s="270"/>
      <c r="K37" s="283"/>
      <c r="L37" s="283"/>
      <c r="M37" s="283"/>
      <c r="N37" s="283"/>
      <c r="O37" s="283"/>
      <c r="P37" s="282"/>
    </row>
    <row r="38" spans="1:16" ht="20.149999999999999" customHeight="1">
      <c r="A38" s="126" t="s">
        <v>511</v>
      </c>
      <c r="B38" s="123" t="s">
        <v>384</v>
      </c>
      <c r="C38" s="124" t="s">
        <v>383</v>
      </c>
      <c r="D38" s="124" t="s">
        <v>510</v>
      </c>
      <c r="E38" s="109" t="s">
        <v>259</v>
      </c>
      <c r="F38" s="124">
        <v>15</v>
      </c>
      <c r="G38" s="109" t="s">
        <v>259</v>
      </c>
      <c r="H38" s="127">
        <v>151</v>
      </c>
      <c r="I38" s="125">
        <f>H38</f>
        <v>151</v>
      </c>
      <c r="J38" s="270"/>
      <c r="K38" s="283"/>
      <c r="L38" s="283"/>
      <c r="M38" s="283"/>
      <c r="N38" s="283"/>
      <c r="O38" s="283"/>
      <c r="P38" s="282"/>
    </row>
    <row r="39" spans="1:16" ht="20.149999999999999" customHeight="1">
      <c r="A39" s="126" t="s">
        <v>512</v>
      </c>
      <c r="B39" s="123" t="s">
        <v>387</v>
      </c>
      <c r="C39" s="124" t="s">
        <v>386</v>
      </c>
      <c r="D39" s="124" t="s">
        <v>509</v>
      </c>
      <c r="E39" s="110">
        <v>1910</v>
      </c>
      <c r="F39" s="124">
        <v>15</v>
      </c>
      <c r="G39" s="109" t="s">
        <v>259</v>
      </c>
      <c r="H39" s="109" t="s">
        <v>259</v>
      </c>
      <c r="I39" s="125">
        <f>E39</f>
        <v>1910</v>
      </c>
      <c r="J39" s="288">
        <f>I39+I40+I41</f>
        <v>6400</v>
      </c>
      <c r="K39" s="283" t="s">
        <v>259</v>
      </c>
      <c r="L39" s="283" t="s">
        <v>259</v>
      </c>
      <c r="M39" s="283" t="s">
        <v>259</v>
      </c>
      <c r="N39" s="283" t="s">
        <v>259</v>
      </c>
      <c r="O39" s="283" t="s">
        <v>259</v>
      </c>
      <c r="P39" s="282" t="s">
        <v>259</v>
      </c>
    </row>
    <row r="40" spans="1:16" ht="20.149999999999999" customHeight="1">
      <c r="A40" s="126" t="s">
        <v>512</v>
      </c>
      <c r="B40" s="123" t="s">
        <v>385</v>
      </c>
      <c r="C40" s="124" t="s">
        <v>377</v>
      </c>
      <c r="D40" s="124" t="s">
        <v>508</v>
      </c>
      <c r="E40" s="110">
        <v>1200</v>
      </c>
      <c r="F40" s="124">
        <v>15</v>
      </c>
      <c r="G40" s="109" t="s">
        <v>259</v>
      </c>
      <c r="H40" s="109" t="s">
        <v>259</v>
      </c>
      <c r="I40" s="125">
        <f>E40</f>
        <v>1200</v>
      </c>
      <c r="J40" s="261"/>
      <c r="K40" s="283"/>
      <c r="L40" s="283"/>
      <c r="M40" s="283"/>
      <c r="N40" s="283"/>
      <c r="O40" s="283"/>
      <c r="P40" s="282"/>
    </row>
    <row r="41" spans="1:16" ht="20.149999999999999" customHeight="1">
      <c r="A41" s="126" t="s">
        <v>512</v>
      </c>
      <c r="B41" s="123" t="s">
        <v>376</v>
      </c>
      <c r="C41" s="124" t="s">
        <v>375</v>
      </c>
      <c r="D41" s="124" t="s">
        <v>506</v>
      </c>
      <c r="E41" s="110">
        <v>3290</v>
      </c>
      <c r="F41" s="124">
        <v>15</v>
      </c>
      <c r="G41" s="109" t="s">
        <v>259</v>
      </c>
      <c r="H41" s="109" t="s">
        <v>259</v>
      </c>
      <c r="I41" s="125">
        <f>E41</f>
        <v>3290</v>
      </c>
      <c r="J41" s="261"/>
      <c r="K41" s="283"/>
      <c r="L41" s="283"/>
      <c r="M41" s="283"/>
      <c r="N41" s="283"/>
      <c r="O41" s="283"/>
      <c r="P41" s="282"/>
    </row>
    <row r="42" spans="1:16" ht="20.149999999999999" customHeight="1">
      <c r="A42" s="128" t="s">
        <v>513</v>
      </c>
      <c r="B42" s="129" t="s">
        <v>376</v>
      </c>
      <c r="C42" s="130" t="s">
        <v>375</v>
      </c>
      <c r="D42" s="130" t="s">
        <v>506</v>
      </c>
      <c r="E42" s="131">
        <v>3290</v>
      </c>
      <c r="F42" s="130">
        <v>15</v>
      </c>
      <c r="G42" s="132" t="s">
        <v>259</v>
      </c>
      <c r="H42" s="132" t="s">
        <v>259</v>
      </c>
      <c r="I42" s="133">
        <f t="shared" ref="I42:I92" si="0">E42</f>
        <v>3290</v>
      </c>
      <c r="J42" s="284">
        <f>SUM(I42:I46)</f>
        <v>7258</v>
      </c>
      <c r="K42" s="132" t="s">
        <v>558</v>
      </c>
      <c r="L42" s="286" t="s">
        <v>259</v>
      </c>
      <c r="M42" s="286" t="s">
        <v>559</v>
      </c>
      <c r="N42" s="286" t="s">
        <v>259</v>
      </c>
      <c r="O42" s="286" t="s">
        <v>259</v>
      </c>
      <c r="P42" s="287"/>
    </row>
    <row r="43" spans="1:16" ht="20.149999999999999" customHeight="1">
      <c r="A43" s="128" t="s">
        <v>513</v>
      </c>
      <c r="B43" s="129" t="s">
        <v>410</v>
      </c>
      <c r="C43" s="130" t="s">
        <v>560</v>
      </c>
      <c r="D43" s="130" t="s">
        <v>561</v>
      </c>
      <c r="E43" s="131">
        <v>2287</v>
      </c>
      <c r="F43" s="130">
        <v>15</v>
      </c>
      <c r="G43" s="132" t="s">
        <v>259</v>
      </c>
      <c r="H43" s="132"/>
      <c r="I43" s="133">
        <f>E43</f>
        <v>2287</v>
      </c>
      <c r="J43" s="285"/>
      <c r="K43" s="132" t="s">
        <v>562</v>
      </c>
      <c r="L43" s="286"/>
      <c r="M43" s="286"/>
      <c r="N43" s="286"/>
      <c r="O43" s="286"/>
      <c r="P43" s="287"/>
    </row>
    <row r="44" spans="1:16" ht="20.149999999999999" customHeight="1">
      <c r="A44" s="128" t="s">
        <v>513</v>
      </c>
      <c r="B44" s="129" t="s">
        <v>385</v>
      </c>
      <c r="C44" s="130" t="s">
        <v>377</v>
      </c>
      <c r="D44" s="130" t="s">
        <v>508</v>
      </c>
      <c r="E44" s="131">
        <v>1200</v>
      </c>
      <c r="F44" s="130">
        <v>15</v>
      </c>
      <c r="G44" s="132" t="s">
        <v>259</v>
      </c>
      <c r="H44" s="132" t="s">
        <v>259</v>
      </c>
      <c r="I44" s="133">
        <f t="shared" si="0"/>
        <v>1200</v>
      </c>
      <c r="J44" s="285"/>
      <c r="K44" s="132" t="s">
        <v>259</v>
      </c>
      <c r="L44" s="286"/>
      <c r="M44" s="286"/>
      <c r="N44" s="286"/>
      <c r="O44" s="286"/>
      <c r="P44" s="287"/>
    </row>
    <row r="45" spans="1:16" ht="20.149999999999999" customHeight="1">
      <c r="A45" s="128" t="s">
        <v>513</v>
      </c>
      <c r="B45" s="129" t="s">
        <v>387</v>
      </c>
      <c r="C45" s="130" t="s">
        <v>386</v>
      </c>
      <c r="D45" s="130" t="s">
        <v>509</v>
      </c>
      <c r="E45" s="131">
        <v>1910</v>
      </c>
      <c r="F45" s="130">
        <v>15</v>
      </c>
      <c r="G45" s="130">
        <v>185</v>
      </c>
      <c r="H45" s="132" t="s">
        <v>259</v>
      </c>
      <c r="I45" s="133">
        <f>G45</f>
        <v>185</v>
      </c>
      <c r="J45" s="285"/>
      <c r="K45" s="132" t="s">
        <v>259</v>
      </c>
      <c r="L45" s="286"/>
      <c r="M45" s="286"/>
      <c r="N45" s="286"/>
      <c r="O45" s="286"/>
      <c r="P45" s="287"/>
    </row>
    <row r="46" spans="1:16" ht="20.149999999999999" customHeight="1">
      <c r="A46" s="128" t="s">
        <v>513</v>
      </c>
      <c r="B46" s="129" t="s">
        <v>380</v>
      </c>
      <c r="C46" s="130" t="s">
        <v>379</v>
      </c>
      <c r="D46" s="130" t="s">
        <v>509</v>
      </c>
      <c r="E46" s="131">
        <v>1480</v>
      </c>
      <c r="F46" s="130">
        <v>15</v>
      </c>
      <c r="G46" s="130">
        <v>296</v>
      </c>
      <c r="H46" s="132" t="s">
        <v>259</v>
      </c>
      <c r="I46" s="133">
        <f>G46</f>
        <v>296</v>
      </c>
      <c r="J46" s="285"/>
      <c r="K46" s="132" t="s">
        <v>259</v>
      </c>
      <c r="L46" s="286"/>
      <c r="M46" s="286"/>
      <c r="N46" s="286"/>
      <c r="O46" s="286"/>
      <c r="P46" s="287"/>
    </row>
    <row r="47" spans="1:16" ht="20.149999999999999" customHeight="1">
      <c r="A47" s="126" t="s">
        <v>515</v>
      </c>
      <c r="B47" s="123" t="s">
        <v>380</v>
      </c>
      <c r="C47" s="124" t="s">
        <v>379</v>
      </c>
      <c r="D47" s="124" t="s">
        <v>509</v>
      </c>
      <c r="E47" s="110">
        <v>3390</v>
      </c>
      <c r="F47" s="124">
        <v>15</v>
      </c>
      <c r="G47" s="109" t="s">
        <v>259</v>
      </c>
      <c r="H47" s="109" t="s">
        <v>259</v>
      </c>
      <c r="I47" s="125">
        <f t="shared" si="0"/>
        <v>3390</v>
      </c>
      <c r="J47" s="134">
        <f>I47</f>
        <v>3390</v>
      </c>
      <c r="K47" s="109"/>
      <c r="L47" s="109" t="s">
        <v>259</v>
      </c>
      <c r="M47" s="109"/>
      <c r="N47" s="109" t="s">
        <v>259</v>
      </c>
      <c r="O47" s="109" t="s">
        <v>259</v>
      </c>
      <c r="P47" s="135"/>
    </row>
    <row r="48" spans="1:16" ht="20.149999999999999" customHeight="1">
      <c r="A48" s="126" t="s">
        <v>517</v>
      </c>
      <c r="B48" s="123" t="s">
        <v>380</v>
      </c>
      <c r="C48" s="124" t="s">
        <v>379</v>
      </c>
      <c r="D48" s="124" t="s">
        <v>509</v>
      </c>
      <c r="E48" s="110">
        <v>1910</v>
      </c>
      <c r="F48" s="124">
        <v>15</v>
      </c>
      <c r="G48" s="109" t="s">
        <v>259</v>
      </c>
      <c r="H48" s="109" t="s">
        <v>259</v>
      </c>
      <c r="I48" s="125">
        <f t="shared" si="0"/>
        <v>1910</v>
      </c>
      <c r="J48" s="270">
        <f>SUM(I48:I50)</f>
        <v>6550</v>
      </c>
      <c r="K48" s="283" t="s">
        <v>259</v>
      </c>
      <c r="L48" s="283" t="s">
        <v>259</v>
      </c>
      <c r="M48" s="283" t="s">
        <v>259</v>
      </c>
      <c r="N48" s="283" t="s">
        <v>259</v>
      </c>
      <c r="O48" s="283" t="s">
        <v>259</v>
      </c>
      <c r="P48" s="282" t="s">
        <v>259</v>
      </c>
    </row>
    <row r="49" spans="1:16" ht="20.149999999999999" customHeight="1">
      <c r="A49" s="126" t="s">
        <v>517</v>
      </c>
      <c r="B49" s="123" t="s">
        <v>376</v>
      </c>
      <c r="C49" s="124" t="s">
        <v>375</v>
      </c>
      <c r="D49" s="124" t="s">
        <v>506</v>
      </c>
      <c r="E49" s="110">
        <v>3290</v>
      </c>
      <c r="F49" s="124">
        <v>15</v>
      </c>
      <c r="G49" s="109" t="s">
        <v>259</v>
      </c>
      <c r="H49" s="109" t="s">
        <v>259</v>
      </c>
      <c r="I49" s="125">
        <f t="shared" si="0"/>
        <v>3290</v>
      </c>
      <c r="J49" s="261"/>
      <c r="K49" s="283"/>
      <c r="L49" s="283"/>
      <c r="M49" s="283"/>
      <c r="N49" s="283"/>
      <c r="O49" s="283"/>
      <c r="P49" s="282"/>
    </row>
    <row r="50" spans="1:16" ht="20.149999999999999" customHeight="1">
      <c r="A50" s="126" t="s">
        <v>517</v>
      </c>
      <c r="B50" s="123" t="s">
        <v>385</v>
      </c>
      <c r="C50" s="124" t="s">
        <v>377</v>
      </c>
      <c r="D50" s="124" t="s">
        <v>508</v>
      </c>
      <c r="E50" s="110">
        <v>1350</v>
      </c>
      <c r="F50" s="124">
        <v>15</v>
      </c>
      <c r="G50" s="109" t="s">
        <v>259</v>
      </c>
      <c r="H50" s="109" t="s">
        <v>259</v>
      </c>
      <c r="I50" s="125">
        <f t="shared" si="0"/>
        <v>1350</v>
      </c>
      <c r="J50" s="261"/>
      <c r="K50" s="283"/>
      <c r="L50" s="283"/>
      <c r="M50" s="283"/>
      <c r="N50" s="283"/>
      <c r="O50" s="283"/>
      <c r="P50" s="282"/>
    </row>
    <row r="51" spans="1:16" ht="20.149999999999999" customHeight="1">
      <c r="A51" s="126" t="s">
        <v>518</v>
      </c>
      <c r="B51" s="123" t="s">
        <v>380</v>
      </c>
      <c r="C51" s="124" t="s">
        <v>379</v>
      </c>
      <c r="D51" s="124" t="s">
        <v>509</v>
      </c>
      <c r="E51" s="110">
        <v>1910</v>
      </c>
      <c r="F51" s="124">
        <v>15</v>
      </c>
      <c r="G51" s="109" t="s">
        <v>259</v>
      </c>
      <c r="H51" s="109" t="s">
        <v>259</v>
      </c>
      <c r="I51" s="125">
        <f t="shared" si="0"/>
        <v>1910</v>
      </c>
      <c r="J51" s="270">
        <f>SUM(I51:I52)</f>
        <v>3190</v>
      </c>
      <c r="K51" s="283" t="s">
        <v>259</v>
      </c>
      <c r="L51" s="283" t="s">
        <v>259</v>
      </c>
      <c r="M51" s="283" t="s">
        <v>259</v>
      </c>
      <c r="N51" s="283" t="s">
        <v>259</v>
      </c>
      <c r="O51" s="283" t="s">
        <v>259</v>
      </c>
      <c r="P51" s="282" t="s">
        <v>259</v>
      </c>
    </row>
    <row r="52" spans="1:16" ht="20.149999999999999" customHeight="1">
      <c r="A52" s="126" t="s">
        <v>518</v>
      </c>
      <c r="B52" s="123" t="s">
        <v>391</v>
      </c>
      <c r="C52" s="124" t="s">
        <v>390</v>
      </c>
      <c r="D52" s="124" t="s">
        <v>519</v>
      </c>
      <c r="E52" s="110">
        <v>1280</v>
      </c>
      <c r="F52" s="124">
        <v>15</v>
      </c>
      <c r="G52" s="109" t="s">
        <v>259</v>
      </c>
      <c r="H52" s="109" t="s">
        <v>259</v>
      </c>
      <c r="I52" s="125">
        <f t="shared" si="0"/>
        <v>1280</v>
      </c>
      <c r="J52" s="261"/>
      <c r="K52" s="283"/>
      <c r="L52" s="283"/>
      <c r="M52" s="283"/>
      <c r="N52" s="283"/>
      <c r="O52" s="283"/>
      <c r="P52" s="282"/>
    </row>
    <row r="53" spans="1:16" ht="20.149999999999999" customHeight="1">
      <c r="A53" s="136" t="s">
        <v>521</v>
      </c>
      <c r="B53" s="137" t="s">
        <v>393</v>
      </c>
      <c r="C53" s="138" t="s">
        <v>392</v>
      </c>
      <c r="D53" s="138" t="s">
        <v>520</v>
      </c>
      <c r="E53" s="139">
        <v>5850</v>
      </c>
      <c r="F53" s="138">
        <v>15</v>
      </c>
      <c r="G53" s="140" t="s">
        <v>259</v>
      </c>
      <c r="H53" s="140" t="s">
        <v>259</v>
      </c>
      <c r="I53" s="141">
        <f t="shared" si="0"/>
        <v>5850</v>
      </c>
      <c r="J53" s="271">
        <f>SUM(I53:I56)</f>
        <v>11550</v>
      </c>
      <c r="K53" s="272">
        <v>4250</v>
      </c>
      <c r="L53" s="273">
        <v>4250</v>
      </c>
      <c r="M53" s="273" t="s">
        <v>259</v>
      </c>
      <c r="N53" s="273" t="s">
        <v>259</v>
      </c>
      <c r="O53" s="272" t="s">
        <v>259</v>
      </c>
      <c r="P53" s="279" t="s">
        <v>563</v>
      </c>
    </row>
    <row r="54" spans="1:16" ht="20.149999999999999" customHeight="1">
      <c r="A54" s="136" t="s">
        <v>521</v>
      </c>
      <c r="B54" s="137" t="s">
        <v>395</v>
      </c>
      <c r="C54" s="138" t="s">
        <v>394</v>
      </c>
      <c r="D54" s="138" t="s">
        <v>524</v>
      </c>
      <c r="E54" s="139">
        <v>2380</v>
      </c>
      <c r="F54" s="138">
        <v>15</v>
      </c>
      <c r="G54" s="140" t="s">
        <v>259</v>
      </c>
      <c r="H54" s="140" t="s">
        <v>259</v>
      </c>
      <c r="I54" s="141">
        <f>E54</f>
        <v>2380</v>
      </c>
      <c r="J54" s="271"/>
      <c r="K54" s="272"/>
      <c r="L54" s="273"/>
      <c r="M54" s="273"/>
      <c r="N54" s="273"/>
      <c r="O54" s="272"/>
      <c r="P54" s="280"/>
    </row>
    <row r="55" spans="1:16" ht="20.149999999999999" customHeight="1">
      <c r="A55" s="136" t="s">
        <v>521</v>
      </c>
      <c r="B55" s="137" t="s">
        <v>389</v>
      </c>
      <c r="C55" s="138" t="s">
        <v>381</v>
      </c>
      <c r="D55" s="138" t="s">
        <v>514</v>
      </c>
      <c r="E55" s="139">
        <v>1660</v>
      </c>
      <c r="F55" s="138">
        <v>15</v>
      </c>
      <c r="G55" s="140" t="s">
        <v>259</v>
      </c>
      <c r="H55" s="140" t="s">
        <v>259</v>
      </c>
      <c r="I55" s="141">
        <f t="shared" si="0"/>
        <v>1660</v>
      </c>
      <c r="J55" s="272"/>
      <c r="K55" s="272"/>
      <c r="L55" s="272"/>
      <c r="M55" s="273"/>
      <c r="N55" s="273"/>
      <c r="O55" s="272"/>
      <c r="P55" s="280"/>
    </row>
    <row r="56" spans="1:16" ht="20.149999999999999" customHeight="1">
      <c r="A56" s="136" t="s">
        <v>521</v>
      </c>
      <c r="B56" s="137" t="s">
        <v>385</v>
      </c>
      <c r="C56" s="138" t="s">
        <v>377</v>
      </c>
      <c r="D56" s="138" t="s">
        <v>508</v>
      </c>
      <c r="E56" s="139">
        <v>1660</v>
      </c>
      <c r="F56" s="138">
        <v>15</v>
      </c>
      <c r="G56" s="140" t="s">
        <v>259</v>
      </c>
      <c r="H56" s="140" t="s">
        <v>259</v>
      </c>
      <c r="I56" s="141">
        <f t="shared" si="0"/>
        <v>1660</v>
      </c>
      <c r="J56" s="272"/>
      <c r="K56" s="272"/>
      <c r="L56" s="272"/>
      <c r="M56" s="273"/>
      <c r="N56" s="273"/>
      <c r="O56" s="272"/>
      <c r="P56" s="280"/>
    </row>
    <row r="57" spans="1:16" ht="20.149999999999999" customHeight="1">
      <c r="A57" s="126" t="s">
        <v>522</v>
      </c>
      <c r="B57" s="123" t="s">
        <v>397</v>
      </c>
      <c r="C57" s="124" t="s">
        <v>396</v>
      </c>
      <c r="D57" s="124" t="s">
        <v>506</v>
      </c>
      <c r="E57" s="110">
        <v>3200</v>
      </c>
      <c r="F57" s="124">
        <v>15</v>
      </c>
      <c r="G57" s="109" t="s">
        <v>259</v>
      </c>
      <c r="H57" s="109" t="s">
        <v>259</v>
      </c>
      <c r="I57" s="125">
        <f t="shared" si="0"/>
        <v>3200</v>
      </c>
      <c r="J57" s="270">
        <f>SUM(I57:I59)</f>
        <v>6610</v>
      </c>
      <c r="K57" s="261" t="s">
        <v>259</v>
      </c>
      <c r="L57" s="261" t="s">
        <v>259</v>
      </c>
      <c r="M57" s="261" t="s">
        <v>259</v>
      </c>
      <c r="N57" s="261" t="s">
        <v>259</v>
      </c>
      <c r="O57" s="261" t="s">
        <v>259</v>
      </c>
      <c r="P57" s="281" t="s">
        <v>259</v>
      </c>
    </row>
    <row r="58" spans="1:16" ht="20.149999999999999" customHeight="1">
      <c r="A58" s="126" t="s">
        <v>522</v>
      </c>
      <c r="B58" s="123" t="s">
        <v>385</v>
      </c>
      <c r="C58" s="124" t="s">
        <v>377</v>
      </c>
      <c r="D58" s="124" t="s">
        <v>508</v>
      </c>
      <c r="E58" s="110">
        <v>1500</v>
      </c>
      <c r="F58" s="124">
        <v>15</v>
      </c>
      <c r="G58" s="109" t="s">
        <v>259</v>
      </c>
      <c r="H58" s="109" t="s">
        <v>259</v>
      </c>
      <c r="I58" s="125">
        <f t="shared" si="0"/>
        <v>1500</v>
      </c>
      <c r="J58" s="261"/>
      <c r="K58" s="261"/>
      <c r="L58" s="261"/>
      <c r="M58" s="261"/>
      <c r="N58" s="261"/>
      <c r="O58" s="261"/>
      <c r="P58" s="281"/>
    </row>
    <row r="59" spans="1:16" ht="20.149999999999999" customHeight="1">
      <c r="A59" s="126" t="s">
        <v>522</v>
      </c>
      <c r="B59" s="123" t="s">
        <v>380</v>
      </c>
      <c r="C59" s="124" t="s">
        <v>379</v>
      </c>
      <c r="D59" s="124" t="s">
        <v>509</v>
      </c>
      <c r="E59" s="110">
        <v>1910</v>
      </c>
      <c r="F59" s="124">
        <v>15</v>
      </c>
      <c r="G59" s="109" t="s">
        <v>259</v>
      </c>
      <c r="H59" s="109" t="s">
        <v>259</v>
      </c>
      <c r="I59" s="125">
        <f t="shared" si="0"/>
        <v>1910</v>
      </c>
      <c r="J59" s="261"/>
      <c r="K59" s="261"/>
      <c r="L59" s="261"/>
      <c r="M59" s="261"/>
      <c r="N59" s="261"/>
      <c r="O59" s="261"/>
      <c r="P59" s="281"/>
    </row>
    <row r="60" spans="1:16" ht="20.149999999999999" customHeight="1">
      <c r="A60" s="136" t="s">
        <v>516</v>
      </c>
      <c r="B60" s="137" t="s">
        <v>416</v>
      </c>
      <c r="C60" s="138" t="s">
        <v>415</v>
      </c>
      <c r="D60" s="138" t="s">
        <v>510</v>
      </c>
      <c r="E60" s="142" t="s">
        <v>554</v>
      </c>
      <c r="F60" s="138">
        <v>15</v>
      </c>
      <c r="G60" s="140" t="s">
        <v>259</v>
      </c>
      <c r="H60" s="140" t="s">
        <v>564</v>
      </c>
      <c r="I60" s="141">
        <v>583</v>
      </c>
      <c r="J60" s="271">
        <f>SUM(I60:I64)</f>
        <v>11726</v>
      </c>
      <c r="K60" s="140" t="s">
        <v>259</v>
      </c>
      <c r="L60" s="273">
        <v>6830</v>
      </c>
      <c r="M60" s="273" t="s">
        <v>259</v>
      </c>
      <c r="N60" s="273" t="s">
        <v>259</v>
      </c>
      <c r="O60" s="274">
        <v>780</v>
      </c>
      <c r="P60" s="275" t="s">
        <v>557</v>
      </c>
    </row>
    <row r="61" spans="1:16" ht="20.149999999999999" customHeight="1">
      <c r="A61" s="136" t="s">
        <v>516</v>
      </c>
      <c r="B61" s="137" t="s">
        <v>418</v>
      </c>
      <c r="C61" s="138" t="s">
        <v>417</v>
      </c>
      <c r="D61" s="138" t="s">
        <v>510</v>
      </c>
      <c r="E61" s="139">
        <v>4320</v>
      </c>
      <c r="F61" s="138">
        <v>15</v>
      </c>
      <c r="G61" s="140" t="s">
        <v>259</v>
      </c>
      <c r="H61" s="140" t="s">
        <v>259</v>
      </c>
      <c r="I61" s="141">
        <f t="shared" si="0"/>
        <v>4320</v>
      </c>
      <c r="J61" s="272"/>
      <c r="K61" s="165">
        <v>2330</v>
      </c>
      <c r="L61" s="273"/>
      <c r="M61" s="273"/>
      <c r="N61" s="273"/>
      <c r="O61" s="274"/>
      <c r="P61" s="276"/>
    </row>
    <row r="62" spans="1:16" ht="20.149999999999999" customHeight="1">
      <c r="A62" s="136" t="s">
        <v>516</v>
      </c>
      <c r="B62" s="137" t="s">
        <v>380</v>
      </c>
      <c r="C62" s="138" t="s">
        <v>379</v>
      </c>
      <c r="D62" s="138" t="s">
        <v>509</v>
      </c>
      <c r="E62" s="139">
        <v>5630</v>
      </c>
      <c r="F62" s="138">
        <v>15</v>
      </c>
      <c r="G62" s="140" t="s">
        <v>259</v>
      </c>
      <c r="H62" s="140" t="s">
        <v>259</v>
      </c>
      <c r="I62" s="141">
        <f>E62</f>
        <v>5630</v>
      </c>
      <c r="J62" s="272"/>
      <c r="K62" s="278">
        <v>3720</v>
      </c>
      <c r="L62" s="273"/>
      <c r="M62" s="273"/>
      <c r="N62" s="273"/>
      <c r="O62" s="274"/>
      <c r="P62" s="276"/>
    </row>
    <row r="63" spans="1:16" ht="20.149999999999999" customHeight="1">
      <c r="A63" s="136" t="s">
        <v>516</v>
      </c>
      <c r="B63" s="137" t="s">
        <v>376</v>
      </c>
      <c r="C63" s="138" t="s">
        <v>375</v>
      </c>
      <c r="D63" s="138" t="s">
        <v>506</v>
      </c>
      <c r="E63" s="139">
        <v>6350</v>
      </c>
      <c r="F63" s="138">
        <v>15</v>
      </c>
      <c r="G63" s="138">
        <v>935</v>
      </c>
      <c r="H63" s="140" t="s">
        <v>259</v>
      </c>
      <c r="I63" s="141">
        <v>935</v>
      </c>
      <c r="J63" s="272"/>
      <c r="K63" s="276"/>
      <c r="L63" s="273"/>
      <c r="M63" s="273"/>
      <c r="N63" s="273"/>
      <c r="O63" s="274"/>
      <c r="P63" s="276"/>
    </row>
    <row r="64" spans="1:16" ht="20.149999999999999" customHeight="1">
      <c r="A64" s="136" t="s">
        <v>516</v>
      </c>
      <c r="B64" s="137" t="s">
        <v>385</v>
      </c>
      <c r="C64" s="138" t="s">
        <v>377</v>
      </c>
      <c r="D64" s="138" t="s">
        <v>508</v>
      </c>
      <c r="E64" s="139">
        <v>1350</v>
      </c>
      <c r="F64" s="138">
        <v>15</v>
      </c>
      <c r="G64" s="138">
        <v>258</v>
      </c>
      <c r="H64" s="140" t="s">
        <v>259</v>
      </c>
      <c r="I64" s="141">
        <f>G64</f>
        <v>258</v>
      </c>
      <c r="J64" s="272"/>
      <c r="K64" s="277"/>
      <c r="L64" s="273"/>
      <c r="M64" s="273"/>
      <c r="N64" s="273"/>
      <c r="O64" s="274"/>
      <c r="P64" s="277"/>
    </row>
    <row r="65" spans="1:16" ht="20.149999999999999" customHeight="1">
      <c r="A65" s="126" t="s">
        <v>374</v>
      </c>
      <c r="B65" s="123" t="s">
        <v>380</v>
      </c>
      <c r="C65" s="124" t="s">
        <v>379</v>
      </c>
      <c r="D65" s="124" t="s">
        <v>509</v>
      </c>
      <c r="E65" s="110">
        <v>5630</v>
      </c>
      <c r="F65" s="124">
        <v>15</v>
      </c>
      <c r="G65" s="109" t="s">
        <v>259</v>
      </c>
      <c r="H65" s="109" t="s">
        <v>259</v>
      </c>
      <c r="I65" s="125">
        <f>E65</f>
        <v>5630</v>
      </c>
      <c r="J65" s="270">
        <f>SUM(I65:I68)</f>
        <v>9995</v>
      </c>
      <c r="K65" s="261" t="s">
        <v>259</v>
      </c>
      <c r="L65" s="261" t="s">
        <v>259</v>
      </c>
      <c r="M65" s="261" t="s">
        <v>259</v>
      </c>
      <c r="N65" s="261" t="s">
        <v>259</v>
      </c>
      <c r="O65" s="261" t="s">
        <v>259</v>
      </c>
      <c r="P65" s="261" t="s">
        <v>259</v>
      </c>
    </row>
    <row r="66" spans="1:16" ht="20.149999999999999" customHeight="1">
      <c r="A66" s="126" t="s">
        <v>374</v>
      </c>
      <c r="B66" s="123" t="s">
        <v>412</v>
      </c>
      <c r="C66" s="124" t="s">
        <v>411</v>
      </c>
      <c r="D66" s="124" t="s">
        <v>510</v>
      </c>
      <c r="E66" s="110">
        <v>3390</v>
      </c>
      <c r="F66" s="124">
        <v>15</v>
      </c>
      <c r="G66" s="109" t="s">
        <v>259</v>
      </c>
      <c r="H66" s="109" t="s">
        <v>259</v>
      </c>
      <c r="I66" s="125">
        <f>E66</f>
        <v>3390</v>
      </c>
      <c r="J66" s="261"/>
      <c r="K66" s="261"/>
      <c r="L66" s="261"/>
      <c r="M66" s="261"/>
      <c r="N66" s="261"/>
      <c r="O66" s="261"/>
      <c r="P66" s="261"/>
    </row>
    <row r="67" spans="1:16" ht="20.149999999999999" customHeight="1">
      <c r="A67" s="126" t="s">
        <v>374</v>
      </c>
      <c r="B67" s="123" t="s">
        <v>376</v>
      </c>
      <c r="C67" s="124" t="s">
        <v>375</v>
      </c>
      <c r="D67" s="124" t="s">
        <v>506</v>
      </c>
      <c r="E67" s="110">
        <v>7290</v>
      </c>
      <c r="F67" s="124">
        <v>15</v>
      </c>
      <c r="G67" s="124">
        <v>717</v>
      </c>
      <c r="H67" s="109" t="s">
        <v>259</v>
      </c>
      <c r="I67" s="125">
        <f>G67</f>
        <v>717</v>
      </c>
      <c r="J67" s="261"/>
      <c r="K67" s="261"/>
      <c r="L67" s="261"/>
      <c r="M67" s="261"/>
      <c r="N67" s="261"/>
      <c r="O67" s="261"/>
      <c r="P67" s="261"/>
    </row>
    <row r="68" spans="1:16" ht="20.149999999999999" customHeight="1">
      <c r="A68" s="126" t="s">
        <v>374</v>
      </c>
      <c r="B68" s="123" t="s">
        <v>385</v>
      </c>
      <c r="C68" s="124" t="s">
        <v>377</v>
      </c>
      <c r="D68" s="124" t="s">
        <v>508</v>
      </c>
      <c r="E68" s="110">
        <v>1350</v>
      </c>
      <c r="F68" s="124">
        <v>15</v>
      </c>
      <c r="G68" s="124">
        <v>258</v>
      </c>
      <c r="H68" s="109" t="s">
        <v>259</v>
      </c>
      <c r="I68" s="125">
        <v>258</v>
      </c>
      <c r="J68" s="261"/>
      <c r="K68" s="261"/>
      <c r="L68" s="261"/>
      <c r="M68" s="261"/>
      <c r="N68" s="261"/>
      <c r="O68" s="261"/>
      <c r="P68" s="261"/>
    </row>
    <row r="69" spans="1:16" ht="20.149999999999999" customHeight="1">
      <c r="A69" s="126" t="s">
        <v>525</v>
      </c>
      <c r="B69" s="123" t="s">
        <v>385</v>
      </c>
      <c r="C69" s="124" t="s">
        <v>377</v>
      </c>
      <c r="D69" s="124" t="s">
        <v>508</v>
      </c>
      <c r="E69" s="110">
        <v>1400</v>
      </c>
      <c r="F69" s="124">
        <v>15</v>
      </c>
      <c r="G69" s="109" t="s">
        <v>259</v>
      </c>
      <c r="H69" s="109" t="s">
        <v>259</v>
      </c>
      <c r="I69" s="125">
        <f t="shared" si="0"/>
        <v>1400</v>
      </c>
      <c r="J69" s="134">
        <f>I69</f>
        <v>1400</v>
      </c>
      <c r="K69" s="109" t="s">
        <v>554</v>
      </c>
      <c r="L69" s="109" t="s">
        <v>259</v>
      </c>
      <c r="M69" s="109" t="s">
        <v>259</v>
      </c>
      <c r="N69" s="109" t="s">
        <v>259</v>
      </c>
      <c r="O69" s="109" t="s">
        <v>259</v>
      </c>
      <c r="P69" s="143" t="s">
        <v>526</v>
      </c>
    </row>
    <row r="70" spans="1:16" ht="20.149999999999999" customHeight="1">
      <c r="A70" s="126" t="s">
        <v>567</v>
      </c>
      <c r="B70" s="123"/>
      <c r="C70" s="124"/>
      <c r="D70" s="124"/>
      <c r="E70" s="110"/>
      <c r="F70" s="124"/>
      <c r="G70" s="109"/>
      <c r="H70" s="109"/>
      <c r="I70" s="125"/>
      <c r="J70" s="134"/>
      <c r="K70" s="109" t="s">
        <v>568</v>
      </c>
      <c r="L70" s="109"/>
      <c r="M70" s="109"/>
      <c r="N70" s="109"/>
      <c r="O70" s="109"/>
      <c r="P70" s="160"/>
    </row>
    <row r="71" spans="1:16" ht="20.149999999999999" customHeight="1">
      <c r="A71" s="126" t="s">
        <v>565</v>
      </c>
      <c r="B71" s="123" t="s">
        <v>399</v>
      </c>
      <c r="C71" s="124" t="s">
        <v>398</v>
      </c>
      <c r="D71" s="124" t="s">
        <v>508</v>
      </c>
      <c r="E71" s="110">
        <v>1170</v>
      </c>
      <c r="F71" s="124">
        <v>15</v>
      </c>
      <c r="G71" s="109" t="s">
        <v>259</v>
      </c>
      <c r="H71" s="109" t="s">
        <v>259</v>
      </c>
      <c r="I71" s="125">
        <f t="shared" si="0"/>
        <v>1170</v>
      </c>
      <c r="J71" s="134">
        <f>I71</f>
        <v>1170</v>
      </c>
      <c r="K71" s="109" t="s">
        <v>259</v>
      </c>
      <c r="L71" s="109" t="s">
        <v>259</v>
      </c>
      <c r="M71" s="109" t="s">
        <v>259</v>
      </c>
      <c r="N71" s="109" t="s">
        <v>259</v>
      </c>
      <c r="O71" s="109" t="s">
        <v>259</v>
      </c>
      <c r="P71" s="135" t="s">
        <v>259</v>
      </c>
    </row>
    <row r="72" spans="1:16" ht="20.149999999999999" customHeight="1">
      <c r="A72" s="126" t="s">
        <v>528</v>
      </c>
      <c r="B72" s="123" t="s">
        <v>385</v>
      </c>
      <c r="C72" s="124" t="s">
        <v>377</v>
      </c>
      <c r="D72" s="124" t="s">
        <v>508</v>
      </c>
      <c r="E72" s="110">
        <v>1200</v>
      </c>
      <c r="F72" s="124">
        <v>15</v>
      </c>
      <c r="G72" s="109" t="s">
        <v>259</v>
      </c>
      <c r="H72" s="109" t="s">
        <v>259</v>
      </c>
      <c r="I72" s="125">
        <f t="shared" si="0"/>
        <v>1200</v>
      </c>
      <c r="J72" s="134">
        <f t="shared" ref="J72:J102" si="1">I72</f>
        <v>1200</v>
      </c>
      <c r="K72" s="109" t="s">
        <v>259</v>
      </c>
      <c r="L72" s="109" t="s">
        <v>259</v>
      </c>
      <c r="M72" s="109" t="s">
        <v>259</v>
      </c>
      <c r="N72" s="109" t="s">
        <v>259</v>
      </c>
      <c r="O72" s="109" t="s">
        <v>259</v>
      </c>
      <c r="P72" s="135" t="s">
        <v>259</v>
      </c>
    </row>
    <row r="73" spans="1:16" ht="20.149999999999999" customHeight="1">
      <c r="A73" s="126" t="s">
        <v>528</v>
      </c>
      <c r="B73" s="123" t="s">
        <v>403</v>
      </c>
      <c r="C73" s="124" t="s">
        <v>402</v>
      </c>
      <c r="D73" s="124" t="s">
        <v>529</v>
      </c>
      <c r="E73" s="110">
        <v>830</v>
      </c>
      <c r="F73" s="124">
        <v>15</v>
      </c>
      <c r="G73" s="109" t="s">
        <v>259</v>
      </c>
      <c r="H73" s="109" t="s">
        <v>259</v>
      </c>
      <c r="I73" s="125">
        <f t="shared" si="0"/>
        <v>830</v>
      </c>
      <c r="J73" s="134">
        <f t="shared" si="1"/>
        <v>830</v>
      </c>
      <c r="K73" s="109" t="s">
        <v>259</v>
      </c>
      <c r="L73" s="109" t="s">
        <v>259</v>
      </c>
      <c r="M73" s="109" t="s">
        <v>259</v>
      </c>
      <c r="N73" s="109" t="s">
        <v>259</v>
      </c>
      <c r="O73" s="109" t="s">
        <v>259</v>
      </c>
      <c r="P73" s="135" t="s">
        <v>259</v>
      </c>
    </row>
    <row r="74" spans="1:16" ht="20.149999999999999" customHeight="1">
      <c r="A74" s="126" t="s">
        <v>530</v>
      </c>
      <c r="B74" s="123" t="s">
        <v>385</v>
      </c>
      <c r="C74" s="124" t="s">
        <v>377</v>
      </c>
      <c r="D74" s="124" t="s">
        <v>508</v>
      </c>
      <c r="E74" s="110">
        <v>1200</v>
      </c>
      <c r="F74" s="124">
        <v>15</v>
      </c>
      <c r="G74" s="109" t="s">
        <v>259</v>
      </c>
      <c r="H74" s="109" t="s">
        <v>259</v>
      </c>
      <c r="I74" s="125">
        <f t="shared" si="0"/>
        <v>1200</v>
      </c>
      <c r="J74" s="134">
        <f t="shared" si="1"/>
        <v>1200</v>
      </c>
      <c r="K74" s="109" t="s">
        <v>259</v>
      </c>
      <c r="L74" s="109" t="s">
        <v>259</v>
      </c>
      <c r="M74" s="109" t="s">
        <v>259</v>
      </c>
      <c r="N74" s="109" t="s">
        <v>259</v>
      </c>
      <c r="O74" s="109" t="s">
        <v>259</v>
      </c>
      <c r="P74" s="135" t="s">
        <v>259</v>
      </c>
    </row>
    <row r="75" spans="1:16" ht="20.149999999999999" customHeight="1">
      <c r="A75" s="126" t="s">
        <v>530</v>
      </c>
      <c r="B75" s="123" t="s">
        <v>405</v>
      </c>
      <c r="C75" s="124" t="s">
        <v>404</v>
      </c>
      <c r="D75" s="124" t="s">
        <v>531</v>
      </c>
      <c r="E75" s="110">
        <v>890</v>
      </c>
      <c r="F75" s="124">
        <v>15</v>
      </c>
      <c r="G75" s="109" t="s">
        <v>259</v>
      </c>
      <c r="H75" s="109" t="s">
        <v>259</v>
      </c>
      <c r="I75" s="125">
        <f t="shared" si="0"/>
        <v>890</v>
      </c>
      <c r="J75" s="134">
        <f t="shared" si="1"/>
        <v>890</v>
      </c>
      <c r="K75" s="109" t="s">
        <v>259</v>
      </c>
      <c r="L75" s="109" t="s">
        <v>259</v>
      </c>
      <c r="M75" s="109" t="s">
        <v>259</v>
      </c>
      <c r="N75" s="109" t="s">
        <v>259</v>
      </c>
      <c r="O75" s="109" t="s">
        <v>259</v>
      </c>
      <c r="P75" s="135" t="s">
        <v>259</v>
      </c>
    </row>
    <row r="76" spans="1:16" ht="20.149999999999999" customHeight="1">
      <c r="A76" s="126" t="s">
        <v>532</v>
      </c>
      <c r="B76" s="123" t="s">
        <v>399</v>
      </c>
      <c r="C76" s="124" t="s">
        <v>398</v>
      </c>
      <c r="D76" s="124" t="s">
        <v>508</v>
      </c>
      <c r="E76" s="110">
        <v>920</v>
      </c>
      <c r="F76" s="124">
        <v>15</v>
      </c>
      <c r="G76" s="109" t="s">
        <v>259</v>
      </c>
      <c r="H76" s="109" t="s">
        <v>259</v>
      </c>
      <c r="I76" s="125">
        <f t="shared" si="0"/>
        <v>920</v>
      </c>
      <c r="J76" s="134">
        <f t="shared" si="1"/>
        <v>920</v>
      </c>
      <c r="K76" s="109" t="s">
        <v>259</v>
      </c>
      <c r="L76" s="109" t="s">
        <v>259</v>
      </c>
      <c r="M76" s="109" t="s">
        <v>259</v>
      </c>
      <c r="N76" s="109" t="s">
        <v>259</v>
      </c>
      <c r="O76" s="109" t="s">
        <v>259</v>
      </c>
      <c r="P76" s="135" t="s">
        <v>259</v>
      </c>
    </row>
    <row r="77" spans="1:16" ht="20.149999999999999" customHeight="1">
      <c r="A77" s="126" t="s">
        <v>289</v>
      </c>
      <c r="B77" s="123" t="s">
        <v>399</v>
      </c>
      <c r="C77" s="124" t="s">
        <v>398</v>
      </c>
      <c r="D77" s="124" t="s">
        <v>508</v>
      </c>
      <c r="E77" s="110">
        <v>920</v>
      </c>
      <c r="F77" s="124">
        <v>15</v>
      </c>
      <c r="G77" s="164" t="s">
        <v>259</v>
      </c>
      <c r="H77" s="164" t="s">
        <v>259</v>
      </c>
      <c r="I77" s="125">
        <f t="shared" si="0"/>
        <v>920</v>
      </c>
      <c r="J77" s="162">
        <f t="shared" si="1"/>
        <v>920</v>
      </c>
      <c r="K77" s="164" t="s">
        <v>259</v>
      </c>
      <c r="L77" s="164" t="s">
        <v>259</v>
      </c>
      <c r="M77" s="164" t="s">
        <v>259</v>
      </c>
      <c r="N77" s="164" t="s">
        <v>259</v>
      </c>
      <c r="O77" s="164" t="s">
        <v>259</v>
      </c>
      <c r="P77" s="163" t="s">
        <v>259</v>
      </c>
    </row>
    <row r="78" spans="1:16" ht="20.149999999999999" customHeight="1">
      <c r="A78" s="126" t="s">
        <v>289</v>
      </c>
      <c r="B78" s="123" t="s">
        <v>407</v>
      </c>
      <c r="C78" s="124" t="s">
        <v>406</v>
      </c>
      <c r="D78" s="124" t="s">
        <v>509</v>
      </c>
      <c r="E78" s="110">
        <v>1340</v>
      </c>
      <c r="F78" s="124">
        <v>15</v>
      </c>
      <c r="G78" s="164" t="s">
        <v>259</v>
      </c>
      <c r="H78" s="164" t="s">
        <v>259</v>
      </c>
      <c r="I78" s="125">
        <f t="shared" si="0"/>
        <v>1340</v>
      </c>
      <c r="J78" s="162">
        <f t="shared" si="1"/>
        <v>1340</v>
      </c>
      <c r="K78" s="164" t="s">
        <v>259</v>
      </c>
      <c r="L78" s="164" t="s">
        <v>259</v>
      </c>
      <c r="M78" s="164" t="s">
        <v>259</v>
      </c>
      <c r="N78" s="164" t="s">
        <v>259</v>
      </c>
      <c r="O78" s="164" t="s">
        <v>259</v>
      </c>
      <c r="P78" s="163" t="s">
        <v>259</v>
      </c>
    </row>
    <row r="79" spans="1:16" ht="20.149999999999999" customHeight="1">
      <c r="A79" s="126" t="s">
        <v>533</v>
      </c>
      <c r="B79" s="123" t="s">
        <v>385</v>
      </c>
      <c r="C79" s="124" t="s">
        <v>377</v>
      </c>
      <c r="D79" s="124" t="s">
        <v>508</v>
      </c>
      <c r="E79" s="110">
        <v>1200</v>
      </c>
      <c r="F79" s="124">
        <v>15</v>
      </c>
      <c r="G79" s="164" t="s">
        <v>259</v>
      </c>
      <c r="H79" s="164" t="s">
        <v>259</v>
      </c>
      <c r="I79" s="125">
        <f t="shared" si="0"/>
        <v>1200</v>
      </c>
      <c r="J79" s="162">
        <f t="shared" si="1"/>
        <v>1200</v>
      </c>
      <c r="K79" s="164" t="s">
        <v>259</v>
      </c>
      <c r="L79" s="164" t="s">
        <v>259</v>
      </c>
      <c r="M79" s="164" t="s">
        <v>259</v>
      </c>
      <c r="N79" s="164" t="s">
        <v>259</v>
      </c>
      <c r="O79" s="164" t="s">
        <v>259</v>
      </c>
      <c r="P79" s="163" t="s">
        <v>259</v>
      </c>
    </row>
    <row r="80" spans="1:16" ht="20.149999999999999" customHeight="1">
      <c r="A80" s="126" t="s">
        <v>533</v>
      </c>
      <c r="B80" s="123" t="s">
        <v>407</v>
      </c>
      <c r="C80" s="124" t="s">
        <v>406</v>
      </c>
      <c r="D80" s="124" t="s">
        <v>509</v>
      </c>
      <c r="E80" s="110">
        <v>1340</v>
      </c>
      <c r="F80" s="124">
        <v>15</v>
      </c>
      <c r="G80" s="164" t="s">
        <v>259</v>
      </c>
      <c r="H80" s="164" t="s">
        <v>259</v>
      </c>
      <c r="I80" s="125">
        <f t="shared" si="0"/>
        <v>1340</v>
      </c>
      <c r="J80" s="162">
        <f t="shared" si="1"/>
        <v>1340</v>
      </c>
      <c r="K80" s="164" t="s">
        <v>259</v>
      </c>
      <c r="L80" s="164" t="s">
        <v>259</v>
      </c>
      <c r="M80" s="164" t="s">
        <v>259</v>
      </c>
      <c r="N80" s="164" t="s">
        <v>259</v>
      </c>
      <c r="O80" s="164" t="s">
        <v>259</v>
      </c>
      <c r="P80" s="163" t="s">
        <v>259</v>
      </c>
    </row>
    <row r="81" spans="1:16" ht="20.149999999999999" customHeight="1">
      <c r="A81" s="126" t="s">
        <v>5</v>
      </c>
      <c r="B81" s="123" t="s">
        <v>385</v>
      </c>
      <c r="C81" s="124" t="s">
        <v>377</v>
      </c>
      <c r="D81" s="124" t="s">
        <v>508</v>
      </c>
      <c r="E81" s="110">
        <v>1200</v>
      </c>
      <c r="F81" s="124">
        <v>15</v>
      </c>
      <c r="G81" s="164" t="s">
        <v>259</v>
      </c>
      <c r="H81" s="164" t="s">
        <v>259</v>
      </c>
      <c r="I81" s="125">
        <f t="shared" si="0"/>
        <v>1200</v>
      </c>
      <c r="J81" s="162">
        <f t="shared" si="1"/>
        <v>1200</v>
      </c>
      <c r="K81" s="164" t="s">
        <v>259</v>
      </c>
      <c r="L81" s="164" t="s">
        <v>259</v>
      </c>
      <c r="M81" s="164" t="s">
        <v>259</v>
      </c>
      <c r="N81" s="164" t="s">
        <v>259</v>
      </c>
      <c r="O81" s="164" t="s">
        <v>259</v>
      </c>
      <c r="P81" s="163" t="s">
        <v>259</v>
      </c>
    </row>
    <row r="82" spans="1:16" ht="20.149999999999999" customHeight="1">
      <c r="A82" s="126" t="s">
        <v>5</v>
      </c>
      <c r="B82" s="123" t="s">
        <v>409</v>
      </c>
      <c r="C82" s="124" t="s">
        <v>408</v>
      </c>
      <c r="D82" s="124" t="s">
        <v>509</v>
      </c>
      <c r="E82" s="110">
        <v>1610</v>
      </c>
      <c r="F82" s="124">
        <v>15</v>
      </c>
      <c r="G82" s="164" t="s">
        <v>259</v>
      </c>
      <c r="H82" s="164" t="s">
        <v>259</v>
      </c>
      <c r="I82" s="125">
        <f t="shared" si="0"/>
        <v>1610</v>
      </c>
      <c r="J82" s="162">
        <f t="shared" si="1"/>
        <v>1610</v>
      </c>
      <c r="K82" s="164" t="s">
        <v>259</v>
      </c>
      <c r="L82" s="164" t="s">
        <v>259</v>
      </c>
      <c r="M82" s="164" t="s">
        <v>259</v>
      </c>
      <c r="N82" s="164" t="s">
        <v>259</v>
      </c>
      <c r="O82" s="164" t="s">
        <v>259</v>
      </c>
      <c r="P82" s="163" t="s">
        <v>259</v>
      </c>
    </row>
    <row r="83" spans="1:16" ht="20.149999999999999" customHeight="1">
      <c r="A83" s="126" t="s">
        <v>532</v>
      </c>
      <c r="B83" s="123" t="s">
        <v>414</v>
      </c>
      <c r="C83" s="124" t="s">
        <v>413</v>
      </c>
      <c r="D83" s="124" t="s">
        <v>514</v>
      </c>
      <c r="E83" s="110">
        <v>1500</v>
      </c>
      <c r="F83" s="124">
        <v>15</v>
      </c>
      <c r="G83" s="164" t="s">
        <v>259</v>
      </c>
      <c r="H83" s="164" t="s">
        <v>259</v>
      </c>
      <c r="I83" s="125">
        <f t="shared" si="0"/>
        <v>1500</v>
      </c>
      <c r="J83" s="162">
        <f t="shared" si="1"/>
        <v>1500</v>
      </c>
      <c r="K83" s="164" t="s">
        <v>259</v>
      </c>
      <c r="L83" s="164" t="s">
        <v>259</v>
      </c>
      <c r="M83" s="164" t="s">
        <v>259</v>
      </c>
      <c r="N83" s="164" t="s">
        <v>259</v>
      </c>
      <c r="O83" s="164" t="s">
        <v>259</v>
      </c>
      <c r="P83" s="163" t="s">
        <v>259</v>
      </c>
    </row>
    <row r="84" spans="1:16" ht="20.149999999999999" customHeight="1">
      <c r="A84" s="126" t="s">
        <v>5</v>
      </c>
      <c r="B84" s="123" t="s">
        <v>376</v>
      </c>
      <c r="C84" s="124" t="s">
        <v>375</v>
      </c>
      <c r="D84" s="124" t="s">
        <v>506</v>
      </c>
      <c r="E84" s="110">
        <v>3170</v>
      </c>
      <c r="F84" s="124">
        <v>15</v>
      </c>
      <c r="G84" s="164" t="s">
        <v>259</v>
      </c>
      <c r="H84" s="164" t="s">
        <v>259</v>
      </c>
      <c r="I84" s="125">
        <f t="shared" si="0"/>
        <v>3170</v>
      </c>
      <c r="J84" s="162">
        <f t="shared" si="1"/>
        <v>3170</v>
      </c>
      <c r="K84" s="164" t="s">
        <v>259</v>
      </c>
      <c r="L84" s="164" t="s">
        <v>259</v>
      </c>
      <c r="M84" s="164" t="s">
        <v>259</v>
      </c>
      <c r="N84" s="164" t="s">
        <v>259</v>
      </c>
      <c r="O84" s="164" t="s">
        <v>259</v>
      </c>
      <c r="P84" s="163" t="s">
        <v>259</v>
      </c>
    </row>
    <row r="85" spans="1:16" ht="20.149999999999999" customHeight="1">
      <c r="A85" s="126" t="s">
        <v>289</v>
      </c>
      <c r="B85" s="123" t="s">
        <v>420</v>
      </c>
      <c r="C85" s="124" t="s">
        <v>419</v>
      </c>
      <c r="D85" s="124" t="s">
        <v>534</v>
      </c>
      <c r="E85" s="110">
        <v>900</v>
      </c>
      <c r="F85" s="124">
        <v>15</v>
      </c>
      <c r="G85" s="164" t="s">
        <v>259</v>
      </c>
      <c r="H85" s="164" t="s">
        <v>259</v>
      </c>
      <c r="I85" s="125">
        <f t="shared" si="0"/>
        <v>900</v>
      </c>
      <c r="J85" s="162">
        <f t="shared" si="1"/>
        <v>900</v>
      </c>
      <c r="K85" s="164" t="s">
        <v>259</v>
      </c>
      <c r="L85" s="164" t="s">
        <v>259</v>
      </c>
      <c r="M85" s="164" t="s">
        <v>259</v>
      </c>
      <c r="N85" s="164" t="s">
        <v>259</v>
      </c>
      <c r="O85" s="164" t="s">
        <v>259</v>
      </c>
      <c r="P85" s="163" t="s">
        <v>259</v>
      </c>
    </row>
    <row r="86" spans="1:16" ht="20.149999999999999" customHeight="1">
      <c r="A86" s="126" t="s">
        <v>528</v>
      </c>
      <c r="B86" s="123" t="s">
        <v>414</v>
      </c>
      <c r="C86" s="124" t="s">
        <v>413</v>
      </c>
      <c r="D86" s="124" t="s">
        <v>514</v>
      </c>
      <c r="E86" s="110">
        <v>1580</v>
      </c>
      <c r="F86" s="124">
        <v>15</v>
      </c>
      <c r="G86" s="164" t="s">
        <v>259</v>
      </c>
      <c r="H86" s="164" t="s">
        <v>259</v>
      </c>
      <c r="I86" s="125">
        <f t="shared" si="0"/>
        <v>1580</v>
      </c>
      <c r="J86" s="162">
        <f t="shared" si="1"/>
        <v>1580</v>
      </c>
      <c r="K86" s="164" t="s">
        <v>259</v>
      </c>
      <c r="L86" s="164" t="s">
        <v>259</v>
      </c>
      <c r="M86" s="164" t="s">
        <v>259</v>
      </c>
      <c r="N86" s="164" t="s">
        <v>259</v>
      </c>
      <c r="O86" s="164" t="s">
        <v>259</v>
      </c>
      <c r="P86" s="163" t="s">
        <v>259</v>
      </c>
    </row>
    <row r="87" spans="1:16" ht="20.149999999999999" customHeight="1">
      <c r="A87" s="126" t="s">
        <v>289</v>
      </c>
      <c r="B87" s="123" t="s">
        <v>414</v>
      </c>
      <c r="C87" s="124" t="s">
        <v>413</v>
      </c>
      <c r="D87" s="124" t="s">
        <v>514</v>
      </c>
      <c r="E87" s="110">
        <v>1580</v>
      </c>
      <c r="F87" s="124">
        <v>15</v>
      </c>
      <c r="G87" s="164" t="s">
        <v>259</v>
      </c>
      <c r="H87" s="164" t="s">
        <v>259</v>
      </c>
      <c r="I87" s="125">
        <f t="shared" si="0"/>
        <v>1580</v>
      </c>
      <c r="J87" s="162">
        <f t="shared" si="1"/>
        <v>1580</v>
      </c>
      <c r="K87" s="164" t="s">
        <v>259</v>
      </c>
      <c r="L87" s="164" t="s">
        <v>259</v>
      </c>
      <c r="M87" s="164" t="s">
        <v>259</v>
      </c>
      <c r="N87" s="164" t="s">
        <v>259</v>
      </c>
      <c r="O87" s="164" t="s">
        <v>259</v>
      </c>
      <c r="P87" s="163" t="s">
        <v>259</v>
      </c>
    </row>
    <row r="88" spans="1:16" ht="20.149999999999999" customHeight="1">
      <c r="A88" s="126" t="s">
        <v>527</v>
      </c>
      <c r="B88" s="123" t="s">
        <v>414</v>
      </c>
      <c r="C88" s="124" t="s">
        <v>413</v>
      </c>
      <c r="D88" s="124" t="s">
        <v>514</v>
      </c>
      <c r="E88" s="110">
        <v>1580</v>
      </c>
      <c r="F88" s="124">
        <v>15</v>
      </c>
      <c r="G88" s="164" t="s">
        <v>259</v>
      </c>
      <c r="H88" s="164" t="s">
        <v>259</v>
      </c>
      <c r="I88" s="125">
        <f t="shared" si="0"/>
        <v>1580</v>
      </c>
      <c r="J88" s="162">
        <f t="shared" si="1"/>
        <v>1580</v>
      </c>
      <c r="K88" s="164" t="s">
        <v>259</v>
      </c>
      <c r="L88" s="164" t="s">
        <v>259</v>
      </c>
      <c r="M88" s="164" t="s">
        <v>259</v>
      </c>
      <c r="N88" s="164" t="s">
        <v>259</v>
      </c>
      <c r="O88" s="164" t="s">
        <v>259</v>
      </c>
      <c r="P88" s="163" t="s">
        <v>259</v>
      </c>
    </row>
    <row r="89" spans="1:16" ht="20.149999999999999" customHeight="1">
      <c r="A89" s="126" t="s">
        <v>530</v>
      </c>
      <c r="B89" s="123" t="s">
        <v>414</v>
      </c>
      <c r="C89" s="124" t="s">
        <v>413</v>
      </c>
      <c r="D89" s="124" t="s">
        <v>514</v>
      </c>
      <c r="E89" s="110">
        <v>1580</v>
      </c>
      <c r="F89" s="124">
        <v>15</v>
      </c>
      <c r="G89" s="164" t="s">
        <v>259</v>
      </c>
      <c r="H89" s="164" t="s">
        <v>259</v>
      </c>
      <c r="I89" s="125">
        <f t="shared" si="0"/>
        <v>1580</v>
      </c>
      <c r="J89" s="162">
        <f t="shared" si="1"/>
        <v>1580</v>
      </c>
      <c r="K89" s="164" t="s">
        <v>259</v>
      </c>
      <c r="L89" s="164" t="s">
        <v>259</v>
      </c>
      <c r="M89" s="164" t="s">
        <v>259</v>
      </c>
      <c r="N89" s="164" t="s">
        <v>259</v>
      </c>
      <c r="O89" s="164" t="s">
        <v>259</v>
      </c>
      <c r="P89" s="163" t="s">
        <v>259</v>
      </c>
    </row>
    <row r="90" spans="1:16" ht="20.149999999999999" customHeight="1">
      <c r="A90" s="126" t="s">
        <v>533</v>
      </c>
      <c r="B90" s="123" t="s">
        <v>376</v>
      </c>
      <c r="C90" s="124" t="s">
        <v>375</v>
      </c>
      <c r="D90" s="124" t="s">
        <v>506</v>
      </c>
      <c r="E90" s="110">
        <v>3460</v>
      </c>
      <c r="F90" s="124">
        <v>15</v>
      </c>
      <c r="G90" s="164" t="s">
        <v>259</v>
      </c>
      <c r="H90" s="164" t="s">
        <v>259</v>
      </c>
      <c r="I90" s="125">
        <f t="shared" si="0"/>
        <v>3460</v>
      </c>
      <c r="J90" s="162">
        <f t="shared" si="1"/>
        <v>3460</v>
      </c>
      <c r="K90" s="164" t="s">
        <v>259</v>
      </c>
      <c r="L90" s="164" t="s">
        <v>259</v>
      </c>
      <c r="M90" s="164" t="s">
        <v>259</v>
      </c>
      <c r="N90" s="164" t="s">
        <v>259</v>
      </c>
      <c r="O90" s="164" t="s">
        <v>259</v>
      </c>
      <c r="P90" s="163" t="s">
        <v>259</v>
      </c>
    </row>
    <row r="91" spans="1:16" ht="20.149999999999999" customHeight="1">
      <c r="A91" s="126" t="s">
        <v>530</v>
      </c>
      <c r="B91" s="123" t="s">
        <v>422</v>
      </c>
      <c r="C91" s="124" t="s">
        <v>421</v>
      </c>
      <c r="D91" s="124" t="s">
        <v>535</v>
      </c>
      <c r="E91" s="110">
        <v>760</v>
      </c>
      <c r="F91" s="124">
        <v>15</v>
      </c>
      <c r="G91" s="164" t="s">
        <v>259</v>
      </c>
      <c r="H91" s="164" t="s">
        <v>259</v>
      </c>
      <c r="I91" s="125">
        <f t="shared" si="0"/>
        <v>760</v>
      </c>
      <c r="J91" s="162">
        <f t="shared" si="1"/>
        <v>760</v>
      </c>
      <c r="K91" s="164" t="s">
        <v>259</v>
      </c>
      <c r="L91" s="164" t="s">
        <v>259</v>
      </c>
      <c r="M91" s="164" t="s">
        <v>259</v>
      </c>
      <c r="N91" s="164" t="s">
        <v>259</v>
      </c>
      <c r="O91" s="164" t="s">
        <v>259</v>
      </c>
      <c r="P91" s="163" t="s">
        <v>259</v>
      </c>
    </row>
    <row r="92" spans="1:16" ht="20.149999999999999" customHeight="1">
      <c r="A92" s="126" t="s">
        <v>527</v>
      </c>
      <c r="B92" s="123" t="s">
        <v>401</v>
      </c>
      <c r="C92" s="124" t="s">
        <v>400</v>
      </c>
      <c r="D92" s="124" t="s">
        <v>536</v>
      </c>
      <c r="E92" s="110">
        <v>780</v>
      </c>
      <c r="F92" s="124">
        <v>15</v>
      </c>
      <c r="G92" s="164" t="s">
        <v>259</v>
      </c>
      <c r="H92" s="164" t="s">
        <v>259</v>
      </c>
      <c r="I92" s="125">
        <f t="shared" si="0"/>
        <v>780</v>
      </c>
      <c r="J92" s="162">
        <f t="shared" si="1"/>
        <v>780</v>
      </c>
      <c r="K92" s="164" t="s">
        <v>259</v>
      </c>
      <c r="L92" s="164" t="s">
        <v>259</v>
      </c>
      <c r="M92" s="164" t="s">
        <v>259</v>
      </c>
      <c r="N92" s="164" t="s">
        <v>259</v>
      </c>
      <c r="O92" s="164" t="s">
        <v>259</v>
      </c>
      <c r="P92" s="163" t="s">
        <v>259</v>
      </c>
    </row>
    <row r="93" spans="1:16" ht="20.149999999999999" customHeight="1">
      <c r="A93" s="107" t="s">
        <v>5</v>
      </c>
      <c r="B93" s="108">
        <v>43327</v>
      </c>
      <c r="C93" s="164" t="s">
        <v>270</v>
      </c>
      <c r="D93" s="164" t="s">
        <v>271</v>
      </c>
      <c r="E93" s="110">
        <v>1910</v>
      </c>
      <c r="F93" s="110">
        <v>20</v>
      </c>
      <c r="G93" s="164" t="s">
        <v>259</v>
      </c>
      <c r="H93" s="164" t="s">
        <v>259</v>
      </c>
      <c r="I93" s="110">
        <v>1910</v>
      </c>
      <c r="J93" s="162">
        <f t="shared" si="1"/>
        <v>1910</v>
      </c>
      <c r="K93" s="164" t="s">
        <v>259</v>
      </c>
      <c r="L93" s="164" t="s">
        <v>259</v>
      </c>
      <c r="M93" s="164" t="s">
        <v>259</v>
      </c>
      <c r="N93" s="164" t="s">
        <v>259</v>
      </c>
      <c r="O93" s="164" t="s">
        <v>259</v>
      </c>
      <c r="P93" s="163" t="s">
        <v>259</v>
      </c>
    </row>
    <row r="94" spans="1:16" ht="20.149999999999999" customHeight="1">
      <c r="A94" s="107" t="s">
        <v>5</v>
      </c>
      <c r="B94" s="108">
        <v>43328</v>
      </c>
      <c r="C94" s="164" t="s">
        <v>262</v>
      </c>
      <c r="D94" s="164" t="s">
        <v>34</v>
      </c>
      <c r="E94" s="110">
        <v>800</v>
      </c>
      <c r="F94" s="164" t="s">
        <v>259</v>
      </c>
      <c r="G94" s="164" t="s">
        <v>259</v>
      </c>
      <c r="H94" s="164" t="s">
        <v>259</v>
      </c>
      <c r="I94" s="110">
        <v>800</v>
      </c>
      <c r="J94" s="162">
        <f t="shared" si="1"/>
        <v>800</v>
      </c>
      <c r="K94" s="164" t="s">
        <v>259</v>
      </c>
      <c r="L94" s="164" t="s">
        <v>259</v>
      </c>
      <c r="M94" s="164" t="s">
        <v>259</v>
      </c>
      <c r="N94" s="164" t="s">
        <v>259</v>
      </c>
      <c r="O94" s="164" t="s">
        <v>259</v>
      </c>
      <c r="P94" s="163" t="s">
        <v>259</v>
      </c>
    </row>
    <row r="95" spans="1:16" ht="20.149999999999999" customHeight="1">
      <c r="A95" s="107" t="s">
        <v>5</v>
      </c>
      <c r="B95" s="108">
        <v>43331</v>
      </c>
      <c r="C95" s="164" t="s">
        <v>272</v>
      </c>
      <c r="D95" s="144" t="s">
        <v>265</v>
      </c>
      <c r="E95" s="110">
        <v>3570</v>
      </c>
      <c r="F95" s="164" t="s">
        <v>259</v>
      </c>
      <c r="G95" s="164" t="s">
        <v>259</v>
      </c>
      <c r="H95" s="164" t="s">
        <v>259</v>
      </c>
      <c r="I95" s="110">
        <v>3570</v>
      </c>
      <c r="J95" s="162">
        <f t="shared" si="1"/>
        <v>3570</v>
      </c>
      <c r="K95" s="164" t="s">
        <v>259</v>
      </c>
      <c r="L95" s="164" t="s">
        <v>259</v>
      </c>
      <c r="M95" s="164" t="s">
        <v>259</v>
      </c>
      <c r="N95" s="164" t="s">
        <v>259</v>
      </c>
      <c r="O95" s="164" t="s">
        <v>259</v>
      </c>
      <c r="P95" s="163" t="s">
        <v>259</v>
      </c>
    </row>
    <row r="96" spans="1:16" ht="20.149999999999999" customHeight="1">
      <c r="A96" s="145" t="s">
        <v>274</v>
      </c>
      <c r="B96" s="108">
        <v>43327</v>
      </c>
      <c r="C96" s="164" t="s">
        <v>273</v>
      </c>
      <c r="D96" s="164" t="s">
        <v>271</v>
      </c>
      <c r="E96" s="110">
        <v>1630</v>
      </c>
      <c r="F96" s="110">
        <v>20</v>
      </c>
      <c r="G96" s="164" t="s">
        <v>259</v>
      </c>
      <c r="H96" s="164" t="s">
        <v>259</v>
      </c>
      <c r="I96" s="110">
        <v>1630</v>
      </c>
      <c r="J96" s="162">
        <f t="shared" si="1"/>
        <v>1630</v>
      </c>
      <c r="K96" s="164" t="s">
        <v>259</v>
      </c>
      <c r="L96" s="164" t="s">
        <v>259</v>
      </c>
      <c r="M96" s="164" t="s">
        <v>259</v>
      </c>
      <c r="N96" s="164" t="s">
        <v>259</v>
      </c>
      <c r="O96" s="164" t="s">
        <v>259</v>
      </c>
      <c r="P96" s="163" t="s">
        <v>259</v>
      </c>
    </row>
    <row r="97" spans="1:16" ht="20.149999999999999" customHeight="1">
      <c r="A97" s="145" t="s">
        <v>274</v>
      </c>
      <c r="B97" s="108">
        <v>43328</v>
      </c>
      <c r="C97" s="164" t="s">
        <v>262</v>
      </c>
      <c r="D97" s="164" t="s">
        <v>34</v>
      </c>
      <c r="E97" s="110">
        <v>880</v>
      </c>
      <c r="F97" s="164" t="s">
        <v>259</v>
      </c>
      <c r="G97" s="164" t="s">
        <v>259</v>
      </c>
      <c r="H97" s="164" t="s">
        <v>259</v>
      </c>
      <c r="I97" s="110">
        <v>880</v>
      </c>
      <c r="J97" s="162">
        <f t="shared" si="1"/>
        <v>880</v>
      </c>
      <c r="K97" s="164" t="s">
        <v>259</v>
      </c>
      <c r="L97" s="164" t="s">
        <v>259</v>
      </c>
      <c r="M97" s="164" t="s">
        <v>259</v>
      </c>
      <c r="N97" s="164" t="s">
        <v>259</v>
      </c>
      <c r="O97" s="164" t="s">
        <v>259</v>
      </c>
      <c r="P97" s="163" t="s">
        <v>259</v>
      </c>
    </row>
    <row r="98" spans="1:16" ht="20.149999999999999" customHeight="1">
      <c r="A98" s="107" t="s">
        <v>274</v>
      </c>
      <c r="B98" s="108">
        <v>43327</v>
      </c>
      <c r="C98" s="164" t="s">
        <v>270</v>
      </c>
      <c r="D98" s="164" t="s">
        <v>271</v>
      </c>
      <c r="E98" s="164" t="s">
        <v>259</v>
      </c>
      <c r="F98" s="164" t="s">
        <v>554</v>
      </c>
      <c r="G98" s="164" t="s">
        <v>259</v>
      </c>
      <c r="H98" s="110">
        <v>437</v>
      </c>
      <c r="I98" s="110">
        <v>437</v>
      </c>
      <c r="J98" s="162">
        <f t="shared" si="1"/>
        <v>437</v>
      </c>
      <c r="K98" s="164" t="s">
        <v>259</v>
      </c>
      <c r="L98" s="164" t="s">
        <v>259</v>
      </c>
      <c r="M98" s="164" t="s">
        <v>259</v>
      </c>
      <c r="N98" s="164" t="s">
        <v>259</v>
      </c>
      <c r="O98" s="164" t="s">
        <v>259</v>
      </c>
      <c r="P98" s="163" t="s">
        <v>259</v>
      </c>
    </row>
    <row r="99" spans="1:16" ht="20.149999999999999" customHeight="1">
      <c r="A99" s="107" t="s">
        <v>274</v>
      </c>
      <c r="B99" s="108">
        <v>43331</v>
      </c>
      <c r="C99" s="164" t="s">
        <v>275</v>
      </c>
      <c r="D99" s="144" t="s">
        <v>265</v>
      </c>
      <c r="E99" s="110">
        <v>3570</v>
      </c>
      <c r="F99" s="164" t="s">
        <v>259</v>
      </c>
      <c r="G99" s="164" t="s">
        <v>259</v>
      </c>
      <c r="H99" s="164" t="s">
        <v>259</v>
      </c>
      <c r="I99" s="110">
        <v>3570</v>
      </c>
      <c r="J99" s="162">
        <f t="shared" si="1"/>
        <v>3570</v>
      </c>
      <c r="K99" s="164" t="s">
        <v>259</v>
      </c>
      <c r="L99" s="164" t="s">
        <v>259</v>
      </c>
      <c r="M99" s="164" t="s">
        <v>259</v>
      </c>
      <c r="N99" s="164" t="s">
        <v>259</v>
      </c>
      <c r="O99" s="164" t="s">
        <v>259</v>
      </c>
      <c r="P99" s="163" t="s">
        <v>259</v>
      </c>
    </row>
    <row r="100" spans="1:16" ht="20.149999999999999" customHeight="1">
      <c r="A100" s="145" t="s">
        <v>289</v>
      </c>
      <c r="B100" s="108">
        <v>43327</v>
      </c>
      <c r="C100" s="164" t="s">
        <v>273</v>
      </c>
      <c r="D100" s="164" t="s">
        <v>271</v>
      </c>
      <c r="E100" s="110">
        <v>1630</v>
      </c>
      <c r="F100" s="110">
        <v>20</v>
      </c>
      <c r="G100" s="164" t="s">
        <v>259</v>
      </c>
      <c r="H100" s="164" t="s">
        <v>259</v>
      </c>
      <c r="I100" s="110">
        <v>1630</v>
      </c>
      <c r="J100" s="162">
        <f t="shared" si="1"/>
        <v>1630</v>
      </c>
      <c r="K100" s="164" t="s">
        <v>259</v>
      </c>
      <c r="L100" s="164" t="s">
        <v>259</v>
      </c>
      <c r="M100" s="164" t="s">
        <v>259</v>
      </c>
      <c r="N100" s="164" t="s">
        <v>259</v>
      </c>
      <c r="O100" s="164" t="s">
        <v>259</v>
      </c>
      <c r="P100" s="163" t="s">
        <v>259</v>
      </c>
    </row>
    <row r="101" spans="1:16" ht="20.149999999999999" customHeight="1">
      <c r="A101" s="145" t="s">
        <v>289</v>
      </c>
      <c r="B101" s="108">
        <v>43328</v>
      </c>
      <c r="C101" s="164" t="s">
        <v>262</v>
      </c>
      <c r="D101" s="164" t="s">
        <v>34</v>
      </c>
      <c r="E101" s="110">
        <v>880</v>
      </c>
      <c r="F101" s="164" t="s">
        <v>259</v>
      </c>
      <c r="G101" s="164" t="s">
        <v>259</v>
      </c>
      <c r="H101" s="164" t="s">
        <v>259</v>
      </c>
      <c r="I101" s="110">
        <v>880</v>
      </c>
      <c r="J101" s="162">
        <f t="shared" si="1"/>
        <v>880</v>
      </c>
      <c r="K101" s="164" t="s">
        <v>259</v>
      </c>
      <c r="L101" s="164" t="s">
        <v>259</v>
      </c>
      <c r="M101" s="164" t="s">
        <v>259</v>
      </c>
      <c r="N101" s="164" t="s">
        <v>259</v>
      </c>
      <c r="O101" s="164" t="s">
        <v>259</v>
      </c>
      <c r="P101" s="163" t="s">
        <v>259</v>
      </c>
    </row>
    <row r="102" spans="1:16" ht="20.149999999999999" customHeight="1">
      <c r="A102" s="145" t="s">
        <v>289</v>
      </c>
      <c r="B102" s="108">
        <v>43331</v>
      </c>
      <c r="C102" s="164" t="s">
        <v>272</v>
      </c>
      <c r="D102" s="164" t="s">
        <v>265</v>
      </c>
      <c r="E102" s="110">
        <v>3570</v>
      </c>
      <c r="F102" s="164" t="s">
        <v>259</v>
      </c>
      <c r="G102" s="164" t="s">
        <v>259</v>
      </c>
      <c r="H102" s="164" t="s">
        <v>259</v>
      </c>
      <c r="I102" s="110">
        <v>3570</v>
      </c>
      <c r="J102" s="162">
        <f t="shared" si="1"/>
        <v>3570</v>
      </c>
      <c r="K102" s="164" t="s">
        <v>259</v>
      </c>
      <c r="L102" s="164" t="s">
        <v>259</v>
      </c>
      <c r="M102" s="164" t="s">
        <v>259</v>
      </c>
      <c r="N102" s="164" t="s">
        <v>259</v>
      </c>
      <c r="O102" s="164" t="s">
        <v>259</v>
      </c>
      <c r="P102" s="163" t="s">
        <v>259</v>
      </c>
    </row>
    <row r="103" spans="1:16" s="102" customFormat="1" ht="20.149999999999999" customHeight="1">
      <c r="A103" s="262" t="s">
        <v>505</v>
      </c>
      <c r="B103" s="263"/>
      <c r="C103" s="263"/>
      <c r="D103" s="263"/>
      <c r="E103" s="263"/>
      <c r="F103" s="146">
        <f>SUM(F4:F102)</f>
        <v>1205</v>
      </c>
      <c r="G103" s="147" t="s">
        <v>259</v>
      </c>
      <c r="H103" s="147" t="s">
        <v>259</v>
      </c>
      <c r="I103" s="147"/>
      <c r="J103" s="148">
        <f>SUM(J4:J102)</f>
        <v>188441</v>
      </c>
      <c r="K103" s="109"/>
      <c r="L103" s="149">
        <f>SUM(L3:L98)</f>
        <v>25980</v>
      </c>
      <c r="M103" s="109" t="s">
        <v>259</v>
      </c>
      <c r="N103" s="109" t="s">
        <v>259</v>
      </c>
      <c r="O103" s="149">
        <f>SUM(O3:O98)</f>
        <v>7902</v>
      </c>
      <c r="P103" s="135"/>
    </row>
    <row r="104" spans="1:16" s="102" customFormat="1" ht="20.149999999999999" customHeight="1">
      <c r="A104" s="151" t="s">
        <v>567</v>
      </c>
      <c r="B104" s="152"/>
      <c r="C104" s="152"/>
      <c r="D104" s="152"/>
      <c r="E104" s="152"/>
      <c r="F104" s="153"/>
      <c r="G104" s="154"/>
      <c r="H104" s="154"/>
      <c r="I104" s="155"/>
      <c r="J104" s="156"/>
      <c r="K104" s="157"/>
      <c r="L104" s="149"/>
      <c r="M104" s="158"/>
      <c r="N104" s="158"/>
      <c r="O104" s="149"/>
      <c r="P104" s="159"/>
    </row>
    <row r="105" spans="1:16" ht="34" customHeight="1" thickBot="1">
      <c r="A105" s="264" t="s">
        <v>566</v>
      </c>
      <c r="B105" s="265"/>
      <c r="C105" s="265"/>
      <c r="D105" s="265"/>
      <c r="E105" s="265"/>
      <c r="F105" s="265"/>
      <c r="G105" s="265"/>
      <c r="H105" s="265"/>
      <c r="I105" s="266"/>
      <c r="J105" s="150">
        <f>J103-L103+O103+F103+K70</f>
        <v>177683</v>
      </c>
      <c r="K105" s="267"/>
      <c r="L105" s="268"/>
      <c r="M105" s="268"/>
      <c r="N105" s="268"/>
      <c r="O105" s="268"/>
      <c r="P105" s="269"/>
    </row>
    <row r="106" spans="1:16">
      <c r="J106" s="106">
        <v>177671</v>
      </c>
    </row>
    <row r="108" spans="1:16" ht="20.149999999999999" customHeight="1">
      <c r="J108" s="180">
        <f>J105-J106</f>
        <v>12</v>
      </c>
      <c r="L108" s="149"/>
      <c r="O108" s="149"/>
    </row>
  </sheetData>
  <mergeCells count="151">
    <mergeCell ref="B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7:J9"/>
    <mergeCell ref="K7:K9"/>
    <mergeCell ref="L7:L9"/>
    <mergeCell ref="M7:M9"/>
    <mergeCell ref="N7:N9"/>
    <mergeCell ref="P7:P9"/>
    <mergeCell ref="P2:P3"/>
    <mergeCell ref="J4:J6"/>
    <mergeCell ref="K4:K6"/>
    <mergeCell ref="L4:L6"/>
    <mergeCell ref="M4:M6"/>
    <mergeCell ref="N4:N6"/>
    <mergeCell ref="O4:O6"/>
    <mergeCell ref="P4:P6"/>
    <mergeCell ref="J2:J3"/>
    <mergeCell ref="K2:K3"/>
    <mergeCell ref="L2:L3"/>
    <mergeCell ref="M2:M3"/>
    <mergeCell ref="N2:N3"/>
    <mergeCell ref="O2:O3"/>
    <mergeCell ref="J12:J13"/>
    <mergeCell ref="L12:L17"/>
    <mergeCell ref="M12:M17"/>
    <mergeCell ref="N12:N17"/>
    <mergeCell ref="O12:O17"/>
    <mergeCell ref="P12:P17"/>
    <mergeCell ref="J14:J16"/>
    <mergeCell ref="K14:K16"/>
    <mergeCell ref="J10:J11"/>
    <mergeCell ref="L10:L11"/>
    <mergeCell ref="M10:M11"/>
    <mergeCell ref="N10:N11"/>
    <mergeCell ref="O10:O11"/>
    <mergeCell ref="P10:P11"/>
    <mergeCell ref="P18:P19"/>
    <mergeCell ref="J20:J21"/>
    <mergeCell ref="K20:K21"/>
    <mergeCell ref="L20:L21"/>
    <mergeCell ref="M20:M21"/>
    <mergeCell ref="N20:N21"/>
    <mergeCell ref="O20:O21"/>
    <mergeCell ref="P20:P21"/>
    <mergeCell ref="J18:J19"/>
    <mergeCell ref="K18:K19"/>
    <mergeCell ref="L18:L19"/>
    <mergeCell ref="M18:M19"/>
    <mergeCell ref="N18:N19"/>
    <mergeCell ref="O18:O19"/>
    <mergeCell ref="P22:P25"/>
    <mergeCell ref="J26:J27"/>
    <mergeCell ref="K26:K27"/>
    <mergeCell ref="L26:L27"/>
    <mergeCell ref="M26:M27"/>
    <mergeCell ref="N26:N27"/>
    <mergeCell ref="O26:O27"/>
    <mergeCell ref="P26:P27"/>
    <mergeCell ref="J22:J25"/>
    <mergeCell ref="K22:K25"/>
    <mergeCell ref="L22:L25"/>
    <mergeCell ref="M22:M25"/>
    <mergeCell ref="N22:N25"/>
    <mergeCell ref="O22:O25"/>
    <mergeCell ref="P28:P29"/>
    <mergeCell ref="J30:J32"/>
    <mergeCell ref="K30:K32"/>
    <mergeCell ref="L30:L32"/>
    <mergeCell ref="M30:M32"/>
    <mergeCell ref="N30:N32"/>
    <mergeCell ref="O30:O32"/>
    <mergeCell ref="P30:P32"/>
    <mergeCell ref="J28:J29"/>
    <mergeCell ref="K28:K29"/>
    <mergeCell ref="L28:L29"/>
    <mergeCell ref="M28:M29"/>
    <mergeCell ref="N28:N29"/>
    <mergeCell ref="O28:O29"/>
    <mergeCell ref="J42:J46"/>
    <mergeCell ref="L42:L46"/>
    <mergeCell ref="M42:M46"/>
    <mergeCell ref="N42:N46"/>
    <mergeCell ref="O42:O46"/>
    <mergeCell ref="P42:P46"/>
    <mergeCell ref="P33:P38"/>
    <mergeCell ref="J39:J41"/>
    <mergeCell ref="K39:K41"/>
    <mergeCell ref="L39:L41"/>
    <mergeCell ref="M39:M41"/>
    <mergeCell ref="N39:N41"/>
    <mergeCell ref="O39:O41"/>
    <mergeCell ref="P39:P41"/>
    <mergeCell ref="J33:J38"/>
    <mergeCell ref="K33:K38"/>
    <mergeCell ref="L33:L38"/>
    <mergeCell ref="M33:M38"/>
    <mergeCell ref="N33:N38"/>
    <mergeCell ref="O33:O38"/>
    <mergeCell ref="P48:P50"/>
    <mergeCell ref="J51:J52"/>
    <mergeCell ref="K51:K52"/>
    <mergeCell ref="L51:L52"/>
    <mergeCell ref="M51:M52"/>
    <mergeCell ref="N51:N52"/>
    <mergeCell ref="O51:O52"/>
    <mergeCell ref="P51:P52"/>
    <mergeCell ref="J48:J50"/>
    <mergeCell ref="K48:K50"/>
    <mergeCell ref="L48:L50"/>
    <mergeCell ref="M48:M50"/>
    <mergeCell ref="N48:N50"/>
    <mergeCell ref="O48:O50"/>
    <mergeCell ref="J60:J64"/>
    <mergeCell ref="L60:L64"/>
    <mergeCell ref="M60:M64"/>
    <mergeCell ref="N60:N64"/>
    <mergeCell ref="O60:O64"/>
    <mergeCell ref="P60:P64"/>
    <mergeCell ref="K62:K64"/>
    <mergeCell ref="P53:P56"/>
    <mergeCell ref="J57:J59"/>
    <mergeCell ref="K57:K59"/>
    <mergeCell ref="L57:L59"/>
    <mergeCell ref="M57:M59"/>
    <mergeCell ref="N57:N59"/>
    <mergeCell ref="O57:O59"/>
    <mergeCell ref="P57:P59"/>
    <mergeCell ref="J53:J56"/>
    <mergeCell ref="K53:K56"/>
    <mergeCell ref="L53:L56"/>
    <mergeCell ref="M53:M56"/>
    <mergeCell ref="N53:N56"/>
    <mergeCell ref="O53:O56"/>
    <mergeCell ref="P65:P68"/>
    <mergeCell ref="A103:E103"/>
    <mergeCell ref="A105:I105"/>
    <mergeCell ref="K105:P105"/>
    <mergeCell ref="J65:J68"/>
    <mergeCell ref="K65:K68"/>
    <mergeCell ref="L65:L68"/>
    <mergeCell ref="M65:M68"/>
    <mergeCell ref="N65:N68"/>
    <mergeCell ref="O65:O68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topLeftCell="A20" zoomScale="85" zoomScaleNormal="85" workbookViewId="0">
      <selection activeCell="H37" sqref="H37"/>
    </sheetView>
  </sheetViews>
  <sheetFormatPr defaultColWidth="20.58203125" defaultRowHeight="14.5"/>
  <cols>
    <col min="1" max="1" width="8" style="166" customWidth="1"/>
    <col min="2" max="2" width="8" style="166" bestFit="1" customWidth="1"/>
    <col min="3" max="3" width="30.58203125" style="166" bestFit="1" customWidth="1"/>
    <col min="4" max="6" width="12.58203125" style="166" customWidth="1"/>
    <col min="7" max="16384" width="20.58203125" style="166"/>
  </cols>
  <sheetData>
    <row r="1" spans="1:7" ht="20.149999999999999" customHeight="1">
      <c r="C1" s="320"/>
      <c r="D1" s="320"/>
      <c r="E1" s="320"/>
      <c r="F1" s="173"/>
    </row>
    <row r="2" spans="1:7" ht="20.149999999999999" customHeight="1">
      <c r="A2" s="167" t="s">
        <v>597</v>
      </c>
      <c r="B2" s="167" t="s">
        <v>256</v>
      </c>
      <c r="C2" s="168" t="s">
        <v>254</v>
      </c>
      <c r="D2" s="168" t="s">
        <v>571</v>
      </c>
      <c r="E2" s="168" t="s">
        <v>572</v>
      </c>
      <c r="F2" s="168" t="s">
        <v>626</v>
      </c>
    </row>
    <row r="3" spans="1:7" ht="20.149999999999999" customHeight="1">
      <c r="A3" s="169" t="s">
        <v>598</v>
      </c>
      <c r="B3" s="169" t="s">
        <v>263</v>
      </c>
      <c r="C3" s="169" t="s">
        <v>570</v>
      </c>
      <c r="D3" s="178">
        <v>5964</v>
      </c>
      <c r="E3" s="178">
        <v>20</v>
      </c>
      <c r="F3" s="174">
        <f>D3+E3</f>
        <v>5984</v>
      </c>
      <c r="G3" s="174"/>
    </row>
    <row r="4" spans="1:7" ht="20.149999999999999" customHeight="1">
      <c r="A4" s="169" t="s">
        <v>210</v>
      </c>
      <c r="B4" s="169" t="s">
        <v>574</v>
      </c>
      <c r="C4" s="169" t="s">
        <v>575</v>
      </c>
      <c r="D4" s="178">
        <v>6280</v>
      </c>
      <c r="E4" s="178">
        <v>20</v>
      </c>
      <c r="F4" s="174">
        <f t="shared" ref="F4:F34" si="0">D4+E4</f>
        <v>6300</v>
      </c>
      <c r="G4" s="174"/>
    </row>
    <row r="5" spans="1:7" ht="20.149999999999999" customHeight="1">
      <c r="A5" s="169" t="s">
        <v>599</v>
      </c>
      <c r="B5" s="169" t="s">
        <v>278</v>
      </c>
      <c r="C5" s="169" t="s">
        <v>277</v>
      </c>
      <c r="D5" s="178">
        <v>2869</v>
      </c>
      <c r="E5" s="178">
        <v>20</v>
      </c>
      <c r="F5" s="174">
        <f t="shared" si="0"/>
        <v>2889</v>
      </c>
      <c r="G5" s="174"/>
    </row>
    <row r="6" spans="1:7" ht="20.149999999999999" customHeight="1">
      <c r="A6" s="169" t="s">
        <v>600</v>
      </c>
      <c r="B6" s="169" t="s">
        <v>280</v>
      </c>
      <c r="C6" s="169" t="s">
        <v>576</v>
      </c>
      <c r="D6" s="178">
        <v>1088</v>
      </c>
      <c r="E6" s="178">
        <v>20</v>
      </c>
      <c r="F6" s="174">
        <f t="shared" si="0"/>
        <v>1108</v>
      </c>
      <c r="G6" s="174"/>
    </row>
    <row r="7" spans="1:7" ht="20.149999999999999" customHeight="1">
      <c r="A7" s="169" t="s">
        <v>601</v>
      </c>
      <c r="B7" s="169" t="s">
        <v>577</v>
      </c>
      <c r="C7" s="169" t="s">
        <v>578</v>
      </c>
      <c r="D7" s="178">
        <v>6540</v>
      </c>
      <c r="E7" s="178">
        <v>20</v>
      </c>
      <c r="F7" s="174">
        <f t="shared" si="0"/>
        <v>6560</v>
      </c>
      <c r="G7" s="174"/>
    </row>
    <row r="8" spans="1:7" ht="20.149999999999999" customHeight="1">
      <c r="A8" s="169" t="s">
        <v>602</v>
      </c>
      <c r="B8" s="170" t="s">
        <v>523</v>
      </c>
      <c r="C8" s="169" t="s">
        <v>579</v>
      </c>
      <c r="D8" s="178">
        <v>1910</v>
      </c>
      <c r="E8" s="178">
        <v>15</v>
      </c>
      <c r="F8" s="174">
        <f t="shared" si="0"/>
        <v>1925</v>
      </c>
      <c r="G8" s="174"/>
    </row>
    <row r="9" spans="1:7" ht="20.149999999999999" customHeight="1">
      <c r="A9" s="169" t="s">
        <v>603</v>
      </c>
      <c r="B9" s="169" t="s">
        <v>281</v>
      </c>
      <c r="C9" s="169" t="s">
        <v>578</v>
      </c>
      <c r="D9" s="178">
        <v>11920</v>
      </c>
      <c r="E9" s="178">
        <v>20</v>
      </c>
      <c r="F9" s="174">
        <f t="shared" si="0"/>
        <v>11940</v>
      </c>
      <c r="G9" s="174"/>
    </row>
    <row r="10" spans="1:7" ht="20.149999999999999" customHeight="1">
      <c r="A10" s="169" t="s">
        <v>604</v>
      </c>
      <c r="B10" s="169" t="s">
        <v>286</v>
      </c>
      <c r="C10" s="169" t="s">
        <v>265</v>
      </c>
      <c r="D10" s="178">
        <v>3850</v>
      </c>
      <c r="E10" s="178">
        <v>20</v>
      </c>
      <c r="F10" s="174">
        <f t="shared" si="0"/>
        <v>3870</v>
      </c>
      <c r="G10" s="174"/>
    </row>
    <row r="11" spans="1:7" ht="20.149999999999999" customHeight="1">
      <c r="A11" s="169" t="s">
        <v>605</v>
      </c>
      <c r="B11" s="169" t="s">
        <v>290</v>
      </c>
      <c r="C11" s="169" t="s">
        <v>576</v>
      </c>
      <c r="D11" s="178">
        <v>1771</v>
      </c>
      <c r="E11" s="178">
        <v>20</v>
      </c>
      <c r="F11" s="174">
        <f t="shared" si="0"/>
        <v>1791</v>
      </c>
      <c r="G11" s="174"/>
    </row>
    <row r="12" spans="1:7" ht="20.149999999999999" customHeight="1">
      <c r="A12" s="169" t="s">
        <v>606</v>
      </c>
      <c r="B12" s="169" t="s">
        <v>297</v>
      </c>
      <c r="C12" s="169" t="s">
        <v>581</v>
      </c>
      <c r="D12" s="178">
        <v>8365</v>
      </c>
      <c r="E12" s="178">
        <v>20</v>
      </c>
      <c r="F12" s="174">
        <f t="shared" si="0"/>
        <v>8385</v>
      </c>
      <c r="G12" s="174"/>
    </row>
    <row r="13" spans="1:7" ht="20.149999999999999" customHeight="1">
      <c r="A13" s="169" t="s">
        <v>607</v>
      </c>
      <c r="B13" s="169" t="s">
        <v>300</v>
      </c>
      <c r="C13" s="170" t="s">
        <v>582</v>
      </c>
      <c r="D13" s="179">
        <v>4880</v>
      </c>
      <c r="E13" s="179">
        <v>20</v>
      </c>
      <c r="F13" s="174">
        <f t="shared" si="0"/>
        <v>4900</v>
      </c>
      <c r="G13" s="175"/>
    </row>
    <row r="14" spans="1:7" ht="20.149999999999999" customHeight="1">
      <c r="A14" s="169" t="s">
        <v>608</v>
      </c>
      <c r="B14" s="170" t="s">
        <v>507</v>
      </c>
      <c r="C14" s="169" t="s">
        <v>576</v>
      </c>
      <c r="D14" s="179">
        <v>1077</v>
      </c>
      <c r="E14" s="179">
        <v>45</v>
      </c>
      <c r="F14" s="174">
        <f t="shared" si="0"/>
        <v>1122</v>
      </c>
      <c r="G14" s="175"/>
    </row>
    <row r="15" spans="1:7" ht="20.149999999999999" customHeight="1">
      <c r="A15" s="169" t="s">
        <v>609</v>
      </c>
      <c r="B15" s="170" t="s">
        <v>511</v>
      </c>
      <c r="C15" s="169" t="s">
        <v>578</v>
      </c>
      <c r="D15" s="179">
        <v>6491</v>
      </c>
      <c r="E15" s="179">
        <v>90</v>
      </c>
      <c r="F15" s="174">
        <f t="shared" si="0"/>
        <v>6581</v>
      </c>
      <c r="G15" s="175"/>
    </row>
    <row r="16" spans="1:7" ht="20.149999999999999" customHeight="1">
      <c r="A16" s="169" t="s">
        <v>610</v>
      </c>
      <c r="B16" s="170" t="s">
        <v>512</v>
      </c>
      <c r="C16" s="169" t="s">
        <v>578</v>
      </c>
      <c r="D16" s="179">
        <v>6400</v>
      </c>
      <c r="E16" s="179">
        <v>45</v>
      </c>
      <c r="F16" s="174">
        <f t="shared" si="0"/>
        <v>6445</v>
      </c>
      <c r="G16" s="175"/>
    </row>
    <row r="17" spans="1:7" ht="20.149999999999999" customHeight="1">
      <c r="A17" s="169" t="s">
        <v>580</v>
      </c>
      <c r="B17" s="170" t="s">
        <v>513</v>
      </c>
      <c r="C17" s="169" t="s">
        <v>578</v>
      </c>
      <c r="D17" s="179">
        <v>7258</v>
      </c>
      <c r="E17" s="179">
        <v>75</v>
      </c>
      <c r="F17" s="174">
        <f t="shared" si="0"/>
        <v>7333</v>
      </c>
      <c r="G17" s="175"/>
    </row>
    <row r="18" spans="1:7" ht="20.149999999999999" customHeight="1">
      <c r="A18" s="169" t="s">
        <v>611</v>
      </c>
      <c r="B18" s="170" t="s">
        <v>515</v>
      </c>
      <c r="C18" s="170" t="s">
        <v>509</v>
      </c>
      <c r="D18" s="179">
        <v>3390</v>
      </c>
      <c r="E18" s="179">
        <v>15</v>
      </c>
      <c r="F18" s="174">
        <f t="shared" si="0"/>
        <v>3405</v>
      </c>
      <c r="G18" s="175"/>
    </row>
    <row r="19" spans="1:7" ht="20.149999999999999" customHeight="1">
      <c r="A19" s="169" t="s">
        <v>612</v>
      </c>
      <c r="B19" s="170" t="s">
        <v>517</v>
      </c>
      <c r="C19" s="169" t="s">
        <v>578</v>
      </c>
      <c r="D19" s="179">
        <v>6550</v>
      </c>
      <c r="E19" s="179">
        <v>45</v>
      </c>
      <c r="F19" s="174">
        <f t="shared" si="0"/>
        <v>6595</v>
      </c>
      <c r="G19" s="175"/>
    </row>
    <row r="20" spans="1:7" ht="20.149999999999999" customHeight="1">
      <c r="A20" s="169" t="s">
        <v>613</v>
      </c>
      <c r="B20" s="170" t="s">
        <v>518</v>
      </c>
      <c r="C20" s="170" t="s">
        <v>583</v>
      </c>
      <c r="D20" s="179">
        <v>3190</v>
      </c>
      <c r="E20" s="179">
        <v>30</v>
      </c>
      <c r="F20" s="174">
        <f t="shared" si="0"/>
        <v>3220</v>
      </c>
      <c r="G20" s="175"/>
    </row>
    <row r="21" spans="1:7" ht="20.149999999999999" customHeight="1">
      <c r="A21" s="169" t="s">
        <v>614</v>
      </c>
      <c r="B21" s="170" t="s">
        <v>584</v>
      </c>
      <c r="C21" s="170" t="s">
        <v>582</v>
      </c>
      <c r="D21" s="179">
        <v>7300</v>
      </c>
      <c r="E21" s="179">
        <v>60</v>
      </c>
      <c r="F21" s="174">
        <f t="shared" si="0"/>
        <v>7360</v>
      </c>
      <c r="G21" s="175"/>
    </row>
    <row r="22" spans="1:7" ht="20.149999999999999" customHeight="1">
      <c r="A22" s="169" t="s">
        <v>573</v>
      </c>
      <c r="B22" s="170" t="s">
        <v>522</v>
      </c>
      <c r="C22" s="169" t="s">
        <v>578</v>
      </c>
      <c r="D22" s="179">
        <v>6610</v>
      </c>
      <c r="E22" s="179">
        <v>45</v>
      </c>
      <c r="F22" s="174">
        <f t="shared" si="0"/>
        <v>6655</v>
      </c>
      <c r="G22" s="175"/>
    </row>
    <row r="23" spans="1:7" ht="20.149999999999999" customHeight="1">
      <c r="A23" s="169" t="s">
        <v>615</v>
      </c>
      <c r="B23" s="170" t="s">
        <v>516</v>
      </c>
      <c r="C23" s="170" t="s">
        <v>585</v>
      </c>
      <c r="D23" s="179">
        <v>5676</v>
      </c>
      <c r="E23" s="179">
        <v>75</v>
      </c>
      <c r="F23" s="174">
        <f t="shared" si="0"/>
        <v>5751</v>
      </c>
      <c r="G23" s="175"/>
    </row>
    <row r="24" spans="1:7" ht="20.149999999999999" customHeight="1">
      <c r="A24" s="169" t="s">
        <v>616</v>
      </c>
      <c r="B24" s="170" t="s">
        <v>374</v>
      </c>
      <c r="C24" s="170" t="s">
        <v>586</v>
      </c>
      <c r="D24" s="179">
        <v>9995</v>
      </c>
      <c r="E24" s="179">
        <v>60</v>
      </c>
      <c r="F24" s="174">
        <f t="shared" si="0"/>
        <v>10055</v>
      </c>
      <c r="G24" s="175"/>
    </row>
    <row r="25" spans="1:7" ht="20.149999999999999" customHeight="1">
      <c r="A25" s="169" t="s">
        <v>617</v>
      </c>
      <c r="B25" s="170" t="s">
        <v>525</v>
      </c>
      <c r="C25" s="170" t="s">
        <v>508</v>
      </c>
      <c r="D25" s="179">
        <v>1400</v>
      </c>
      <c r="E25" s="179">
        <v>15</v>
      </c>
      <c r="F25" s="174">
        <f t="shared" si="0"/>
        <v>1415</v>
      </c>
      <c r="G25" s="175"/>
    </row>
    <row r="26" spans="1:7" ht="20.149999999999999" customHeight="1">
      <c r="A26" s="169" t="s">
        <v>618</v>
      </c>
      <c r="B26" s="170" t="s">
        <v>587</v>
      </c>
      <c r="C26" s="170" t="s">
        <v>588</v>
      </c>
      <c r="D26" s="179">
        <v>6115</v>
      </c>
      <c r="E26" s="179">
        <v>0</v>
      </c>
      <c r="F26" s="174">
        <f t="shared" si="0"/>
        <v>6115</v>
      </c>
      <c r="G26" s="175"/>
    </row>
    <row r="27" spans="1:7" ht="20.149999999999999" customHeight="1">
      <c r="A27" s="169" t="s">
        <v>619</v>
      </c>
      <c r="B27" s="170" t="s">
        <v>533</v>
      </c>
      <c r="C27" s="169" t="s">
        <v>578</v>
      </c>
      <c r="D27" s="179">
        <v>6000</v>
      </c>
      <c r="E27" s="179">
        <v>45</v>
      </c>
      <c r="F27" s="174">
        <f t="shared" si="0"/>
        <v>6045</v>
      </c>
      <c r="G27" s="175"/>
    </row>
    <row r="28" spans="1:7" ht="20.149999999999999" customHeight="1">
      <c r="A28" s="169" t="s">
        <v>620</v>
      </c>
      <c r="B28" s="170" t="s">
        <v>589</v>
      </c>
      <c r="C28" s="169" t="s">
        <v>590</v>
      </c>
      <c r="D28" s="179">
        <v>12260</v>
      </c>
      <c r="E28" s="179">
        <v>65</v>
      </c>
      <c r="F28" s="174">
        <f t="shared" si="0"/>
        <v>12325</v>
      </c>
      <c r="G28" s="175"/>
    </row>
    <row r="29" spans="1:7" ht="20.149999999999999" customHeight="1">
      <c r="A29" s="169" t="s">
        <v>621</v>
      </c>
      <c r="B29" s="170" t="s">
        <v>591</v>
      </c>
      <c r="C29" s="169" t="s">
        <v>578</v>
      </c>
      <c r="D29" s="179">
        <v>6517</v>
      </c>
      <c r="E29" s="179">
        <v>20</v>
      </c>
      <c r="F29" s="174">
        <f t="shared" si="0"/>
        <v>6537</v>
      </c>
      <c r="G29" s="175"/>
    </row>
    <row r="30" spans="1:7" ht="20.149999999999999" customHeight="1">
      <c r="A30" s="169" t="s">
        <v>622</v>
      </c>
      <c r="B30" s="170" t="s">
        <v>528</v>
      </c>
      <c r="C30" s="170" t="s">
        <v>592</v>
      </c>
      <c r="D30" s="179">
        <v>3610</v>
      </c>
      <c r="E30" s="179">
        <v>45</v>
      </c>
      <c r="F30" s="174">
        <f t="shared" si="0"/>
        <v>3655</v>
      </c>
      <c r="G30" s="175"/>
    </row>
    <row r="31" spans="1:7" ht="20.149999999999999" customHeight="1">
      <c r="A31" s="169" t="s">
        <v>623</v>
      </c>
      <c r="B31" s="170" t="s">
        <v>593</v>
      </c>
      <c r="C31" s="170" t="s">
        <v>594</v>
      </c>
      <c r="D31" s="179">
        <v>4430</v>
      </c>
      <c r="E31" s="179">
        <v>60</v>
      </c>
      <c r="F31" s="174">
        <f t="shared" si="0"/>
        <v>4490</v>
      </c>
      <c r="G31" s="175"/>
    </row>
    <row r="32" spans="1:7" ht="20.149999999999999" customHeight="1">
      <c r="A32" s="169" t="s">
        <v>53</v>
      </c>
      <c r="B32" s="170" t="s">
        <v>532</v>
      </c>
      <c r="C32" s="170" t="s">
        <v>595</v>
      </c>
      <c r="D32" s="179">
        <v>2420</v>
      </c>
      <c r="E32" s="179">
        <v>30</v>
      </c>
      <c r="F32" s="174">
        <f t="shared" si="0"/>
        <v>2450</v>
      </c>
      <c r="G32" s="175"/>
    </row>
    <row r="33" spans="1:8" ht="20.149999999999999" customHeight="1">
      <c r="A33" s="169" t="s">
        <v>624</v>
      </c>
      <c r="B33" s="170" t="s">
        <v>289</v>
      </c>
      <c r="C33" s="169" t="s">
        <v>590</v>
      </c>
      <c r="D33" s="178">
        <v>10820</v>
      </c>
      <c r="E33" s="178">
        <v>80</v>
      </c>
      <c r="F33" s="174">
        <f t="shared" si="0"/>
        <v>10900</v>
      </c>
      <c r="G33" s="175"/>
    </row>
    <row r="34" spans="1:8" ht="20.149999999999999" customHeight="1">
      <c r="A34" s="169" t="s">
        <v>625</v>
      </c>
      <c r="B34" s="170" t="s">
        <v>565</v>
      </c>
      <c r="C34" s="169" t="s">
        <v>596</v>
      </c>
      <c r="D34" s="178">
        <v>3520</v>
      </c>
      <c r="E34" s="178">
        <v>45</v>
      </c>
      <c r="F34" s="174">
        <f t="shared" si="0"/>
        <v>3565</v>
      </c>
      <c r="G34" s="175"/>
    </row>
    <row r="35" spans="1:8" s="172" customFormat="1" ht="20.149999999999999" customHeight="1">
      <c r="A35" s="169"/>
      <c r="B35" s="319" t="s">
        <v>505</v>
      </c>
      <c r="C35" s="319"/>
      <c r="D35" s="319"/>
      <c r="E35" s="319"/>
      <c r="F35" s="176">
        <f>SUM(F3:F34)</f>
        <v>177671</v>
      </c>
      <c r="G35" s="171"/>
      <c r="H35" s="177"/>
    </row>
    <row r="38" spans="1:8" ht="20.149999999999999" customHeight="1"/>
  </sheetData>
  <sortState ref="B28:M59">
    <sortCondition ref="B28"/>
  </sortState>
  <mergeCells count="2">
    <mergeCell ref="B35:E35"/>
    <mergeCell ref="C1:E1"/>
  </mergeCells>
  <phoneticPr fontId="18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052"/>
  <sheetViews>
    <sheetView topLeftCell="A83" zoomScale="70" zoomScaleNormal="70" workbookViewId="0">
      <selection activeCell="K95" sqref="K95"/>
    </sheetView>
  </sheetViews>
  <sheetFormatPr defaultColWidth="9" defaultRowHeight="16.5" zeroHeight="1"/>
  <cols>
    <col min="1" max="1" width="2.83203125" style="5" customWidth="1"/>
    <col min="2" max="2" width="12.08203125" style="5" customWidth="1"/>
    <col min="3" max="3" width="30.25" style="6" customWidth="1"/>
    <col min="4" max="4" width="10.08203125" style="7" customWidth="1"/>
    <col min="5" max="5" width="33.33203125" style="7" customWidth="1"/>
    <col min="6" max="6" width="15.58203125" style="6" customWidth="1"/>
    <col min="7" max="9" width="10.33203125" style="6" customWidth="1"/>
    <col min="10" max="10" width="9.58203125" style="5" customWidth="1"/>
    <col min="11" max="11" width="23.33203125" style="5" customWidth="1"/>
    <col min="12" max="12" width="31.33203125" style="5" customWidth="1"/>
    <col min="13" max="13" width="12.58203125" style="5" customWidth="1"/>
    <col min="14" max="14" width="11.33203125" style="5" customWidth="1"/>
    <col min="15" max="15" width="12.58203125" style="5" customWidth="1"/>
    <col min="16" max="16" width="12.5" style="5" customWidth="1"/>
    <col min="17" max="258" width="9" style="5"/>
    <col min="259" max="259" width="2.83203125" style="5" customWidth="1"/>
    <col min="260" max="260" width="9" style="5" customWidth="1"/>
    <col min="261" max="261" width="12.58203125" style="5" customWidth="1"/>
    <col min="262" max="262" width="11.5" style="5" customWidth="1"/>
    <col min="263" max="263" width="10.08203125" style="5" customWidth="1"/>
    <col min="264" max="264" width="18.08203125" style="5" customWidth="1"/>
    <col min="265" max="265" width="10.33203125" style="5" customWidth="1"/>
    <col min="266" max="267" width="8.83203125" style="5" customWidth="1"/>
    <col min="268" max="268" width="13.5" style="5" customWidth="1"/>
    <col min="269" max="269" width="12.58203125" style="5" customWidth="1"/>
    <col min="270" max="270" width="11.33203125" style="5" customWidth="1"/>
    <col min="271" max="271" width="12.58203125" style="5" customWidth="1"/>
    <col min="272" max="272" width="12.5" style="5" customWidth="1"/>
    <col min="273" max="514" width="9" style="5"/>
    <col min="515" max="515" width="2.83203125" style="5" customWidth="1"/>
    <col min="516" max="516" width="9" style="5" customWidth="1"/>
    <col min="517" max="517" width="12.58203125" style="5" customWidth="1"/>
    <col min="518" max="518" width="11.5" style="5" customWidth="1"/>
    <col min="519" max="519" width="10.08203125" style="5" customWidth="1"/>
    <col min="520" max="520" width="18.08203125" style="5" customWidth="1"/>
    <col min="521" max="521" width="10.33203125" style="5" customWidth="1"/>
    <col min="522" max="523" width="8.83203125" style="5" customWidth="1"/>
    <col min="524" max="524" width="13.5" style="5" customWidth="1"/>
    <col min="525" max="525" width="12.58203125" style="5" customWidth="1"/>
    <col min="526" max="526" width="11.33203125" style="5" customWidth="1"/>
    <col min="527" max="527" width="12.58203125" style="5" customWidth="1"/>
    <col min="528" max="528" width="12.5" style="5" customWidth="1"/>
    <col min="529" max="770" width="9" style="5"/>
    <col min="771" max="771" width="2.83203125" style="5" customWidth="1"/>
    <col min="772" max="772" width="9" style="5" customWidth="1"/>
    <col min="773" max="773" width="12.58203125" style="5" customWidth="1"/>
    <col min="774" max="774" width="11.5" style="5" customWidth="1"/>
    <col min="775" max="775" width="10.08203125" style="5" customWidth="1"/>
    <col min="776" max="776" width="18.08203125" style="5" customWidth="1"/>
    <col min="777" max="777" width="10.33203125" style="5" customWidth="1"/>
    <col min="778" max="779" width="8.83203125" style="5" customWidth="1"/>
    <col min="780" max="780" width="13.5" style="5" customWidth="1"/>
    <col min="781" max="781" width="12.58203125" style="5" customWidth="1"/>
    <col min="782" max="782" width="11.33203125" style="5" customWidth="1"/>
    <col min="783" max="783" width="12.58203125" style="5" customWidth="1"/>
    <col min="784" max="784" width="12.5" style="5" customWidth="1"/>
    <col min="785" max="1026" width="9" style="5"/>
    <col min="1027" max="1027" width="2.83203125" style="5" customWidth="1"/>
    <col min="1028" max="1028" width="9" style="5" customWidth="1"/>
    <col min="1029" max="1029" width="12.58203125" style="5" customWidth="1"/>
    <col min="1030" max="1030" width="11.5" style="5" customWidth="1"/>
    <col min="1031" max="1031" width="10.08203125" style="5" customWidth="1"/>
    <col min="1032" max="1032" width="18.08203125" style="5" customWidth="1"/>
    <col min="1033" max="1033" width="10.33203125" style="5" customWidth="1"/>
    <col min="1034" max="1035" width="8.83203125" style="5" customWidth="1"/>
    <col min="1036" max="1036" width="13.5" style="5" customWidth="1"/>
    <col min="1037" max="1037" width="12.58203125" style="5" customWidth="1"/>
    <col min="1038" max="1038" width="11.33203125" style="5" customWidth="1"/>
    <col min="1039" max="1039" width="12.58203125" style="5" customWidth="1"/>
    <col min="1040" max="1040" width="12.5" style="5" customWidth="1"/>
    <col min="1041" max="1282" width="9" style="5"/>
    <col min="1283" max="1283" width="2.83203125" style="5" customWidth="1"/>
    <col min="1284" max="1284" width="9" style="5" customWidth="1"/>
    <col min="1285" max="1285" width="12.58203125" style="5" customWidth="1"/>
    <col min="1286" max="1286" width="11.5" style="5" customWidth="1"/>
    <col min="1287" max="1287" width="10.08203125" style="5" customWidth="1"/>
    <col min="1288" max="1288" width="18.08203125" style="5" customWidth="1"/>
    <col min="1289" max="1289" width="10.33203125" style="5" customWidth="1"/>
    <col min="1290" max="1291" width="8.83203125" style="5" customWidth="1"/>
    <col min="1292" max="1292" width="13.5" style="5" customWidth="1"/>
    <col min="1293" max="1293" width="12.58203125" style="5" customWidth="1"/>
    <col min="1294" max="1294" width="11.33203125" style="5" customWidth="1"/>
    <col min="1295" max="1295" width="12.58203125" style="5" customWidth="1"/>
    <col min="1296" max="1296" width="12.5" style="5" customWidth="1"/>
    <col min="1297" max="1538" width="9" style="5"/>
    <col min="1539" max="1539" width="2.83203125" style="5" customWidth="1"/>
    <col min="1540" max="1540" width="9" style="5" customWidth="1"/>
    <col min="1541" max="1541" width="12.58203125" style="5" customWidth="1"/>
    <col min="1542" max="1542" width="11.5" style="5" customWidth="1"/>
    <col min="1543" max="1543" width="10.08203125" style="5" customWidth="1"/>
    <col min="1544" max="1544" width="18.08203125" style="5" customWidth="1"/>
    <col min="1545" max="1545" width="10.33203125" style="5" customWidth="1"/>
    <col min="1546" max="1547" width="8.83203125" style="5" customWidth="1"/>
    <col min="1548" max="1548" width="13.5" style="5" customWidth="1"/>
    <col min="1549" max="1549" width="12.58203125" style="5" customWidth="1"/>
    <col min="1550" max="1550" width="11.33203125" style="5" customWidth="1"/>
    <col min="1551" max="1551" width="12.58203125" style="5" customWidth="1"/>
    <col min="1552" max="1552" width="12.5" style="5" customWidth="1"/>
    <col min="1553" max="1794" width="9" style="5"/>
    <col min="1795" max="1795" width="2.83203125" style="5" customWidth="1"/>
    <col min="1796" max="1796" width="9" style="5" customWidth="1"/>
    <col min="1797" max="1797" width="12.58203125" style="5" customWidth="1"/>
    <col min="1798" max="1798" width="11.5" style="5" customWidth="1"/>
    <col min="1799" max="1799" width="10.08203125" style="5" customWidth="1"/>
    <col min="1800" max="1800" width="18.08203125" style="5" customWidth="1"/>
    <col min="1801" max="1801" width="10.33203125" style="5" customWidth="1"/>
    <col min="1802" max="1803" width="8.83203125" style="5" customWidth="1"/>
    <col min="1804" max="1804" width="13.5" style="5" customWidth="1"/>
    <col min="1805" max="1805" width="12.58203125" style="5" customWidth="1"/>
    <col min="1806" max="1806" width="11.33203125" style="5" customWidth="1"/>
    <col min="1807" max="1807" width="12.58203125" style="5" customWidth="1"/>
    <col min="1808" max="1808" width="12.5" style="5" customWidth="1"/>
    <col min="1809" max="2050" width="9" style="5"/>
    <col min="2051" max="2051" width="2.83203125" style="5" customWidth="1"/>
    <col min="2052" max="2052" width="9" style="5" customWidth="1"/>
    <col min="2053" max="2053" width="12.58203125" style="5" customWidth="1"/>
    <col min="2054" max="2054" width="11.5" style="5" customWidth="1"/>
    <col min="2055" max="2055" width="10.08203125" style="5" customWidth="1"/>
    <col min="2056" max="2056" width="18.08203125" style="5" customWidth="1"/>
    <col min="2057" max="2057" width="10.33203125" style="5" customWidth="1"/>
    <col min="2058" max="2059" width="8.83203125" style="5" customWidth="1"/>
    <col min="2060" max="2060" width="13.5" style="5" customWidth="1"/>
    <col min="2061" max="2061" width="12.58203125" style="5" customWidth="1"/>
    <col min="2062" max="2062" width="11.33203125" style="5" customWidth="1"/>
    <col min="2063" max="2063" width="12.58203125" style="5" customWidth="1"/>
    <col min="2064" max="2064" width="12.5" style="5" customWidth="1"/>
    <col min="2065" max="2306" width="9" style="5"/>
    <col min="2307" max="2307" width="2.83203125" style="5" customWidth="1"/>
    <col min="2308" max="2308" width="9" style="5" customWidth="1"/>
    <col min="2309" max="2309" width="12.58203125" style="5" customWidth="1"/>
    <col min="2310" max="2310" width="11.5" style="5" customWidth="1"/>
    <col min="2311" max="2311" width="10.08203125" style="5" customWidth="1"/>
    <col min="2312" max="2312" width="18.08203125" style="5" customWidth="1"/>
    <col min="2313" max="2313" width="10.33203125" style="5" customWidth="1"/>
    <col min="2314" max="2315" width="8.83203125" style="5" customWidth="1"/>
    <col min="2316" max="2316" width="13.5" style="5" customWidth="1"/>
    <col min="2317" max="2317" width="12.58203125" style="5" customWidth="1"/>
    <col min="2318" max="2318" width="11.33203125" style="5" customWidth="1"/>
    <col min="2319" max="2319" width="12.58203125" style="5" customWidth="1"/>
    <col min="2320" max="2320" width="12.5" style="5" customWidth="1"/>
    <col min="2321" max="2562" width="9" style="5"/>
    <col min="2563" max="2563" width="2.83203125" style="5" customWidth="1"/>
    <col min="2564" max="2564" width="9" style="5" customWidth="1"/>
    <col min="2565" max="2565" width="12.58203125" style="5" customWidth="1"/>
    <col min="2566" max="2566" width="11.5" style="5" customWidth="1"/>
    <col min="2567" max="2567" width="10.08203125" style="5" customWidth="1"/>
    <col min="2568" max="2568" width="18.08203125" style="5" customWidth="1"/>
    <col min="2569" max="2569" width="10.33203125" style="5" customWidth="1"/>
    <col min="2570" max="2571" width="8.83203125" style="5" customWidth="1"/>
    <col min="2572" max="2572" width="13.5" style="5" customWidth="1"/>
    <col min="2573" max="2573" width="12.58203125" style="5" customWidth="1"/>
    <col min="2574" max="2574" width="11.33203125" style="5" customWidth="1"/>
    <col min="2575" max="2575" width="12.58203125" style="5" customWidth="1"/>
    <col min="2576" max="2576" width="12.5" style="5" customWidth="1"/>
    <col min="2577" max="2818" width="9" style="5"/>
    <col min="2819" max="2819" width="2.83203125" style="5" customWidth="1"/>
    <col min="2820" max="2820" width="9" style="5" customWidth="1"/>
    <col min="2821" max="2821" width="12.58203125" style="5" customWidth="1"/>
    <col min="2822" max="2822" width="11.5" style="5" customWidth="1"/>
    <col min="2823" max="2823" width="10.08203125" style="5" customWidth="1"/>
    <col min="2824" max="2824" width="18.08203125" style="5" customWidth="1"/>
    <col min="2825" max="2825" width="10.33203125" style="5" customWidth="1"/>
    <col min="2826" max="2827" width="8.83203125" style="5" customWidth="1"/>
    <col min="2828" max="2828" width="13.5" style="5" customWidth="1"/>
    <col min="2829" max="2829" width="12.58203125" style="5" customWidth="1"/>
    <col min="2830" max="2830" width="11.33203125" style="5" customWidth="1"/>
    <col min="2831" max="2831" width="12.58203125" style="5" customWidth="1"/>
    <col min="2832" max="2832" width="12.5" style="5" customWidth="1"/>
    <col min="2833" max="3074" width="9" style="5"/>
    <col min="3075" max="3075" width="2.83203125" style="5" customWidth="1"/>
    <col min="3076" max="3076" width="9" style="5" customWidth="1"/>
    <col min="3077" max="3077" width="12.58203125" style="5" customWidth="1"/>
    <col min="3078" max="3078" width="11.5" style="5" customWidth="1"/>
    <col min="3079" max="3079" width="10.08203125" style="5" customWidth="1"/>
    <col min="3080" max="3080" width="18.08203125" style="5" customWidth="1"/>
    <col min="3081" max="3081" width="10.33203125" style="5" customWidth="1"/>
    <col min="3082" max="3083" width="8.83203125" style="5" customWidth="1"/>
    <col min="3084" max="3084" width="13.5" style="5" customWidth="1"/>
    <col min="3085" max="3085" width="12.58203125" style="5" customWidth="1"/>
    <col min="3086" max="3086" width="11.33203125" style="5" customWidth="1"/>
    <col min="3087" max="3087" width="12.58203125" style="5" customWidth="1"/>
    <col min="3088" max="3088" width="12.5" style="5" customWidth="1"/>
    <col min="3089" max="3330" width="9" style="5"/>
    <col min="3331" max="3331" width="2.83203125" style="5" customWidth="1"/>
    <col min="3332" max="3332" width="9" style="5" customWidth="1"/>
    <col min="3333" max="3333" width="12.58203125" style="5" customWidth="1"/>
    <col min="3334" max="3334" width="11.5" style="5" customWidth="1"/>
    <col min="3335" max="3335" width="10.08203125" style="5" customWidth="1"/>
    <col min="3336" max="3336" width="18.08203125" style="5" customWidth="1"/>
    <col min="3337" max="3337" width="10.33203125" style="5" customWidth="1"/>
    <col min="3338" max="3339" width="8.83203125" style="5" customWidth="1"/>
    <col min="3340" max="3340" width="13.5" style="5" customWidth="1"/>
    <col min="3341" max="3341" width="12.58203125" style="5" customWidth="1"/>
    <col min="3342" max="3342" width="11.33203125" style="5" customWidth="1"/>
    <col min="3343" max="3343" width="12.58203125" style="5" customWidth="1"/>
    <col min="3344" max="3344" width="12.5" style="5" customWidth="1"/>
    <col min="3345" max="3586" width="9" style="5"/>
    <col min="3587" max="3587" width="2.83203125" style="5" customWidth="1"/>
    <col min="3588" max="3588" width="9" style="5" customWidth="1"/>
    <col min="3589" max="3589" width="12.58203125" style="5" customWidth="1"/>
    <col min="3590" max="3590" width="11.5" style="5" customWidth="1"/>
    <col min="3591" max="3591" width="10.08203125" style="5" customWidth="1"/>
    <col min="3592" max="3592" width="18.08203125" style="5" customWidth="1"/>
    <col min="3593" max="3593" width="10.33203125" style="5" customWidth="1"/>
    <col min="3594" max="3595" width="8.83203125" style="5" customWidth="1"/>
    <col min="3596" max="3596" width="13.5" style="5" customWidth="1"/>
    <col min="3597" max="3597" width="12.58203125" style="5" customWidth="1"/>
    <col min="3598" max="3598" width="11.33203125" style="5" customWidth="1"/>
    <col min="3599" max="3599" width="12.58203125" style="5" customWidth="1"/>
    <col min="3600" max="3600" width="12.5" style="5" customWidth="1"/>
    <col min="3601" max="3842" width="9" style="5"/>
    <col min="3843" max="3843" width="2.83203125" style="5" customWidth="1"/>
    <col min="3844" max="3844" width="9" style="5" customWidth="1"/>
    <col min="3845" max="3845" width="12.58203125" style="5" customWidth="1"/>
    <col min="3846" max="3846" width="11.5" style="5" customWidth="1"/>
    <col min="3847" max="3847" width="10.08203125" style="5" customWidth="1"/>
    <col min="3848" max="3848" width="18.08203125" style="5" customWidth="1"/>
    <col min="3849" max="3849" width="10.33203125" style="5" customWidth="1"/>
    <col min="3850" max="3851" width="8.83203125" style="5" customWidth="1"/>
    <col min="3852" max="3852" width="13.5" style="5" customWidth="1"/>
    <col min="3853" max="3853" width="12.58203125" style="5" customWidth="1"/>
    <col min="3854" max="3854" width="11.33203125" style="5" customWidth="1"/>
    <col min="3855" max="3855" width="12.58203125" style="5" customWidth="1"/>
    <col min="3856" max="3856" width="12.5" style="5" customWidth="1"/>
    <col min="3857" max="4098" width="9" style="5"/>
    <col min="4099" max="4099" width="2.83203125" style="5" customWidth="1"/>
    <col min="4100" max="4100" width="9" style="5" customWidth="1"/>
    <col min="4101" max="4101" width="12.58203125" style="5" customWidth="1"/>
    <col min="4102" max="4102" width="11.5" style="5" customWidth="1"/>
    <col min="4103" max="4103" width="10.08203125" style="5" customWidth="1"/>
    <col min="4104" max="4104" width="18.08203125" style="5" customWidth="1"/>
    <col min="4105" max="4105" width="10.33203125" style="5" customWidth="1"/>
    <col min="4106" max="4107" width="8.83203125" style="5" customWidth="1"/>
    <col min="4108" max="4108" width="13.5" style="5" customWidth="1"/>
    <col min="4109" max="4109" width="12.58203125" style="5" customWidth="1"/>
    <col min="4110" max="4110" width="11.33203125" style="5" customWidth="1"/>
    <col min="4111" max="4111" width="12.58203125" style="5" customWidth="1"/>
    <col min="4112" max="4112" width="12.5" style="5" customWidth="1"/>
    <col min="4113" max="4354" width="9" style="5"/>
    <col min="4355" max="4355" width="2.83203125" style="5" customWidth="1"/>
    <col min="4356" max="4356" width="9" style="5" customWidth="1"/>
    <col min="4357" max="4357" width="12.58203125" style="5" customWidth="1"/>
    <col min="4358" max="4358" width="11.5" style="5" customWidth="1"/>
    <col min="4359" max="4359" width="10.08203125" style="5" customWidth="1"/>
    <col min="4360" max="4360" width="18.08203125" style="5" customWidth="1"/>
    <col min="4361" max="4361" width="10.33203125" style="5" customWidth="1"/>
    <col min="4362" max="4363" width="8.83203125" style="5" customWidth="1"/>
    <col min="4364" max="4364" width="13.5" style="5" customWidth="1"/>
    <col min="4365" max="4365" width="12.58203125" style="5" customWidth="1"/>
    <col min="4366" max="4366" width="11.33203125" style="5" customWidth="1"/>
    <col min="4367" max="4367" width="12.58203125" style="5" customWidth="1"/>
    <col min="4368" max="4368" width="12.5" style="5" customWidth="1"/>
    <col min="4369" max="4610" width="9" style="5"/>
    <col min="4611" max="4611" width="2.83203125" style="5" customWidth="1"/>
    <col min="4612" max="4612" width="9" style="5" customWidth="1"/>
    <col min="4613" max="4613" width="12.58203125" style="5" customWidth="1"/>
    <col min="4614" max="4614" width="11.5" style="5" customWidth="1"/>
    <col min="4615" max="4615" width="10.08203125" style="5" customWidth="1"/>
    <col min="4616" max="4616" width="18.08203125" style="5" customWidth="1"/>
    <col min="4617" max="4617" width="10.33203125" style="5" customWidth="1"/>
    <col min="4618" max="4619" width="8.83203125" style="5" customWidth="1"/>
    <col min="4620" max="4620" width="13.5" style="5" customWidth="1"/>
    <col min="4621" max="4621" width="12.58203125" style="5" customWidth="1"/>
    <col min="4622" max="4622" width="11.33203125" style="5" customWidth="1"/>
    <col min="4623" max="4623" width="12.58203125" style="5" customWidth="1"/>
    <col min="4624" max="4624" width="12.5" style="5" customWidth="1"/>
    <col min="4625" max="4866" width="9" style="5"/>
    <col min="4867" max="4867" width="2.83203125" style="5" customWidth="1"/>
    <col min="4868" max="4868" width="9" style="5" customWidth="1"/>
    <col min="4869" max="4869" width="12.58203125" style="5" customWidth="1"/>
    <col min="4870" max="4870" width="11.5" style="5" customWidth="1"/>
    <col min="4871" max="4871" width="10.08203125" style="5" customWidth="1"/>
    <col min="4872" max="4872" width="18.08203125" style="5" customWidth="1"/>
    <col min="4873" max="4873" width="10.33203125" style="5" customWidth="1"/>
    <col min="4874" max="4875" width="8.83203125" style="5" customWidth="1"/>
    <col min="4876" max="4876" width="13.5" style="5" customWidth="1"/>
    <col min="4877" max="4877" width="12.58203125" style="5" customWidth="1"/>
    <col min="4878" max="4878" width="11.33203125" style="5" customWidth="1"/>
    <col min="4879" max="4879" width="12.58203125" style="5" customWidth="1"/>
    <col min="4880" max="4880" width="12.5" style="5" customWidth="1"/>
    <col min="4881" max="5122" width="9" style="5"/>
    <col min="5123" max="5123" width="2.83203125" style="5" customWidth="1"/>
    <col min="5124" max="5124" width="9" style="5" customWidth="1"/>
    <col min="5125" max="5125" width="12.58203125" style="5" customWidth="1"/>
    <col min="5126" max="5126" width="11.5" style="5" customWidth="1"/>
    <col min="5127" max="5127" width="10.08203125" style="5" customWidth="1"/>
    <col min="5128" max="5128" width="18.08203125" style="5" customWidth="1"/>
    <col min="5129" max="5129" width="10.33203125" style="5" customWidth="1"/>
    <col min="5130" max="5131" width="8.83203125" style="5" customWidth="1"/>
    <col min="5132" max="5132" width="13.5" style="5" customWidth="1"/>
    <col min="5133" max="5133" width="12.58203125" style="5" customWidth="1"/>
    <col min="5134" max="5134" width="11.33203125" style="5" customWidth="1"/>
    <col min="5135" max="5135" width="12.58203125" style="5" customWidth="1"/>
    <col min="5136" max="5136" width="12.5" style="5" customWidth="1"/>
    <col min="5137" max="5378" width="9" style="5"/>
    <col min="5379" max="5379" width="2.83203125" style="5" customWidth="1"/>
    <col min="5380" max="5380" width="9" style="5" customWidth="1"/>
    <col min="5381" max="5381" width="12.58203125" style="5" customWidth="1"/>
    <col min="5382" max="5382" width="11.5" style="5" customWidth="1"/>
    <col min="5383" max="5383" width="10.08203125" style="5" customWidth="1"/>
    <col min="5384" max="5384" width="18.08203125" style="5" customWidth="1"/>
    <col min="5385" max="5385" width="10.33203125" style="5" customWidth="1"/>
    <col min="5386" max="5387" width="8.83203125" style="5" customWidth="1"/>
    <col min="5388" max="5388" width="13.5" style="5" customWidth="1"/>
    <col min="5389" max="5389" width="12.58203125" style="5" customWidth="1"/>
    <col min="5390" max="5390" width="11.33203125" style="5" customWidth="1"/>
    <col min="5391" max="5391" width="12.58203125" style="5" customWidth="1"/>
    <col min="5392" max="5392" width="12.5" style="5" customWidth="1"/>
    <col min="5393" max="5634" width="9" style="5"/>
    <col min="5635" max="5635" width="2.83203125" style="5" customWidth="1"/>
    <col min="5636" max="5636" width="9" style="5" customWidth="1"/>
    <col min="5637" max="5637" width="12.58203125" style="5" customWidth="1"/>
    <col min="5638" max="5638" width="11.5" style="5" customWidth="1"/>
    <col min="5639" max="5639" width="10.08203125" style="5" customWidth="1"/>
    <col min="5640" max="5640" width="18.08203125" style="5" customWidth="1"/>
    <col min="5641" max="5641" width="10.33203125" style="5" customWidth="1"/>
    <col min="5642" max="5643" width="8.83203125" style="5" customWidth="1"/>
    <col min="5644" max="5644" width="13.5" style="5" customWidth="1"/>
    <col min="5645" max="5645" width="12.58203125" style="5" customWidth="1"/>
    <col min="5646" max="5646" width="11.33203125" style="5" customWidth="1"/>
    <col min="5647" max="5647" width="12.58203125" style="5" customWidth="1"/>
    <col min="5648" max="5648" width="12.5" style="5" customWidth="1"/>
    <col min="5649" max="5890" width="9" style="5"/>
    <col min="5891" max="5891" width="2.83203125" style="5" customWidth="1"/>
    <col min="5892" max="5892" width="9" style="5" customWidth="1"/>
    <col min="5893" max="5893" width="12.58203125" style="5" customWidth="1"/>
    <col min="5894" max="5894" width="11.5" style="5" customWidth="1"/>
    <col min="5895" max="5895" width="10.08203125" style="5" customWidth="1"/>
    <col min="5896" max="5896" width="18.08203125" style="5" customWidth="1"/>
    <col min="5897" max="5897" width="10.33203125" style="5" customWidth="1"/>
    <col min="5898" max="5899" width="8.83203125" style="5" customWidth="1"/>
    <col min="5900" max="5900" width="13.5" style="5" customWidth="1"/>
    <col min="5901" max="5901" width="12.58203125" style="5" customWidth="1"/>
    <col min="5902" max="5902" width="11.33203125" style="5" customWidth="1"/>
    <col min="5903" max="5903" width="12.58203125" style="5" customWidth="1"/>
    <col min="5904" max="5904" width="12.5" style="5" customWidth="1"/>
    <col min="5905" max="6146" width="9" style="5"/>
    <col min="6147" max="6147" width="2.83203125" style="5" customWidth="1"/>
    <col min="6148" max="6148" width="9" style="5" customWidth="1"/>
    <col min="6149" max="6149" width="12.58203125" style="5" customWidth="1"/>
    <col min="6150" max="6150" width="11.5" style="5" customWidth="1"/>
    <col min="6151" max="6151" width="10.08203125" style="5" customWidth="1"/>
    <col min="6152" max="6152" width="18.08203125" style="5" customWidth="1"/>
    <col min="6153" max="6153" width="10.33203125" style="5" customWidth="1"/>
    <col min="6154" max="6155" width="8.83203125" style="5" customWidth="1"/>
    <col min="6156" max="6156" width="13.5" style="5" customWidth="1"/>
    <col min="6157" max="6157" width="12.58203125" style="5" customWidth="1"/>
    <col min="6158" max="6158" width="11.33203125" style="5" customWidth="1"/>
    <col min="6159" max="6159" width="12.58203125" style="5" customWidth="1"/>
    <col min="6160" max="6160" width="12.5" style="5" customWidth="1"/>
    <col min="6161" max="6402" width="9" style="5"/>
    <col min="6403" max="6403" width="2.83203125" style="5" customWidth="1"/>
    <col min="6404" max="6404" width="9" style="5" customWidth="1"/>
    <col min="6405" max="6405" width="12.58203125" style="5" customWidth="1"/>
    <col min="6406" max="6406" width="11.5" style="5" customWidth="1"/>
    <col min="6407" max="6407" width="10.08203125" style="5" customWidth="1"/>
    <col min="6408" max="6408" width="18.08203125" style="5" customWidth="1"/>
    <col min="6409" max="6409" width="10.33203125" style="5" customWidth="1"/>
    <col min="6410" max="6411" width="8.83203125" style="5" customWidth="1"/>
    <col min="6412" max="6412" width="13.5" style="5" customWidth="1"/>
    <col min="6413" max="6413" width="12.58203125" style="5" customWidth="1"/>
    <col min="6414" max="6414" width="11.33203125" style="5" customWidth="1"/>
    <col min="6415" max="6415" width="12.58203125" style="5" customWidth="1"/>
    <col min="6416" max="6416" width="12.5" style="5" customWidth="1"/>
    <col min="6417" max="6658" width="9" style="5"/>
    <col min="6659" max="6659" width="2.83203125" style="5" customWidth="1"/>
    <col min="6660" max="6660" width="9" style="5" customWidth="1"/>
    <col min="6661" max="6661" width="12.58203125" style="5" customWidth="1"/>
    <col min="6662" max="6662" width="11.5" style="5" customWidth="1"/>
    <col min="6663" max="6663" width="10.08203125" style="5" customWidth="1"/>
    <col min="6664" max="6664" width="18.08203125" style="5" customWidth="1"/>
    <col min="6665" max="6665" width="10.33203125" style="5" customWidth="1"/>
    <col min="6666" max="6667" width="8.83203125" style="5" customWidth="1"/>
    <col min="6668" max="6668" width="13.5" style="5" customWidth="1"/>
    <col min="6669" max="6669" width="12.58203125" style="5" customWidth="1"/>
    <col min="6670" max="6670" width="11.33203125" style="5" customWidth="1"/>
    <col min="6671" max="6671" width="12.58203125" style="5" customWidth="1"/>
    <col min="6672" max="6672" width="12.5" style="5" customWidth="1"/>
    <col min="6673" max="6914" width="9" style="5"/>
    <col min="6915" max="6915" width="2.83203125" style="5" customWidth="1"/>
    <col min="6916" max="6916" width="9" style="5" customWidth="1"/>
    <col min="6917" max="6917" width="12.58203125" style="5" customWidth="1"/>
    <col min="6918" max="6918" width="11.5" style="5" customWidth="1"/>
    <col min="6919" max="6919" width="10.08203125" style="5" customWidth="1"/>
    <col min="6920" max="6920" width="18.08203125" style="5" customWidth="1"/>
    <col min="6921" max="6921" width="10.33203125" style="5" customWidth="1"/>
    <col min="6922" max="6923" width="8.83203125" style="5" customWidth="1"/>
    <col min="6924" max="6924" width="13.5" style="5" customWidth="1"/>
    <col min="6925" max="6925" width="12.58203125" style="5" customWidth="1"/>
    <col min="6926" max="6926" width="11.33203125" style="5" customWidth="1"/>
    <col min="6927" max="6927" width="12.58203125" style="5" customWidth="1"/>
    <col min="6928" max="6928" width="12.5" style="5" customWidth="1"/>
    <col min="6929" max="7170" width="9" style="5"/>
    <col min="7171" max="7171" width="2.83203125" style="5" customWidth="1"/>
    <col min="7172" max="7172" width="9" style="5" customWidth="1"/>
    <col min="7173" max="7173" width="12.58203125" style="5" customWidth="1"/>
    <col min="7174" max="7174" width="11.5" style="5" customWidth="1"/>
    <col min="7175" max="7175" width="10.08203125" style="5" customWidth="1"/>
    <col min="7176" max="7176" width="18.08203125" style="5" customWidth="1"/>
    <col min="7177" max="7177" width="10.33203125" style="5" customWidth="1"/>
    <col min="7178" max="7179" width="8.83203125" style="5" customWidth="1"/>
    <col min="7180" max="7180" width="13.5" style="5" customWidth="1"/>
    <col min="7181" max="7181" width="12.58203125" style="5" customWidth="1"/>
    <col min="7182" max="7182" width="11.33203125" style="5" customWidth="1"/>
    <col min="7183" max="7183" width="12.58203125" style="5" customWidth="1"/>
    <col min="7184" max="7184" width="12.5" style="5" customWidth="1"/>
    <col min="7185" max="7426" width="9" style="5"/>
    <col min="7427" max="7427" width="2.83203125" style="5" customWidth="1"/>
    <col min="7428" max="7428" width="9" style="5" customWidth="1"/>
    <col min="7429" max="7429" width="12.58203125" style="5" customWidth="1"/>
    <col min="7430" max="7430" width="11.5" style="5" customWidth="1"/>
    <col min="7431" max="7431" width="10.08203125" style="5" customWidth="1"/>
    <col min="7432" max="7432" width="18.08203125" style="5" customWidth="1"/>
    <col min="7433" max="7433" width="10.33203125" style="5" customWidth="1"/>
    <col min="7434" max="7435" width="8.83203125" style="5" customWidth="1"/>
    <col min="7436" max="7436" width="13.5" style="5" customWidth="1"/>
    <col min="7437" max="7437" width="12.58203125" style="5" customWidth="1"/>
    <col min="7438" max="7438" width="11.33203125" style="5" customWidth="1"/>
    <col min="7439" max="7439" width="12.58203125" style="5" customWidth="1"/>
    <col min="7440" max="7440" width="12.5" style="5" customWidth="1"/>
    <col min="7441" max="7682" width="9" style="5"/>
    <col min="7683" max="7683" width="2.83203125" style="5" customWidth="1"/>
    <col min="7684" max="7684" width="9" style="5" customWidth="1"/>
    <col min="7685" max="7685" width="12.58203125" style="5" customWidth="1"/>
    <col min="7686" max="7686" width="11.5" style="5" customWidth="1"/>
    <col min="7687" max="7687" width="10.08203125" style="5" customWidth="1"/>
    <col min="7688" max="7688" width="18.08203125" style="5" customWidth="1"/>
    <col min="7689" max="7689" width="10.33203125" style="5" customWidth="1"/>
    <col min="7690" max="7691" width="8.83203125" style="5" customWidth="1"/>
    <col min="7692" max="7692" width="13.5" style="5" customWidth="1"/>
    <col min="7693" max="7693" width="12.58203125" style="5" customWidth="1"/>
    <col min="7694" max="7694" width="11.33203125" style="5" customWidth="1"/>
    <col min="7695" max="7695" width="12.58203125" style="5" customWidth="1"/>
    <col min="7696" max="7696" width="12.5" style="5" customWidth="1"/>
    <col min="7697" max="7938" width="9" style="5"/>
    <col min="7939" max="7939" width="2.83203125" style="5" customWidth="1"/>
    <col min="7940" max="7940" width="9" style="5" customWidth="1"/>
    <col min="7941" max="7941" width="12.58203125" style="5" customWidth="1"/>
    <col min="7942" max="7942" width="11.5" style="5" customWidth="1"/>
    <col min="7943" max="7943" width="10.08203125" style="5" customWidth="1"/>
    <col min="7944" max="7944" width="18.08203125" style="5" customWidth="1"/>
    <col min="7945" max="7945" width="10.33203125" style="5" customWidth="1"/>
    <col min="7946" max="7947" width="8.83203125" style="5" customWidth="1"/>
    <col min="7948" max="7948" width="13.5" style="5" customWidth="1"/>
    <col min="7949" max="7949" width="12.58203125" style="5" customWidth="1"/>
    <col min="7950" max="7950" width="11.33203125" style="5" customWidth="1"/>
    <col min="7951" max="7951" width="12.58203125" style="5" customWidth="1"/>
    <col min="7952" max="7952" width="12.5" style="5" customWidth="1"/>
    <col min="7953" max="8194" width="9" style="5"/>
    <col min="8195" max="8195" width="2.83203125" style="5" customWidth="1"/>
    <col min="8196" max="8196" width="9" style="5" customWidth="1"/>
    <col min="8197" max="8197" width="12.58203125" style="5" customWidth="1"/>
    <col min="8198" max="8198" width="11.5" style="5" customWidth="1"/>
    <col min="8199" max="8199" width="10.08203125" style="5" customWidth="1"/>
    <col min="8200" max="8200" width="18.08203125" style="5" customWidth="1"/>
    <col min="8201" max="8201" width="10.33203125" style="5" customWidth="1"/>
    <col min="8202" max="8203" width="8.83203125" style="5" customWidth="1"/>
    <col min="8204" max="8204" width="13.5" style="5" customWidth="1"/>
    <col min="8205" max="8205" width="12.58203125" style="5" customWidth="1"/>
    <col min="8206" max="8206" width="11.33203125" style="5" customWidth="1"/>
    <col min="8207" max="8207" width="12.58203125" style="5" customWidth="1"/>
    <col min="8208" max="8208" width="12.5" style="5" customWidth="1"/>
    <col min="8209" max="8450" width="9" style="5"/>
    <col min="8451" max="8451" width="2.83203125" style="5" customWidth="1"/>
    <col min="8452" max="8452" width="9" style="5" customWidth="1"/>
    <col min="8453" max="8453" width="12.58203125" style="5" customWidth="1"/>
    <col min="8454" max="8454" width="11.5" style="5" customWidth="1"/>
    <col min="8455" max="8455" width="10.08203125" style="5" customWidth="1"/>
    <col min="8456" max="8456" width="18.08203125" style="5" customWidth="1"/>
    <col min="8457" max="8457" width="10.33203125" style="5" customWidth="1"/>
    <col min="8458" max="8459" width="8.83203125" style="5" customWidth="1"/>
    <col min="8460" max="8460" width="13.5" style="5" customWidth="1"/>
    <col min="8461" max="8461" width="12.58203125" style="5" customWidth="1"/>
    <col min="8462" max="8462" width="11.33203125" style="5" customWidth="1"/>
    <col min="8463" max="8463" width="12.58203125" style="5" customWidth="1"/>
    <col min="8464" max="8464" width="12.5" style="5" customWidth="1"/>
    <col min="8465" max="8706" width="9" style="5"/>
    <col min="8707" max="8707" width="2.83203125" style="5" customWidth="1"/>
    <col min="8708" max="8708" width="9" style="5" customWidth="1"/>
    <col min="8709" max="8709" width="12.58203125" style="5" customWidth="1"/>
    <col min="8710" max="8710" width="11.5" style="5" customWidth="1"/>
    <col min="8711" max="8711" width="10.08203125" style="5" customWidth="1"/>
    <col min="8712" max="8712" width="18.08203125" style="5" customWidth="1"/>
    <col min="8713" max="8713" width="10.33203125" style="5" customWidth="1"/>
    <col min="8714" max="8715" width="8.83203125" style="5" customWidth="1"/>
    <col min="8716" max="8716" width="13.5" style="5" customWidth="1"/>
    <col min="8717" max="8717" width="12.58203125" style="5" customWidth="1"/>
    <col min="8718" max="8718" width="11.33203125" style="5" customWidth="1"/>
    <col min="8719" max="8719" width="12.58203125" style="5" customWidth="1"/>
    <col min="8720" max="8720" width="12.5" style="5" customWidth="1"/>
    <col min="8721" max="8962" width="9" style="5"/>
    <col min="8963" max="8963" width="2.83203125" style="5" customWidth="1"/>
    <col min="8964" max="8964" width="9" style="5" customWidth="1"/>
    <col min="8965" max="8965" width="12.58203125" style="5" customWidth="1"/>
    <col min="8966" max="8966" width="11.5" style="5" customWidth="1"/>
    <col min="8967" max="8967" width="10.08203125" style="5" customWidth="1"/>
    <col min="8968" max="8968" width="18.08203125" style="5" customWidth="1"/>
    <col min="8969" max="8969" width="10.33203125" style="5" customWidth="1"/>
    <col min="8970" max="8971" width="8.83203125" style="5" customWidth="1"/>
    <col min="8972" max="8972" width="13.5" style="5" customWidth="1"/>
    <col min="8973" max="8973" width="12.58203125" style="5" customWidth="1"/>
    <col min="8974" max="8974" width="11.33203125" style="5" customWidth="1"/>
    <col min="8975" max="8975" width="12.58203125" style="5" customWidth="1"/>
    <col min="8976" max="8976" width="12.5" style="5" customWidth="1"/>
    <col min="8977" max="9218" width="9" style="5"/>
    <col min="9219" max="9219" width="2.83203125" style="5" customWidth="1"/>
    <col min="9220" max="9220" width="9" style="5" customWidth="1"/>
    <col min="9221" max="9221" width="12.58203125" style="5" customWidth="1"/>
    <col min="9222" max="9222" width="11.5" style="5" customWidth="1"/>
    <col min="9223" max="9223" width="10.08203125" style="5" customWidth="1"/>
    <col min="9224" max="9224" width="18.08203125" style="5" customWidth="1"/>
    <col min="9225" max="9225" width="10.33203125" style="5" customWidth="1"/>
    <col min="9226" max="9227" width="8.83203125" style="5" customWidth="1"/>
    <col min="9228" max="9228" width="13.5" style="5" customWidth="1"/>
    <col min="9229" max="9229" width="12.58203125" style="5" customWidth="1"/>
    <col min="9230" max="9230" width="11.33203125" style="5" customWidth="1"/>
    <col min="9231" max="9231" width="12.58203125" style="5" customWidth="1"/>
    <col min="9232" max="9232" width="12.5" style="5" customWidth="1"/>
    <col min="9233" max="9474" width="9" style="5"/>
    <col min="9475" max="9475" width="2.83203125" style="5" customWidth="1"/>
    <col min="9476" max="9476" width="9" style="5" customWidth="1"/>
    <col min="9477" max="9477" width="12.58203125" style="5" customWidth="1"/>
    <col min="9478" max="9478" width="11.5" style="5" customWidth="1"/>
    <col min="9479" max="9479" width="10.08203125" style="5" customWidth="1"/>
    <col min="9480" max="9480" width="18.08203125" style="5" customWidth="1"/>
    <col min="9481" max="9481" width="10.33203125" style="5" customWidth="1"/>
    <col min="9482" max="9483" width="8.83203125" style="5" customWidth="1"/>
    <col min="9484" max="9484" width="13.5" style="5" customWidth="1"/>
    <col min="9485" max="9485" width="12.58203125" style="5" customWidth="1"/>
    <col min="9486" max="9486" width="11.33203125" style="5" customWidth="1"/>
    <col min="9487" max="9487" width="12.58203125" style="5" customWidth="1"/>
    <col min="9488" max="9488" width="12.5" style="5" customWidth="1"/>
    <col min="9489" max="9730" width="9" style="5"/>
    <col min="9731" max="9731" width="2.83203125" style="5" customWidth="1"/>
    <col min="9732" max="9732" width="9" style="5" customWidth="1"/>
    <col min="9733" max="9733" width="12.58203125" style="5" customWidth="1"/>
    <col min="9734" max="9734" width="11.5" style="5" customWidth="1"/>
    <col min="9735" max="9735" width="10.08203125" style="5" customWidth="1"/>
    <col min="9736" max="9736" width="18.08203125" style="5" customWidth="1"/>
    <col min="9737" max="9737" width="10.33203125" style="5" customWidth="1"/>
    <col min="9738" max="9739" width="8.83203125" style="5" customWidth="1"/>
    <col min="9740" max="9740" width="13.5" style="5" customWidth="1"/>
    <col min="9741" max="9741" width="12.58203125" style="5" customWidth="1"/>
    <col min="9742" max="9742" width="11.33203125" style="5" customWidth="1"/>
    <col min="9743" max="9743" width="12.58203125" style="5" customWidth="1"/>
    <col min="9744" max="9744" width="12.5" style="5" customWidth="1"/>
    <col min="9745" max="9986" width="9" style="5"/>
    <col min="9987" max="9987" width="2.83203125" style="5" customWidth="1"/>
    <col min="9988" max="9988" width="9" style="5" customWidth="1"/>
    <col min="9989" max="9989" width="12.58203125" style="5" customWidth="1"/>
    <col min="9990" max="9990" width="11.5" style="5" customWidth="1"/>
    <col min="9991" max="9991" width="10.08203125" style="5" customWidth="1"/>
    <col min="9992" max="9992" width="18.08203125" style="5" customWidth="1"/>
    <col min="9993" max="9993" width="10.33203125" style="5" customWidth="1"/>
    <col min="9994" max="9995" width="8.83203125" style="5" customWidth="1"/>
    <col min="9996" max="9996" width="13.5" style="5" customWidth="1"/>
    <col min="9997" max="9997" width="12.58203125" style="5" customWidth="1"/>
    <col min="9998" max="9998" width="11.33203125" style="5" customWidth="1"/>
    <col min="9999" max="9999" width="12.58203125" style="5" customWidth="1"/>
    <col min="10000" max="10000" width="12.5" style="5" customWidth="1"/>
    <col min="10001" max="10242" width="9" style="5"/>
    <col min="10243" max="10243" width="2.83203125" style="5" customWidth="1"/>
    <col min="10244" max="10244" width="9" style="5" customWidth="1"/>
    <col min="10245" max="10245" width="12.58203125" style="5" customWidth="1"/>
    <col min="10246" max="10246" width="11.5" style="5" customWidth="1"/>
    <col min="10247" max="10247" width="10.08203125" style="5" customWidth="1"/>
    <col min="10248" max="10248" width="18.08203125" style="5" customWidth="1"/>
    <col min="10249" max="10249" width="10.33203125" style="5" customWidth="1"/>
    <col min="10250" max="10251" width="8.83203125" style="5" customWidth="1"/>
    <col min="10252" max="10252" width="13.5" style="5" customWidth="1"/>
    <col min="10253" max="10253" width="12.58203125" style="5" customWidth="1"/>
    <col min="10254" max="10254" width="11.33203125" style="5" customWidth="1"/>
    <col min="10255" max="10255" width="12.58203125" style="5" customWidth="1"/>
    <col min="10256" max="10256" width="12.5" style="5" customWidth="1"/>
    <col min="10257" max="10498" width="9" style="5"/>
    <col min="10499" max="10499" width="2.83203125" style="5" customWidth="1"/>
    <col min="10500" max="10500" width="9" style="5" customWidth="1"/>
    <col min="10501" max="10501" width="12.58203125" style="5" customWidth="1"/>
    <col min="10502" max="10502" width="11.5" style="5" customWidth="1"/>
    <col min="10503" max="10503" width="10.08203125" style="5" customWidth="1"/>
    <col min="10504" max="10504" width="18.08203125" style="5" customWidth="1"/>
    <col min="10505" max="10505" width="10.33203125" style="5" customWidth="1"/>
    <col min="10506" max="10507" width="8.83203125" style="5" customWidth="1"/>
    <col min="10508" max="10508" width="13.5" style="5" customWidth="1"/>
    <col min="10509" max="10509" width="12.58203125" style="5" customWidth="1"/>
    <col min="10510" max="10510" width="11.33203125" style="5" customWidth="1"/>
    <col min="10511" max="10511" width="12.58203125" style="5" customWidth="1"/>
    <col min="10512" max="10512" width="12.5" style="5" customWidth="1"/>
    <col min="10513" max="10754" width="9" style="5"/>
    <col min="10755" max="10755" width="2.83203125" style="5" customWidth="1"/>
    <col min="10756" max="10756" width="9" style="5" customWidth="1"/>
    <col min="10757" max="10757" width="12.58203125" style="5" customWidth="1"/>
    <col min="10758" max="10758" width="11.5" style="5" customWidth="1"/>
    <col min="10759" max="10759" width="10.08203125" style="5" customWidth="1"/>
    <col min="10760" max="10760" width="18.08203125" style="5" customWidth="1"/>
    <col min="10761" max="10761" width="10.33203125" style="5" customWidth="1"/>
    <col min="10762" max="10763" width="8.83203125" style="5" customWidth="1"/>
    <col min="10764" max="10764" width="13.5" style="5" customWidth="1"/>
    <col min="10765" max="10765" width="12.58203125" style="5" customWidth="1"/>
    <col min="10766" max="10766" width="11.33203125" style="5" customWidth="1"/>
    <col min="10767" max="10767" width="12.58203125" style="5" customWidth="1"/>
    <col min="10768" max="10768" width="12.5" style="5" customWidth="1"/>
    <col min="10769" max="11010" width="9" style="5"/>
    <col min="11011" max="11011" width="2.83203125" style="5" customWidth="1"/>
    <col min="11012" max="11012" width="9" style="5" customWidth="1"/>
    <col min="11013" max="11013" width="12.58203125" style="5" customWidth="1"/>
    <col min="11014" max="11014" width="11.5" style="5" customWidth="1"/>
    <col min="11015" max="11015" width="10.08203125" style="5" customWidth="1"/>
    <col min="11016" max="11016" width="18.08203125" style="5" customWidth="1"/>
    <col min="11017" max="11017" width="10.33203125" style="5" customWidth="1"/>
    <col min="11018" max="11019" width="8.83203125" style="5" customWidth="1"/>
    <col min="11020" max="11020" width="13.5" style="5" customWidth="1"/>
    <col min="11021" max="11021" width="12.58203125" style="5" customWidth="1"/>
    <col min="11022" max="11022" width="11.33203125" style="5" customWidth="1"/>
    <col min="11023" max="11023" width="12.58203125" style="5" customWidth="1"/>
    <col min="11024" max="11024" width="12.5" style="5" customWidth="1"/>
    <col min="11025" max="11266" width="9" style="5"/>
    <col min="11267" max="11267" width="2.83203125" style="5" customWidth="1"/>
    <col min="11268" max="11268" width="9" style="5" customWidth="1"/>
    <col min="11269" max="11269" width="12.58203125" style="5" customWidth="1"/>
    <col min="11270" max="11270" width="11.5" style="5" customWidth="1"/>
    <col min="11271" max="11271" width="10.08203125" style="5" customWidth="1"/>
    <col min="11272" max="11272" width="18.08203125" style="5" customWidth="1"/>
    <col min="11273" max="11273" width="10.33203125" style="5" customWidth="1"/>
    <col min="11274" max="11275" width="8.83203125" style="5" customWidth="1"/>
    <col min="11276" max="11276" width="13.5" style="5" customWidth="1"/>
    <col min="11277" max="11277" width="12.58203125" style="5" customWidth="1"/>
    <col min="11278" max="11278" width="11.33203125" style="5" customWidth="1"/>
    <col min="11279" max="11279" width="12.58203125" style="5" customWidth="1"/>
    <col min="11280" max="11280" width="12.5" style="5" customWidth="1"/>
    <col min="11281" max="11522" width="9" style="5"/>
    <col min="11523" max="11523" width="2.83203125" style="5" customWidth="1"/>
    <col min="11524" max="11524" width="9" style="5" customWidth="1"/>
    <col min="11525" max="11525" width="12.58203125" style="5" customWidth="1"/>
    <col min="11526" max="11526" width="11.5" style="5" customWidth="1"/>
    <col min="11527" max="11527" width="10.08203125" style="5" customWidth="1"/>
    <col min="11528" max="11528" width="18.08203125" style="5" customWidth="1"/>
    <col min="11529" max="11529" width="10.33203125" style="5" customWidth="1"/>
    <col min="11530" max="11531" width="8.83203125" style="5" customWidth="1"/>
    <col min="11532" max="11532" width="13.5" style="5" customWidth="1"/>
    <col min="11533" max="11533" width="12.58203125" style="5" customWidth="1"/>
    <col min="11534" max="11534" width="11.33203125" style="5" customWidth="1"/>
    <col min="11535" max="11535" width="12.58203125" style="5" customWidth="1"/>
    <col min="11536" max="11536" width="12.5" style="5" customWidth="1"/>
    <col min="11537" max="11778" width="9" style="5"/>
    <col min="11779" max="11779" width="2.83203125" style="5" customWidth="1"/>
    <col min="11780" max="11780" width="9" style="5" customWidth="1"/>
    <col min="11781" max="11781" width="12.58203125" style="5" customWidth="1"/>
    <col min="11782" max="11782" width="11.5" style="5" customWidth="1"/>
    <col min="11783" max="11783" width="10.08203125" style="5" customWidth="1"/>
    <col min="11784" max="11784" width="18.08203125" style="5" customWidth="1"/>
    <col min="11785" max="11785" width="10.33203125" style="5" customWidth="1"/>
    <col min="11786" max="11787" width="8.83203125" style="5" customWidth="1"/>
    <col min="11788" max="11788" width="13.5" style="5" customWidth="1"/>
    <col min="11789" max="11789" width="12.58203125" style="5" customWidth="1"/>
    <col min="11790" max="11790" width="11.33203125" style="5" customWidth="1"/>
    <col min="11791" max="11791" width="12.58203125" style="5" customWidth="1"/>
    <col min="11792" max="11792" width="12.5" style="5" customWidth="1"/>
    <col min="11793" max="12034" width="9" style="5"/>
    <col min="12035" max="12035" width="2.83203125" style="5" customWidth="1"/>
    <col min="12036" max="12036" width="9" style="5" customWidth="1"/>
    <col min="12037" max="12037" width="12.58203125" style="5" customWidth="1"/>
    <col min="12038" max="12038" width="11.5" style="5" customWidth="1"/>
    <col min="12039" max="12039" width="10.08203125" style="5" customWidth="1"/>
    <col min="12040" max="12040" width="18.08203125" style="5" customWidth="1"/>
    <col min="12041" max="12041" width="10.33203125" style="5" customWidth="1"/>
    <col min="12042" max="12043" width="8.83203125" style="5" customWidth="1"/>
    <col min="12044" max="12044" width="13.5" style="5" customWidth="1"/>
    <col min="12045" max="12045" width="12.58203125" style="5" customWidth="1"/>
    <col min="12046" max="12046" width="11.33203125" style="5" customWidth="1"/>
    <col min="12047" max="12047" width="12.58203125" style="5" customWidth="1"/>
    <col min="12048" max="12048" width="12.5" style="5" customWidth="1"/>
    <col min="12049" max="12290" width="9" style="5"/>
    <col min="12291" max="12291" width="2.83203125" style="5" customWidth="1"/>
    <col min="12292" max="12292" width="9" style="5" customWidth="1"/>
    <col min="12293" max="12293" width="12.58203125" style="5" customWidth="1"/>
    <col min="12294" max="12294" width="11.5" style="5" customWidth="1"/>
    <col min="12295" max="12295" width="10.08203125" style="5" customWidth="1"/>
    <col min="12296" max="12296" width="18.08203125" style="5" customWidth="1"/>
    <col min="12297" max="12297" width="10.33203125" style="5" customWidth="1"/>
    <col min="12298" max="12299" width="8.83203125" style="5" customWidth="1"/>
    <col min="12300" max="12300" width="13.5" style="5" customWidth="1"/>
    <col min="12301" max="12301" width="12.58203125" style="5" customWidth="1"/>
    <col min="12302" max="12302" width="11.33203125" style="5" customWidth="1"/>
    <col min="12303" max="12303" width="12.58203125" style="5" customWidth="1"/>
    <col min="12304" max="12304" width="12.5" style="5" customWidth="1"/>
    <col min="12305" max="12546" width="9" style="5"/>
    <col min="12547" max="12547" width="2.83203125" style="5" customWidth="1"/>
    <col min="12548" max="12548" width="9" style="5" customWidth="1"/>
    <col min="12549" max="12549" width="12.58203125" style="5" customWidth="1"/>
    <col min="12550" max="12550" width="11.5" style="5" customWidth="1"/>
    <col min="12551" max="12551" width="10.08203125" style="5" customWidth="1"/>
    <col min="12552" max="12552" width="18.08203125" style="5" customWidth="1"/>
    <col min="12553" max="12553" width="10.33203125" style="5" customWidth="1"/>
    <col min="12554" max="12555" width="8.83203125" style="5" customWidth="1"/>
    <col min="12556" max="12556" width="13.5" style="5" customWidth="1"/>
    <col min="12557" max="12557" width="12.58203125" style="5" customWidth="1"/>
    <col min="12558" max="12558" width="11.33203125" style="5" customWidth="1"/>
    <col min="12559" max="12559" width="12.58203125" style="5" customWidth="1"/>
    <col min="12560" max="12560" width="12.5" style="5" customWidth="1"/>
    <col min="12561" max="12802" width="9" style="5"/>
    <col min="12803" max="12803" width="2.83203125" style="5" customWidth="1"/>
    <col min="12804" max="12804" width="9" style="5" customWidth="1"/>
    <col min="12805" max="12805" width="12.58203125" style="5" customWidth="1"/>
    <col min="12806" max="12806" width="11.5" style="5" customWidth="1"/>
    <col min="12807" max="12807" width="10.08203125" style="5" customWidth="1"/>
    <col min="12808" max="12808" width="18.08203125" style="5" customWidth="1"/>
    <col min="12809" max="12809" width="10.33203125" style="5" customWidth="1"/>
    <col min="12810" max="12811" width="8.83203125" style="5" customWidth="1"/>
    <col min="12812" max="12812" width="13.5" style="5" customWidth="1"/>
    <col min="12813" max="12813" width="12.58203125" style="5" customWidth="1"/>
    <col min="12814" max="12814" width="11.33203125" style="5" customWidth="1"/>
    <col min="12815" max="12815" width="12.58203125" style="5" customWidth="1"/>
    <col min="12816" max="12816" width="12.5" style="5" customWidth="1"/>
    <col min="12817" max="13058" width="9" style="5"/>
    <col min="13059" max="13059" width="2.83203125" style="5" customWidth="1"/>
    <col min="13060" max="13060" width="9" style="5" customWidth="1"/>
    <col min="13061" max="13061" width="12.58203125" style="5" customWidth="1"/>
    <col min="13062" max="13062" width="11.5" style="5" customWidth="1"/>
    <col min="13063" max="13063" width="10.08203125" style="5" customWidth="1"/>
    <col min="13064" max="13064" width="18.08203125" style="5" customWidth="1"/>
    <col min="13065" max="13065" width="10.33203125" style="5" customWidth="1"/>
    <col min="13066" max="13067" width="8.83203125" style="5" customWidth="1"/>
    <col min="13068" max="13068" width="13.5" style="5" customWidth="1"/>
    <col min="13069" max="13069" width="12.58203125" style="5" customWidth="1"/>
    <col min="13070" max="13070" width="11.33203125" style="5" customWidth="1"/>
    <col min="13071" max="13071" width="12.58203125" style="5" customWidth="1"/>
    <col min="13072" max="13072" width="12.5" style="5" customWidth="1"/>
    <col min="13073" max="13314" width="9" style="5"/>
    <col min="13315" max="13315" width="2.83203125" style="5" customWidth="1"/>
    <col min="13316" max="13316" width="9" style="5" customWidth="1"/>
    <col min="13317" max="13317" width="12.58203125" style="5" customWidth="1"/>
    <col min="13318" max="13318" width="11.5" style="5" customWidth="1"/>
    <col min="13319" max="13319" width="10.08203125" style="5" customWidth="1"/>
    <col min="13320" max="13320" width="18.08203125" style="5" customWidth="1"/>
    <col min="13321" max="13321" width="10.33203125" style="5" customWidth="1"/>
    <col min="13322" max="13323" width="8.83203125" style="5" customWidth="1"/>
    <col min="13324" max="13324" width="13.5" style="5" customWidth="1"/>
    <col min="13325" max="13325" width="12.58203125" style="5" customWidth="1"/>
    <col min="13326" max="13326" width="11.33203125" style="5" customWidth="1"/>
    <col min="13327" max="13327" width="12.58203125" style="5" customWidth="1"/>
    <col min="13328" max="13328" width="12.5" style="5" customWidth="1"/>
    <col min="13329" max="13570" width="9" style="5"/>
    <col min="13571" max="13571" width="2.83203125" style="5" customWidth="1"/>
    <col min="13572" max="13572" width="9" style="5" customWidth="1"/>
    <col min="13573" max="13573" width="12.58203125" style="5" customWidth="1"/>
    <col min="13574" max="13574" width="11.5" style="5" customWidth="1"/>
    <col min="13575" max="13575" width="10.08203125" style="5" customWidth="1"/>
    <col min="13576" max="13576" width="18.08203125" style="5" customWidth="1"/>
    <col min="13577" max="13577" width="10.33203125" style="5" customWidth="1"/>
    <col min="13578" max="13579" width="8.83203125" style="5" customWidth="1"/>
    <col min="13580" max="13580" width="13.5" style="5" customWidth="1"/>
    <col min="13581" max="13581" width="12.58203125" style="5" customWidth="1"/>
    <col min="13582" max="13582" width="11.33203125" style="5" customWidth="1"/>
    <col min="13583" max="13583" width="12.58203125" style="5" customWidth="1"/>
    <col min="13584" max="13584" width="12.5" style="5" customWidth="1"/>
    <col min="13585" max="13826" width="9" style="5"/>
    <col min="13827" max="13827" width="2.83203125" style="5" customWidth="1"/>
    <col min="13828" max="13828" width="9" style="5" customWidth="1"/>
    <col min="13829" max="13829" width="12.58203125" style="5" customWidth="1"/>
    <col min="13830" max="13830" width="11.5" style="5" customWidth="1"/>
    <col min="13831" max="13831" width="10.08203125" style="5" customWidth="1"/>
    <col min="13832" max="13832" width="18.08203125" style="5" customWidth="1"/>
    <col min="13833" max="13833" width="10.33203125" style="5" customWidth="1"/>
    <col min="13834" max="13835" width="8.83203125" style="5" customWidth="1"/>
    <col min="13836" max="13836" width="13.5" style="5" customWidth="1"/>
    <col min="13837" max="13837" width="12.58203125" style="5" customWidth="1"/>
    <col min="13838" max="13838" width="11.33203125" style="5" customWidth="1"/>
    <col min="13839" max="13839" width="12.58203125" style="5" customWidth="1"/>
    <col min="13840" max="13840" width="12.5" style="5" customWidth="1"/>
    <col min="13841" max="14082" width="9" style="5"/>
    <col min="14083" max="14083" width="2.83203125" style="5" customWidth="1"/>
    <col min="14084" max="14084" width="9" style="5" customWidth="1"/>
    <col min="14085" max="14085" width="12.58203125" style="5" customWidth="1"/>
    <col min="14086" max="14086" width="11.5" style="5" customWidth="1"/>
    <col min="14087" max="14087" width="10.08203125" style="5" customWidth="1"/>
    <col min="14088" max="14088" width="18.08203125" style="5" customWidth="1"/>
    <col min="14089" max="14089" width="10.33203125" style="5" customWidth="1"/>
    <col min="14090" max="14091" width="8.83203125" style="5" customWidth="1"/>
    <col min="14092" max="14092" width="13.5" style="5" customWidth="1"/>
    <col min="14093" max="14093" width="12.58203125" style="5" customWidth="1"/>
    <col min="14094" max="14094" width="11.33203125" style="5" customWidth="1"/>
    <col min="14095" max="14095" width="12.58203125" style="5" customWidth="1"/>
    <col min="14096" max="14096" width="12.5" style="5" customWidth="1"/>
    <col min="14097" max="14338" width="9" style="5"/>
    <col min="14339" max="14339" width="2.83203125" style="5" customWidth="1"/>
    <col min="14340" max="14340" width="9" style="5" customWidth="1"/>
    <col min="14341" max="14341" width="12.58203125" style="5" customWidth="1"/>
    <col min="14342" max="14342" width="11.5" style="5" customWidth="1"/>
    <col min="14343" max="14343" width="10.08203125" style="5" customWidth="1"/>
    <col min="14344" max="14344" width="18.08203125" style="5" customWidth="1"/>
    <col min="14345" max="14345" width="10.33203125" style="5" customWidth="1"/>
    <col min="14346" max="14347" width="8.83203125" style="5" customWidth="1"/>
    <col min="14348" max="14348" width="13.5" style="5" customWidth="1"/>
    <col min="14349" max="14349" width="12.58203125" style="5" customWidth="1"/>
    <col min="14350" max="14350" width="11.33203125" style="5" customWidth="1"/>
    <col min="14351" max="14351" width="12.58203125" style="5" customWidth="1"/>
    <col min="14352" max="14352" width="12.5" style="5" customWidth="1"/>
    <col min="14353" max="14594" width="9" style="5"/>
    <col min="14595" max="14595" width="2.83203125" style="5" customWidth="1"/>
    <col min="14596" max="14596" width="9" style="5" customWidth="1"/>
    <col min="14597" max="14597" width="12.58203125" style="5" customWidth="1"/>
    <col min="14598" max="14598" width="11.5" style="5" customWidth="1"/>
    <col min="14599" max="14599" width="10.08203125" style="5" customWidth="1"/>
    <col min="14600" max="14600" width="18.08203125" style="5" customWidth="1"/>
    <col min="14601" max="14601" width="10.33203125" style="5" customWidth="1"/>
    <col min="14602" max="14603" width="8.83203125" style="5" customWidth="1"/>
    <col min="14604" max="14604" width="13.5" style="5" customWidth="1"/>
    <col min="14605" max="14605" width="12.58203125" style="5" customWidth="1"/>
    <col min="14606" max="14606" width="11.33203125" style="5" customWidth="1"/>
    <col min="14607" max="14607" width="12.58203125" style="5" customWidth="1"/>
    <col min="14608" max="14608" width="12.5" style="5" customWidth="1"/>
    <col min="14609" max="14850" width="9" style="5"/>
    <col min="14851" max="14851" width="2.83203125" style="5" customWidth="1"/>
    <col min="14852" max="14852" width="9" style="5" customWidth="1"/>
    <col min="14853" max="14853" width="12.58203125" style="5" customWidth="1"/>
    <col min="14854" max="14854" width="11.5" style="5" customWidth="1"/>
    <col min="14855" max="14855" width="10.08203125" style="5" customWidth="1"/>
    <col min="14856" max="14856" width="18.08203125" style="5" customWidth="1"/>
    <col min="14857" max="14857" width="10.33203125" style="5" customWidth="1"/>
    <col min="14858" max="14859" width="8.83203125" style="5" customWidth="1"/>
    <col min="14860" max="14860" width="13.5" style="5" customWidth="1"/>
    <col min="14861" max="14861" width="12.58203125" style="5" customWidth="1"/>
    <col min="14862" max="14862" width="11.33203125" style="5" customWidth="1"/>
    <col min="14863" max="14863" width="12.58203125" style="5" customWidth="1"/>
    <col min="14864" max="14864" width="12.5" style="5" customWidth="1"/>
    <col min="14865" max="15106" width="9" style="5"/>
    <col min="15107" max="15107" width="2.83203125" style="5" customWidth="1"/>
    <col min="15108" max="15108" width="9" style="5" customWidth="1"/>
    <col min="15109" max="15109" width="12.58203125" style="5" customWidth="1"/>
    <col min="15110" max="15110" width="11.5" style="5" customWidth="1"/>
    <col min="15111" max="15111" width="10.08203125" style="5" customWidth="1"/>
    <col min="15112" max="15112" width="18.08203125" style="5" customWidth="1"/>
    <col min="15113" max="15113" width="10.33203125" style="5" customWidth="1"/>
    <col min="15114" max="15115" width="8.83203125" style="5" customWidth="1"/>
    <col min="15116" max="15116" width="13.5" style="5" customWidth="1"/>
    <col min="15117" max="15117" width="12.58203125" style="5" customWidth="1"/>
    <col min="15118" max="15118" width="11.33203125" style="5" customWidth="1"/>
    <col min="15119" max="15119" width="12.58203125" style="5" customWidth="1"/>
    <col min="15120" max="15120" width="12.5" style="5" customWidth="1"/>
    <col min="15121" max="15362" width="9" style="5"/>
    <col min="15363" max="15363" width="2.83203125" style="5" customWidth="1"/>
    <col min="15364" max="15364" width="9" style="5" customWidth="1"/>
    <col min="15365" max="15365" width="12.58203125" style="5" customWidth="1"/>
    <col min="15366" max="15366" width="11.5" style="5" customWidth="1"/>
    <col min="15367" max="15367" width="10.08203125" style="5" customWidth="1"/>
    <col min="15368" max="15368" width="18.08203125" style="5" customWidth="1"/>
    <col min="15369" max="15369" width="10.33203125" style="5" customWidth="1"/>
    <col min="15370" max="15371" width="8.83203125" style="5" customWidth="1"/>
    <col min="15372" max="15372" width="13.5" style="5" customWidth="1"/>
    <col min="15373" max="15373" width="12.58203125" style="5" customWidth="1"/>
    <col min="15374" max="15374" width="11.33203125" style="5" customWidth="1"/>
    <col min="15375" max="15375" width="12.58203125" style="5" customWidth="1"/>
    <col min="15376" max="15376" width="12.5" style="5" customWidth="1"/>
    <col min="15377" max="15618" width="9" style="5"/>
    <col min="15619" max="15619" width="2.83203125" style="5" customWidth="1"/>
    <col min="15620" max="15620" width="9" style="5" customWidth="1"/>
    <col min="15621" max="15621" width="12.58203125" style="5" customWidth="1"/>
    <col min="15622" max="15622" width="11.5" style="5" customWidth="1"/>
    <col min="15623" max="15623" width="10.08203125" style="5" customWidth="1"/>
    <col min="15624" max="15624" width="18.08203125" style="5" customWidth="1"/>
    <col min="15625" max="15625" width="10.33203125" style="5" customWidth="1"/>
    <col min="15626" max="15627" width="8.83203125" style="5" customWidth="1"/>
    <col min="15628" max="15628" width="13.5" style="5" customWidth="1"/>
    <col min="15629" max="15629" width="12.58203125" style="5" customWidth="1"/>
    <col min="15630" max="15630" width="11.33203125" style="5" customWidth="1"/>
    <col min="15631" max="15631" width="12.58203125" style="5" customWidth="1"/>
    <col min="15632" max="15632" width="12.5" style="5" customWidth="1"/>
    <col min="15633" max="15874" width="9" style="5"/>
    <col min="15875" max="15875" width="2.83203125" style="5" customWidth="1"/>
    <col min="15876" max="15876" width="9" style="5" customWidth="1"/>
    <col min="15877" max="15877" width="12.58203125" style="5" customWidth="1"/>
    <col min="15878" max="15878" width="11.5" style="5" customWidth="1"/>
    <col min="15879" max="15879" width="10.08203125" style="5" customWidth="1"/>
    <col min="15880" max="15880" width="18.08203125" style="5" customWidth="1"/>
    <col min="15881" max="15881" width="10.33203125" style="5" customWidth="1"/>
    <col min="15882" max="15883" width="8.83203125" style="5" customWidth="1"/>
    <col min="15884" max="15884" width="13.5" style="5" customWidth="1"/>
    <col min="15885" max="15885" width="12.58203125" style="5" customWidth="1"/>
    <col min="15886" max="15886" width="11.33203125" style="5" customWidth="1"/>
    <col min="15887" max="15887" width="12.58203125" style="5" customWidth="1"/>
    <col min="15888" max="15888" width="12.5" style="5" customWidth="1"/>
    <col min="15889" max="16130" width="9" style="5"/>
    <col min="16131" max="16131" width="2.83203125" style="5" customWidth="1"/>
    <col min="16132" max="16132" width="9" style="5" customWidth="1"/>
    <col min="16133" max="16133" width="12.58203125" style="5" customWidth="1"/>
    <col min="16134" max="16134" width="11.5" style="5" customWidth="1"/>
    <col min="16135" max="16135" width="10.08203125" style="5" customWidth="1"/>
    <col min="16136" max="16136" width="18.08203125" style="5" customWidth="1"/>
    <col min="16137" max="16137" width="10.33203125" style="5" customWidth="1"/>
    <col min="16138" max="16139" width="8.83203125" style="5" customWidth="1"/>
    <col min="16140" max="16140" width="13.5" style="5" customWidth="1"/>
    <col min="16141" max="16141" width="12.58203125" style="5" customWidth="1"/>
    <col min="16142" max="16142" width="11.33203125" style="5" customWidth="1"/>
    <col min="16143" max="16143" width="12.58203125" style="5" customWidth="1"/>
    <col min="16144" max="16144" width="12.5" style="5" customWidth="1"/>
    <col min="16145" max="16384" width="9" style="5"/>
  </cols>
  <sheetData>
    <row r="1" spans="2:13" s="1" customFormat="1" ht="53.25" customHeight="1">
      <c r="B1" s="203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33"/>
    </row>
    <row r="2" spans="2:13" s="1" customFormat="1" ht="20.25" customHeight="1">
      <c r="B2" s="8" t="s">
        <v>1</v>
      </c>
      <c r="C2" s="9" t="s">
        <v>2</v>
      </c>
      <c r="D2" s="10" t="s">
        <v>3</v>
      </c>
      <c r="E2" s="11"/>
      <c r="F2" s="8" t="s">
        <v>4</v>
      </c>
      <c r="G2" s="204" t="s">
        <v>5</v>
      </c>
      <c r="H2" s="205"/>
      <c r="I2" s="205"/>
      <c r="J2" s="205"/>
      <c r="K2" s="205"/>
      <c r="L2" s="206"/>
    </row>
    <row r="3" spans="2:13" s="1" customFormat="1" ht="20.25" customHeight="1">
      <c r="B3" s="10" t="s">
        <v>6</v>
      </c>
      <c r="C3" s="9" t="s">
        <v>7</v>
      </c>
      <c r="D3" s="8" t="s">
        <v>8</v>
      </c>
      <c r="E3" s="11">
        <v>13910740774</v>
      </c>
      <c r="F3" s="10" t="s">
        <v>9</v>
      </c>
      <c r="G3" s="204">
        <v>30</v>
      </c>
      <c r="H3" s="205"/>
      <c r="I3" s="205"/>
      <c r="J3" s="205"/>
      <c r="K3" s="205"/>
      <c r="L3" s="206"/>
    </row>
    <row r="4" spans="2:13" s="2" customFormat="1" ht="15.75" customHeight="1"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34"/>
    </row>
    <row r="5" spans="2:13" s="3" customFormat="1" ht="36" customHeight="1">
      <c r="B5" s="12" t="s">
        <v>10</v>
      </c>
      <c r="C5" s="12" t="s">
        <v>11</v>
      </c>
      <c r="D5" s="208" t="s">
        <v>12</v>
      </c>
      <c r="E5" s="209"/>
      <c r="F5" s="12" t="s">
        <v>13</v>
      </c>
      <c r="G5" s="12" t="s">
        <v>14</v>
      </c>
      <c r="H5" s="12" t="s">
        <v>15</v>
      </c>
      <c r="I5" s="12" t="s">
        <v>14</v>
      </c>
      <c r="J5" s="12" t="s">
        <v>16</v>
      </c>
      <c r="K5" s="12" t="s">
        <v>17</v>
      </c>
      <c r="L5" s="12" t="s">
        <v>18</v>
      </c>
    </row>
    <row r="6" spans="2:13" s="3" customFormat="1" ht="20.149999999999999" customHeight="1">
      <c r="B6" s="228" t="s">
        <v>19</v>
      </c>
      <c r="C6" s="328" t="s">
        <v>20</v>
      </c>
      <c r="D6" s="210" t="s">
        <v>21</v>
      </c>
      <c r="E6" s="211"/>
      <c r="F6" s="13">
        <v>5</v>
      </c>
      <c r="G6" s="13" t="s">
        <v>22</v>
      </c>
      <c r="H6" s="13">
        <v>1</v>
      </c>
      <c r="I6" s="13" t="s">
        <v>23</v>
      </c>
      <c r="J6" s="13">
        <v>4730</v>
      </c>
      <c r="K6" s="17">
        <f t="shared" ref="K6:K15" si="0">F6*H6*J6</f>
        <v>23650</v>
      </c>
      <c r="L6" s="13" t="s">
        <v>24</v>
      </c>
    </row>
    <row r="7" spans="2:13" s="3" customFormat="1" ht="20.149999999999999" customHeight="1">
      <c r="B7" s="228"/>
      <c r="C7" s="329"/>
      <c r="D7" s="210" t="s">
        <v>25</v>
      </c>
      <c r="E7" s="211"/>
      <c r="F7" s="13">
        <v>15</v>
      </c>
      <c r="G7" s="13" t="s">
        <v>22</v>
      </c>
      <c r="H7" s="13">
        <v>1</v>
      </c>
      <c r="I7" s="13" t="s">
        <v>23</v>
      </c>
      <c r="J7" s="13">
        <v>2820</v>
      </c>
      <c r="K7" s="17">
        <f t="shared" si="0"/>
        <v>42300</v>
      </c>
      <c r="L7" s="13" t="s">
        <v>24</v>
      </c>
    </row>
    <row r="8" spans="2:13" s="3" customFormat="1" ht="20.149999999999999" customHeight="1">
      <c r="B8" s="228"/>
      <c r="C8" s="330" t="s">
        <v>26</v>
      </c>
      <c r="D8" s="210" t="s">
        <v>21</v>
      </c>
      <c r="E8" s="211"/>
      <c r="F8" s="13">
        <v>3</v>
      </c>
      <c r="G8" s="13" t="s">
        <v>22</v>
      </c>
      <c r="H8" s="13">
        <v>1</v>
      </c>
      <c r="I8" s="13" t="s">
        <v>23</v>
      </c>
      <c r="J8" s="13">
        <v>8940</v>
      </c>
      <c r="K8" s="17">
        <f t="shared" si="0"/>
        <v>26820</v>
      </c>
      <c r="L8" s="13" t="s">
        <v>27</v>
      </c>
    </row>
    <row r="9" spans="2:13" s="3" customFormat="1" ht="20.149999999999999" customHeight="1">
      <c r="B9" s="228"/>
      <c r="C9" s="330"/>
      <c r="D9" s="210" t="s">
        <v>25</v>
      </c>
      <c r="E9" s="211"/>
      <c r="F9" s="13">
        <v>7</v>
      </c>
      <c r="G9" s="13" t="s">
        <v>22</v>
      </c>
      <c r="H9" s="13">
        <v>1</v>
      </c>
      <c r="I9" s="13" t="s">
        <v>23</v>
      </c>
      <c r="J9" s="13">
        <v>3430</v>
      </c>
      <c r="K9" s="17">
        <f t="shared" si="0"/>
        <v>24010</v>
      </c>
      <c r="L9" s="13" t="s">
        <v>27</v>
      </c>
    </row>
    <row r="10" spans="2:13" s="3" customFormat="1" ht="20.149999999999999" customHeight="1">
      <c r="B10" s="228"/>
      <c r="C10" s="330" t="s">
        <v>28</v>
      </c>
      <c r="D10" s="210" t="s">
        <v>21</v>
      </c>
      <c r="E10" s="211"/>
      <c r="F10" s="13">
        <v>1</v>
      </c>
      <c r="G10" s="13" t="s">
        <v>22</v>
      </c>
      <c r="H10" s="13">
        <v>1</v>
      </c>
      <c r="I10" s="13" t="s">
        <v>23</v>
      </c>
      <c r="J10" s="13">
        <v>5850</v>
      </c>
      <c r="K10" s="17">
        <f t="shared" si="0"/>
        <v>5850</v>
      </c>
      <c r="L10" s="13" t="s">
        <v>29</v>
      </c>
    </row>
    <row r="11" spans="2:13" s="3" customFormat="1" ht="20.149999999999999" customHeight="1">
      <c r="B11" s="228"/>
      <c r="C11" s="330"/>
      <c r="D11" s="210" t="s">
        <v>25</v>
      </c>
      <c r="E11" s="211"/>
      <c r="F11" s="13">
        <v>1</v>
      </c>
      <c r="G11" s="13" t="s">
        <v>22</v>
      </c>
      <c r="H11" s="13">
        <v>1</v>
      </c>
      <c r="I11" s="13" t="s">
        <v>23</v>
      </c>
      <c r="J11" s="13">
        <v>2480</v>
      </c>
      <c r="K11" s="17">
        <f t="shared" si="0"/>
        <v>2480</v>
      </c>
      <c r="L11" s="13" t="s">
        <v>29</v>
      </c>
    </row>
    <row r="12" spans="2:13" s="3" customFormat="1" ht="20.149999999999999" customHeight="1">
      <c r="B12" s="228"/>
      <c r="C12" s="330" t="s">
        <v>30</v>
      </c>
      <c r="D12" s="210" t="s">
        <v>21</v>
      </c>
      <c r="E12" s="211"/>
      <c r="F12" s="13">
        <v>1</v>
      </c>
      <c r="G12" s="13" t="s">
        <v>22</v>
      </c>
      <c r="H12" s="13">
        <v>1</v>
      </c>
      <c r="I12" s="13" t="s">
        <v>23</v>
      </c>
      <c r="J12" s="13">
        <v>5850</v>
      </c>
      <c r="K12" s="17">
        <f t="shared" si="0"/>
        <v>5850</v>
      </c>
      <c r="L12" s="13" t="s">
        <v>31</v>
      </c>
    </row>
    <row r="13" spans="2:13" s="3" customFormat="1" ht="20.149999999999999" customHeight="1">
      <c r="B13" s="228"/>
      <c r="C13" s="330"/>
      <c r="D13" s="210" t="s">
        <v>25</v>
      </c>
      <c r="E13" s="211"/>
      <c r="F13" s="13">
        <v>1</v>
      </c>
      <c r="G13" s="13" t="s">
        <v>22</v>
      </c>
      <c r="H13" s="13">
        <v>1</v>
      </c>
      <c r="I13" s="13" t="s">
        <v>23</v>
      </c>
      <c r="J13" s="13">
        <v>2480</v>
      </c>
      <c r="K13" s="17">
        <f t="shared" si="0"/>
        <v>2480</v>
      </c>
      <c r="L13" s="13" t="s">
        <v>31</v>
      </c>
    </row>
    <row r="14" spans="2:13" s="3" customFormat="1" ht="20.149999999999999" customHeight="1">
      <c r="B14" s="228"/>
      <c r="C14" s="15" t="s">
        <v>32</v>
      </c>
      <c r="D14" s="210" t="s">
        <v>21</v>
      </c>
      <c r="E14" s="211"/>
      <c r="F14" s="13">
        <v>1</v>
      </c>
      <c r="G14" s="13" t="s">
        <v>22</v>
      </c>
      <c r="H14" s="13">
        <v>1</v>
      </c>
      <c r="I14" s="13" t="s">
        <v>23</v>
      </c>
      <c r="J14" s="13">
        <v>2281</v>
      </c>
      <c r="K14" s="17">
        <f t="shared" si="0"/>
        <v>2281</v>
      </c>
      <c r="L14" s="13" t="s">
        <v>33</v>
      </c>
    </row>
    <row r="15" spans="2:13" s="3" customFormat="1" ht="20.149999999999999" customHeight="1">
      <c r="B15" s="228"/>
      <c r="C15" s="15" t="s">
        <v>34</v>
      </c>
      <c r="D15" s="210" t="s">
        <v>25</v>
      </c>
      <c r="E15" s="211"/>
      <c r="F15" s="13">
        <v>35</v>
      </c>
      <c r="G15" s="13" t="s">
        <v>22</v>
      </c>
      <c r="H15" s="13">
        <v>1</v>
      </c>
      <c r="I15" s="13" t="s">
        <v>23</v>
      </c>
      <c r="J15" s="13">
        <v>3000</v>
      </c>
      <c r="K15" s="17">
        <f t="shared" si="0"/>
        <v>105000</v>
      </c>
      <c r="L15" s="13" t="s">
        <v>35</v>
      </c>
    </row>
    <row r="16" spans="2:13" s="3" customFormat="1" ht="20.149999999999999" customHeight="1">
      <c r="B16" s="228"/>
      <c r="C16" s="212" t="s">
        <v>36</v>
      </c>
      <c r="D16" s="213"/>
      <c r="E16" s="213"/>
      <c r="F16" s="213"/>
      <c r="G16" s="213"/>
      <c r="H16" s="213"/>
      <c r="I16" s="213"/>
      <c r="J16" s="214"/>
      <c r="K16" s="35">
        <f>SUM(K6:K15)*0.03</f>
        <v>7221.63</v>
      </c>
      <c r="L16" s="13"/>
    </row>
    <row r="17" spans="2:12" s="3" customFormat="1" ht="20.149999999999999" customHeight="1">
      <c r="B17" s="228"/>
      <c r="C17" s="215" t="s">
        <v>37</v>
      </c>
      <c r="D17" s="216"/>
      <c r="E17" s="216"/>
      <c r="F17" s="216"/>
      <c r="G17" s="216"/>
      <c r="H17" s="216"/>
      <c r="I17" s="216"/>
      <c r="J17" s="217"/>
      <c r="K17" s="36">
        <f>SUM(K6:K16)</f>
        <v>247942.63</v>
      </c>
      <c r="L17" s="13"/>
    </row>
    <row r="18" spans="2:12" s="3" customFormat="1" ht="20.149999999999999" customHeight="1">
      <c r="B18" s="235" t="s">
        <v>38</v>
      </c>
      <c r="C18" s="13" t="s">
        <v>39</v>
      </c>
      <c r="D18" s="210" t="s">
        <v>40</v>
      </c>
      <c r="E18" s="211"/>
      <c r="F18" s="13">
        <v>2</v>
      </c>
      <c r="G18" s="13" t="s">
        <v>41</v>
      </c>
      <c r="H18" s="13">
        <v>1</v>
      </c>
      <c r="I18" s="13" t="s">
        <v>42</v>
      </c>
      <c r="J18" s="13">
        <v>590</v>
      </c>
      <c r="K18" s="17">
        <f t="shared" ref="K18:K22" si="1">F18*H18*J18</f>
        <v>1180</v>
      </c>
      <c r="L18" s="13" t="s">
        <v>43</v>
      </c>
    </row>
    <row r="19" spans="2:12" s="3" customFormat="1" ht="20.149999999999999" customHeight="1">
      <c r="B19" s="235"/>
      <c r="C19" s="13" t="s">
        <v>39</v>
      </c>
      <c r="D19" s="210" t="s">
        <v>44</v>
      </c>
      <c r="E19" s="211"/>
      <c r="F19" s="13">
        <v>37</v>
      </c>
      <c r="G19" s="13" t="s">
        <v>41</v>
      </c>
      <c r="H19" s="13">
        <v>1</v>
      </c>
      <c r="I19" s="13" t="s">
        <v>42</v>
      </c>
      <c r="J19" s="13">
        <v>590</v>
      </c>
      <c r="K19" s="17">
        <f t="shared" si="1"/>
        <v>21830</v>
      </c>
      <c r="L19" s="13" t="s">
        <v>45</v>
      </c>
    </row>
    <row r="20" spans="2:12" s="3" customFormat="1" ht="20.149999999999999" customHeight="1">
      <c r="B20" s="235"/>
      <c r="C20" s="13" t="s">
        <v>46</v>
      </c>
      <c r="D20" s="210" t="s">
        <v>47</v>
      </c>
      <c r="E20" s="211"/>
      <c r="F20" s="13">
        <v>37</v>
      </c>
      <c r="G20" s="13" t="s">
        <v>41</v>
      </c>
      <c r="H20" s="13">
        <v>1</v>
      </c>
      <c r="I20" s="13" t="s">
        <v>42</v>
      </c>
      <c r="J20" s="13">
        <v>400</v>
      </c>
      <c r="K20" s="17">
        <f t="shared" si="1"/>
        <v>14800</v>
      </c>
      <c r="L20" s="13" t="s">
        <v>45</v>
      </c>
    </row>
    <row r="21" spans="2:12" s="3" customFormat="1" ht="20.149999999999999" customHeight="1">
      <c r="B21" s="235"/>
      <c r="C21" s="13" t="s">
        <v>189</v>
      </c>
      <c r="D21" s="210" t="s">
        <v>47</v>
      </c>
      <c r="E21" s="211"/>
      <c r="F21" s="13">
        <v>37</v>
      </c>
      <c r="G21" s="13" t="s">
        <v>41</v>
      </c>
      <c r="H21" s="13">
        <v>1</v>
      </c>
      <c r="I21" s="13" t="s">
        <v>42</v>
      </c>
      <c r="J21" s="13">
        <v>750</v>
      </c>
      <c r="K21" s="17">
        <f t="shared" si="1"/>
        <v>27750</v>
      </c>
      <c r="L21" s="13" t="s">
        <v>45</v>
      </c>
    </row>
    <row r="22" spans="2:12" s="3" customFormat="1" ht="20.149999999999999" customHeight="1">
      <c r="B22" s="235"/>
      <c r="C22" s="13" t="s">
        <v>190</v>
      </c>
      <c r="D22" s="210" t="s">
        <v>44</v>
      </c>
      <c r="E22" s="211"/>
      <c r="F22" s="16">
        <v>37</v>
      </c>
      <c r="G22" s="17" t="s">
        <v>41</v>
      </c>
      <c r="H22" s="13">
        <v>1</v>
      </c>
      <c r="I22" s="13" t="s">
        <v>42</v>
      </c>
      <c r="J22" s="13">
        <v>750</v>
      </c>
      <c r="K22" s="17">
        <f t="shared" si="1"/>
        <v>27750</v>
      </c>
      <c r="L22" s="13" t="s">
        <v>45</v>
      </c>
    </row>
    <row r="23" spans="2:12" s="3" customFormat="1" ht="20.149999999999999" customHeight="1">
      <c r="B23" s="235"/>
      <c r="C23" s="185" t="s">
        <v>48</v>
      </c>
      <c r="D23" s="185"/>
      <c r="E23" s="185"/>
      <c r="F23" s="185"/>
      <c r="G23" s="185"/>
      <c r="H23" s="185"/>
      <c r="I23" s="185"/>
      <c r="J23" s="185"/>
      <c r="K23" s="35">
        <f>SUM(K18:K22)*0.05</f>
        <v>4665.5</v>
      </c>
      <c r="L23" s="13"/>
    </row>
    <row r="24" spans="2:12" s="3" customFormat="1" ht="20.149999999999999" customHeight="1">
      <c r="B24" s="236"/>
      <c r="C24" s="186" t="s">
        <v>49</v>
      </c>
      <c r="D24" s="186"/>
      <c r="E24" s="186"/>
      <c r="F24" s="186"/>
      <c r="G24" s="186"/>
      <c r="H24" s="186"/>
      <c r="I24" s="186"/>
      <c r="J24" s="186"/>
      <c r="K24" s="36">
        <f>SUM(K18:K23)</f>
        <v>97975.5</v>
      </c>
      <c r="L24" s="13"/>
    </row>
    <row r="25" spans="2:12" s="3" customFormat="1" ht="20.149999999999999" customHeight="1">
      <c r="B25" s="235" t="s">
        <v>50</v>
      </c>
      <c r="C25" s="20" t="s">
        <v>51</v>
      </c>
      <c r="D25" s="187" t="s">
        <v>52</v>
      </c>
      <c r="E25" s="188"/>
      <c r="F25" s="20" t="s">
        <v>53</v>
      </c>
      <c r="G25" s="20" t="s">
        <v>54</v>
      </c>
      <c r="H25" s="20" t="s">
        <v>55</v>
      </c>
      <c r="I25" s="20" t="s">
        <v>56</v>
      </c>
      <c r="J25" s="20" t="s">
        <v>57</v>
      </c>
      <c r="K25" s="38">
        <f t="shared" ref="K25:K34" si="2">F25*H25*J25</f>
        <v>3780</v>
      </c>
      <c r="L25" s="13" t="s">
        <v>58</v>
      </c>
    </row>
    <row r="26" spans="2:12" s="3" customFormat="1" ht="20.149999999999999" customHeight="1">
      <c r="B26" s="235"/>
      <c r="C26" s="21" t="s">
        <v>59</v>
      </c>
      <c r="D26" s="193" t="s">
        <v>60</v>
      </c>
      <c r="E26" s="193"/>
      <c r="F26" s="16">
        <v>4</v>
      </c>
      <c r="G26" s="17" t="s">
        <v>61</v>
      </c>
      <c r="H26" s="13">
        <v>1</v>
      </c>
      <c r="I26" s="13" t="s">
        <v>23</v>
      </c>
      <c r="J26" s="13">
        <v>5000</v>
      </c>
      <c r="K26" s="38">
        <f t="shared" si="2"/>
        <v>20000</v>
      </c>
      <c r="L26" s="13" t="s">
        <v>62</v>
      </c>
    </row>
    <row r="27" spans="2:12" s="3" customFormat="1" ht="20.149999999999999" customHeight="1">
      <c r="B27" s="235"/>
      <c r="C27" s="21" t="s">
        <v>63</v>
      </c>
      <c r="D27" s="193" t="s">
        <v>64</v>
      </c>
      <c r="E27" s="193"/>
      <c r="F27" s="16">
        <v>35</v>
      </c>
      <c r="G27" s="17" t="s">
        <v>54</v>
      </c>
      <c r="H27" s="13">
        <v>1</v>
      </c>
      <c r="I27" s="13" t="s">
        <v>65</v>
      </c>
      <c r="J27" s="13">
        <v>120</v>
      </c>
      <c r="K27" s="37">
        <f t="shared" si="2"/>
        <v>4200</v>
      </c>
      <c r="L27" s="13" t="s">
        <v>66</v>
      </c>
    </row>
    <row r="28" spans="2:12" s="3" customFormat="1" ht="20.149999999999999" customHeight="1">
      <c r="B28" s="235"/>
      <c r="C28" s="21" t="s">
        <v>63</v>
      </c>
      <c r="D28" s="193" t="s">
        <v>67</v>
      </c>
      <c r="E28" s="193"/>
      <c r="F28" s="16">
        <v>35</v>
      </c>
      <c r="G28" s="17" t="s">
        <v>54</v>
      </c>
      <c r="H28" s="13">
        <v>1</v>
      </c>
      <c r="I28" s="13" t="s">
        <v>65</v>
      </c>
      <c r="J28" s="13">
        <v>300</v>
      </c>
      <c r="K28" s="38">
        <f t="shared" si="2"/>
        <v>10500</v>
      </c>
      <c r="L28" s="13" t="s">
        <v>68</v>
      </c>
    </row>
    <row r="29" spans="2:12" s="3" customFormat="1" ht="20.149999999999999" customHeight="1">
      <c r="B29" s="235"/>
      <c r="C29" s="21" t="s">
        <v>69</v>
      </c>
      <c r="D29" s="193" t="s">
        <v>70</v>
      </c>
      <c r="E29" s="193"/>
      <c r="F29" s="16">
        <v>35</v>
      </c>
      <c r="G29" s="17" t="s">
        <v>54</v>
      </c>
      <c r="H29" s="13">
        <v>1</v>
      </c>
      <c r="I29" s="13" t="s">
        <v>65</v>
      </c>
      <c r="J29" s="13">
        <v>200</v>
      </c>
      <c r="K29" s="37">
        <f t="shared" si="2"/>
        <v>7000</v>
      </c>
      <c r="L29" s="13"/>
    </row>
    <row r="30" spans="2:12" s="3" customFormat="1" ht="20.149999999999999" customHeight="1">
      <c r="B30" s="235"/>
      <c r="C30" s="21" t="s">
        <v>69</v>
      </c>
      <c r="D30" s="193" t="s">
        <v>67</v>
      </c>
      <c r="E30" s="193"/>
      <c r="F30" s="16">
        <v>35</v>
      </c>
      <c r="G30" s="17" t="s">
        <v>54</v>
      </c>
      <c r="H30" s="13">
        <v>1</v>
      </c>
      <c r="I30" s="13" t="s">
        <v>23</v>
      </c>
      <c r="J30" s="13">
        <v>300</v>
      </c>
      <c r="K30" s="37">
        <f t="shared" si="2"/>
        <v>10500</v>
      </c>
      <c r="L30" s="13" t="s">
        <v>71</v>
      </c>
    </row>
    <row r="31" spans="2:12" s="3" customFormat="1" ht="20.149999999999999" customHeight="1">
      <c r="B31" s="235"/>
      <c r="C31" s="18" t="s">
        <v>72</v>
      </c>
      <c r="D31" s="193" t="s">
        <v>70</v>
      </c>
      <c r="E31" s="193"/>
      <c r="F31" s="16">
        <v>35</v>
      </c>
      <c r="G31" s="17" t="s">
        <v>54</v>
      </c>
      <c r="H31" s="13">
        <v>1</v>
      </c>
      <c r="I31" s="13" t="s">
        <v>23</v>
      </c>
      <c r="J31" s="13">
        <v>200</v>
      </c>
      <c r="K31" s="37">
        <f t="shared" si="2"/>
        <v>7000</v>
      </c>
      <c r="L31" s="13"/>
    </row>
    <row r="32" spans="2:12" s="3" customFormat="1" ht="20.149999999999999" customHeight="1">
      <c r="B32" s="235"/>
      <c r="C32" s="18" t="s">
        <v>72</v>
      </c>
      <c r="D32" s="193" t="s">
        <v>73</v>
      </c>
      <c r="E32" s="193"/>
      <c r="F32" s="16">
        <v>4</v>
      </c>
      <c r="G32" s="17" t="s">
        <v>61</v>
      </c>
      <c r="H32" s="13">
        <v>1</v>
      </c>
      <c r="I32" s="13" t="s">
        <v>23</v>
      </c>
      <c r="J32" s="13">
        <v>4000</v>
      </c>
      <c r="K32" s="38">
        <f t="shared" si="2"/>
        <v>16000</v>
      </c>
      <c r="L32" s="57" t="s">
        <v>194</v>
      </c>
    </row>
    <row r="33" spans="2:12" s="3" customFormat="1" ht="20.149999999999999" customHeight="1">
      <c r="B33" s="235"/>
      <c r="C33" s="18"/>
      <c r="D33" s="193" t="s">
        <v>74</v>
      </c>
      <c r="E33" s="193"/>
      <c r="F33" s="16">
        <v>1</v>
      </c>
      <c r="G33" s="17" t="s">
        <v>75</v>
      </c>
      <c r="H33" s="13">
        <v>2</v>
      </c>
      <c r="I33" s="13" t="s">
        <v>23</v>
      </c>
      <c r="J33" s="13">
        <v>3500</v>
      </c>
      <c r="K33" s="37">
        <f t="shared" si="2"/>
        <v>7000</v>
      </c>
      <c r="L33" s="13" t="s">
        <v>76</v>
      </c>
    </row>
    <row r="34" spans="2:12" s="3" customFormat="1" ht="20.149999999999999" customHeight="1">
      <c r="B34" s="235"/>
      <c r="C34" s="18"/>
      <c r="D34" s="185" t="s">
        <v>77</v>
      </c>
      <c r="E34" s="185"/>
      <c r="F34" s="16">
        <v>4</v>
      </c>
      <c r="G34" s="17" t="s">
        <v>54</v>
      </c>
      <c r="H34" s="13">
        <v>1</v>
      </c>
      <c r="I34" s="13" t="s">
        <v>78</v>
      </c>
      <c r="J34" s="13">
        <v>1000</v>
      </c>
      <c r="K34" s="37">
        <f t="shared" si="2"/>
        <v>4000</v>
      </c>
      <c r="L34" s="13"/>
    </row>
    <row r="35" spans="2:12" s="3" customFormat="1" ht="20.149999999999999" customHeight="1">
      <c r="B35" s="235"/>
      <c r="C35" s="185" t="s">
        <v>79</v>
      </c>
      <c r="D35" s="185"/>
      <c r="E35" s="185"/>
      <c r="F35" s="185"/>
      <c r="G35" s="185"/>
      <c r="H35" s="185"/>
      <c r="I35" s="185"/>
      <c r="J35" s="185"/>
      <c r="K35" s="37">
        <f>(K26+K28+K32+K25)*0.05</f>
        <v>2514</v>
      </c>
      <c r="L35" s="13" t="s">
        <v>80</v>
      </c>
    </row>
    <row r="36" spans="2:12" s="3" customFormat="1" ht="20.149999999999999" customHeight="1">
      <c r="B36" s="235"/>
      <c r="C36" s="185" t="s">
        <v>81</v>
      </c>
      <c r="D36" s="185"/>
      <c r="E36" s="185"/>
      <c r="F36" s="185"/>
      <c r="G36" s="185"/>
      <c r="H36" s="185"/>
      <c r="I36" s="185"/>
      <c r="J36" s="185"/>
      <c r="K36" s="37">
        <f>(K27+K29+K30+K31+K33+K34)*0.1</f>
        <v>3970</v>
      </c>
      <c r="L36" s="13" t="s">
        <v>82</v>
      </c>
    </row>
    <row r="37" spans="2:12" s="3" customFormat="1" ht="20.149999999999999" customHeight="1">
      <c r="B37" s="236"/>
      <c r="C37" s="186" t="s">
        <v>83</v>
      </c>
      <c r="D37" s="186"/>
      <c r="E37" s="186"/>
      <c r="F37" s="186"/>
      <c r="G37" s="186"/>
      <c r="H37" s="186"/>
      <c r="I37" s="186"/>
      <c r="J37" s="186"/>
      <c r="K37" s="36">
        <f>SUM(K25:K36)</f>
        <v>96464</v>
      </c>
      <c r="L37" s="13"/>
    </row>
    <row r="38" spans="2:12" s="3" customFormat="1" ht="20.149999999999999" customHeight="1">
      <c r="B38" s="326" t="s">
        <v>84</v>
      </c>
      <c r="C38" s="18" t="s">
        <v>85</v>
      </c>
      <c r="D38" s="185" t="s">
        <v>86</v>
      </c>
      <c r="E38" s="185"/>
      <c r="F38" s="16">
        <v>1</v>
      </c>
      <c r="G38" s="17" t="s">
        <v>75</v>
      </c>
      <c r="H38" s="13">
        <v>1</v>
      </c>
      <c r="I38" s="13" t="s">
        <v>75</v>
      </c>
      <c r="J38" s="13">
        <v>5000</v>
      </c>
      <c r="K38" s="17">
        <f t="shared" ref="K38:K47" si="3">F38*H38*J38</f>
        <v>5000</v>
      </c>
      <c r="L38" s="13" t="s">
        <v>87</v>
      </c>
    </row>
    <row r="39" spans="2:12" s="3" customFormat="1" ht="20.149999999999999" customHeight="1">
      <c r="B39" s="326"/>
      <c r="C39" s="185" t="s">
        <v>48</v>
      </c>
      <c r="D39" s="185"/>
      <c r="E39" s="185"/>
      <c r="F39" s="185"/>
      <c r="G39" s="185"/>
      <c r="H39" s="185"/>
      <c r="I39" s="185"/>
      <c r="J39" s="185"/>
      <c r="K39" s="17">
        <f>K38*0.05</f>
        <v>250</v>
      </c>
      <c r="L39" s="13"/>
    </row>
    <row r="40" spans="2:12" s="3" customFormat="1" ht="20.149999999999999" customHeight="1">
      <c r="B40" s="327"/>
      <c r="C40" s="189" t="s">
        <v>90</v>
      </c>
      <c r="D40" s="189"/>
      <c r="E40" s="189"/>
      <c r="F40" s="189"/>
      <c r="G40" s="189"/>
      <c r="H40" s="189"/>
      <c r="I40" s="189"/>
      <c r="J40" s="189"/>
      <c r="K40" s="39">
        <f>SUM(K38:K39)</f>
        <v>5250</v>
      </c>
      <c r="L40" s="32"/>
    </row>
    <row r="41" spans="2:12" s="3" customFormat="1" ht="20.149999999999999" customHeight="1">
      <c r="B41" s="321" t="s">
        <v>91</v>
      </c>
      <c r="C41" s="322"/>
      <c r="D41" s="322"/>
      <c r="E41" s="322"/>
      <c r="F41" s="322"/>
      <c r="G41" s="322"/>
      <c r="H41" s="322"/>
      <c r="I41" s="322"/>
      <c r="J41" s="322"/>
      <c r="K41" s="40">
        <f>K40+K37+K24+K17</f>
        <v>447632.13</v>
      </c>
      <c r="L41" s="41"/>
    </row>
    <row r="42" spans="2:12" s="3" customFormat="1" ht="20.149999999999999" customHeight="1">
      <c r="B42" s="236" t="s">
        <v>92</v>
      </c>
      <c r="C42" s="241" t="s">
        <v>93</v>
      </c>
      <c r="D42" s="190" t="s">
        <v>94</v>
      </c>
      <c r="E42" s="190"/>
      <c r="F42" s="23">
        <v>35</v>
      </c>
      <c r="G42" s="24" t="s">
        <v>95</v>
      </c>
      <c r="H42" s="19">
        <v>1</v>
      </c>
      <c r="I42" s="42" t="s">
        <v>23</v>
      </c>
      <c r="J42" s="19">
        <v>1000</v>
      </c>
      <c r="K42" s="42">
        <f t="shared" si="3"/>
        <v>35000</v>
      </c>
      <c r="L42" s="19"/>
    </row>
    <row r="43" spans="2:12" s="3" customFormat="1" ht="20.149999999999999" customHeight="1">
      <c r="B43" s="228"/>
      <c r="C43" s="242"/>
      <c r="D43" s="193" t="s">
        <v>96</v>
      </c>
      <c r="E43" s="193"/>
      <c r="F43" s="25">
        <v>1</v>
      </c>
      <c r="G43" s="26" t="s">
        <v>75</v>
      </c>
      <c r="H43" s="13">
        <v>1</v>
      </c>
      <c r="I43" s="17" t="s">
        <v>23</v>
      </c>
      <c r="J43" s="13">
        <v>800</v>
      </c>
      <c r="K43" s="17">
        <f t="shared" si="3"/>
        <v>800</v>
      </c>
      <c r="L43" s="13"/>
    </row>
    <row r="44" spans="2:12" s="3" customFormat="1" ht="20.149999999999999" customHeight="1">
      <c r="B44" s="228"/>
      <c r="C44" s="242"/>
      <c r="D44" s="191" t="s">
        <v>97</v>
      </c>
      <c r="E44" s="192"/>
      <c r="F44" s="25">
        <v>6</v>
      </c>
      <c r="G44" s="26" t="s">
        <v>98</v>
      </c>
      <c r="H44" s="13">
        <v>17</v>
      </c>
      <c r="I44" s="17" t="s">
        <v>99</v>
      </c>
      <c r="J44" s="13">
        <v>70</v>
      </c>
      <c r="K44" s="17">
        <f t="shared" si="3"/>
        <v>7140</v>
      </c>
      <c r="L44" s="13"/>
    </row>
    <row r="45" spans="2:12" s="3" customFormat="1" ht="20.149999999999999" customHeight="1">
      <c r="B45" s="228"/>
      <c r="C45" s="242"/>
      <c r="D45" s="193" t="s">
        <v>100</v>
      </c>
      <c r="E45" s="193"/>
      <c r="F45" s="25">
        <v>35</v>
      </c>
      <c r="G45" s="26" t="s">
        <v>95</v>
      </c>
      <c r="H45" s="13">
        <v>1</v>
      </c>
      <c r="I45" s="17" t="s">
        <v>23</v>
      </c>
      <c r="J45" s="13">
        <v>100</v>
      </c>
      <c r="K45" s="17">
        <f t="shared" si="3"/>
        <v>3500</v>
      </c>
      <c r="L45" s="13"/>
    </row>
    <row r="46" spans="2:12" s="3" customFormat="1" ht="20.149999999999999" customHeight="1">
      <c r="B46" s="228"/>
      <c r="C46" s="242"/>
      <c r="D46" s="193" t="s">
        <v>191</v>
      </c>
      <c r="E46" s="193"/>
      <c r="F46" s="25">
        <v>17</v>
      </c>
      <c r="G46" s="26" t="s">
        <v>101</v>
      </c>
      <c r="H46" s="13">
        <v>1</v>
      </c>
      <c r="I46" s="17" t="s">
        <v>23</v>
      </c>
      <c r="J46" s="13">
        <v>600</v>
      </c>
      <c r="K46" s="17">
        <f t="shared" si="3"/>
        <v>10200</v>
      </c>
      <c r="L46" s="13"/>
    </row>
    <row r="47" spans="2:12" s="3" customFormat="1" ht="20.149999999999999" customHeight="1">
      <c r="B47" s="228"/>
      <c r="C47" s="242"/>
      <c r="D47" s="191" t="s">
        <v>102</v>
      </c>
      <c r="E47" s="192"/>
      <c r="F47" s="25">
        <v>17</v>
      </c>
      <c r="G47" s="26" t="s">
        <v>95</v>
      </c>
      <c r="H47" s="13">
        <v>1</v>
      </c>
      <c r="I47" s="17" t="s">
        <v>23</v>
      </c>
      <c r="J47" s="13">
        <v>30</v>
      </c>
      <c r="K47" s="17">
        <f t="shared" si="3"/>
        <v>510</v>
      </c>
      <c r="L47" s="13"/>
    </row>
    <row r="48" spans="2:12" s="3" customFormat="1" ht="20.149999999999999" customHeight="1">
      <c r="B48" s="228"/>
      <c r="C48" s="242"/>
      <c r="D48" s="193" t="s">
        <v>103</v>
      </c>
      <c r="E48" s="193"/>
      <c r="F48" s="25">
        <v>35</v>
      </c>
      <c r="G48" s="26" t="s">
        <v>95</v>
      </c>
      <c r="H48" s="13">
        <v>1</v>
      </c>
      <c r="I48" s="17" t="s">
        <v>23</v>
      </c>
      <c r="J48" s="13">
        <v>50</v>
      </c>
      <c r="K48" s="17">
        <v>0</v>
      </c>
      <c r="L48" s="13"/>
    </row>
    <row r="49" spans="2:12" s="3" customFormat="1" ht="20.149999999999999" customHeight="1">
      <c r="B49" s="228"/>
      <c r="C49" s="242"/>
      <c r="D49" s="191" t="s">
        <v>104</v>
      </c>
      <c r="E49" s="192"/>
      <c r="F49" s="25">
        <v>35</v>
      </c>
      <c r="G49" s="26" t="s">
        <v>95</v>
      </c>
      <c r="H49" s="13">
        <v>1</v>
      </c>
      <c r="I49" s="17" t="s">
        <v>23</v>
      </c>
      <c r="J49" s="13">
        <v>30</v>
      </c>
      <c r="K49" s="17">
        <f t="shared" ref="K49:K58" si="4">F49*H49*J49</f>
        <v>1050</v>
      </c>
      <c r="L49" s="13"/>
    </row>
    <row r="50" spans="2:12" s="3" customFormat="1" ht="20.149999999999999" customHeight="1">
      <c r="B50" s="228"/>
      <c r="C50" s="242"/>
      <c r="D50" s="193" t="s">
        <v>105</v>
      </c>
      <c r="E50" s="193"/>
      <c r="F50" s="25">
        <v>35</v>
      </c>
      <c r="G50" s="26" t="s">
        <v>54</v>
      </c>
      <c r="H50" s="13">
        <v>1</v>
      </c>
      <c r="I50" s="17" t="s">
        <v>23</v>
      </c>
      <c r="J50" s="13">
        <v>30</v>
      </c>
      <c r="K50" s="17">
        <f t="shared" si="4"/>
        <v>1050</v>
      </c>
      <c r="L50" s="13"/>
    </row>
    <row r="51" spans="2:12" s="3" customFormat="1" ht="20.149999999999999" customHeight="1">
      <c r="B51" s="228"/>
      <c r="C51" s="242"/>
      <c r="D51" s="193" t="s">
        <v>106</v>
      </c>
      <c r="E51" s="193"/>
      <c r="F51" s="25">
        <v>2</v>
      </c>
      <c r="G51" s="26" t="s">
        <v>95</v>
      </c>
      <c r="H51" s="13">
        <v>1</v>
      </c>
      <c r="I51" s="17" t="s">
        <v>23</v>
      </c>
      <c r="J51" s="13">
        <v>400</v>
      </c>
      <c r="K51" s="17">
        <f t="shared" si="4"/>
        <v>800</v>
      </c>
      <c r="L51" s="13"/>
    </row>
    <row r="52" spans="2:12" s="3" customFormat="1" ht="20.149999999999999" customHeight="1">
      <c r="B52" s="228"/>
      <c r="C52" s="242"/>
      <c r="D52" s="193" t="s">
        <v>107</v>
      </c>
      <c r="E52" s="193"/>
      <c r="F52" s="25">
        <v>4</v>
      </c>
      <c r="G52" s="26" t="s">
        <v>95</v>
      </c>
      <c r="H52" s="13">
        <v>1</v>
      </c>
      <c r="I52" s="17" t="s">
        <v>23</v>
      </c>
      <c r="J52" s="13">
        <v>50</v>
      </c>
      <c r="K52" s="17">
        <f t="shared" si="4"/>
        <v>200</v>
      </c>
      <c r="L52" s="13"/>
    </row>
    <row r="53" spans="2:12" s="3" customFormat="1" ht="20.149999999999999" customHeight="1">
      <c r="B53" s="228"/>
      <c r="C53" s="242"/>
      <c r="D53" s="191" t="s">
        <v>108</v>
      </c>
      <c r="E53" s="192"/>
      <c r="F53" s="25">
        <v>35</v>
      </c>
      <c r="G53" s="26" t="s">
        <v>95</v>
      </c>
      <c r="H53" s="13">
        <v>1</v>
      </c>
      <c r="I53" s="17" t="s">
        <v>23</v>
      </c>
      <c r="J53" s="13">
        <v>50</v>
      </c>
      <c r="K53" s="17">
        <f t="shared" si="4"/>
        <v>1750</v>
      </c>
      <c r="L53" s="13"/>
    </row>
    <row r="54" spans="2:12" s="3" customFormat="1" ht="20.149999999999999" customHeight="1">
      <c r="B54" s="228"/>
      <c r="C54" s="242"/>
      <c r="D54" s="191" t="s">
        <v>109</v>
      </c>
      <c r="E54" s="192"/>
      <c r="F54" s="25">
        <v>14</v>
      </c>
      <c r="G54" s="26" t="s">
        <v>95</v>
      </c>
      <c r="H54" s="13">
        <v>1</v>
      </c>
      <c r="I54" s="17" t="s">
        <v>23</v>
      </c>
      <c r="J54" s="13">
        <v>30</v>
      </c>
      <c r="K54" s="17">
        <f t="shared" si="4"/>
        <v>420</v>
      </c>
      <c r="L54" s="13" t="s">
        <v>110</v>
      </c>
    </row>
    <row r="55" spans="2:12" s="3" customFormat="1" ht="20.149999999999999" customHeight="1">
      <c r="B55" s="228"/>
      <c r="C55" s="242"/>
      <c r="D55" s="191" t="s">
        <v>111</v>
      </c>
      <c r="E55" s="192"/>
      <c r="F55" s="25">
        <v>14</v>
      </c>
      <c r="G55" s="26" t="s">
        <v>95</v>
      </c>
      <c r="H55" s="13">
        <v>4</v>
      </c>
      <c r="I55" s="17" t="s">
        <v>112</v>
      </c>
      <c r="J55" s="13">
        <v>150</v>
      </c>
      <c r="K55" s="17">
        <f t="shared" si="4"/>
        <v>8400</v>
      </c>
      <c r="L55" s="13" t="s">
        <v>113</v>
      </c>
    </row>
    <row r="56" spans="2:12" s="3" customFormat="1" ht="20.149999999999999" customHeight="1">
      <c r="B56" s="228"/>
      <c r="C56" s="242"/>
      <c r="D56" s="191" t="s">
        <v>114</v>
      </c>
      <c r="E56" s="192"/>
      <c r="F56" s="25">
        <v>14</v>
      </c>
      <c r="G56" s="26" t="s">
        <v>95</v>
      </c>
      <c r="H56" s="13">
        <v>1</v>
      </c>
      <c r="I56" s="17" t="s">
        <v>23</v>
      </c>
      <c r="J56" s="13">
        <v>30</v>
      </c>
      <c r="K56" s="17">
        <f t="shared" si="4"/>
        <v>420</v>
      </c>
      <c r="L56" s="13"/>
    </row>
    <row r="57" spans="2:12" s="3" customFormat="1" ht="20.149999999999999" customHeight="1">
      <c r="B57" s="228"/>
      <c r="C57" s="242"/>
      <c r="D57" s="191" t="s">
        <v>115</v>
      </c>
      <c r="E57" s="192"/>
      <c r="F57" s="25">
        <v>35</v>
      </c>
      <c r="G57" s="26" t="s">
        <v>95</v>
      </c>
      <c r="H57" s="13">
        <v>1</v>
      </c>
      <c r="I57" s="17" t="s">
        <v>23</v>
      </c>
      <c r="J57" s="13">
        <v>100</v>
      </c>
      <c r="K57" s="17">
        <f t="shared" si="4"/>
        <v>3500</v>
      </c>
      <c r="L57" s="13"/>
    </row>
    <row r="58" spans="2:12" s="3" customFormat="1" ht="20.149999999999999" customHeight="1">
      <c r="B58" s="228"/>
      <c r="C58" s="242"/>
      <c r="D58" s="191" t="s">
        <v>116</v>
      </c>
      <c r="E58" s="192"/>
      <c r="F58" s="25">
        <v>35</v>
      </c>
      <c r="G58" s="26" t="s">
        <v>41</v>
      </c>
      <c r="H58" s="13">
        <v>2</v>
      </c>
      <c r="I58" s="17" t="s">
        <v>23</v>
      </c>
      <c r="J58" s="13">
        <v>70</v>
      </c>
      <c r="K58" s="17">
        <f t="shared" si="4"/>
        <v>4900</v>
      </c>
      <c r="L58" s="13"/>
    </row>
    <row r="59" spans="2:12" s="3" customFormat="1" ht="20.149999999999999" customHeight="1">
      <c r="B59" s="228"/>
      <c r="C59" s="242"/>
      <c r="D59" s="193" t="s">
        <v>117</v>
      </c>
      <c r="E59" s="193"/>
      <c r="F59" s="25">
        <v>35</v>
      </c>
      <c r="G59" s="26" t="s">
        <v>54</v>
      </c>
      <c r="H59" s="27">
        <v>1</v>
      </c>
      <c r="I59" s="37" t="s">
        <v>23</v>
      </c>
      <c r="J59" s="27">
        <v>400</v>
      </c>
      <c r="K59" s="17">
        <v>0</v>
      </c>
      <c r="L59" s="13"/>
    </row>
    <row r="60" spans="2:12" s="3" customFormat="1" ht="20.149999999999999" customHeight="1">
      <c r="B60" s="228"/>
      <c r="C60" s="21" t="s">
        <v>118</v>
      </c>
      <c r="D60" s="218" t="s">
        <v>119</v>
      </c>
      <c r="E60" s="218"/>
      <c r="F60" s="25">
        <v>1</v>
      </c>
      <c r="G60" s="26" t="s">
        <v>75</v>
      </c>
      <c r="H60" s="13">
        <v>1</v>
      </c>
      <c r="I60" s="17" t="s">
        <v>23</v>
      </c>
      <c r="J60" s="13">
        <v>15000</v>
      </c>
      <c r="K60" s="17">
        <f t="shared" ref="K60:K72" si="5">F60*H60*J60</f>
        <v>15000</v>
      </c>
      <c r="L60" s="13"/>
    </row>
    <row r="61" spans="2:12" s="3" customFormat="1" ht="20.149999999999999" customHeight="1">
      <c r="B61" s="228"/>
      <c r="C61" s="28" t="s">
        <v>120</v>
      </c>
      <c r="D61" s="323" t="s">
        <v>121</v>
      </c>
      <c r="E61" s="323"/>
      <c r="F61" s="29">
        <v>1</v>
      </c>
      <c r="G61" s="30" t="s">
        <v>75</v>
      </c>
      <c r="H61" s="31">
        <v>1</v>
      </c>
      <c r="I61" s="43" t="s">
        <v>23</v>
      </c>
      <c r="J61" s="31">
        <v>5000</v>
      </c>
      <c r="K61" s="43">
        <f t="shared" si="5"/>
        <v>5000</v>
      </c>
      <c r="L61" s="13"/>
    </row>
    <row r="62" spans="2:12" s="3" customFormat="1" ht="20.149999999999999" customHeight="1">
      <c r="B62" s="228"/>
      <c r="C62" s="221" t="s">
        <v>122</v>
      </c>
      <c r="D62" s="221"/>
      <c r="E62" s="221"/>
      <c r="F62" s="221"/>
      <c r="G62" s="221"/>
      <c r="H62" s="221"/>
      <c r="I62" s="221"/>
      <c r="J62" s="221"/>
      <c r="K62" s="44">
        <f>SUM(K42:K61)</f>
        <v>99640</v>
      </c>
      <c r="L62" s="13"/>
    </row>
    <row r="63" spans="2:12" s="3" customFormat="1" ht="20.149999999999999" customHeight="1">
      <c r="B63" s="240" t="s">
        <v>123</v>
      </c>
      <c r="C63" s="245" t="s">
        <v>124</v>
      </c>
      <c r="D63" s="222" t="s">
        <v>125</v>
      </c>
      <c r="E63" s="223"/>
      <c r="F63" s="27">
        <v>1</v>
      </c>
      <c r="G63" s="27" t="s">
        <v>101</v>
      </c>
      <c r="H63" s="27">
        <v>3</v>
      </c>
      <c r="I63" s="27" t="s">
        <v>126</v>
      </c>
      <c r="J63" s="27">
        <v>500</v>
      </c>
      <c r="K63" s="37">
        <f t="shared" si="5"/>
        <v>1500</v>
      </c>
      <c r="L63" s="13"/>
    </row>
    <row r="64" spans="2:12" s="3" customFormat="1" ht="20.149999999999999" customHeight="1">
      <c r="B64" s="235"/>
      <c r="C64" s="246"/>
      <c r="D64" s="222" t="s">
        <v>127</v>
      </c>
      <c r="E64" s="223"/>
      <c r="F64" s="27">
        <v>1</v>
      </c>
      <c r="G64" s="27" t="s">
        <v>101</v>
      </c>
      <c r="H64" s="27">
        <v>1</v>
      </c>
      <c r="I64" s="27" t="s">
        <v>112</v>
      </c>
      <c r="J64" s="27">
        <v>1200</v>
      </c>
      <c r="K64" s="37">
        <f t="shared" si="5"/>
        <v>1200</v>
      </c>
      <c r="L64" s="13" t="s">
        <v>128</v>
      </c>
    </row>
    <row r="65" spans="2:12" s="3" customFormat="1" ht="20.149999999999999" customHeight="1">
      <c r="B65" s="235"/>
      <c r="C65" s="245" t="s">
        <v>129</v>
      </c>
      <c r="D65" s="222" t="s">
        <v>125</v>
      </c>
      <c r="E65" s="223"/>
      <c r="F65" s="27">
        <v>2</v>
      </c>
      <c r="G65" s="27" t="s">
        <v>101</v>
      </c>
      <c r="H65" s="27">
        <v>1</v>
      </c>
      <c r="I65" s="27" t="s">
        <v>126</v>
      </c>
      <c r="J65" s="27">
        <v>500</v>
      </c>
      <c r="K65" s="37">
        <f t="shared" si="5"/>
        <v>1000</v>
      </c>
      <c r="L65" s="13"/>
    </row>
    <row r="66" spans="2:12" s="3" customFormat="1" ht="20.149999999999999" customHeight="1">
      <c r="B66" s="235"/>
      <c r="C66" s="246"/>
      <c r="D66" s="222" t="s">
        <v>130</v>
      </c>
      <c r="E66" s="223"/>
      <c r="F66" s="27">
        <v>1</v>
      </c>
      <c r="G66" s="27" t="s">
        <v>101</v>
      </c>
      <c r="H66" s="27">
        <v>1</v>
      </c>
      <c r="I66" s="27" t="s">
        <v>126</v>
      </c>
      <c r="J66" s="27">
        <v>400</v>
      </c>
      <c r="K66" s="37">
        <f t="shared" si="5"/>
        <v>400</v>
      </c>
      <c r="L66" s="13" t="s">
        <v>131</v>
      </c>
    </row>
    <row r="67" spans="2:12" s="3" customFormat="1" ht="20.149999999999999" customHeight="1">
      <c r="B67" s="235"/>
      <c r="C67" s="21" t="s">
        <v>132</v>
      </c>
      <c r="D67" s="219" t="s">
        <v>133</v>
      </c>
      <c r="E67" s="219"/>
      <c r="F67" s="16">
        <v>1</v>
      </c>
      <c r="G67" s="17" t="s">
        <v>101</v>
      </c>
      <c r="H67" s="13">
        <v>2</v>
      </c>
      <c r="I67" s="17" t="s">
        <v>126</v>
      </c>
      <c r="J67" s="13">
        <v>600</v>
      </c>
      <c r="K67" s="17">
        <f t="shared" si="5"/>
        <v>1200</v>
      </c>
      <c r="L67" s="13"/>
    </row>
    <row r="68" spans="2:12" s="3" customFormat="1" ht="20.149999999999999" customHeight="1">
      <c r="B68" s="235"/>
      <c r="C68" s="21" t="s">
        <v>134</v>
      </c>
      <c r="D68" s="219" t="s">
        <v>135</v>
      </c>
      <c r="E68" s="219"/>
      <c r="F68" s="16">
        <v>2</v>
      </c>
      <c r="G68" s="17" t="s">
        <v>101</v>
      </c>
      <c r="H68" s="13">
        <v>4</v>
      </c>
      <c r="I68" s="17" t="s">
        <v>112</v>
      </c>
      <c r="J68" s="13">
        <v>1800</v>
      </c>
      <c r="K68" s="17">
        <f t="shared" si="5"/>
        <v>14400</v>
      </c>
      <c r="L68" s="13"/>
    </row>
    <row r="69" spans="2:12" s="3" customFormat="1" ht="20.149999999999999" customHeight="1">
      <c r="B69" s="235"/>
      <c r="C69" s="21" t="s">
        <v>136</v>
      </c>
      <c r="D69" s="219" t="s">
        <v>137</v>
      </c>
      <c r="E69" s="219"/>
      <c r="F69" s="16">
        <v>3</v>
      </c>
      <c r="G69" s="17" t="s">
        <v>101</v>
      </c>
      <c r="H69" s="13">
        <v>5</v>
      </c>
      <c r="I69" s="17" t="s">
        <v>112</v>
      </c>
      <c r="J69" s="13">
        <v>1700</v>
      </c>
      <c r="K69" s="17">
        <f t="shared" si="5"/>
        <v>25500</v>
      </c>
      <c r="L69" s="13"/>
    </row>
    <row r="70" spans="2:12" s="3" customFormat="1" ht="20.149999999999999" customHeight="1">
      <c r="B70" s="235"/>
      <c r="C70" s="21" t="s">
        <v>138</v>
      </c>
      <c r="D70" s="219" t="s">
        <v>139</v>
      </c>
      <c r="E70" s="219"/>
      <c r="F70" s="16">
        <v>14</v>
      </c>
      <c r="G70" s="17" t="s">
        <v>101</v>
      </c>
      <c r="H70" s="13">
        <v>5</v>
      </c>
      <c r="I70" s="17" t="s">
        <v>112</v>
      </c>
      <c r="J70" s="13">
        <v>1700</v>
      </c>
      <c r="K70" s="17">
        <f t="shared" si="5"/>
        <v>119000</v>
      </c>
      <c r="L70" s="13"/>
    </row>
    <row r="71" spans="2:12" s="3" customFormat="1" ht="20.149999999999999" customHeight="1">
      <c r="B71" s="235"/>
      <c r="C71" s="21" t="s">
        <v>140</v>
      </c>
      <c r="D71" s="220" t="s">
        <v>141</v>
      </c>
      <c r="E71" s="220"/>
      <c r="F71" s="16">
        <v>17</v>
      </c>
      <c r="G71" s="17" t="s">
        <v>101</v>
      </c>
      <c r="H71" s="13">
        <v>4</v>
      </c>
      <c r="I71" s="17" t="s">
        <v>112</v>
      </c>
      <c r="J71" s="13">
        <v>300</v>
      </c>
      <c r="K71" s="17">
        <f t="shared" si="5"/>
        <v>20400</v>
      </c>
      <c r="L71" s="13"/>
    </row>
    <row r="72" spans="2:12" s="3" customFormat="1" ht="20.149999999999999" customHeight="1">
      <c r="B72" s="235"/>
      <c r="C72" s="21" t="s">
        <v>142</v>
      </c>
      <c r="D72" s="220" t="s">
        <v>143</v>
      </c>
      <c r="E72" s="220"/>
      <c r="F72" s="16">
        <v>17</v>
      </c>
      <c r="G72" s="17" t="s">
        <v>101</v>
      </c>
      <c r="H72" s="13">
        <v>1</v>
      </c>
      <c r="I72" s="17" t="s">
        <v>23</v>
      </c>
      <c r="J72" s="22">
        <v>100</v>
      </c>
      <c r="K72" s="17">
        <f t="shared" si="5"/>
        <v>1700</v>
      </c>
      <c r="L72" s="13" t="s">
        <v>144</v>
      </c>
    </row>
    <row r="73" spans="2:12" s="3" customFormat="1" ht="20.149999999999999" customHeight="1">
      <c r="B73" s="236"/>
      <c r="C73" s="224" t="s">
        <v>145</v>
      </c>
      <c r="D73" s="224"/>
      <c r="E73" s="224"/>
      <c r="F73" s="224"/>
      <c r="G73" s="224"/>
      <c r="H73" s="224"/>
      <c r="I73" s="224"/>
      <c r="J73" s="224"/>
      <c r="K73" s="44">
        <f>SUM(K63:K72)</f>
        <v>186300</v>
      </c>
      <c r="L73" s="13"/>
    </row>
    <row r="74" spans="2:12" s="3" customFormat="1" ht="20.149999999999999" customHeight="1">
      <c r="B74" s="228" t="s">
        <v>146</v>
      </c>
      <c r="C74" s="21" t="s">
        <v>147</v>
      </c>
      <c r="D74" s="193" t="s">
        <v>148</v>
      </c>
      <c r="E74" s="193"/>
      <c r="F74" s="16">
        <v>1</v>
      </c>
      <c r="G74" s="17" t="s">
        <v>54</v>
      </c>
      <c r="H74" s="13">
        <v>4</v>
      </c>
      <c r="I74" s="17" t="s">
        <v>112</v>
      </c>
      <c r="J74" s="13">
        <v>4000</v>
      </c>
      <c r="K74" s="17">
        <f t="shared" ref="K74:K76" si="6">F74*H74*J74</f>
        <v>16000</v>
      </c>
      <c r="L74" s="13"/>
    </row>
    <row r="75" spans="2:12" s="3" customFormat="1" ht="20.149999999999999" customHeight="1">
      <c r="B75" s="228"/>
      <c r="C75" s="21" t="s">
        <v>149</v>
      </c>
      <c r="D75" s="193" t="s">
        <v>150</v>
      </c>
      <c r="E75" s="193"/>
      <c r="F75" s="16">
        <v>1</v>
      </c>
      <c r="G75" s="17" t="s">
        <v>23</v>
      </c>
      <c r="H75" s="13">
        <v>4</v>
      </c>
      <c r="I75" s="17" t="s">
        <v>112</v>
      </c>
      <c r="J75" s="13">
        <v>2500</v>
      </c>
      <c r="K75" s="17">
        <f t="shared" si="6"/>
        <v>10000</v>
      </c>
      <c r="L75" s="13"/>
    </row>
    <row r="76" spans="2:12" s="3" customFormat="1" ht="20.149999999999999" customHeight="1">
      <c r="B76" s="228"/>
      <c r="C76" s="21" t="s">
        <v>151</v>
      </c>
      <c r="D76" s="193" t="s">
        <v>152</v>
      </c>
      <c r="E76" s="193"/>
      <c r="F76" s="16">
        <v>1</v>
      </c>
      <c r="G76" s="17" t="s">
        <v>54</v>
      </c>
      <c r="H76" s="13">
        <v>1</v>
      </c>
      <c r="I76" s="17" t="s">
        <v>23</v>
      </c>
      <c r="J76" s="13">
        <v>8000</v>
      </c>
      <c r="K76" s="17">
        <f t="shared" si="6"/>
        <v>8000</v>
      </c>
      <c r="L76" s="13"/>
    </row>
    <row r="77" spans="2:12" s="3" customFormat="1" ht="20.149999999999999" customHeight="1">
      <c r="B77" s="228"/>
      <c r="C77" s="224" t="s">
        <v>153</v>
      </c>
      <c r="D77" s="224"/>
      <c r="E77" s="224"/>
      <c r="F77" s="224"/>
      <c r="G77" s="224"/>
      <c r="H77" s="224"/>
      <c r="I77" s="224"/>
      <c r="J77" s="224"/>
      <c r="K77" s="44">
        <f>SUM(K74:K76)</f>
        <v>34000</v>
      </c>
      <c r="L77" s="13"/>
    </row>
    <row r="78" spans="2:12" s="3" customFormat="1" ht="20.149999999999999" customHeight="1">
      <c r="B78" s="228" t="s">
        <v>154</v>
      </c>
      <c r="C78" s="21" t="s">
        <v>155</v>
      </c>
      <c r="D78" s="191" t="s">
        <v>156</v>
      </c>
      <c r="E78" s="192"/>
      <c r="F78" s="45">
        <v>1</v>
      </c>
      <c r="G78" s="37" t="s">
        <v>54</v>
      </c>
      <c r="H78" s="27">
        <v>1</v>
      </c>
      <c r="I78" s="37" t="s">
        <v>23</v>
      </c>
      <c r="J78" s="27">
        <v>20000</v>
      </c>
      <c r="K78" s="37">
        <f t="shared" ref="K78:K83" si="7">F78*H78*J78</f>
        <v>20000</v>
      </c>
      <c r="L78" s="13"/>
    </row>
    <row r="79" spans="2:12" s="3" customFormat="1" ht="20.149999999999999" customHeight="1">
      <c r="B79" s="228"/>
      <c r="C79" s="21" t="s">
        <v>157</v>
      </c>
      <c r="D79" s="191" t="s">
        <v>158</v>
      </c>
      <c r="E79" s="192"/>
      <c r="F79" s="45">
        <v>1</v>
      </c>
      <c r="G79" s="37" t="s">
        <v>54</v>
      </c>
      <c r="H79" s="27">
        <v>2</v>
      </c>
      <c r="I79" s="37" t="s">
        <v>112</v>
      </c>
      <c r="J79" s="27">
        <v>4000</v>
      </c>
      <c r="K79" s="37">
        <f t="shared" si="7"/>
        <v>8000</v>
      </c>
      <c r="L79" s="13"/>
    </row>
    <row r="80" spans="2:12" s="3" customFormat="1" ht="20.149999999999999" customHeight="1">
      <c r="B80" s="228"/>
      <c r="C80" s="21" t="s">
        <v>159</v>
      </c>
      <c r="D80" s="191" t="s">
        <v>160</v>
      </c>
      <c r="E80" s="192"/>
      <c r="F80" s="45">
        <v>2</v>
      </c>
      <c r="G80" s="37" t="s">
        <v>54</v>
      </c>
      <c r="H80" s="27">
        <v>2</v>
      </c>
      <c r="I80" s="37" t="s">
        <v>126</v>
      </c>
      <c r="J80" s="27">
        <v>2500</v>
      </c>
      <c r="K80" s="37">
        <f t="shared" si="7"/>
        <v>10000</v>
      </c>
      <c r="L80" s="13"/>
    </row>
    <row r="81" spans="2:13" s="3" customFormat="1" ht="20.149999999999999" customHeight="1">
      <c r="B81" s="228"/>
      <c r="C81" s="21" t="s">
        <v>161</v>
      </c>
      <c r="D81" s="191"/>
      <c r="E81" s="192"/>
      <c r="F81" s="45">
        <v>2</v>
      </c>
      <c r="G81" s="37" t="s">
        <v>41</v>
      </c>
      <c r="H81" s="27">
        <v>5</v>
      </c>
      <c r="I81" s="37" t="s">
        <v>112</v>
      </c>
      <c r="J81" s="27">
        <v>400</v>
      </c>
      <c r="K81" s="37">
        <f t="shared" si="7"/>
        <v>4000</v>
      </c>
      <c r="L81" s="13"/>
    </row>
    <row r="82" spans="2:13" s="3" customFormat="1" ht="20.149999999999999" customHeight="1">
      <c r="B82" s="228"/>
      <c r="C82" s="21" t="s">
        <v>162</v>
      </c>
      <c r="D82" s="191"/>
      <c r="E82" s="192"/>
      <c r="F82" s="45">
        <v>1</v>
      </c>
      <c r="G82" s="37" t="s">
        <v>54</v>
      </c>
      <c r="H82" s="27">
        <v>1</v>
      </c>
      <c r="I82" s="37" t="s">
        <v>75</v>
      </c>
      <c r="J82" s="27">
        <v>15000</v>
      </c>
      <c r="K82" s="37">
        <f t="shared" si="7"/>
        <v>15000</v>
      </c>
      <c r="L82" s="13"/>
    </row>
    <row r="83" spans="2:13" s="3" customFormat="1" ht="20.149999999999999" customHeight="1">
      <c r="B83" s="228"/>
      <c r="C83" s="21" t="s">
        <v>163</v>
      </c>
      <c r="D83" s="191" t="s">
        <v>164</v>
      </c>
      <c r="E83" s="192"/>
      <c r="F83" s="45">
        <v>1</v>
      </c>
      <c r="G83" s="37" t="s">
        <v>54</v>
      </c>
      <c r="H83" s="27">
        <v>2</v>
      </c>
      <c r="I83" s="37" t="s">
        <v>126</v>
      </c>
      <c r="J83" s="27">
        <v>2500</v>
      </c>
      <c r="K83" s="37">
        <f t="shared" si="7"/>
        <v>5000</v>
      </c>
      <c r="L83" s="13"/>
    </row>
    <row r="84" spans="2:13" s="3" customFormat="1" ht="20.149999999999999" customHeight="1">
      <c r="B84" s="228"/>
      <c r="C84" s="21" t="s">
        <v>165</v>
      </c>
      <c r="D84" s="193" t="s">
        <v>148</v>
      </c>
      <c r="E84" s="193"/>
      <c r="F84" s="45">
        <v>1</v>
      </c>
      <c r="G84" s="37" t="s">
        <v>54</v>
      </c>
      <c r="H84" s="27">
        <v>4</v>
      </c>
      <c r="I84" s="37" t="s">
        <v>112</v>
      </c>
      <c r="J84" s="27">
        <v>2000</v>
      </c>
      <c r="K84" s="37">
        <v>0</v>
      </c>
      <c r="L84" s="13" t="s">
        <v>192</v>
      </c>
    </row>
    <row r="85" spans="2:13" s="3" customFormat="1" ht="20.149999999999999" customHeight="1">
      <c r="B85" s="228"/>
      <c r="C85" s="21" t="s">
        <v>166</v>
      </c>
      <c r="D85" s="193" t="s">
        <v>167</v>
      </c>
      <c r="E85" s="193"/>
      <c r="F85" s="16">
        <v>2</v>
      </c>
      <c r="G85" s="17" t="s">
        <v>54</v>
      </c>
      <c r="H85" s="13">
        <v>1</v>
      </c>
      <c r="I85" s="17" t="s">
        <v>23</v>
      </c>
      <c r="J85" s="13">
        <v>6000</v>
      </c>
      <c r="K85" s="17">
        <f t="shared" ref="K85:K87" si="8">F85*H85*J85</f>
        <v>12000</v>
      </c>
      <c r="L85" s="13"/>
    </row>
    <row r="86" spans="2:13" s="3" customFormat="1" ht="20.149999999999999" customHeight="1">
      <c r="B86" s="228"/>
      <c r="C86" s="21" t="s">
        <v>168</v>
      </c>
      <c r="D86" s="220"/>
      <c r="E86" s="220"/>
      <c r="F86" s="16">
        <v>2</v>
      </c>
      <c r="G86" s="17" t="s">
        <v>54</v>
      </c>
      <c r="H86" s="13">
        <v>6</v>
      </c>
      <c r="I86" s="17" t="s">
        <v>112</v>
      </c>
      <c r="J86" s="13">
        <v>100</v>
      </c>
      <c r="K86" s="17">
        <f t="shared" si="8"/>
        <v>1200</v>
      </c>
      <c r="L86" s="13"/>
    </row>
    <row r="87" spans="2:13" s="3" customFormat="1" ht="20.149999999999999" customHeight="1">
      <c r="B87" s="228"/>
      <c r="C87" s="21" t="s">
        <v>169</v>
      </c>
      <c r="D87" s="220"/>
      <c r="E87" s="220"/>
      <c r="F87" s="16">
        <v>17</v>
      </c>
      <c r="G87" s="17" t="s">
        <v>54</v>
      </c>
      <c r="H87" s="13">
        <v>4</v>
      </c>
      <c r="I87" s="17" t="s">
        <v>112</v>
      </c>
      <c r="J87" s="13">
        <v>300</v>
      </c>
      <c r="K87" s="17">
        <f t="shared" si="8"/>
        <v>20400</v>
      </c>
      <c r="L87" s="13"/>
    </row>
    <row r="88" spans="2:13" s="3" customFormat="1" ht="20.149999999999999" customHeight="1">
      <c r="B88" s="228"/>
      <c r="C88" s="224" t="s">
        <v>170</v>
      </c>
      <c r="D88" s="224"/>
      <c r="E88" s="224"/>
      <c r="F88" s="224"/>
      <c r="G88" s="224"/>
      <c r="H88" s="224"/>
      <c r="I88" s="224"/>
      <c r="J88" s="224"/>
      <c r="K88" s="44">
        <f>SUM(K78:K87)</f>
        <v>95600</v>
      </c>
      <c r="L88" s="13"/>
    </row>
    <row r="89" spans="2:13" s="3" customFormat="1" ht="20.149999999999999" customHeight="1">
      <c r="B89" s="228" t="s">
        <v>171</v>
      </c>
      <c r="C89" s="28" t="s">
        <v>172</v>
      </c>
      <c r="D89" s="324"/>
      <c r="E89" s="324"/>
      <c r="F89" s="46">
        <v>1</v>
      </c>
      <c r="G89" s="43" t="s">
        <v>23</v>
      </c>
      <c r="H89" s="31">
        <v>1</v>
      </c>
      <c r="I89" s="43" t="s">
        <v>23</v>
      </c>
      <c r="J89" s="31">
        <v>8000</v>
      </c>
      <c r="K89" s="43">
        <f>F89*H89*J89</f>
        <v>8000</v>
      </c>
      <c r="L89" s="13"/>
    </row>
    <row r="90" spans="2:13" s="3" customFormat="1" ht="20.149999999999999" customHeight="1">
      <c r="B90" s="228"/>
      <c r="C90" s="58" t="s">
        <v>195</v>
      </c>
      <c r="D90" s="193"/>
      <c r="E90" s="193"/>
      <c r="F90" s="45">
        <v>39</v>
      </c>
      <c r="G90" s="59" t="s">
        <v>197</v>
      </c>
      <c r="H90" s="27">
        <v>1</v>
      </c>
      <c r="I90" s="59" t="s">
        <v>198</v>
      </c>
      <c r="J90" s="27">
        <v>150</v>
      </c>
      <c r="K90" s="37">
        <f>F90*H90*J90</f>
        <v>5850</v>
      </c>
      <c r="L90" s="13"/>
    </row>
    <row r="91" spans="2:13" s="3" customFormat="1" ht="20.149999999999999" customHeight="1">
      <c r="B91" s="228"/>
      <c r="C91" s="58" t="s">
        <v>196</v>
      </c>
      <c r="D91" s="193"/>
      <c r="E91" s="193"/>
      <c r="F91" s="45">
        <v>39</v>
      </c>
      <c r="G91" s="59" t="s">
        <v>197</v>
      </c>
      <c r="H91" s="27">
        <v>1</v>
      </c>
      <c r="I91" s="59" t="s">
        <v>198</v>
      </c>
      <c r="J91" s="27">
        <v>120</v>
      </c>
      <c r="K91" s="37">
        <f>F91*H91*J91</f>
        <v>4680</v>
      </c>
      <c r="L91" s="13"/>
    </row>
    <row r="92" spans="2:13" s="3" customFormat="1" ht="20.149999999999999" customHeight="1">
      <c r="B92" s="228"/>
      <c r="C92" s="21" t="s">
        <v>173</v>
      </c>
      <c r="D92" s="210"/>
      <c r="E92" s="211"/>
      <c r="F92" s="16">
        <v>40</v>
      </c>
      <c r="G92" s="17" t="s">
        <v>54</v>
      </c>
      <c r="H92" s="13">
        <v>1</v>
      </c>
      <c r="I92" s="17" t="s">
        <v>23</v>
      </c>
      <c r="J92" s="13">
        <v>100</v>
      </c>
      <c r="K92" s="17">
        <f>F92*H92*J92</f>
        <v>4000</v>
      </c>
      <c r="L92" s="13" t="s">
        <v>193</v>
      </c>
    </row>
    <row r="93" spans="2:13" s="4" customFormat="1" ht="20.149999999999999" customHeight="1">
      <c r="B93" s="228"/>
      <c r="C93" s="13" t="s">
        <v>174</v>
      </c>
      <c r="D93" s="228"/>
      <c r="E93" s="228"/>
      <c r="F93" s="16">
        <v>35</v>
      </c>
      <c r="G93" s="17" t="s">
        <v>54</v>
      </c>
      <c r="H93" s="13">
        <v>1</v>
      </c>
      <c r="I93" s="17" t="s">
        <v>23</v>
      </c>
      <c r="J93" s="48">
        <v>0</v>
      </c>
      <c r="K93" s="17">
        <v>0</v>
      </c>
      <c r="L93" s="13" t="s">
        <v>175</v>
      </c>
      <c r="M93" s="3"/>
    </row>
    <row r="94" spans="2:13" s="4" customFormat="1" ht="20.149999999999999" customHeight="1">
      <c r="B94" s="240"/>
      <c r="C94" s="229" t="s">
        <v>176</v>
      </c>
      <c r="D94" s="229"/>
      <c r="E94" s="229"/>
      <c r="F94" s="229"/>
      <c r="G94" s="229"/>
      <c r="H94" s="229"/>
      <c r="I94" s="229"/>
      <c r="J94" s="229"/>
      <c r="K94" s="49">
        <f>SUM(K89:K93)</f>
        <v>22530</v>
      </c>
      <c r="L94" s="13"/>
      <c r="M94" s="3"/>
    </row>
    <row r="95" spans="2:13" s="4" customFormat="1" ht="20.149999999999999" customHeight="1">
      <c r="B95" s="230" t="s">
        <v>177</v>
      </c>
      <c r="C95" s="231"/>
      <c r="D95" s="231"/>
      <c r="E95" s="231"/>
      <c r="F95" s="231"/>
      <c r="G95" s="231"/>
      <c r="H95" s="231"/>
      <c r="I95" s="231"/>
      <c r="J95" s="231"/>
      <c r="K95" s="50">
        <f>K94+K88+K77+K73+K62</f>
        <v>438070</v>
      </c>
      <c r="L95" s="14"/>
      <c r="M95" s="3"/>
    </row>
    <row r="96" spans="2:13" ht="20.149999999999999" customHeight="1">
      <c r="B96" s="232" t="s">
        <v>178</v>
      </c>
      <c r="C96" s="228"/>
      <c r="D96" s="228"/>
      <c r="E96" s="228"/>
      <c r="F96" s="228"/>
      <c r="G96" s="228"/>
      <c r="H96" s="228"/>
      <c r="I96" s="228"/>
      <c r="J96" s="228"/>
      <c r="K96" s="51">
        <f>K95*10%</f>
        <v>43807</v>
      </c>
      <c r="L96" s="14"/>
      <c r="M96" s="3"/>
    </row>
    <row r="97" spans="2:13" ht="20.149999999999999" customHeight="1">
      <c r="B97" s="225" t="s">
        <v>179</v>
      </c>
      <c r="C97" s="226"/>
      <c r="D97" s="226"/>
      <c r="E97" s="226"/>
      <c r="F97" s="226"/>
      <c r="G97" s="226"/>
      <c r="H97" s="226"/>
      <c r="I97" s="226"/>
      <c r="J97" s="226"/>
      <c r="K97" s="52">
        <f>K95+K96</f>
        <v>481877</v>
      </c>
      <c r="L97" s="53"/>
      <c r="M97" s="3"/>
    </row>
    <row r="98" spans="2:13">
      <c r="B98" s="227" t="s">
        <v>180</v>
      </c>
      <c r="C98" s="227"/>
      <c r="D98" s="227"/>
      <c r="E98" s="227"/>
      <c r="F98" s="227"/>
      <c r="G98" s="227"/>
      <c r="H98" s="227"/>
      <c r="I98" s="227"/>
      <c r="J98" s="227"/>
      <c r="K98" s="54">
        <f>K97+K41</f>
        <v>929509.13</v>
      </c>
      <c r="L98" s="13"/>
      <c r="M98" s="3"/>
    </row>
    <row r="99" spans="2:13">
      <c r="B99" s="247" t="s">
        <v>181</v>
      </c>
      <c r="C99" s="247"/>
      <c r="D99" s="247"/>
      <c r="E99" s="247"/>
      <c r="F99" s="247"/>
      <c r="G99" s="247"/>
      <c r="H99" s="247"/>
      <c r="I99" s="247"/>
      <c r="J99" s="247"/>
      <c r="K99" s="55">
        <f>K98*0.06</f>
        <v>55770.5478</v>
      </c>
      <c r="L99" s="13"/>
      <c r="M99" s="3"/>
    </row>
    <row r="100" spans="2:13">
      <c r="B100" s="325" t="s">
        <v>17</v>
      </c>
      <c r="C100" s="325"/>
      <c r="D100" s="325"/>
      <c r="E100" s="325"/>
      <c r="F100" s="325"/>
      <c r="G100" s="325"/>
      <c r="H100" s="325"/>
      <c r="I100" s="325"/>
      <c r="J100" s="325"/>
      <c r="K100" s="55">
        <f>K98+K99</f>
        <v>985279.67779999995</v>
      </c>
      <c r="L100" s="13"/>
      <c r="M100" s="3"/>
    </row>
    <row r="101" spans="2:13">
      <c r="B101" s="249" t="s">
        <v>18</v>
      </c>
      <c r="C101" s="250"/>
      <c r="D101" s="251"/>
      <c r="E101" s="251"/>
      <c r="F101" s="251"/>
      <c r="G101" s="251"/>
      <c r="H101" s="251"/>
      <c r="I101" s="251"/>
      <c r="J101" s="251"/>
      <c r="K101" s="251"/>
      <c r="L101" s="252"/>
      <c r="M101"/>
    </row>
    <row r="102" spans="2:13">
      <c r="B102" s="253" t="s">
        <v>182</v>
      </c>
      <c r="C102" s="254"/>
      <c r="D102" s="255"/>
      <c r="E102" s="255"/>
      <c r="F102" s="255"/>
      <c r="G102" s="255"/>
      <c r="H102" s="255"/>
      <c r="I102" s="255"/>
      <c r="J102" s="255"/>
      <c r="K102" s="255"/>
      <c r="L102" s="256"/>
      <c r="M102"/>
    </row>
    <row r="103" spans="2:13">
      <c r="B103" s="233" t="s">
        <v>183</v>
      </c>
      <c r="C103" s="234"/>
      <c r="D103" s="233"/>
      <c r="E103" s="233"/>
      <c r="F103" s="233"/>
      <c r="G103" s="233"/>
      <c r="H103" s="233"/>
      <c r="I103" s="233"/>
      <c r="J103" s="233"/>
      <c r="K103" s="233"/>
      <c r="L103" s="233"/>
      <c r="M103"/>
    </row>
    <row r="104" spans="2:13">
      <c r="B104" s="233" t="s">
        <v>184</v>
      </c>
      <c r="C104" s="234"/>
      <c r="D104" s="233"/>
      <c r="E104" s="233"/>
      <c r="F104" s="233"/>
      <c r="G104" s="233"/>
      <c r="H104" s="233"/>
      <c r="I104" s="233"/>
      <c r="J104" s="233"/>
      <c r="K104" s="233"/>
      <c r="L104" s="233"/>
      <c r="M104"/>
    </row>
    <row r="105" spans="2:13">
      <c r="B105" s="233" t="s">
        <v>185</v>
      </c>
      <c r="C105" s="234"/>
      <c r="D105" s="233"/>
      <c r="E105" s="233"/>
      <c r="F105" s="233"/>
      <c r="G105" s="233"/>
      <c r="H105" s="233"/>
      <c r="I105" s="233"/>
      <c r="J105" s="233"/>
      <c r="K105" s="233"/>
      <c r="L105" s="233"/>
      <c r="M105"/>
    </row>
    <row r="106" spans="2:13">
      <c r="B106" s="233" t="s">
        <v>186</v>
      </c>
      <c r="C106" s="234"/>
      <c r="D106" s="233"/>
      <c r="E106" s="233"/>
      <c r="F106" s="233"/>
      <c r="G106" s="233"/>
      <c r="H106" s="233"/>
      <c r="I106" s="233"/>
      <c r="J106" s="233"/>
      <c r="K106" s="233"/>
      <c r="L106" s="233"/>
      <c r="M106"/>
    </row>
    <row r="107" spans="2:13">
      <c r="B107" s="233" t="s">
        <v>187</v>
      </c>
      <c r="C107" s="234"/>
      <c r="D107" s="233"/>
      <c r="E107" s="233"/>
      <c r="F107" s="233"/>
      <c r="G107" s="233"/>
      <c r="H107" s="233"/>
      <c r="I107" s="233"/>
      <c r="J107" s="233"/>
      <c r="K107" s="233"/>
      <c r="L107" s="233"/>
      <c r="M107"/>
    </row>
    <row r="108" spans="2:13">
      <c r="B108" s="233" t="s">
        <v>188</v>
      </c>
      <c r="C108" s="234"/>
      <c r="D108" s="233"/>
      <c r="E108" s="233"/>
      <c r="F108" s="233"/>
      <c r="G108" s="233"/>
      <c r="H108" s="233"/>
      <c r="I108" s="233"/>
      <c r="J108" s="233"/>
      <c r="K108" s="233"/>
      <c r="L108" s="233"/>
      <c r="M108"/>
    </row>
    <row r="109" spans="2:13">
      <c r="B109"/>
      <c r="C109" s="47"/>
      <c r="D109"/>
      <c r="E109"/>
      <c r="F109"/>
      <c r="G109"/>
      <c r="H109"/>
      <c r="I109"/>
      <c r="J109"/>
      <c r="K109"/>
      <c r="L109"/>
      <c r="M109"/>
    </row>
    <row r="110" spans="2:13">
      <c r="D110"/>
      <c r="E110"/>
      <c r="F110"/>
      <c r="G110"/>
      <c r="H110"/>
      <c r="I110"/>
    </row>
    <row r="111" spans="2:13">
      <c r="D111"/>
      <c r="E111"/>
      <c r="F111"/>
      <c r="G111"/>
      <c r="H111"/>
      <c r="I111"/>
    </row>
    <row r="112" spans="2:13">
      <c r="D112" s="5"/>
      <c r="E112" s="5"/>
      <c r="F112" s="5"/>
      <c r="G112" s="5"/>
      <c r="H112" s="5"/>
      <c r="I112" s="5"/>
    </row>
    <row r="113" spans="4:9">
      <c r="D113" s="5"/>
      <c r="E113" s="5"/>
      <c r="F113" s="5"/>
      <c r="G113" s="5"/>
      <c r="H113" s="5"/>
      <c r="I113" s="5"/>
    </row>
    <row r="114" spans="4:9">
      <c r="D114" s="5"/>
      <c r="E114" s="5"/>
      <c r="F114" s="5"/>
      <c r="G114" s="5"/>
      <c r="H114" s="5"/>
      <c r="I114" s="5"/>
    </row>
    <row r="115" spans="4:9">
      <c r="D115" s="5"/>
      <c r="E115" s="5"/>
      <c r="F115" s="5"/>
      <c r="G115" s="5"/>
      <c r="H115" s="5"/>
      <c r="I115" s="5"/>
    </row>
    <row r="116" spans="4:9">
      <c r="D116" s="5"/>
      <c r="E116" s="5"/>
      <c r="F116" s="5"/>
      <c r="G116" s="5"/>
      <c r="H116" s="5"/>
      <c r="I116" s="5"/>
    </row>
    <row r="117" spans="4:9">
      <c r="D117" s="5"/>
      <c r="E117" s="5"/>
      <c r="F117" s="5"/>
      <c r="G117" s="5"/>
      <c r="H117" s="5"/>
      <c r="I117" s="5"/>
    </row>
    <row r="118" spans="4:9">
      <c r="D118" s="5"/>
      <c r="E118" s="5"/>
      <c r="F118" s="5"/>
      <c r="G118" s="5"/>
      <c r="H118" s="5"/>
      <c r="I118" s="5"/>
    </row>
    <row r="119" spans="4:9">
      <c r="D119" s="5"/>
      <c r="E119" s="5"/>
      <c r="F119" s="5"/>
      <c r="G119" s="5"/>
      <c r="H119" s="5"/>
      <c r="I119" s="5"/>
    </row>
    <row r="120" spans="4:9">
      <c r="D120" s="5"/>
      <c r="E120" s="5"/>
      <c r="F120" s="5"/>
      <c r="G120" s="5"/>
      <c r="H120" s="5"/>
      <c r="I120" s="5"/>
    </row>
    <row r="121" spans="4:9">
      <c r="D121" s="5"/>
      <c r="E121" s="5"/>
      <c r="F121" s="5"/>
      <c r="G121" s="5"/>
      <c r="H121" s="5"/>
      <c r="I121" s="5"/>
    </row>
    <row r="122" spans="4:9">
      <c r="D122" s="5"/>
      <c r="E122" s="5"/>
      <c r="F122" s="5"/>
      <c r="G122" s="5"/>
      <c r="H122" s="5"/>
      <c r="I122" s="5"/>
    </row>
    <row r="123" spans="4:9">
      <c r="D123" s="5"/>
      <c r="E123" s="5"/>
      <c r="F123" s="5"/>
      <c r="G123" s="5"/>
      <c r="H123" s="5"/>
      <c r="I123" s="5"/>
    </row>
    <row r="124" spans="4:9">
      <c r="D124" s="5"/>
      <c r="E124" s="5"/>
      <c r="F124" s="5"/>
      <c r="G124" s="5"/>
      <c r="H124" s="5"/>
      <c r="I124" s="5"/>
    </row>
    <row r="125" spans="4:9">
      <c r="D125" s="5"/>
      <c r="E125" s="5"/>
      <c r="F125" s="5"/>
      <c r="G125" s="5"/>
      <c r="H125" s="5"/>
      <c r="I125" s="5"/>
    </row>
    <row r="126" spans="4:9">
      <c r="D126" s="5"/>
      <c r="E126" s="5"/>
      <c r="F126" s="5"/>
      <c r="G126" s="5"/>
      <c r="H126" s="5"/>
      <c r="I126" s="5"/>
    </row>
    <row r="127" spans="4:9">
      <c r="D127" s="5"/>
      <c r="E127" s="5"/>
      <c r="F127" s="5"/>
      <c r="G127" s="5"/>
      <c r="H127" s="5"/>
      <c r="I127" s="5"/>
    </row>
    <row r="128" spans="4:9">
      <c r="D128" s="5"/>
      <c r="E128" s="5"/>
      <c r="F128" s="5"/>
      <c r="G128" s="5"/>
      <c r="H128" s="5"/>
      <c r="I128" s="5"/>
    </row>
    <row r="129" spans="4:9">
      <c r="D129" s="5"/>
      <c r="E129" s="5"/>
      <c r="F129" s="5"/>
      <c r="G129" s="5"/>
      <c r="H129" s="5"/>
      <c r="I129" s="5"/>
    </row>
    <row r="130" spans="4:9">
      <c r="D130" s="5"/>
      <c r="E130" s="5"/>
      <c r="F130" s="5"/>
      <c r="G130" s="5"/>
      <c r="H130" s="5"/>
      <c r="I130" s="5"/>
    </row>
    <row r="131" spans="4:9">
      <c r="D131" s="5"/>
      <c r="E131" s="5"/>
      <c r="F131" s="5"/>
      <c r="G131" s="5"/>
      <c r="H131" s="5"/>
      <c r="I131" s="5"/>
    </row>
    <row r="132" spans="4:9">
      <c r="D132" s="5"/>
      <c r="E132" s="5"/>
      <c r="F132" s="5"/>
      <c r="G132" s="5"/>
      <c r="H132" s="5"/>
      <c r="I132" s="5"/>
    </row>
    <row r="133" spans="4:9">
      <c r="D133" s="5"/>
      <c r="E133" s="5"/>
      <c r="F133" s="5"/>
      <c r="G133" s="5"/>
      <c r="H133" s="5"/>
      <c r="I133" s="5"/>
    </row>
    <row r="134" spans="4:9">
      <c r="D134" s="5"/>
      <c r="E134" s="5"/>
      <c r="F134" s="5"/>
      <c r="G134" s="5"/>
      <c r="H134" s="5"/>
      <c r="I134" s="5"/>
    </row>
    <row r="135" spans="4:9">
      <c r="D135" s="5"/>
      <c r="E135" s="5"/>
      <c r="F135" s="5"/>
      <c r="G135" s="5"/>
      <c r="H135" s="5"/>
      <c r="I135" s="5"/>
    </row>
    <row r="136" spans="4:9">
      <c r="D136" s="5"/>
      <c r="E136" s="5"/>
      <c r="F136" s="5"/>
      <c r="G136" s="5"/>
      <c r="H136" s="5"/>
      <c r="I136" s="5"/>
    </row>
    <row r="137" spans="4:9">
      <c r="D137" s="5"/>
      <c r="E137" s="5"/>
      <c r="F137" s="5"/>
      <c r="G137" s="5"/>
      <c r="H137" s="5"/>
      <c r="I137" s="5"/>
    </row>
    <row r="138" spans="4:9">
      <c r="D138" s="5"/>
      <c r="E138" s="5"/>
      <c r="F138" s="5"/>
      <c r="G138" s="5"/>
      <c r="H138" s="5"/>
      <c r="I138" s="5"/>
    </row>
    <row r="139" spans="4:9">
      <c r="D139" s="5"/>
      <c r="E139" s="5"/>
      <c r="F139" s="5"/>
      <c r="G139" s="5"/>
      <c r="H139" s="5"/>
      <c r="I139" s="5"/>
    </row>
    <row r="140" spans="4:9">
      <c r="D140" s="5"/>
      <c r="E140" s="5"/>
      <c r="F140" s="5"/>
      <c r="G140" s="5"/>
      <c r="H140" s="5"/>
      <c r="I140" s="5"/>
    </row>
    <row r="141" spans="4:9">
      <c r="D141" s="5"/>
      <c r="E141" s="5"/>
      <c r="F141" s="5"/>
      <c r="G141" s="5"/>
      <c r="H141" s="5"/>
      <c r="I141" s="5"/>
    </row>
    <row r="142" spans="4:9">
      <c r="D142" s="5"/>
      <c r="E142" s="5"/>
      <c r="F142" s="5"/>
      <c r="G142" s="5"/>
      <c r="H142" s="5"/>
      <c r="I142" s="5"/>
    </row>
    <row r="143" spans="4:9">
      <c r="D143" s="5"/>
      <c r="E143" s="5"/>
      <c r="F143" s="5"/>
      <c r="G143" s="5"/>
      <c r="H143" s="5"/>
      <c r="I143" s="5"/>
    </row>
    <row r="144" spans="4:9">
      <c r="D144" s="5"/>
      <c r="E144" s="5"/>
      <c r="F144" s="5"/>
      <c r="G144" s="5"/>
      <c r="H144" s="5"/>
      <c r="I144" s="5"/>
    </row>
    <row r="145" spans="4:9">
      <c r="D145" s="5"/>
      <c r="E145" s="5"/>
      <c r="F145" s="5"/>
      <c r="G145" s="5"/>
      <c r="H145" s="5"/>
      <c r="I145" s="5"/>
    </row>
    <row r="146" spans="4:9">
      <c r="D146" s="5"/>
      <c r="E146" s="5"/>
      <c r="F146" s="5"/>
      <c r="G146" s="5"/>
      <c r="H146" s="5"/>
      <c r="I146" s="5"/>
    </row>
    <row r="147" spans="4:9">
      <c r="D147" s="5"/>
      <c r="E147" s="5"/>
      <c r="F147" s="5"/>
      <c r="G147" s="5"/>
      <c r="H147" s="5"/>
      <c r="I147" s="5"/>
    </row>
    <row r="148" spans="4:9">
      <c r="D148" s="5"/>
      <c r="E148" s="5"/>
      <c r="F148" s="5"/>
      <c r="G148" s="5"/>
      <c r="H148" s="5"/>
      <c r="I148" s="5"/>
    </row>
    <row r="149" spans="4:9">
      <c r="D149" s="5"/>
      <c r="E149" s="5"/>
      <c r="F149" s="5"/>
      <c r="G149" s="5"/>
      <c r="H149" s="5"/>
      <c r="I149" s="5"/>
    </row>
    <row r="150" spans="4:9">
      <c r="D150" s="5"/>
      <c r="E150" s="5"/>
      <c r="F150" s="5"/>
      <c r="G150" s="5"/>
      <c r="H150" s="5"/>
      <c r="I150" s="5"/>
    </row>
    <row r="151" spans="4:9">
      <c r="D151" s="5"/>
      <c r="E151" s="5"/>
      <c r="F151" s="5"/>
      <c r="G151" s="5"/>
      <c r="H151" s="5"/>
      <c r="I151" s="5"/>
    </row>
    <row r="152" spans="4:9">
      <c r="D152" s="5"/>
      <c r="E152" s="5"/>
      <c r="F152" s="5"/>
      <c r="G152" s="5"/>
      <c r="H152" s="5"/>
      <c r="I152" s="5"/>
    </row>
    <row r="153" spans="4:9">
      <c r="D153" s="5"/>
      <c r="E153" s="5"/>
      <c r="F153" s="5"/>
      <c r="G153" s="5"/>
      <c r="H153" s="5"/>
      <c r="I153" s="5"/>
    </row>
    <row r="154" spans="4:9">
      <c r="D154" s="5"/>
      <c r="E154" s="5"/>
      <c r="F154" s="5"/>
      <c r="G154" s="5"/>
      <c r="H154" s="5"/>
      <c r="I154" s="5"/>
    </row>
    <row r="155" spans="4:9">
      <c r="D155" s="5"/>
      <c r="E155" s="5"/>
      <c r="F155" s="5"/>
      <c r="G155" s="5"/>
      <c r="H155" s="5"/>
      <c r="I155" s="5"/>
    </row>
    <row r="156" spans="4:9">
      <c r="D156" s="5"/>
      <c r="E156" s="5"/>
      <c r="F156" s="5"/>
      <c r="G156" s="5"/>
      <c r="H156" s="5"/>
      <c r="I156" s="5"/>
    </row>
    <row r="157" spans="4:9">
      <c r="D157" s="5"/>
      <c r="E157" s="5"/>
      <c r="F157" s="5"/>
      <c r="G157" s="5"/>
      <c r="H157" s="5"/>
      <c r="I157" s="5"/>
    </row>
    <row r="158" spans="4:9">
      <c r="D158" s="5"/>
      <c r="E158" s="5"/>
      <c r="F158" s="5"/>
      <c r="G158" s="5"/>
      <c r="H158" s="5"/>
      <c r="I158" s="5"/>
    </row>
    <row r="159" spans="4:9">
      <c r="D159" s="5"/>
      <c r="E159" s="5"/>
      <c r="F159" s="5"/>
      <c r="G159" s="5"/>
      <c r="H159" s="5"/>
      <c r="I159" s="5"/>
    </row>
    <row r="160" spans="4:9">
      <c r="D160" s="5"/>
      <c r="E160" s="5"/>
      <c r="F160" s="5"/>
      <c r="G160" s="5"/>
      <c r="H160" s="5"/>
      <c r="I160" s="5"/>
    </row>
    <row r="161" spans="4:9">
      <c r="D161" s="5"/>
      <c r="E161" s="5"/>
      <c r="F161" s="5"/>
      <c r="G161" s="5"/>
      <c r="H161" s="5"/>
      <c r="I161" s="5"/>
    </row>
    <row r="162" spans="4:9">
      <c r="D162" s="5"/>
      <c r="E162" s="5"/>
      <c r="F162" s="5"/>
      <c r="G162" s="5"/>
      <c r="H162" s="5"/>
      <c r="I162" s="5"/>
    </row>
    <row r="163" spans="4:9">
      <c r="D163" s="5"/>
      <c r="E163" s="5"/>
      <c r="F163" s="5"/>
      <c r="G163" s="5"/>
      <c r="H163" s="5"/>
      <c r="I163" s="5"/>
    </row>
    <row r="164" spans="4:9">
      <c r="D164" s="5"/>
      <c r="E164" s="5"/>
      <c r="F164" s="5"/>
      <c r="G164" s="5"/>
      <c r="H164" s="5"/>
      <c r="I164" s="5"/>
    </row>
    <row r="165" spans="4:9">
      <c r="D165" s="5"/>
      <c r="E165" s="5"/>
      <c r="F165" s="5"/>
      <c r="G165" s="5"/>
      <c r="H165" s="5"/>
      <c r="I165" s="5"/>
    </row>
    <row r="166" spans="4:9">
      <c r="D166" s="5"/>
      <c r="E166" s="5"/>
      <c r="F166" s="5"/>
      <c r="G166" s="5"/>
      <c r="H166" s="5"/>
      <c r="I166" s="5"/>
    </row>
    <row r="167" spans="4:9">
      <c r="D167" s="5"/>
      <c r="E167" s="5"/>
      <c r="F167" s="5"/>
      <c r="G167" s="5"/>
      <c r="H167" s="5"/>
      <c r="I167" s="5"/>
    </row>
    <row r="168" spans="4:9">
      <c r="D168" s="5"/>
      <c r="E168" s="5"/>
      <c r="F168" s="5"/>
      <c r="G168" s="5"/>
      <c r="H168" s="5"/>
      <c r="I168" s="5"/>
    </row>
    <row r="169" spans="4:9">
      <c r="D169" s="5"/>
      <c r="E169" s="5"/>
      <c r="F169" s="5"/>
      <c r="G169" s="5"/>
      <c r="H169" s="5"/>
      <c r="I169" s="5"/>
    </row>
    <row r="170" spans="4:9">
      <c r="D170" s="5"/>
      <c r="E170" s="5"/>
      <c r="F170" s="5"/>
      <c r="G170" s="5"/>
      <c r="H170" s="5"/>
      <c r="I170" s="5"/>
    </row>
    <row r="171" spans="4:9">
      <c r="D171" s="5"/>
      <c r="E171" s="5"/>
      <c r="F171" s="5"/>
      <c r="G171" s="5"/>
      <c r="H171" s="5"/>
      <c r="I171" s="5"/>
    </row>
    <row r="172" spans="4:9">
      <c r="D172" s="5"/>
      <c r="E172" s="5"/>
      <c r="F172" s="5"/>
      <c r="G172" s="5"/>
      <c r="H172" s="5"/>
      <c r="I172" s="5"/>
    </row>
    <row r="173" spans="4:9">
      <c r="D173" s="5"/>
      <c r="E173" s="5"/>
      <c r="F173" s="5"/>
      <c r="G173" s="5"/>
      <c r="H173" s="5"/>
      <c r="I173" s="5"/>
    </row>
    <row r="174" spans="4:9">
      <c r="D174" s="5"/>
      <c r="E174" s="5"/>
      <c r="F174" s="5"/>
      <c r="G174" s="5"/>
      <c r="H174" s="5"/>
      <c r="I174" s="5"/>
    </row>
    <row r="175" spans="4:9">
      <c r="D175" s="5"/>
      <c r="E175" s="5"/>
      <c r="F175" s="5"/>
      <c r="G175" s="5"/>
      <c r="H175" s="5"/>
      <c r="I175" s="5"/>
    </row>
    <row r="176" spans="4:9">
      <c r="D176" s="5"/>
      <c r="E176" s="5"/>
      <c r="F176" s="5"/>
      <c r="G176" s="5"/>
      <c r="H176" s="5"/>
      <c r="I176" s="5"/>
    </row>
    <row r="177" spans="4:9">
      <c r="D177" s="5"/>
      <c r="E177" s="5"/>
      <c r="F177" s="5"/>
      <c r="G177" s="5"/>
      <c r="H177" s="5"/>
      <c r="I177" s="5"/>
    </row>
    <row r="178" spans="4:9">
      <c r="D178" s="5"/>
      <c r="E178" s="5"/>
      <c r="F178" s="5"/>
      <c r="G178" s="5"/>
      <c r="H178" s="5"/>
      <c r="I178" s="5"/>
    </row>
    <row r="179" spans="4:9">
      <c r="D179" s="5"/>
      <c r="E179" s="5"/>
      <c r="F179" s="5"/>
      <c r="G179" s="5"/>
      <c r="H179" s="5"/>
      <c r="I179" s="5"/>
    </row>
    <row r="180" spans="4:9">
      <c r="D180" s="5"/>
      <c r="E180" s="5"/>
      <c r="F180" s="5"/>
      <c r="G180" s="5"/>
      <c r="H180" s="5"/>
      <c r="I180" s="5"/>
    </row>
    <row r="181" spans="4:9">
      <c r="D181" s="5"/>
      <c r="E181" s="5"/>
      <c r="F181" s="5"/>
      <c r="G181" s="5"/>
      <c r="H181" s="5"/>
      <c r="I181" s="5"/>
    </row>
    <row r="182" spans="4:9">
      <c r="D182" s="5"/>
      <c r="E182" s="5"/>
      <c r="F182" s="5"/>
      <c r="G182" s="5"/>
      <c r="H182" s="5"/>
      <c r="I182" s="5"/>
    </row>
    <row r="183" spans="4:9">
      <c r="D183" s="5"/>
      <c r="E183" s="5"/>
      <c r="F183" s="5"/>
      <c r="G183" s="5"/>
      <c r="H183" s="5"/>
      <c r="I183" s="5"/>
    </row>
    <row r="184" spans="4:9">
      <c r="D184" s="5"/>
      <c r="E184" s="5"/>
      <c r="F184" s="5"/>
      <c r="G184" s="5"/>
      <c r="H184" s="5"/>
      <c r="I184" s="5"/>
    </row>
    <row r="185" spans="4:9">
      <c r="D185" s="5"/>
      <c r="E185" s="5"/>
      <c r="F185" s="5"/>
      <c r="G185" s="5"/>
      <c r="H185" s="5"/>
      <c r="I185" s="5"/>
    </row>
    <row r="186" spans="4:9">
      <c r="D186" s="5"/>
      <c r="E186" s="5"/>
      <c r="F186" s="5"/>
      <c r="G186" s="5"/>
      <c r="H186" s="5"/>
      <c r="I186" s="5"/>
    </row>
    <row r="187" spans="4:9">
      <c r="D187" s="5"/>
      <c r="E187" s="5"/>
      <c r="F187" s="5"/>
      <c r="G187" s="5"/>
      <c r="H187" s="5"/>
      <c r="I187" s="5"/>
    </row>
    <row r="188" spans="4:9">
      <c r="D188" s="5"/>
      <c r="E188" s="5"/>
      <c r="F188" s="5"/>
      <c r="G188" s="5"/>
      <c r="H188" s="5"/>
      <c r="I188" s="5"/>
    </row>
    <row r="189" spans="4:9">
      <c r="D189" s="5"/>
      <c r="E189" s="5"/>
      <c r="F189" s="5"/>
      <c r="G189" s="5"/>
      <c r="H189" s="5"/>
      <c r="I189" s="5"/>
    </row>
    <row r="190" spans="4:9">
      <c r="D190" s="5"/>
      <c r="E190" s="5"/>
      <c r="F190" s="5"/>
      <c r="G190" s="5"/>
      <c r="H190" s="5"/>
      <c r="I190" s="5"/>
    </row>
    <row r="191" spans="4:9">
      <c r="D191" s="5"/>
      <c r="E191" s="5"/>
      <c r="F191" s="5"/>
      <c r="G191" s="5"/>
      <c r="H191" s="5"/>
      <c r="I191" s="5"/>
    </row>
    <row r="192" spans="4:9">
      <c r="D192" s="5"/>
      <c r="E192" s="5"/>
      <c r="F192" s="5"/>
      <c r="G192" s="5"/>
      <c r="H192" s="5"/>
      <c r="I192" s="5"/>
    </row>
    <row r="193" spans="4:9">
      <c r="D193" s="5"/>
      <c r="E193" s="5"/>
      <c r="F193" s="5"/>
      <c r="G193" s="5"/>
      <c r="H193" s="5"/>
      <c r="I193" s="5"/>
    </row>
    <row r="194" spans="4:9">
      <c r="D194" s="5"/>
      <c r="E194" s="5"/>
      <c r="F194" s="5"/>
      <c r="G194" s="5"/>
      <c r="H194" s="5"/>
      <c r="I194" s="5"/>
    </row>
    <row r="195" spans="4:9">
      <c r="D195" s="5"/>
      <c r="E195" s="5"/>
      <c r="F195" s="5"/>
      <c r="G195" s="5"/>
      <c r="H195" s="5"/>
      <c r="I195" s="5"/>
    </row>
    <row r="196" spans="4:9">
      <c r="D196" s="5"/>
      <c r="E196" s="5"/>
      <c r="F196" s="5"/>
      <c r="G196" s="5"/>
      <c r="H196" s="5"/>
      <c r="I196" s="5"/>
    </row>
    <row r="197" spans="4:9">
      <c r="D197" s="5"/>
      <c r="E197" s="5"/>
      <c r="F197" s="5"/>
      <c r="G197" s="5"/>
      <c r="H197" s="5"/>
      <c r="I197" s="5"/>
    </row>
    <row r="198" spans="4:9">
      <c r="D198" s="5"/>
      <c r="E198" s="5"/>
      <c r="F198" s="5"/>
      <c r="G198" s="5"/>
      <c r="H198" s="5"/>
      <c r="I198" s="5"/>
    </row>
    <row r="199" spans="4:9">
      <c r="D199" s="5"/>
      <c r="E199" s="5"/>
      <c r="F199" s="5"/>
      <c r="G199" s="5"/>
      <c r="H199" s="5"/>
      <c r="I199" s="5"/>
    </row>
    <row r="200" spans="4:9">
      <c r="D200" s="5"/>
      <c r="E200" s="5"/>
      <c r="F200" s="5"/>
      <c r="G200" s="5"/>
      <c r="H200" s="5"/>
      <c r="I200" s="5"/>
    </row>
    <row r="201" spans="4:9">
      <c r="D201" s="5"/>
      <c r="E201" s="5"/>
      <c r="F201" s="5"/>
      <c r="G201" s="5"/>
      <c r="H201" s="5"/>
      <c r="I201" s="5"/>
    </row>
    <row r="202" spans="4:9">
      <c r="D202" s="5"/>
      <c r="E202" s="5"/>
      <c r="F202" s="5"/>
      <c r="G202" s="5"/>
      <c r="H202" s="5"/>
      <c r="I202" s="5"/>
    </row>
    <row r="203" spans="4:9">
      <c r="D203" s="5"/>
      <c r="E203" s="5"/>
      <c r="F203" s="5"/>
      <c r="G203" s="5"/>
      <c r="H203" s="5"/>
      <c r="I203" s="5"/>
    </row>
    <row r="204" spans="4:9">
      <c r="D204" s="5"/>
      <c r="E204" s="5"/>
      <c r="F204" s="5"/>
      <c r="G204" s="5"/>
      <c r="H204" s="5"/>
      <c r="I204" s="5"/>
    </row>
    <row r="205" spans="4:9">
      <c r="D205" s="5"/>
      <c r="E205" s="5"/>
      <c r="F205" s="5"/>
      <c r="G205" s="5"/>
      <c r="H205" s="5"/>
      <c r="I205" s="5"/>
    </row>
    <row r="206" spans="4:9">
      <c r="D206" s="5"/>
      <c r="E206" s="5"/>
      <c r="F206" s="5"/>
      <c r="G206" s="5"/>
      <c r="H206" s="5"/>
      <c r="I206" s="5"/>
    </row>
    <row r="207" spans="4:9">
      <c r="D207" s="5"/>
      <c r="E207" s="5"/>
      <c r="F207" s="5"/>
      <c r="G207" s="5"/>
      <c r="H207" s="5"/>
      <c r="I207" s="5"/>
    </row>
    <row r="208" spans="4:9">
      <c r="D208" s="5"/>
      <c r="E208" s="5"/>
      <c r="F208" s="5"/>
      <c r="G208" s="5"/>
      <c r="H208" s="5"/>
      <c r="I208" s="5"/>
    </row>
    <row r="209" spans="4:9">
      <c r="D209" s="5"/>
      <c r="E209" s="5"/>
      <c r="F209" s="5"/>
      <c r="G209" s="5"/>
      <c r="H209" s="5"/>
      <c r="I209" s="5"/>
    </row>
    <row r="210" spans="4:9">
      <c r="D210" s="5"/>
      <c r="E210" s="5"/>
      <c r="F210" s="5"/>
      <c r="G210" s="5"/>
      <c r="H210" s="5"/>
      <c r="I210" s="5"/>
    </row>
    <row r="211" spans="4:9">
      <c r="D211" s="5"/>
      <c r="E211" s="5"/>
      <c r="F211" s="5"/>
      <c r="G211" s="5"/>
      <c r="H211" s="5"/>
      <c r="I211" s="5"/>
    </row>
    <row r="212" spans="4:9">
      <c r="D212" s="5"/>
      <c r="E212" s="5"/>
      <c r="F212" s="5"/>
      <c r="G212" s="5"/>
      <c r="H212" s="5"/>
      <c r="I212" s="5"/>
    </row>
    <row r="213" spans="4:9">
      <c r="D213" s="5"/>
      <c r="E213" s="5"/>
      <c r="F213" s="5"/>
      <c r="G213" s="5"/>
      <c r="H213" s="5"/>
      <c r="I213" s="5"/>
    </row>
    <row r="214" spans="4:9">
      <c r="D214" s="5"/>
      <c r="E214" s="5"/>
      <c r="F214" s="5"/>
      <c r="G214" s="5"/>
      <c r="H214" s="5"/>
      <c r="I214" s="5"/>
    </row>
    <row r="215" spans="4:9">
      <c r="D215" s="5"/>
      <c r="E215" s="5"/>
      <c r="F215" s="5"/>
      <c r="G215" s="5"/>
      <c r="H215" s="5"/>
      <c r="I215" s="5"/>
    </row>
    <row r="216" spans="4:9">
      <c r="D216" s="5"/>
      <c r="E216" s="5"/>
      <c r="F216" s="5"/>
      <c r="G216" s="5"/>
      <c r="H216" s="5"/>
      <c r="I216" s="5"/>
    </row>
    <row r="217" spans="4:9">
      <c r="D217" s="5"/>
      <c r="E217" s="5"/>
      <c r="F217" s="5"/>
      <c r="G217" s="5"/>
      <c r="H217" s="5"/>
      <c r="I217" s="5"/>
    </row>
    <row r="218" spans="4:9">
      <c r="D218" s="5"/>
      <c r="E218" s="5"/>
      <c r="F218" s="5"/>
      <c r="G218" s="5"/>
      <c r="H218" s="5"/>
      <c r="I218" s="5"/>
    </row>
    <row r="219" spans="4:9">
      <c r="D219" s="5"/>
      <c r="E219" s="5"/>
      <c r="F219" s="5"/>
      <c r="G219" s="5"/>
      <c r="H219" s="5"/>
      <c r="I219" s="5"/>
    </row>
    <row r="220" spans="4:9">
      <c r="D220" s="5"/>
      <c r="E220" s="5"/>
      <c r="F220" s="5"/>
      <c r="G220" s="5"/>
      <c r="H220" s="5"/>
      <c r="I220" s="5"/>
    </row>
    <row r="221" spans="4:9">
      <c r="D221" s="5"/>
      <c r="E221" s="5"/>
      <c r="F221" s="5"/>
      <c r="G221" s="5"/>
      <c r="H221" s="5"/>
      <c r="I221" s="5"/>
    </row>
    <row r="222" spans="4:9" ht="18" hidden="1" customHeight="1">
      <c r="D222" s="5"/>
      <c r="E222" s="5"/>
      <c r="F222" s="5"/>
      <c r="G222" s="5"/>
      <c r="H222" s="5"/>
      <c r="I222" s="5"/>
    </row>
    <row r="223" spans="4:9" ht="18" hidden="1" customHeight="1">
      <c r="D223" s="5"/>
      <c r="E223" s="5"/>
      <c r="F223" s="5"/>
      <c r="G223" s="5"/>
      <c r="H223" s="5"/>
      <c r="I223" s="5"/>
    </row>
    <row r="224" spans="4:9" hidden="1"/>
    <row r="225" hidden="1"/>
    <row r="226" hidden="1"/>
    <row r="227" hidden="1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</sheetData>
  <mergeCells count="124">
    <mergeCell ref="B102:L102"/>
    <mergeCell ref="B103:L103"/>
    <mergeCell ref="B104:L104"/>
    <mergeCell ref="B105:L105"/>
    <mergeCell ref="B106:L106"/>
    <mergeCell ref="B107:L107"/>
    <mergeCell ref="B108:L108"/>
    <mergeCell ref="B6:B17"/>
    <mergeCell ref="B18:B24"/>
    <mergeCell ref="B25:B37"/>
    <mergeCell ref="B38:B40"/>
    <mergeCell ref="B42:B62"/>
    <mergeCell ref="B63:B73"/>
    <mergeCell ref="B74:B77"/>
    <mergeCell ref="B78:B88"/>
    <mergeCell ref="B89:B94"/>
    <mergeCell ref="C6:C7"/>
    <mergeCell ref="C8:C9"/>
    <mergeCell ref="C10:C11"/>
    <mergeCell ref="C12:C13"/>
    <mergeCell ref="C42:C59"/>
    <mergeCell ref="C63:C64"/>
    <mergeCell ref="C65:C66"/>
    <mergeCell ref="D90:E90"/>
    <mergeCell ref="D93:E93"/>
    <mergeCell ref="C94:J94"/>
    <mergeCell ref="B95:J95"/>
    <mergeCell ref="B96:J96"/>
    <mergeCell ref="B97:J97"/>
    <mergeCell ref="B98:J98"/>
    <mergeCell ref="B99:J99"/>
    <mergeCell ref="B100:J100"/>
    <mergeCell ref="B101:L101"/>
    <mergeCell ref="D82:E82"/>
    <mergeCell ref="D83:E83"/>
    <mergeCell ref="D84:E84"/>
    <mergeCell ref="D85:E85"/>
    <mergeCell ref="D86:E86"/>
    <mergeCell ref="D87:E87"/>
    <mergeCell ref="C88:J88"/>
    <mergeCell ref="D89:E89"/>
    <mergeCell ref="D92:E92"/>
    <mergeCell ref="D91:E91"/>
    <mergeCell ref="C73:J73"/>
    <mergeCell ref="D74:E74"/>
    <mergeCell ref="D75:E75"/>
    <mergeCell ref="D76:E76"/>
    <mergeCell ref="C77:J77"/>
    <mergeCell ref="D78:E78"/>
    <mergeCell ref="D79:E79"/>
    <mergeCell ref="D80:E80"/>
    <mergeCell ref="D81:E81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55:E55"/>
    <mergeCell ref="D56:E56"/>
    <mergeCell ref="D57:E57"/>
    <mergeCell ref="D58:E58"/>
    <mergeCell ref="D59:E59"/>
    <mergeCell ref="D60:E60"/>
    <mergeCell ref="D61:E61"/>
    <mergeCell ref="C62:J62"/>
    <mergeCell ref="D63:E63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C37:J37"/>
    <mergeCell ref="D38:E38"/>
    <mergeCell ref="C39:J39"/>
    <mergeCell ref="C40:J40"/>
    <mergeCell ref="B41:J41"/>
    <mergeCell ref="D42:E42"/>
    <mergeCell ref="D43:E43"/>
    <mergeCell ref="D44:E44"/>
    <mergeCell ref="D45:E45"/>
    <mergeCell ref="D28:E28"/>
    <mergeCell ref="D29:E29"/>
    <mergeCell ref="D30:E30"/>
    <mergeCell ref="D31:E31"/>
    <mergeCell ref="D32:E32"/>
    <mergeCell ref="D33:E33"/>
    <mergeCell ref="D34:E34"/>
    <mergeCell ref="C35:J35"/>
    <mergeCell ref="C36:J36"/>
    <mergeCell ref="D19:E19"/>
    <mergeCell ref="D20:E20"/>
    <mergeCell ref="D21:E21"/>
    <mergeCell ref="D22:E22"/>
    <mergeCell ref="C23:J23"/>
    <mergeCell ref="C24:J24"/>
    <mergeCell ref="D25:E25"/>
    <mergeCell ref="D26:E26"/>
    <mergeCell ref="D27:E27"/>
    <mergeCell ref="D10:E10"/>
    <mergeCell ref="D11:E11"/>
    <mergeCell ref="D12:E12"/>
    <mergeCell ref="D13:E13"/>
    <mergeCell ref="D14:E14"/>
    <mergeCell ref="D15:E15"/>
    <mergeCell ref="C16:J16"/>
    <mergeCell ref="C17:J17"/>
    <mergeCell ref="D18:E18"/>
    <mergeCell ref="B1:L1"/>
    <mergeCell ref="G2:L2"/>
    <mergeCell ref="G3:L3"/>
    <mergeCell ref="B4:L4"/>
    <mergeCell ref="D5:E5"/>
    <mergeCell ref="D6:E6"/>
    <mergeCell ref="D7:E7"/>
    <mergeCell ref="D8:E8"/>
    <mergeCell ref="D9:E9"/>
  </mergeCells>
  <phoneticPr fontId="18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结算单</vt:lpstr>
      <vt:lpstr>嘉宾名单</vt:lpstr>
      <vt:lpstr>机票明细</vt:lpstr>
      <vt:lpstr>机票费用明细</vt:lpstr>
      <vt:lpstr>线路二报价单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Windows 用户</cp:lastModifiedBy>
  <cp:lastPrinted>2018-10-19T08:54:43Z</cp:lastPrinted>
  <dcterms:created xsi:type="dcterms:W3CDTF">2006-09-16T00:00:00Z</dcterms:created>
  <dcterms:modified xsi:type="dcterms:W3CDTF">2018-10-22T17:16:45Z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