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2860" activeTab="1"/>
  </bookViews>
  <sheets>
    <sheet name="汇总" sheetId="7" r:id="rId1"/>
    <sheet name="报价单拟制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<sst xmlns="http://schemas.openxmlformats.org/spreadsheetml/2006/main" count="278" uniqueCount="114">
  <si>
    <r>
      <rPr>
        <b/>
        <sz val="9"/>
        <color rgb="FF000000"/>
        <rFont val="Arial"/>
        <charset val="134"/>
      </rPr>
      <t>报价注意事项</t>
    </r>
    <r>
      <rPr>
        <sz val="9"/>
        <color rgb="FF000000"/>
        <rFont val="Arial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</si>
  <si>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</si>
  <si>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</si>
  <si>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</si>
  <si>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</si>
  <si>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</si>
  <si>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</si>
  <si>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</si>
  <si>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</si>
  <si>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</si>
  <si>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</si>
  <si>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</si>
  <si>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</si>
  <si>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</si>
  <si>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</si>
  <si>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模块6</t>
  </si>
  <si>
    <t>餐饮</t>
  </si>
  <si>
    <r>
      <rPr>
        <sz val="9"/>
        <color rgb="FF000000"/>
        <rFont val="宋体-简"/>
        <charset val="134"/>
      </rPr>
      <t>模块</t>
    </r>
    <r>
      <rPr>
        <sz val="9"/>
        <color rgb="FF000000"/>
        <rFont val="Arial"/>
        <charset val="134"/>
      </rPr>
      <t>7</t>
    </r>
  </si>
  <si>
    <t>物料</t>
  </si>
  <si>
    <t>模块8</t>
  </si>
  <si>
    <t>保险</t>
  </si>
  <si>
    <t>模块9</t>
  </si>
  <si>
    <t>运营费用</t>
  </si>
  <si>
    <t>模块10</t>
  </si>
  <si>
    <t>服务费</t>
  </si>
  <si>
    <t>模块11</t>
  </si>
  <si>
    <t>税费</t>
  </si>
  <si>
    <t>合计</t>
  </si>
  <si>
    <t>客户名称</t>
  </si>
  <si>
    <t>业务联系人</t>
  </si>
  <si>
    <t>联系方式</t>
  </si>
  <si>
    <t>项目名称</t>
  </si>
  <si>
    <t>2025年广电盛典接待报价单</t>
  </si>
  <si>
    <t>采购联系人</t>
  </si>
  <si>
    <t>徐岩</t>
  </si>
  <si>
    <t>项目日期</t>
  </si>
  <si>
    <t>接待人数</t>
  </si>
  <si>
    <t>目的地</t>
  </si>
  <si>
    <t>北京</t>
  </si>
  <si>
    <t>报价时间</t>
  </si>
  <si>
    <t>项目经理</t>
  </si>
  <si>
    <t>马可</t>
  </si>
  <si>
    <t>邮箱地址</t>
  </si>
  <si>
    <t>make@cct.cn</t>
  </si>
  <si>
    <t>收入明细</t>
  </si>
  <si>
    <t>项目</t>
  </si>
  <si>
    <t>舱位等级</t>
  </si>
  <si>
    <t>单位</t>
  </si>
  <si>
    <t>单价</t>
  </si>
  <si>
    <t>预估采购金额</t>
  </si>
  <si>
    <t>高铁预估总采购金额</t>
  </si>
  <si>
    <t>火车票</t>
  </si>
  <si>
    <t>人/次</t>
  </si>
  <si>
    <t>元</t>
  </si>
  <si>
    <t>据实结算</t>
  </si>
  <si>
    <t>飞机票</t>
  </si>
  <si>
    <t>经济舱（境内）</t>
  </si>
  <si>
    <t>其他</t>
  </si>
  <si>
    <t>舞狮妹团队自驾过路费</t>
  </si>
  <si>
    <t>车/次</t>
  </si>
  <si>
    <t>舞狮妹团队自驾加油费</t>
  </si>
  <si>
    <t>单项小计:</t>
  </si>
  <si>
    <t>车辆等级</t>
  </si>
  <si>
    <t>小交通</t>
  </si>
  <si>
    <t>单次使用
1、包含8小时100公里
2、需使用3年内车</t>
  </si>
  <si>
    <t>别克GL8</t>
  </si>
  <si>
    <t>车*趟</t>
  </si>
  <si>
    <t>金龙中巴38座</t>
  </si>
  <si>
    <t>吴桥、怀柔往返（含往返高速费）</t>
  </si>
  <si>
    <t>包车
1、包含8小时100公里
2、需使用3年内车</t>
  </si>
  <si>
    <t>车次*天</t>
  </si>
  <si>
    <t>车辆超公里费</t>
  </si>
  <si>
    <t>每公里</t>
  </si>
  <si>
    <t>车辆超时费</t>
  </si>
  <si>
    <t>每小时</t>
  </si>
  <si>
    <t>高速费、停车费</t>
  </si>
  <si>
    <t>工作人员用车</t>
  </si>
  <si>
    <t>哈妮克孜团队打车</t>
  </si>
  <si>
    <t>费用合计</t>
  </si>
  <si>
    <t>房间类型</t>
  </si>
  <si>
    <t>中影大酒店</t>
  </si>
  <si>
    <t>高级大床</t>
  </si>
  <si>
    <t>间</t>
  </si>
  <si>
    <t>晚</t>
  </si>
  <si>
    <t>高级双床</t>
  </si>
  <si>
    <t>小套房</t>
  </si>
  <si>
    <t>中影大酒店-客损</t>
  </si>
  <si>
    <t>北京怀柔桔子酒店</t>
  </si>
  <si>
    <t>北京亚朵S酒店</t>
  </si>
  <si>
    <t>需求类型</t>
  </si>
  <si>
    <t>酒店用餐</t>
  </si>
  <si>
    <t>活动用餐</t>
  </si>
  <si>
    <t>哈妮克孜团队用餐</t>
  </si>
  <si>
    <r>
      <rPr>
        <sz val="9"/>
        <color rgb="FF000000"/>
        <rFont val="微软雅黑"/>
        <charset val="134"/>
      </rPr>
      <t>工作人员</t>
    </r>
    <r>
      <rPr>
        <sz val="9"/>
        <color rgb="FF000000"/>
        <rFont val="宋体-简"/>
        <charset val="134"/>
      </rPr>
      <t>用餐</t>
    </r>
    <r>
      <rPr>
        <sz val="9"/>
        <color rgb="FF000000"/>
        <rFont val="微软雅黑"/>
        <charset val="134"/>
      </rPr>
      <t>1</t>
    </r>
  </si>
  <si>
    <r>
      <rPr>
        <sz val="9"/>
        <color rgb="FF000000"/>
        <rFont val="微软雅黑"/>
        <charset val="134"/>
      </rPr>
      <t>工作人员</t>
    </r>
    <r>
      <rPr>
        <sz val="9"/>
        <color rgb="FF000000"/>
        <rFont val="宋体-简"/>
        <charset val="134"/>
      </rPr>
      <t>用餐</t>
    </r>
    <r>
      <rPr>
        <sz val="9"/>
        <color rgb="FF000000"/>
        <rFont val="微软雅黑"/>
        <charset val="134"/>
      </rPr>
      <t>2</t>
    </r>
  </si>
  <si>
    <t>红螺寺门票</t>
  </si>
  <si>
    <r>
      <rPr>
        <sz val="9"/>
        <color indexed="8"/>
        <rFont val="微软雅黑"/>
        <charset val="134"/>
      </rPr>
      <t>璟</t>
    </r>
    <r>
      <rPr>
        <sz val="9"/>
        <color rgb="FF000000"/>
        <rFont val="微软雅黑"/>
        <charset val="134"/>
      </rPr>
      <t>天道具</t>
    </r>
  </si>
  <si>
    <t>工作人员用品</t>
  </si>
  <si>
    <t>意外险300万</t>
  </si>
  <si>
    <t>意外险100万</t>
  </si>
  <si>
    <t>意外险50万</t>
  </si>
  <si>
    <t>工作人员</t>
  </si>
  <si>
    <t>活动现场前期运营</t>
  </si>
  <si>
    <t>工作时长8小时、供应商自有人员</t>
  </si>
  <si>
    <t>人员补助</t>
  </si>
  <si>
    <t>餐补</t>
  </si>
  <si>
    <t>包车司机餐补</t>
  </si>
  <si>
    <t>合计（货币单位）</t>
  </si>
  <si>
    <t>服务费率</t>
  </si>
  <si>
    <t>%</t>
  </si>
  <si>
    <t>海外服务费率</t>
  </si>
  <si>
    <t>如不涉及可忽略</t>
  </si>
  <si>
    <t>增值税专用发票税6%（人民币：元）</t>
  </si>
  <si>
    <t>费用总计（人民币）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</si>
</sst>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_-* #,##0.00\ [$€-1]_-;\-* #,##0.00\ [$€-1]_-;_-* &quot;-&quot;??\ [$€-1]_-"/>
    <numFmt numFmtId="178" formatCode="_-* #,##0\ _F_-;\-* #,##0\ _F_-;_-* &quot;-&quot;??\ _F_-;_-@_-"/>
    <numFmt numFmtId="179" formatCode="\¥#,##0.00_);[Red]\(\¥#,##0.00\)"/>
    <numFmt numFmtId="180" formatCode="0.00_);[Red]\(0.00\)"/>
  </numFmts>
  <fonts count="49">
    <font>
      <sz val="12"/>
      <color theme="1"/>
      <name val="等线"/>
      <charset val="134"/>
      <scheme val="minor"/>
    </font>
    <font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等线"/>
      <charset val="134"/>
      <scheme val="minor"/>
    </font>
    <font>
      <sz val="9"/>
      <name val="微软雅黑"/>
      <charset val="134"/>
    </font>
    <font>
      <u/>
      <sz val="9"/>
      <color rgb="FF0000FF"/>
      <name val="微软雅黑"/>
      <charset val="134"/>
    </font>
    <font>
      <u/>
      <sz val="9"/>
      <color rgb="FF800080"/>
      <name val="Arial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9"/>
      <color indexed="8"/>
      <name val="微软雅黑"/>
      <charset val="134"/>
    </font>
    <font>
      <b/>
      <i/>
      <sz val="9"/>
      <color indexed="12"/>
      <name val="微软雅黑"/>
      <charset val="134"/>
    </font>
    <font>
      <sz val="9"/>
      <color rgb="FF000000"/>
      <name val="微软雅黑"/>
      <charset val="134"/>
    </font>
    <font>
      <b/>
      <sz val="9"/>
      <color indexed="17"/>
      <name val="微软雅黑"/>
      <charset val="134"/>
    </font>
    <font>
      <sz val="9"/>
      <color rgb="FF000000"/>
      <name val="Arial"/>
      <charset val="134"/>
    </font>
    <font>
      <sz val="9"/>
      <color rgb="FF000000"/>
      <name val="宋体-简"/>
      <charset val="134"/>
    </font>
    <font>
      <sz val="9"/>
      <color indexed="10"/>
      <name val="微软雅黑"/>
      <charset val="134"/>
    </font>
    <font>
      <b/>
      <i/>
      <sz val="9"/>
      <color indexed="10"/>
      <name val="微软雅黑"/>
      <charset val="134"/>
    </font>
    <font>
      <sz val="9"/>
      <color theme="1"/>
      <name val="等线"/>
      <charset val="134"/>
      <scheme val="minor"/>
    </font>
    <font>
      <sz val="8"/>
      <color rgb="FFC00000"/>
      <name val="微软雅黑"/>
      <charset val="134"/>
    </font>
    <font>
      <sz val="9"/>
      <color rgb="FFC00000"/>
      <name val="微软雅黑"/>
      <charset val="134"/>
    </font>
    <font>
      <b/>
      <sz val="9"/>
      <color indexed="10"/>
      <name val="微软雅黑"/>
      <charset val="134"/>
    </font>
    <font>
      <sz val="9"/>
      <color rgb="FFFF0000"/>
      <name val="微软雅黑"/>
      <charset val="134"/>
    </font>
    <font>
      <b/>
      <i/>
      <sz val="9"/>
      <name val="微软雅黑"/>
      <charset val="134"/>
    </font>
    <font>
      <sz val="12"/>
      <color rgb="FF000000"/>
      <name val="Arial"/>
      <charset val="134"/>
    </font>
    <font>
      <b/>
      <sz val="9"/>
      <color rgb="FFFFFFFF"/>
      <name val="Arial"/>
      <charset val="134"/>
    </font>
    <font>
      <sz val="9"/>
      <color rgb="FF000000"/>
      <name val="宋体"/>
      <charset val="134"/>
    </font>
    <font>
      <b/>
      <sz val="9"/>
      <color rgb="FF000000"/>
      <name val="Arial"/>
      <charset val="134"/>
    </font>
    <font>
      <sz val="11"/>
      <color theme="1"/>
      <name val="等线"/>
      <charset val="134"/>
      <scheme val="minor"/>
    </font>
    <font>
      <u/>
      <sz val="10"/>
      <color indexed="12"/>
      <name val="Arial"/>
      <charset val="134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28" fillId="11" borderId="26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12" borderId="29" applyNumberFormat="0" applyAlignment="0" applyProtection="0">
      <alignment vertical="center"/>
    </xf>
    <xf numFmtId="0" fontId="38" fillId="13" borderId="30" applyNumberFormat="0" applyAlignment="0" applyProtection="0">
      <alignment vertical="center"/>
    </xf>
    <xf numFmtId="0" fontId="39" fillId="13" borderId="29" applyNumberFormat="0" applyAlignment="0" applyProtection="0">
      <alignment vertical="center"/>
    </xf>
    <xf numFmtId="0" fontId="40" fillId="14" borderId="31" applyNumberFormat="0" applyAlignment="0" applyProtection="0">
      <alignment vertical="center"/>
    </xf>
    <xf numFmtId="0" fontId="41" fillId="0" borderId="32" applyNumberFormat="0" applyFill="0" applyAlignment="0" applyProtection="0">
      <alignment vertical="center"/>
    </xf>
    <xf numFmtId="0" fontId="42" fillId="0" borderId="33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7" fillId="38" borderId="0" applyNumberFormat="0" applyBorder="0" applyAlignment="0" applyProtection="0">
      <alignment vertical="center"/>
    </xf>
    <xf numFmtId="0" fontId="47" fillId="39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177" fontId="48" fillId="0" borderId="0" applyFont="0" applyFill="0" applyBorder="0" applyAlignment="0" applyProtection="0"/>
    <xf numFmtId="0" fontId="48" fillId="0" borderId="0"/>
  </cellStyleXfs>
  <cellXfs count="1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14" fontId="4" fillId="0" borderId="4" xfId="0" applyNumberFormat="1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5" fillId="0" borderId="2" xfId="6" applyNumberFormat="1" applyFont="1" applyFill="1" applyBorder="1" applyAlignment="1" applyProtection="1">
      <alignment horizontal="center" vertical="center"/>
      <protection locked="0"/>
    </xf>
    <xf numFmtId="14" fontId="6" fillId="0" borderId="2" xfId="6" applyNumberFormat="1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178" fontId="10" fillId="0" borderId="7" xfId="1" applyNumberFormat="1" applyFont="1" applyFill="1" applyBorder="1" applyAlignment="1" applyProtection="1">
      <alignment horizontal="center" vertical="center"/>
      <protection locked="0"/>
    </xf>
    <xf numFmtId="178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179" fontId="11" fillId="4" borderId="1" xfId="1" applyNumberFormat="1" applyFont="1" applyFill="1" applyBorder="1" applyAlignment="1" applyProtection="1">
      <alignment horizontal="right" vertical="center"/>
      <protection locked="0"/>
    </xf>
    <xf numFmtId="179" fontId="11" fillId="4" borderId="3" xfId="1" applyNumberFormat="1" applyFont="1" applyFill="1" applyBorder="1" applyAlignment="1" applyProtection="1">
      <alignment horizontal="right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178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1" fontId="12" fillId="0" borderId="4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3" xfId="0" applyFont="1" applyFill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178" fontId="10" fillId="0" borderId="3" xfId="1" applyNumberFormat="1" applyFont="1" applyBorder="1" applyAlignment="1" applyProtection="1">
      <alignment horizontal="center" vertical="center"/>
      <protection locked="0"/>
    </xf>
    <xf numFmtId="14" fontId="4" fillId="0" borderId="3" xfId="0" applyNumberFormat="1" applyFont="1" applyBorder="1" applyAlignment="1" applyProtection="1">
      <alignment horizontal="center" vertical="center"/>
      <protection locked="0"/>
    </xf>
    <xf numFmtId="14" fontId="4" fillId="0" borderId="5" xfId="0" applyNumberFormat="1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5" xfId="1" applyNumberFormat="1" applyFont="1" applyFill="1" applyBorder="1" applyAlignment="1" applyProtection="1">
      <alignment horizontal="center" vertical="center"/>
      <protection locked="0"/>
    </xf>
    <xf numFmtId="0" fontId="10" fillId="0" borderId="2" xfId="1" applyNumberFormat="1" applyFont="1" applyBorder="1" applyAlignment="1" applyProtection="1">
      <alignment horizontal="center" vertical="center"/>
      <protection locked="0"/>
    </xf>
    <xf numFmtId="0" fontId="10" fillId="0" borderId="5" xfId="1" applyNumberFormat="1" applyFont="1" applyBorder="1" applyAlignment="1" applyProtection="1">
      <alignment horizontal="center" vertical="center"/>
      <protection locked="0"/>
    </xf>
    <xf numFmtId="2" fontId="14" fillId="0" borderId="4" xfId="0" applyNumberFormat="1" applyFont="1" applyFill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10" fillId="0" borderId="10" xfId="1" applyNumberFormat="1" applyFont="1" applyFill="1" applyBorder="1" applyAlignment="1" applyProtection="1">
      <alignment horizontal="center" vertical="center"/>
    </xf>
    <xf numFmtId="2" fontId="2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14" fontId="4" fillId="0" borderId="15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180" fontId="8" fillId="3" borderId="5" xfId="1" applyNumberFormat="1" applyFont="1" applyFill="1" applyBorder="1" applyAlignment="1" applyProtection="1">
      <alignment horizontal="center" vertical="center"/>
      <protection locked="0"/>
    </xf>
    <xf numFmtId="180" fontId="8" fillId="3" borderId="4" xfId="1" applyNumberFormat="1" applyFont="1" applyFill="1" applyBorder="1" applyAlignment="1" applyProtection="1">
      <alignment horizontal="center" vertical="center"/>
      <protection locked="0"/>
    </xf>
    <xf numFmtId="178" fontId="8" fillId="3" borderId="15" xfId="1" applyNumberFormat="1" applyFont="1" applyFill="1" applyBorder="1" applyAlignment="1" applyProtection="1">
      <alignment horizontal="center" vertical="center"/>
      <protection locked="0"/>
    </xf>
    <xf numFmtId="2" fontId="15" fillId="6" borderId="4" xfId="0" applyNumberFormat="1" applyFont="1" applyFill="1" applyBorder="1" applyAlignment="1" applyProtection="1">
      <alignment horizontal="left" vertical="center"/>
      <protection locked="0"/>
    </xf>
    <xf numFmtId="2" fontId="14" fillId="7" borderId="4" xfId="0" applyNumberFormat="1" applyFont="1" applyFill="1" applyBorder="1" applyAlignment="1" applyProtection="1">
      <alignment horizontal="right" vertical="center"/>
      <protection locked="0"/>
    </xf>
    <xf numFmtId="58" fontId="16" fillId="0" borderId="17" xfId="1" applyNumberFormat="1" applyFont="1" applyFill="1" applyBorder="1" applyAlignment="1" applyProtection="1">
      <alignment horizontal="center" vertical="center" wrapText="1"/>
      <protection locked="0"/>
    </xf>
    <xf numFmtId="58" fontId="16" fillId="0" borderId="18" xfId="1" applyNumberFormat="1" applyFont="1" applyFill="1" applyBorder="1" applyAlignment="1" applyProtection="1">
      <alignment horizontal="center" vertical="center" wrapText="1"/>
      <protection locked="0"/>
    </xf>
    <xf numFmtId="58" fontId="16" fillId="0" borderId="19" xfId="1" applyNumberFormat="1" applyFont="1" applyFill="1" applyBorder="1" applyAlignment="1" applyProtection="1">
      <alignment horizontal="center" vertical="center" wrapText="1"/>
      <protection locked="0"/>
    </xf>
    <xf numFmtId="179" fontId="11" fillId="4" borderId="5" xfId="1" applyNumberFormat="1" applyFont="1" applyFill="1" applyBorder="1" applyAlignment="1" applyProtection="1">
      <alignment horizontal="right" vertical="center"/>
      <protection locked="0"/>
    </xf>
    <xf numFmtId="180" fontId="11" fillId="4" borderId="2" xfId="49" applyNumberFormat="1" applyFont="1" applyFill="1" applyBorder="1" applyAlignment="1" applyProtection="1">
      <alignment horizontal="right" vertical="center"/>
      <protection locked="0"/>
    </xf>
    <xf numFmtId="178" fontId="17" fillId="4" borderId="15" xfId="1" applyNumberFormat="1" applyFont="1" applyFill="1" applyBorder="1" applyAlignment="1" applyProtection="1">
      <alignment horizontal="center" vertical="center" wrapText="1"/>
      <protection locked="0"/>
    </xf>
    <xf numFmtId="2" fontId="14" fillId="0" borderId="4" xfId="0" applyNumberFormat="1" applyFont="1" applyBorder="1" applyAlignment="1" applyProtection="1">
      <alignment horizontal="right" vertical="center"/>
      <protection locked="0"/>
    </xf>
    <xf numFmtId="0" fontId="18" fillId="0" borderId="4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76" fontId="11" fillId="4" borderId="2" xfId="1" applyFont="1" applyFill="1" applyBorder="1" applyAlignment="1" applyProtection="1">
      <alignment horizontal="right" vertical="center"/>
      <protection locked="0"/>
    </xf>
    <xf numFmtId="178" fontId="16" fillId="0" borderId="9" xfId="1" applyNumberFormat="1" applyFont="1" applyFill="1" applyBorder="1" applyAlignment="1" applyProtection="1">
      <alignment horizontal="center" vertical="center" wrapText="1"/>
      <protection locked="0"/>
    </xf>
    <xf numFmtId="178" fontId="16" fillId="0" borderId="12" xfId="1" applyNumberFormat="1" applyFont="1" applyFill="1" applyBorder="1" applyAlignment="1" applyProtection="1">
      <alignment horizontal="center" vertical="center" wrapText="1"/>
      <protection locked="0"/>
    </xf>
    <xf numFmtId="178" fontId="16" fillId="0" borderId="15" xfId="1" applyNumberFormat="1" applyFont="1" applyFill="1" applyBorder="1" applyAlignment="1" applyProtection="1">
      <alignment horizontal="center" vertical="center" wrapText="1"/>
      <protection locked="0"/>
    </xf>
    <xf numFmtId="40" fontId="10" fillId="0" borderId="4" xfId="1" applyNumberFormat="1" applyFont="1" applyBorder="1" applyAlignment="1" applyProtection="1">
      <alignment horizontal="right" vertical="center"/>
      <protection locked="0"/>
    </xf>
    <xf numFmtId="180" fontId="10" fillId="0" borderId="4" xfId="1" applyNumberFormat="1" applyFont="1" applyBorder="1" applyAlignment="1" applyProtection="1">
      <alignment horizontal="right" vertical="center"/>
      <protection locked="0"/>
    </xf>
    <xf numFmtId="0" fontId="16" fillId="0" borderId="4" xfId="0" applyFont="1" applyBorder="1" applyAlignment="1" applyProtection="1">
      <alignment horizontal="center" vertical="center" wrapText="1"/>
      <protection locked="0"/>
    </xf>
    <xf numFmtId="180" fontId="10" fillId="0" borderId="4" xfId="1" applyNumberFormat="1" applyFont="1" applyFill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right" vertical="center"/>
      <protection locked="0"/>
    </xf>
    <xf numFmtId="180" fontId="7" fillId="2" borderId="4" xfId="49" applyNumberFormat="1" applyFont="1" applyFill="1" applyBorder="1" applyAlignment="1" applyProtection="1">
      <alignment horizontal="right" vertical="center"/>
      <protection locked="0"/>
    </xf>
    <xf numFmtId="179" fontId="21" fillId="2" borderId="15" xfId="49" applyNumberFormat="1" applyFont="1" applyFill="1" applyBorder="1" applyAlignment="1" applyProtection="1">
      <alignment horizontal="center" vertical="center" wrapText="1"/>
      <protection locked="0"/>
    </xf>
    <xf numFmtId="9" fontId="22" fillId="0" borderId="4" xfId="0" applyNumberFormat="1" applyFont="1" applyBorder="1" applyAlignment="1" applyProtection="1">
      <alignment horizontal="center" vertical="center"/>
      <protection locked="0"/>
    </xf>
    <xf numFmtId="180" fontId="23" fillId="8" borderId="4" xfId="49" applyNumberFormat="1" applyFont="1" applyFill="1" applyBorder="1" applyAlignment="1" applyProtection="1">
      <alignment horizontal="righ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180" fontId="11" fillId="0" borderId="4" xfId="49" applyNumberFormat="1" applyFont="1" applyFill="1" applyBorder="1" applyAlignment="1" applyProtection="1">
      <alignment horizontal="right" vertical="center"/>
      <protection locked="0"/>
    </xf>
    <xf numFmtId="178" fontId="17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80" fontId="9" fillId="5" borderId="21" xfId="49" applyNumberFormat="1" applyFont="1" applyFill="1" applyBorder="1" applyAlignment="1" applyProtection="1">
      <alignment horizontal="right" vertical="center"/>
      <protection locked="0"/>
    </xf>
    <xf numFmtId="179" fontId="9" fillId="5" borderId="22" xfId="49" applyNumberFormat="1" applyFont="1" applyFill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24" fillId="0" borderId="0" xfId="0" applyFont="1">
      <alignment vertical="center"/>
    </xf>
    <xf numFmtId="0" fontId="0" fillId="0" borderId="0" xfId="0" applyAlignment="1"/>
    <xf numFmtId="2" fontId="25" fillId="9" borderId="24" xfId="0" applyNumberFormat="1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/>
    </xf>
    <xf numFmtId="2" fontId="14" fillId="0" borderId="24" xfId="0" applyNumberFormat="1" applyFont="1" applyBorder="1">
      <alignment vertical="center"/>
    </xf>
    <xf numFmtId="0" fontId="26" fillId="0" borderId="24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9" fontId="24" fillId="0" borderId="24" xfId="0" applyNumberFormat="1" applyFont="1" applyBorder="1">
      <alignment vertical="center"/>
    </xf>
    <xf numFmtId="0" fontId="14" fillId="10" borderId="24" xfId="0" applyFont="1" applyFill="1" applyBorder="1" applyAlignment="1">
      <alignment horizontal="center" vertical="center" wrapText="1"/>
    </xf>
    <xf numFmtId="2" fontId="14" fillId="0" borderId="24" xfId="0" applyNumberFormat="1" applyFont="1" applyBorder="1" applyAlignment="1">
      <alignment horizontal="center" vertical="center"/>
    </xf>
    <xf numFmtId="0" fontId="14" fillId="0" borderId="24" xfId="0" applyFont="1" applyBorder="1">
      <alignment vertical="center"/>
    </xf>
    <xf numFmtId="2" fontId="27" fillId="0" borderId="24" xfId="0" applyNumberFormat="1" applyFont="1" applyBorder="1" applyAlignment="1">
      <alignment horizontal="center" vertical="center"/>
    </xf>
    <xf numFmtId="0" fontId="27" fillId="0" borderId="24" xfId="0" applyFont="1" applyBorder="1">
      <alignment vertical="center"/>
    </xf>
    <xf numFmtId="0" fontId="24" fillId="0" borderId="24" xfId="0" applyFont="1" applyBorder="1">
      <alignment vertical="center"/>
    </xf>
    <xf numFmtId="0" fontId="27" fillId="0" borderId="24" xfId="0" applyFont="1" applyBorder="1" applyAlignment="1">
      <alignment horizontal="center" vertical="center" wrapText="1"/>
    </xf>
    <xf numFmtId="2" fontId="27" fillId="0" borderId="24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样式 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ke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workbookViewId="0">
      <selection activeCell="F13" sqref="F13"/>
    </sheetView>
  </sheetViews>
  <sheetFormatPr defaultColWidth="10.925" defaultRowHeight="17.6" outlineLevelCol="6"/>
  <sheetData>
    <row r="1" ht="165" customHeight="1" spans="1:7">
      <c r="A1" s="118" t="s">
        <v>0</v>
      </c>
      <c r="B1" s="119"/>
      <c r="C1" s="119"/>
      <c r="D1" s="119"/>
      <c r="E1" s="119"/>
      <c r="F1" s="119"/>
      <c r="G1" s="119"/>
    </row>
    <row r="2" spans="1:7">
      <c r="A2" s="120"/>
      <c r="B2" s="121"/>
      <c r="C2" s="121"/>
      <c r="D2" s="121"/>
      <c r="E2" s="121"/>
      <c r="F2" s="121"/>
      <c r="G2" s="121"/>
    </row>
    <row r="3" spans="1:7">
      <c r="A3" s="122" t="s">
        <v>1</v>
      </c>
      <c r="B3" s="122" t="s">
        <v>2</v>
      </c>
      <c r="C3" s="122" t="s">
        <v>3</v>
      </c>
      <c r="D3" s="122" t="s">
        <v>4</v>
      </c>
      <c r="E3" s="122" t="s">
        <v>5</v>
      </c>
      <c r="F3" s="122" t="s">
        <v>6</v>
      </c>
      <c r="G3" s="122" t="s">
        <v>7</v>
      </c>
    </row>
    <row r="4" spans="1:7">
      <c r="A4" s="123" t="s">
        <v>8</v>
      </c>
      <c r="B4" s="123" t="s">
        <v>9</v>
      </c>
      <c r="C4" s="123" t="s">
        <v>10</v>
      </c>
      <c r="D4" s="124">
        <f>报价单拟制!J12</f>
        <v>13930</v>
      </c>
      <c r="E4" s="130">
        <v>1</v>
      </c>
      <c r="F4" s="131">
        <f t="shared" ref="F4:F10" si="0">E4*D4</f>
        <v>13930</v>
      </c>
      <c r="G4" s="132"/>
    </row>
    <row r="5" spans="1:7">
      <c r="A5" s="123" t="s">
        <v>11</v>
      </c>
      <c r="B5" s="123" t="s">
        <v>12</v>
      </c>
      <c r="C5" s="123" t="s">
        <v>10</v>
      </c>
      <c r="D5" s="124">
        <f>报价单拟制!J22</f>
        <v>40578.08</v>
      </c>
      <c r="E5" s="130">
        <v>1</v>
      </c>
      <c r="F5" s="131">
        <f t="shared" si="0"/>
        <v>40578.08</v>
      </c>
      <c r="G5" s="132"/>
    </row>
    <row r="6" spans="1:7">
      <c r="A6" s="123" t="s">
        <v>13</v>
      </c>
      <c r="B6" s="123" t="s">
        <v>14</v>
      </c>
      <c r="C6" s="123" t="s">
        <v>10</v>
      </c>
      <c r="D6" s="124">
        <f>报价单拟制!J30</f>
        <v>51187</v>
      </c>
      <c r="E6" s="130">
        <v>1</v>
      </c>
      <c r="F6" s="131">
        <f t="shared" si="0"/>
        <v>51187</v>
      </c>
      <c r="G6" s="132"/>
    </row>
    <row r="7" spans="1:7">
      <c r="A7" s="123" t="s">
        <v>15</v>
      </c>
      <c r="B7" s="125" t="s">
        <v>16</v>
      </c>
      <c r="C7" s="123" t="s">
        <v>10</v>
      </c>
      <c r="D7" s="124">
        <f>报价单拟制!J37</f>
        <v>17367.06</v>
      </c>
      <c r="E7" s="130">
        <v>1</v>
      </c>
      <c r="F7" s="131">
        <f t="shared" si="0"/>
        <v>17367.06</v>
      </c>
      <c r="G7" s="132"/>
    </row>
    <row r="8" spans="1:7">
      <c r="A8" s="126" t="s">
        <v>17</v>
      </c>
      <c r="B8" s="126" t="s">
        <v>18</v>
      </c>
      <c r="C8" s="123" t="s">
        <v>10</v>
      </c>
      <c r="D8" s="124">
        <f>报价单拟制!J42</f>
        <v>1879.02</v>
      </c>
      <c r="E8" s="130">
        <v>1</v>
      </c>
      <c r="F8" s="131">
        <f t="shared" si="0"/>
        <v>1879.02</v>
      </c>
      <c r="G8" s="132"/>
    </row>
    <row r="9" spans="1:7">
      <c r="A9" s="123" t="s">
        <v>19</v>
      </c>
      <c r="B9" s="123" t="s">
        <v>20</v>
      </c>
      <c r="C9" s="123" t="s">
        <v>10</v>
      </c>
      <c r="D9" s="124">
        <f>报价单拟制!J47</f>
        <v>4055</v>
      </c>
      <c r="E9" s="130">
        <v>1</v>
      </c>
      <c r="F9" s="131">
        <f t="shared" si="0"/>
        <v>4055</v>
      </c>
      <c r="G9" s="132"/>
    </row>
    <row r="10" spans="1:7">
      <c r="A10" s="123" t="s">
        <v>21</v>
      </c>
      <c r="B10" s="127" t="s">
        <v>22</v>
      </c>
      <c r="C10" s="123" t="s">
        <v>10</v>
      </c>
      <c r="D10" s="124">
        <f>报价单拟制!J51</f>
        <v>3480</v>
      </c>
      <c r="E10" s="130">
        <v>1</v>
      </c>
      <c r="F10" s="131">
        <f t="shared" si="0"/>
        <v>3480</v>
      </c>
      <c r="G10" s="132"/>
    </row>
    <row r="11" spans="1:7">
      <c r="A11" s="123" t="s">
        <v>23</v>
      </c>
      <c r="B11" s="128" t="s">
        <v>24</v>
      </c>
      <c r="C11" s="123" t="s">
        <v>10</v>
      </c>
      <c r="D11" s="129">
        <v>0.06</v>
      </c>
      <c r="E11" s="130">
        <v>1</v>
      </c>
      <c r="F11" s="133">
        <f>SUM(F4:F10)*D11</f>
        <v>7948.5696</v>
      </c>
      <c r="G11" s="134"/>
    </row>
    <row r="12" spans="1:7">
      <c r="A12" s="123" t="s">
        <v>25</v>
      </c>
      <c r="B12" s="128" t="s">
        <v>26</v>
      </c>
      <c r="C12" s="123" t="s">
        <v>10</v>
      </c>
      <c r="D12" s="129">
        <v>0.06</v>
      </c>
      <c r="E12" s="130">
        <v>1</v>
      </c>
      <c r="F12" s="133">
        <f>SUM(F4:F11)*D12</f>
        <v>8425.483776</v>
      </c>
      <c r="G12" s="135"/>
    </row>
    <row r="13" spans="1:7">
      <c r="A13" s="120"/>
      <c r="B13" s="121"/>
      <c r="C13" s="121"/>
      <c r="D13" s="121"/>
      <c r="E13" s="136" t="s">
        <v>27</v>
      </c>
      <c r="F13" s="137">
        <f>SUM(F4:F12)</f>
        <v>148850.213376</v>
      </c>
      <c r="G13" s="121"/>
    </row>
  </sheetData>
  <mergeCells count="1">
    <mergeCell ref="A1:G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zoomScale="74" zoomScaleNormal="74" workbookViewId="0">
      <selection activeCell="H34" sqref="H34:J34"/>
    </sheetView>
  </sheetViews>
  <sheetFormatPr defaultColWidth="10.8416666666667" defaultRowHeight="12"/>
  <cols>
    <col min="1" max="1" width="10.8416666666667" style="3"/>
    <col min="2" max="2" width="24.8416666666667" style="3" customWidth="1"/>
    <col min="3" max="3" width="14.8416666666667" style="3" customWidth="1"/>
    <col min="4" max="9" width="10.8416666666667" style="3"/>
    <col min="10" max="10" width="17" style="3" customWidth="1"/>
    <col min="11" max="11" width="25.4583333333333" style="3" customWidth="1"/>
    <col min="12" max="16384" width="10.8416666666667" style="3"/>
  </cols>
  <sheetData>
    <row r="1" s="1" customFormat="1" ht="14" spans="1:11">
      <c r="A1" s="4" t="s">
        <v>28</v>
      </c>
      <c r="B1" s="5"/>
      <c r="C1" s="6"/>
      <c r="D1" s="6"/>
      <c r="E1" s="6"/>
      <c r="F1" s="49"/>
      <c r="G1" s="50" t="s">
        <v>29</v>
      </c>
      <c r="H1" s="5"/>
      <c r="I1" s="49"/>
      <c r="J1" s="75" t="s">
        <v>30</v>
      </c>
      <c r="K1" s="76"/>
    </row>
    <row r="2" s="1" customFormat="1" ht="14" spans="1:11">
      <c r="A2" s="4" t="s">
        <v>31</v>
      </c>
      <c r="B2" s="5" t="s">
        <v>32</v>
      </c>
      <c r="C2" s="6"/>
      <c r="D2" s="6"/>
      <c r="E2" s="6"/>
      <c r="F2" s="49"/>
      <c r="G2" s="50" t="s">
        <v>33</v>
      </c>
      <c r="H2" s="5" t="s">
        <v>34</v>
      </c>
      <c r="I2" s="49"/>
      <c r="J2" s="75" t="s">
        <v>30</v>
      </c>
      <c r="K2" s="76">
        <v>13521589043</v>
      </c>
    </row>
    <row r="3" s="1" customFormat="1" ht="14" spans="1:11">
      <c r="A3" s="4" t="s">
        <v>35</v>
      </c>
      <c r="B3" s="7"/>
      <c r="C3" s="8" t="s">
        <v>36</v>
      </c>
      <c r="D3" s="9"/>
      <c r="E3" s="51"/>
      <c r="F3" s="52"/>
      <c r="G3" s="53" t="s">
        <v>37</v>
      </c>
      <c r="H3" s="54" t="s">
        <v>38</v>
      </c>
      <c r="I3" s="77"/>
      <c r="J3" s="57" t="s">
        <v>39</v>
      </c>
      <c r="K3" s="78"/>
    </row>
    <row r="4" s="1" customFormat="1" ht="14" spans="1:11">
      <c r="A4" s="4" t="s">
        <v>40</v>
      </c>
      <c r="B4" s="7" t="s">
        <v>41</v>
      </c>
      <c r="C4" s="8" t="s">
        <v>42</v>
      </c>
      <c r="D4" s="10" t="s">
        <v>43</v>
      </c>
      <c r="E4" s="55"/>
      <c r="F4" s="56"/>
      <c r="G4" s="57" t="s">
        <v>30</v>
      </c>
      <c r="H4" s="58"/>
      <c r="I4" s="79">
        <v>15801778313</v>
      </c>
      <c r="J4" s="51"/>
      <c r="K4" s="80"/>
    </row>
    <row r="5" s="1" customFormat="1" ht="13.6" spans="1:11">
      <c r="A5" s="11" t="s">
        <v>44</v>
      </c>
      <c r="B5" s="12"/>
      <c r="C5" s="12"/>
      <c r="D5" s="12"/>
      <c r="E5" s="12"/>
      <c r="F5" s="12"/>
      <c r="G5" s="12"/>
      <c r="H5" s="12"/>
      <c r="I5" s="12"/>
      <c r="J5" s="12"/>
      <c r="K5" s="81"/>
    </row>
    <row r="6" s="1" customFormat="1" ht="13.6" spans="1:11">
      <c r="A6" s="13" t="s">
        <v>45</v>
      </c>
      <c r="B6" s="14"/>
      <c r="C6" s="15" t="s">
        <v>46</v>
      </c>
      <c r="D6" s="16" t="s">
        <v>5</v>
      </c>
      <c r="E6" s="59"/>
      <c r="F6" s="16" t="s">
        <v>47</v>
      </c>
      <c r="G6" s="59"/>
      <c r="H6" s="60" t="s">
        <v>48</v>
      </c>
      <c r="I6" s="82"/>
      <c r="J6" s="83" t="s">
        <v>49</v>
      </c>
      <c r="K6" s="84" t="s">
        <v>7</v>
      </c>
    </row>
    <row r="7" s="1" customFormat="1" ht="13.6" spans="1:11">
      <c r="A7" s="17" t="s">
        <v>9</v>
      </c>
      <c r="B7" s="18" t="s">
        <v>50</v>
      </c>
      <c r="C7" s="19" t="s">
        <v>51</v>
      </c>
      <c r="D7" s="20">
        <v>6</v>
      </c>
      <c r="E7" s="61"/>
      <c r="F7" s="62" t="s">
        <v>52</v>
      </c>
      <c r="G7" s="63"/>
      <c r="H7" s="64">
        <v>840.5</v>
      </c>
      <c r="I7" s="85" t="s">
        <v>53</v>
      </c>
      <c r="J7" s="86">
        <f>H7*D7</f>
        <v>5043</v>
      </c>
      <c r="K7" s="87" t="s">
        <v>54</v>
      </c>
    </row>
    <row r="8" s="1" customFormat="1" ht="13.6" spans="1:11">
      <c r="A8" s="21"/>
      <c r="B8" s="18" t="s">
        <v>55</v>
      </c>
      <c r="C8" s="19" t="s">
        <v>56</v>
      </c>
      <c r="D8" s="20">
        <v>2</v>
      </c>
      <c r="E8" s="61"/>
      <c r="F8" s="62" t="s">
        <v>52</v>
      </c>
      <c r="G8" s="63"/>
      <c r="H8" s="64">
        <f>4486+1330</f>
        <v>5816</v>
      </c>
      <c r="I8" s="85" t="s">
        <v>53</v>
      </c>
      <c r="J8" s="86">
        <f>H8</f>
        <v>5816</v>
      </c>
      <c r="K8" s="88"/>
    </row>
    <row r="9" s="1" customFormat="1" ht="13.6" spans="1:11">
      <c r="A9" s="21"/>
      <c r="B9" s="18" t="s">
        <v>24</v>
      </c>
      <c r="C9" s="19" t="s">
        <v>57</v>
      </c>
      <c r="D9" s="20">
        <v>7</v>
      </c>
      <c r="E9" s="61"/>
      <c r="F9" s="62" t="s">
        <v>52</v>
      </c>
      <c r="G9" s="63"/>
      <c r="H9" s="64">
        <v>20</v>
      </c>
      <c r="I9" s="85" t="s">
        <v>53</v>
      </c>
      <c r="J9" s="86">
        <f>D9*H9</f>
        <v>140</v>
      </c>
      <c r="K9" s="89"/>
    </row>
    <row r="10" s="1" customFormat="1" ht="13.6" spans="1:11">
      <c r="A10" s="21"/>
      <c r="B10" s="18" t="s">
        <v>58</v>
      </c>
      <c r="C10" s="19" t="s">
        <v>57</v>
      </c>
      <c r="D10" s="20">
        <v>2</v>
      </c>
      <c r="E10" s="61"/>
      <c r="F10" s="62" t="s">
        <v>59</v>
      </c>
      <c r="G10" s="63"/>
      <c r="H10" s="64">
        <v>264</v>
      </c>
      <c r="I10" s="85" t="s">
        <v>53</v>
      </c>
      <c r="J10" s="86">
        <f>D10*H10</f>
        <v>528</v>
      </c>
      <c r="K10" s="87" t="s">
        <v>54</v>
      </c>
    </row>
    <row r="11" s="1" customFormat="1" ht="13.6" spans="1:11">
      <c r="A11" s="21"/>
      <c r="B11" s="18" t="s">
        <v>60</v>
      </c>
      <c r="C11" s="19" t="s">
        <v>57</v>
      </c>
      <c r="D11" s="20">
        <v>2</v>
      </c>
      <c r="E11" s="61"/>
      <c r="F11" s="62" t="s">
        <v>59</v>
      </c>
      <c r="G11" s="63"/>
      <c r="H11" s="64">
        <v>1201.5</v>
      </c>
      <c r="I11" s="85" t="s">
        <v>53</v>
      </c>
      <c r="J11" s="86">
        <f>D11*H11</f>
        <v>2403</v>
      </c>
      <c r="K11" s="89"/>
    </row>
    <row r="12" s="1" customFormat="1" ht="13.6" spans="1:11">
      <c r="A12" s="22" t="s">
        <v>61</v>
      </c>
      <c r="B12" s="23"/>
      <c r="C12" s="23"/>
      <c r="D12" s="23"/>
      <c r="E12" s="23"/>
      <c r="F12" s="23"/>
      <c r="G12" s="23"/>
      <c r="H12" s="23"/>
      <c r="I12" s="90"/>
      <c r="J12" s="91">
        <f>SUM(J7:J11)</f>
        <v>13930</v>
      </c>
      <c r="K12" s="92"/>
    </row>
    <row r="13" s="1" customFormat="1" ht="13.6" spans="1:11">
      <c r="A13" s="13" t="s">
        <v>45</v>
      </c>
      <c r="B13" s="14"/>
      <c r="C13" s="15" t="s">
        <v>62</v>
      </c>
      <c r="D13" s="16" t="s">
        <v>5</v>
      </c>
      <c r="E13" s="59"/>
      <c r="F13" s="16" t="s">
        <v>47</v>
      </c>
      <c r="G13" s="59"/>
      <c r="H13" s="60" t="s">
        <v>48</v>
      </c>
      <c r="I13" s="82"/>
      <c r="J13" s="83" t="s">
        <v>49</v>
      </c>
      <c r="K13" s="84" t="s">
        <v>7</v>
      </c>
    </row>
    <row r="14" ht="13.6" spans="1:12">
      <c r="A14" s="17" t="s">
        <v>63</v>
      </c>
      <c r="B14" s="24" t="s">
        <v>64</v>
      </c>
      <c r="C14" s="25" t="s">
        <v>65</v>
      </c>
      <c r="D14" s="26">
        <v>6</v>
      </c>
      <c r="E14" s="26"/>
      <c r="F14" s="65" t="s">
        <v>66</v>
      </c>
      <c r="G14" s="66"/>
      <c r="H14" s="64">
        <v>450</v>
      </c>
      <c r="I14" s="85" t="s">
        <v>53</v>
      </c>
      <c r="J14" s="93">
        <f>D14*H14</f>
        <v>2700</v>
      </c>
      <c r="K14" s="94"/>
      <c r="L14" s="95"/>
    </row>
    <row r="15" ht="14" spans="1:12">
      <c r="A15" s="21"/>
      <c r="B15" s="27"/>
      <c r="C15" s="25" t="s">
        <v>67</v>
      </c>
      <c r="D15" s="25">
        <v>2</v>
      </c>
      <c r="E15" s="25"/>
      <c r="F15" s="65" t="s">
        <v>66</v>
      </c>
      <c r="G15" s="66"/>
      <c r="H15" s="64">
        <v>8000</v>
      </c>
      <c r="I15" s="85" t="s">
        <v>53</v>
      </c>
      <c r="J15" s="93">
        <f t="shared" ref="J15:J21" si="0">D15*H15</f>
        <v>16000</v>
      </c>
      <c r="K15" s="94" t="s">
        <v>68</v>
      </c>
      <c r="L15" s="95"/>
    </row>
    <row r="16" ht="30" customHeight="1" spans="1:12">
      <c r="A16" s="21"/>
      <c r="B16" s="28" t="s">
        <v>69</v>
      </c>
      <c r="C16" s="25" t="s">
        <v>65</v>
      </c>
      <c r="D16" s="25">
        <v>11</v>
      </c>
      <c r="E16" s="25"/>
      <c r="F16" s="67" t="s">
        <v>70</v>
      </c>
      <c r="G16" s="68"/>
      <c r="H16" s="64">
        <v>900</v>
      </c>
      <c r="I16" s="85" t="s">
        <v>53</v>
      </c>
      <c r="J16" s="93">
        <f t="shared" si="0"/>
        <v>9900</v>
      </c>
      <c r="K16" s="94"/>
      <c r="L16" s="95"/>
    </row>
    <row r="17" ht="14" spans="1:12">
      <c r="A17" s="21"/>
      <c r="B17" s="29" t="s">
        <v>71</v>
      </c>
      <c r="C17" s="25" t="s">
        <v>65</v>
      </c>
      <c r="D17" s="25">
        <v>687</v>
      </c>
      <c r="E17" s="25"/>
      <c r="F17" s="67" t="s">
        <v>72</v>
      </c>
      <c r="G17" s="68"/>
      <c r="H17" s="64">
        <v>10</v>
      </c>
      <c r="I17" s="85" t="s">
        <v>53</v>
      </c>
      <c r="J17" s="86">
        <f t="shared" si="0"/>
        <v>6870</v>
      </c>
      <c r="K17" s="87" t="s">
        <v>54</v>
      </c>
      <c r="L17" s="95"/>
    </row>
    <row r="18" ht="14" spans="1:12">
      <c r="A18" s="21"/>
      <c r="B18" s="29" t="s">
        <v>73</v>
      </c>
      <c r="C18" s="25" t="s">
        <v>65</v>
      </c>
      <c r="D18" s="25">
        <v>35</v>
      </c>
      <c r="E18" s="25"/>
      <c r="F18" s="67" t="s">
        <v>74</v>
      </c>
      <c r="G18" s="68"/>
      <c r="H18" s="64">
        <v>100</v>
      </c>
      <c r="I18" s="85" t="s">
        <v>53</v>
      </c>
      <c r="J18" s="86">
        <f t="shared" si="0"/>
        <v>3500</v>
      </c>
      <c r="K18" s="87" t="s">
        <v>54</v>
      </c>
      <c r="L18" s="95"/>
    </row>
    <row r="19" s="2" customFormat="1" ht="14" spans="1:14">
      <c r="A19" s="21"/>
      <c r="B19" s="29" t="s">
        <v>75</v>
      </c>
      <c r="C19" s="25" t="s">
        <v>65</v>
      </c>
      <c r="D19" s="25">
        <v>1</v>
      </c>
      <c r="E19" s="25"/>
      <c r="F19" s="67" t="s">
        <v>70</v>
      </c>
      <c r="G19" s="68"/>
      <c r="H19" s="64">
        <v>563</v>
      </c>
      <c r="I19" s="85" t="s">
        <v>53</v>
      </c>
      <c r="J19" s="86">
        <f t="shared" si="0"/>
        <v>563</v>
      </c>
      <c r="K19" s="87" t="s">
        <v>54</v>
      </c>
      <c r="L19" s="95"/>
      <c r="M19" s="3"/>
      <c r="N19" s="3"/>
    </row>
    <row r="20" s="2" customFormat="1" ht="13.6" spans="1:14">
      <c r="A20" s="21"/>
      <c r="B20" s="29" t="s">
        <v>76</v>
      </c>
      <c r="C20" s="25" t="s">
        <v>57</v>
      </c>
      <c r="D20" s="25">
        <v>1</v>
      </c>
      <c r="E20" s="25"/>
      <c r="F20" s="67" t="s">
        <v>70</v>
      </c>
      <c r="G20" s="68"/>
      <c r="H20" s="64">
        <f>145.3+38+60.93+153.01</f>
        <v>397.24</v>
      </c>
      <c r="I20" s="85" t="s">
        <v>53</v>
      </c>
      <c r="J20" s="86">
        <f t="shared" si="0"/>
        <v>397.24</v>
      </c>
      <c r="K20" s="87"/>
      <c r="L20" s="95"/>
      <c r="M20" s="3"/>
      <c r="N20" s="3"/>
    </row>
    <row r="21" s="2" customFormat="1" ht="14" spans="1:14">
      <c r="A21" s="21"/>
      <c r="B21" s="29" t="s">
        <v>77</v>
      </c>
      <c r="C21" s="25" t="s">
        <v>57</v>
      </c>
      <c r="D21" s="25">
        <v>1</v>
      </c>
      <c r="E21" s="25"/>
      <c r="F21" s="67" t="s">
        <v>70</v>
      </c>
      <c r="G21" s="68"/>
      <c r="H21" s="64">
        <v>647.84</v>
      </c>
      <c r="I21" s="85" t="s">
        <v>53</v>
      </c>
      <c r="J21" s="86">
        <f t="shared" si="0"/>
        <v>647.84</v>
      </c>
      <c r="K21" s="87" t="s">
        <v>54</v>
      </c>
      <c r="L21" s="95"/>
      <c r="M21" s="3"/>
      <c r="N21" s="3"/>
    </row>
    <row r="22" s="2" customFormat="1" ht="13.6" spans="1:14">
      <c r="A22" s="22" t="s">
        <v>61</v>
      </c>
      <c r="B22" s="23"/>
      <c r="C22" s="23"/>
      <c r="D22" s="23"/>
      <c r="E22" s="23"/>
      <c r="F22" s="23"/>
      <c r="G22" s="23"/>
      <c r="H22" s="23" t="s">
        <v>78</v>
      </c>
      <c r="I22" s="90"/>
      <c r="J22" s="91">
        <f>SUM(J14:J21)</f>
        <v>40578.08</v>
      </c>
      <c r="K22" s="92"/>
      <c r="L22" s="96"/>
      <c r="M22" s="3"/>
      <c r="N22" s="3"/>
    </row>
    <row r="23" s="2" customFormat="1" ht="13.6" spans="1:14">
      <c r="A23" s="13" t="s">
        <v>45</v>
      </c>
      <c r="B23" s="14"/>
      <c r="C23" s="15" t="s">
        <v>79</v>
      </c>
      <c r="D23" s="16" t="s">
        <v>5</v>
      </c>
      <c r="E23" s="59"/>
      <c r="F23" s="16" t="s">
        <v>47</v>
      </c>
      <c r="G23" s="59"/>
      <c r="H23" s="16" t="s">
        <v>48</v>
      </c>
      <c r="I23" s="59"/>
      <c r="J23" s="83" t="s">
        <v>49</v>
      </c>
      <c r="K23" s="84" t="s">
        <v>7</v>
      </c>
      <c r="L23" s="96"/>
      <c r="M23" s="3"/>
      <c r="N23" s="3"/>
    </row>
    <row r="24" s="2" customFormat="1" ht="13.6" spans="1:14">
      <c r="A24" s="17" t="s">
        <v>14</v>
      </c>
      <c r="B24" s="30" t="s">
        <v>80</v>
      </c>
      <c r="C24" s="30" t="s">
        <v>81</v>
      </c>
      <c r="D24" s="31">
        <v>1</v>
      </c>
      <c r="E24" s="30" t="s">
        <v>82</v>
      </c>
      <c r="F24" s="69">
        <f>33.5+8</f>
        <v>41.5</v>
      </c>
      <c r="G24" s="30" t="s">
        <v>83</v>
      </c>
      <c r="H24" s="64">
        <v>500</v>
      </c>
      <c r="I24" s="85" t="s">
        <v>53</v>
      </c>
      <c r="J24" s="86">
        <f t="shared" ref="J24:J29" si="1">F24*H24</f>
        <v>20750</v>
      </c>
      <c r="K24" s="87" t="s">
        <v>54</v>
      </c>
      <c r="L24" s="96"/>
      <c r="M24" s="3"/>
      <c r="N24" s="3"/>
    </row>
    <row r="25" s="2" customFormat="1" ht="13.6" spans="1:14">
      <c r="A25" s="21"/>
      <c r="B25" s="30" t="s">
        <v>80</v>
      </c>
      <c r="C25" s="30" t="s">
        <v>84</v>
      </c>
      <c r="D25" s="31">
        <v>1</v>
      </c>
      <c r="E25" s="30" t="s">
        <v>82</v>
      </c>
      <c r="F25" s="69">
        <f>40+12</f>
        <v>52</v>
      </c>
      <c r="G25" s="30" t="s">
        <v>83</v>
      </c>
      <c r="H25" s="64">
        <v>400</v>
      </c>
      <c r="I25" s="85" t="s">
        <v>53</v>
      </c>
      <c r="J25" s="86">
        <f t="shared" si="1"/>
        <v>20800</v>
      </c>
      <c r="K25" s="88"/>
      <c r="L25" s="96"/>
      <c r="M25" s="3"/>
      <c r="N25" s="3"/>
    </row>
    <row r="26" s="2" customFormat="1" ht="13.6" spans="1:14">
      <c r="A26" s="21"/>
      <c r="B26" s="30" t="s">
        <v>80</v>
      </c>
      <c r="C26" s="19" t="s">
        <v>85</v>
      </c>
      <c r="D26" s="32">
        <v>1</v>
      </c>
      <c r="E26" s="30" t="s">
        <v>82</v>
      </c>
      <c r="F26" s="31">
        <v>6.5</v>
      </c>
      <c r="G26" s="30" t="s">
        <v>83</v>
      </c>
      <c r="H26" s="64">
        <v>700</v>
      </c>
      <c r="I26" s="85" t="s">
        <v>53</v>
      </c>
      <c r="J26" s="86">
        <f t="shared" si="1"/>
        <v>4550</v>
      </c>
      <c r="K26" s="89"/>
      <c r="L26" s="96"/>
      <c r="M26" s="3"/>
      <c r="N26" s="3"/>
    </row>
    <row r="27" s="2" customFormat="1" ht="13.6" spans="1:14">
      <c r="A27" s="21"/>
      <c r="B27" s="30" t="s">
        <v>86</v>
      </c>
      <c r="C27" s="30" t="s">
        <v>57</v>
      </c>
      <c r="D27" s="31">
        <v>1</v>
      </c>
      <c r="E27" s="30" t="s">
        <v>82</v>
      </c>
      <c r="F27" s="31">
        <v>1</v>
      </c>
      <c r="G27" s="30" t="s">
        <v>83</v>
      </c>
      <c r="H27" s="64">
        <v>226</v>
      </c>
      <c r="I27" s="85" t="s">
        <v>53</v>
      </c>
      <c r="J27" s="86">
        <f t="shared" si="1"/>
        <v>226</v>
      </c>
      <c r="K27" s="87" t="s">
        <v>54</v>
      </c>
      <c r="L27" s="96"/>
      <c r="M27" s="3"/>
      <c r="N27" s="3"/>
    </row>
    <row r="28" s="2" customFormat="1" ht="13.6" spans="1:14">
      <c r="A28" s="21"/>
      <c r="B28" s="30" t="s">
        <v>87</v>
      </c>
      <c r="C28" s="30" t="s">
        <v>81</v>
      </c>
      <c r="D28" s="31">
        <v>1</v>
      </c>
      <c r="E28" s="30" t="s">
        <v>82</v>
      </c>
      <c r="F28" s="31">
        <v>3</v>
      </c>
      <c r="G28" s="30" t="s">
        <v>83</v>
      </c>
      <c r="H28" s="64">
        <v>515</v>
      </c>
      <c r="I28" s="85" t="s">
        <v>53</v>
      </c>
      <c r="J28" s="86">
        <f t="shared" si="1"/>
        <v>1545</v>
      </c>
      <c r="K28" s="88"/>
      <c r="L28" s="96"/>
      <c r="M28" s="3"/>
      <c r="N28" s="3"/>
    </row>
    <row r="29" s="2" customFormat="1" ht="13.6" spans="1:14">
      <c r="A29" s="33"/>
      <c r="B29" s="30" t="s">
        <v>88</v>
      </c>
      <c r="C29" s="30" t="s">
        <v>81</v>
      </c>
      <c r="D29" s="32">
        <v>1</v>
      </c>
      <c r="E29" s="30" t="s">
        <v>82</v>
      </c>
      <c r="F29" s="31">
        <v>4</v>
      </c>
      <c r="G29" s="30" t="s">
        <v>83</v>
      </c>
      <c r="H29" s="64">
        <v>829</v>
      </c>
      <c r="I29" s="85" t="s">
        <v>53</v>
      </c>
      <c r="J29" s="86">
        <f t="shared" si="1"/>
        <v>3316</v>
      </c>
      <c r="K29" s="89"/>
      <c r="L29" s="96"/>
      <c r="M29" s="3"/>
      <c r="N29" s="3"/>
    </row>
    <row r="30" s="2" customFormat="1" ht="13.6" spans="1:14">
      <c r="A30" s="22" t="s">
        <v>61</v>
      </c>
      <c r="B30" s="23"/>
      <c r="C30" s="23"/>
      <c r="D30" s="23"/>
      <c r="E30" s="23"/>
      <c r="F30" s="23"/>
      <c r="G30" s="23"/>
      <c r="H30" s="23"/>
      <c r="I30" s="90"/>
      <c r="J30" s="97">
        <f>SUM(J24:J29)</f>
        <v>51187</v>
      </c>
      <c r="K30" s="92"/>
      <c r="L30" s="96"/>
      <c r="M30" s="3"/>
      <c r="N30" s="3"/>
    </row>
    <row r="31" s="2" customFormat="1" customHeight="1" spans="1:14">
      <c r="A31" s="13" t="s">
        <v>45</v>
      </c>
      <c r="B31" s="14"/>
      <c r="C31" s="15" t="s">
        <v>89</v>
      </c>
      <c r="D31" s="16" t="s">
        <v>5</v>
      </c>
      <c r="E31" s="59"/>
      <c r="F31" s="16" t="s">
        <v>47</v>
      </c>
      <c r="G31" s="59"/>
      <c r="H31" s="16" t="s">
        <v>48</v>
      </c>
      <c r="I31" s="59"/>
      <c r="J31" s="83" t="s">
        <v>49</v>
      </c>
      <c r="K31" s="84" t="s">
        <v>7</v>
      </c>
      <c r="L31" s="96"/>
      <c r="M31" s="3"/>
      <c r="N31" s="3"/>
    </row>
    <row r="32" s="2" customFormat="1" ht="13" customHeight="1" spans="1:14">
      <c r="A32" s="34" t="s">
        <v>16</v>
      </c>
      <c r="B32" s="32" t="s">
        <v>90</v>
      </c>
      <c r="C32" s="32" t="s">
        <v>57</v>
      </c>
      <c r="D32" s="20">
        <v>1</v>
      </c>
      <c r="E32" s="61"/>
      <c r="F32" s="20" t="s">
        <v>52</v>
      </c>
      <c r="G32" s="61"/>
      <c r="H32" s="64">
        <v>6918</v>
      </c>
      <c r="I32" s="85" t="s">
        <v>53</v>
      </c>
      <c r="J32" s="86">
        <f t="shared" ref="J32:J35" si="2">D32*H32</f>
        <v>6918</v>
      </c>
      <c r="K32" s="98" t="s">
        <v>54</v>
      </c>
      <c r="L32" s="96"/>
      <c r="M32" s="3"/>
      <c r="N32" s="3"/>
    </row>
    <row r="33" s="2" customFormat="1" ht="13.6" spans="1:14">
      <c r="A33" s="35"/>
      <c r="B33" s="32" t="s">
        <v>91</v>
      </c>
      <c r="C33" s="32" t="s">
        <v>57</v>
      </c>
      <c r="D33" s="20">
        <v>1</v>
      </c>
      <c r="E33" s="61"/>
      <c r="F33" s="20" t="s">
        <v>52</v>
      </c>
      <c r="G33" s="61"/>
      <c r="H33" s="64">
        <v>4677.18</v>
      </c>
      <c r="I33" s="85" t="s">
        <v>53</v>
      </c>
      <c r="J33" s="86">
        <f t="shared" si="2"/>
        <v>4677.18</v>
      </c>
      <c r="K33" s="99"/>
      <c r="L33" s="96"/>
      <c r="M33" s="3"/>
      <c r="N33" s="3"/>
    </row>
    <row r="34" s="2" customFormat="1" ht="13.6" spans="1:14">
      <c r="A34" s="35"/>
      <c r="B34" s="32" t="s">
        <v>92</v>
      </c>
      <c r="C34" s="32" t="s">
        <v>57</v>
      </c>
      <c r="D34" s="20">
        <v>1</v>
      </c>
      <c r="E34" s="61"/>
      <c r="F34" s="20" t="s">
        <v>52</v>
      </c>
      <c r="G34" s="61"/>
      <c r="H34" s="64">
        <v>1115.92</v>
      </c>
      <c r="I34" s="85" t="s">
        <v>53</v>
      </c>
      <c r="J34" s="86">
        <f t="shared" si="2"/>
        <v>1115.92</v>
      </c>
      <c r="K34" s="99"/>
      <c r="L34" s="96"/>
      <c r="M34" s="3"/>
      <c r="N34" s="3"/>
    </row>
    <row r="35" s="2" customFormat="1" ht="14" spans="1:14">
      <c r="A35" s="35"/>
      <c r="B35" s="36" t="s">
        <v>93</v>
      </c>
      <c r="C35" s="32" t="s">
        <v>57</v>
      </c>
      <c r="D35" s="20">
        <v>1</v>
      </c>
      <c r="E35" s="61"/>
      <c r="F35" s="20" t="s">
        <v>52</v>
      </c>
      <c r="G35" s="61"/>
      <c r="H35" s="64">
        <f>102+137.4+184.8+313.13+315.21+340.5+442+746.96+442</f>
        <v>3024</v>
      </c>
      <c r="I35" s="85" t="s">
        <v>53</v>
      </c>
      <c r="J35" s="86">
        <f t="shared" si="2"/>
        <v>3024</v>
      </c>
      <c r="K35" s="99"/>
      <c r="L35" s="96"/>
      <c r="M35" s="3"/>
      <c r="N35" s="3"/>
    </row>
    <row r="36" s="2" customFormat="1" ht="14" spans="1:14">
      <c r="A36" s="35"/>
      <c r="B36" s="36" t="s">
        <v>94</v>
      </c>
      <c r="C36" s="32" t="s">
        <v>57</v>
      </c>
      <c r="D36" s="20">
        <v>1</v>
      </c>
      <c r="E36" s="61"/>
      <c r="F36" s="20" t="s">
        <v>52</v>
      </c>
      <c r="G36" s="61"/>
      <c r="H36" s="64">
        <v>1631.96</v>
      </c>
      <c r="I36" s="85" t="s">
        <v>53</v>
      </c>
      <c r="J36" s="86">
        <f t="shared" ref="J36:J41" si="3">D36*H36</f>
        <v>1631.96</v>
      </c>
      <c r="K36" s="99"/>
      <c r="L36" s="96"/>
      <c r="M36" s="3"/>
      <c r="N36" s="3"/>
    </row>
    <row r="37" s="2" customFormat="1" ht="13.6" spans="1:14">
      <c r="A37" s="22" t="s">
        <v>61</v>
      </c>
      <c r="B37" s="23"/>
      <c r="C37" s="23"/>
      <c r="D37" s="23"/>
      <c r="E37" s="23"/>
      <c r="F37" s="23"/>
      <c r="G37" s="23"/>
      <c r="H37" s="23" t="s">
        <v>78</v>
      </c>
      <c r="I37" s="90"/>
      <c r="J37" s="91">
        <f>SUM(J32:J36)</f>
        <v>17367.06</v>
      </c>
      <c r="K37" s="92"/>
      <c r="L37" s="96"/>
      <c r="M37" s="3"/>
      <c r="N37" s="3"/>
    </row>
    <row r="38" s="2" customFormat="1" customHeight="1" spans="1:14">
      <c r="A38" s="13" t="s">
        <v>45</v>
      </c>
      <c r="B38" s="14"/>
      <c r="C38" s="15" t="s">
        <v>89</v>
      </c>
      <c r="D38" s="16" t="s">
        <v>5</v>
      </c>
      <c r="E38" s="59"/>
      <c r="F38" s="16" t="s">
        <v>47</v>
      </c>
      <c r="G38" s="59"/>
      <c r="H38" s="16" t="s">
        <v>48</v>
      </c>
      <c r="I38" s="59"/>
      <c r="J38" s="83" t="s">
        <v>49</v>
      </c>
      <c r="K38" s="84" t="s">
        <v>7</v>
      </c>
      <c r="L38" s="96"/>
      <c r="M38" s="3"/>
      <c r="N38" s="3"/>
    </row>
    <row r="39" s="2" customFormat="1" ht="13" customHeight="1" spans="1:14">
      <c r="A39" s="34" t="s">
        <v>18</v>
      </c>
      <c r="B39" s="32" t="s">
        <v>95</v>
      </c>
      <c r="C39" s="32" t="s">
        <v>57</v>
      </c>
      <c r="D39" s="20">
        <v>6</v>
      </c>
      <c r="E39" s="61"/>
      <c r="F39" s="20" t="s">
        <v>52</v>
      </c>
      <c r="G39" s="61"/>
      <c r="H39" s="64">
        <v>54</v>
      </c>
      <c r="I39" s="85" t="s">
        <v>53</v>
      </c>
      <c r="J39" s="86">
        <f t="shared" si="3"/>
        <v>324</v>
      </c>
      <c r="K39" s="98" t="s">
        <v>54</v>
      </c>
      <c r="L39" s="96"/>
      <c r="M39" s="3"/>
      <c r="N39" s="3"/>
    </row>
    <row r="40" s="2" customFormat="1" ht="13" customHeight="1" spans="1:14">
      <c r="A40" s="37"/>
      <c r="B40" s="32" t="s">
        <v>96</v>
      </c>
      <c r="C40" s="32" t="s">
        <v>57</v>
      </c>
      <c r="D40" s="20">
        <v>1</v>
      </c>
      <c r="E40" s="61"/>
      <c r="F40" s="20" t="s">
        <v>52</v>
      </c>
      <c r="G40" s="61"/>
      <c r="H40" s="64">
        <v>1481.32</v>
      </c>
      <c r="I40" s="85" t="s">
        <v>53</v>
      </c>
      <c r="J40" s="86">
        <f>D40*H40</f>
        <v>1481.32</v>
      </c>
      <c r="K40" s="98" t="s">
        <v>54</v>
      </c>
      <c r="L40" s="96"/>
      <c r="M40" s="3"/>
      <c r="N40" s="3"/>
    </row>
    <row r="41" s="2" customFormat="1" ht="13" customHeight="1" spans="1:14">
      <c r="A41" s="37"/>
      <c r="B41" s="32" t="s">
        <v>97</v>
      </c>
      <c r="C41" s="32" t="s">
        <v>57</v>
      </c>
      <c r="D41" s="20">
        <v>1</v>
      </c>
      <c r="E41" s="61"/>
      <c r="F41" s="20" t="s">
        <v>52</v>
      </c>
      <c r="G41" s="61"/>
      <c r="H41" s="64">
        <f>36.8+36.9</f>
        <v>73.7</v>
      </c>
      <c r="I41" s="85" t="s">
        <v>53</v>
      </c>
      <c r="J41" s="86">
        <f t="shared" si="3"/>
        <v>73.7</v>
      </c>
      <c r="K41" s="98" t="s">
        <v>54</v>
      </c>
      <c r="L41" s="96"/>
      <c r="M41" s="3"/>
      <c r="N41" s="3"/>
    </row>
    <row r="42" s="2" customFormat="1" ht="13.6" spans="1:14">
      <c r="A42" s="22" t="s">
        <v>61</v>
      </c>
      <c r="B42" s="23"/>
      <c r="C42" s="23"/>
      <c r="D42" s="23"/>
      <c r="E42" s="23"/>
      <c r="F42" s="23"/>
      <c r="G42" s="23"/>
      <c r="H42" s="23"/>
      <c r="I42" s="90"/>
      <c r="J42" s="91">
        <f>SUM(J39:J41)</f>
        <v>1879.02</v>
      </c>
      <c r="K42" s="92"/>
      <c r="L42" s="96"/>
      <c r="M42" s="3"/>
      <c r="N42" s="3"/>
    </row>
    <row r="43" s="2" customFormat="1" ht="13.6" spans="1:14">
      <c r="A43" s="13" t="s">
        <v>45</v>
      </c>
      <c r="B43" s="14"/>
      <c r="C43" s="15" t="s">
        <v>89</v>
      </c>
      <c r="D43" s="16" t="s">
        <v>5</v>
      </c>
      <c r="E43" s="59"/>
      <c r="F43" s="16" t="s">
        <v>47</v>
      </c>
      <c r="G43" s="59"/>
      <c r="H43" s="16" t="s">
        <v>48</v>
      </c>
      <c r="I43" s="59"/>
      <c r="J43" s="83" t="s">
        <v>49</v>
      </c>
      <c r="K43" s="84" t="s">
        <v>7</v>
      </c>
      <c r="L43" s="96"/>
      <c r="M43" s="3"/>
      <c r="N43" s="3"/>
    </row>
    <row r="44" s="2" customFormat="1" ht="13.6" spans="1:14">
      <c r="A44" s="21" t="s">
        <v>20</v>
      </c>
      <c r="B44" s="32" t="s">
        <v>98</v>
      </c>
      <c r="C44" s="19" t="s">
        <v>20</v>
      </c>
      <c r="D44" s="20">
        <v>1</v>
      </c>
      <c r="E44" s="61"/>
      <c r="F44" s="20" t="s">
        <v>52</v>
      </c>
      <c r="G44" s="61"/>
      <c r="H44" s="64">
        <v>815</v>
      </c>
      <c r="I44" s="85" t="s">
        <v>53</v>
      </c>
      <c r="J44" s="93">
        <f>D44*H44</f>
        <v>815</v>
      </c>
      <c r="K44" s="98"/>
      <c r="L44" s="96"/>
      <c r="M44" s="3"/>
      <c r="N44" s="3"/>
    </row>
    <row r="45" s="2" customFormat="1" ht="13.6" spans="1:14">
      <c r="A45" s="21"/>
      <c r="B45" s="32" t="s">
        <v>99</v>
      </c>
      <c r="C45" s="19" t="s">
        <v>20</v>
      </c>
      <c r="D45" s="20">
        <v>1</v>
      </c>
      <c r="E45" s="61"/>
      <c r="F45" s="20" t="s">
        <v>52</v>
      </c>
      <c r="G45" s="61"/>
      <c r="H45" s="64">
        <v>270</v>
      </c>
      <c r="I45" s="85" t="s">
        <v>53</v>
      </c>
      <c r="J45" s="93">
        <f>D45*H45</f>
        <v>270</v>
      </c>
      <c r="K45" s="100"/>
      <c r="L45" s="96"/>
      <c r="M45" s="3"/>
      <c r="N45" s="3"/>
    </row>
    <row r="46" s="2" customFormat="1" ht="13.6" spans="1:14">
      <c r="A46" s="33"/>
      <c r="B46" s="32" t="s">
        <v>100</v>
      </c>
      <c r="C46" s="19" t="s">
        <v>20</v>
      </c>
      <c r="D46" s="20">
        <v>22</v>
      </c>
      <c r="E46" s="61"/>
      <c r="F46" s="20" t="s">
        <v>52</v>
      </c>
      <c r="G46" s="61"/>
      <c r="H46" s="64">
        <v>135</v>
      </c>
      <c r="I46" s="85" t="s">
        <v>53</v>
      </c>
      <c r="J46" s="93">
        <f>D46*H46</f>
        <v>2970</v>
      </c>
      <c r="K46" s="100"/>
      <c r="L46" s="96"/>
      <c r="M46" s="3"/>
      <c r="N46" s="3"/>
    </row>
    <row r="47" s="2" customFormat="1" ht="13.6" spans="1:11">
      <c r="A47" s="22" t="s">
        <v>61</v>
      </c>
      <c r="B47" s="23"/>
      <c r="C47" s="23"/>
      <c r="D47" s="23"/>
      <c r="E47" s="23"/>
      <c r="F47" s="23"/>
      <c r="G47" s="23"/>
      <c r="H47" s="23" t="s">
        <v>78</v>
      </c>
      <c r="I47" s="90"/>
      <c r="J47" s="91">
        <f>SUM(J44:J46)</f>
        <v>4055</v>
      </c>
      <c r="K47" s="92"/>
    </row>
    <row r="48" s="2" customFormat="1" ht="19.5" customHeight="1" spans="1:11">
      <c r="A48" s="13" t="s">
        <v>45</v>
      </c>
      <c r="B48" s="14"/>
      <c r="C48" s="15" t="s">
        <v>89</v>
      </c>
      <c r="D48" s="16" t="s">
        <v>5</v>
      </c>
      <c r="E48" s="59"/>
      <c r="F48" s="16" t="s">
        <v>47</v>
      </c>
      <c r="G48" s="59"/>
      <c r="H48" s="16" t="s">
        <v>48</v>
      </c>
      <c r="I48" s="59"/>
      <c r="J48" s="83" t="s">
        <v>49</v>
      </c>
      <c r="K48" s="84" t="s">
        <v>7</v>
      </c>
    </row>
    <row r="49" s="2" customFormat="1" ht="19.5" customHeight="1" spans="1:11">
      <c r="A49" s="38" t="s">
        <v>101</v>
      </c>
      <c r="B49" s="32" t="s">
        <v>102</v>
      </c>
      <c r="C49" s="29" t="s">
        <v>101</v>
      </c>
      <c r="D49" s="39">
        <v>2</v>
      </c>
      <c r="E49" s="39"/>
      <c r="F49" s="20" t="s">
        <v>52</v>
      </c>
      <c r="G49" s="61"/>
      <c r="H49" s="70">
        <v>1300</v>
      </c>
      <c r="I49" s="101" t="s">
        <v>53</v>
      </c>
      <c r="J49" s="102">
        <f>D49*H49</f>
        <v>2600</v>
      </c>
      <c r="K49" s="103" t="s">
        <v>103</v>
      </c>
    </row>
    <row r="50" s="2" customFormat="1" ht="14" spans="1:11">
      <c r="A50" s="40" t="s">
        <v>104</v>
      </c>
      <c r="B50" s="32" t="s">
        <v>105</v>
      </c>
      <c r="C50" s="29" t="s">
        <v>57</v>
      </c>
      <c r="D50" s="39">
        <v>11</v>
      </c>
      <c r="E50" s="39"/>
      <c r="F50" s="20" t="s">
        <v>54</v>
      </c>
      <c r="G50" s="61"/>
      <c r="H50" s="71">
        <v>80</v>
      </c>
      <c r="I50" s="101" t="s">
        <v>53</v>
      </c>
      <c r="J50" s="104">
        <f>H50*D50</f>
        <v>880</v>
      </c>
      <c r="K50" s="105" t="s">
        <v>106</v>
      </c>
    </row>
    <row r="51" s="2" customFormat="1" ht="13.6" spans="1:11">
      <c r="A51" s="22" t="s">
        <v>61</v>
      </c>
      <c r="B51" s="23"/>
      <c r="C51" s="23"/>
      <c r="D51" s="23"/>
      <c r="E51" s="23"/>
      <c r="F51" s="23"/>
      <c r="G51" s="23"/>
      <c r="H51" s="23"/>
      <c r="I51" s="90"/>
      <c r="J51" s="91">
        <f>SUM(J49:J50)</f>
        <v>3480</v>
      </c>
      <c r="K51" s="92"/>
    </row>
    <row r="52" s="2" customFormat="1" ht="13.6" spans="1:11">
      <c r="A52" s="41" t="s">
        <v>107</v>
      </c>
      <c r="B52" s="42"/>
      <c r="C52" s="42"/>
      <c r="D52" s="42"/>
      <c r="E52" s="42"/>
      <c r="F52" s="42"/>
      <c r="G52" s="42"/>
      <c r="H52" s="42"/>
      <c r="I52" s="106"/>
      <c r="J52" s="107">
        <f>SUM(J12,J47,J37,J30,J42,J22,J51)</f>
        <v>132476.16</v>
      </c>
      <c r="K52" s="108"/>
    </row>
    <row r="53" s="2" customFormat="1" ht="13.6" spans="1:11">
      <c r="A53" s="43" t="s">
        <v>108</v>
      </c>
      <c r="B53" s="44"/>
      <c r="C53" s="44"/>
      <c r="D53" s="44"/>
      <c r="E53" s="44"/>
      <c r="F53" s="44"/>
      <c r="G53" s="72"/>
      <c r="H53" s="73">
        <v>6</v>
      </c>
      <c r="I53" s="109" t="s">
        <v>109</v>
      </c>
      <c r="J53" s="110">
        <f>J52*6%</f>
        <v>7948.5696</v>
      </c>
      <c r="K53" s="111"/>
    </row>
    <row r="54" s="2" customFormat="1" ht="13.6" spans="1:11">
      <c r="A54" s="43" t="s">
        <v>110</v>
      </c>
      <c r="B54" s="44"/>
      <c r="C54" s="44"/>
      <c r="D54" s="44"/>
      <c r="E54" s="44"/>
      <c r="F54" s="44"/>
      <c r="G54" s="72"/>
      <c r="H54" s="73">
        <v>10</v>
      </c>
      <c r="I54" s="109" t="s">
        <v>109</v>
      </c>
      <c r="J54" s="110"/>
      <c r="K54" s="111" t="s">
        <v>111</v>
      </c>
    </row>
    <row r="55" s="2" customFormat="1" ht="13.6" spans="1:11">
      <c r="A55" s="45" t="s">
        <v>112</v>
      </c>
      <c r="B55" s="46"/>
      <c r="C55" s="46"/>
      <c r="D55" s="46"/>
      <c r="E55" s="46"/>
      <c r="F55" s="46"/>
      <c r="G55" s="46"/>
      <c r="H55" s="46"/>
      <c r="I55" s="112"/>
      <c r="J55" s="113">
        <f>(J52+J53)*6%</f>
        <v>8425.483776</v>
      </c>
      <c r="K55" s="114"/>
    </row>
    <row r="56" s="2" customFormat="1" ht="14.35" spans="1:11">
      <c r="A56" s="47" t="s">
        <v>113</v>
      </c>
      <c r="B56" s="48"/>
      <c r="C56" s="48"/>
      <c r="D56" s="48"/>
      <c r="E56" s="48"/>
      <c r="F56" s="48"/>
      <c r="G56" s="48"/>
      <c r="H56" s="48"/>
      <c r="I56" s="115"/>
      <c r="J56" s="116">
        <f>SUM(J52:J55)</f>
        <v>148850.213376</v>
      </c>
      <c r="K56" s="117"/>
    </row>
    <row r="58" spans="6:6">
      <c r="F58" s="74"/>
    </row>
  </sheetData>
  <mergeCells count="114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A12:I12"/>
    <mergeCell ref="A13:B13"/>
    <mergeCell ref="D13:E13"/>
    <mergeCell ref="F13:G13"/>
    <mergeCell ref="H13:I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A22:I22"/>
    <mergeCell ref="A23:B23"/>
    <mergeCell ref="D23:E23"/>
    <mergeCell ref="F23:G23"/>
    <mergeCell ref="H23:I23"/>
    <mergeCell ref="A30:I30"/>
    <mergeCell ref="A31:B31"/>
    <mergeCell ref="D31:E31"/>
    <mergeCell ref="F31:G31"/>
    <mergeCell ref="H31:I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A37:I37"/>
    <mergeCell ref="A38:B38"/>
    <mergeCell ref="D38:E38"/>
    <mergeCell ref="F38:G38"/>
    <mergeCell ref="H38:I38"/>
    <mergeCell ref="D39:E39"/>
    <mergeCell ref="F39:G39"/>
    <mergeCell ref="D40:E40"/>
    <mergeCell ref="F40:G40"/>
    <mergeCell ref="D41:E41"/>
    <mergeCell ref="F41:G41"/>
    <mergeCell ref="A42:I42"/>
    <mergeCell ref="A43:B43"/>
    <mergeCell ref="D43:E43"/>
    <mergeCell ref="F43:G43"/>
    <mergeCell ref="H43:I43"/>
    <mergeCell ref="D44:E44"/>
    <mergeCell ref="F44:G44"/>
    <mergeCell ref="D45:E45"/>
    <mergeCell ref="F45:G45"/>
    <mergeCell ref="D46:E46"/>
    <mergeCell ref="F46:G46"/>
    <mergeCell ref="A47:I47"/>
    <mergeCell ref="A48:B48"/>
    <mergeCell ref="D48:E48"/>
    <mergeCell ref="F48:G48"/>
    <mergeCell ref="H48:I48"/>
    <mergeCell ref="D49:E49"/>
    <mergeCell ref="F49:G49"/>
    <mergeCell ref="D50:E50"/>
    <mergeCell ref="F50:G50"/>
    <mergeCell ref="A51:I51"/>
    <mergeCell ref="A52:I52"/>
    <mergeCell ref="A53:G53"/>
    <mergeCell ref="A54:G54"/>
    <mergeCell ref="A55:I55"/>
    <mergeCell ref="A56:I56"/>
    <mergeCell ref="A7:A11"/>
    <mergeCell ref="A14:A21"/>
    <mergeCell ref="A24:A29"/>
    <mergeCell ref="A32:A36"/>
    <mergeCell ref="A39:A41"/>
    <mergeCell ref="A44:A46"/>
    <mergeCell ref="B14:B15"/>
    <mergeCell ref="K7:K9"/>
    <mergeCell ref="K10:K11"/>
    <mergeCell ref="K24:K26"/>
    <mergeCell ref="K27:K29"/>
    <mergeCell ref="K32:K36"/>
  </mergeCells>
  <dataValidations count="5">
    <dataValidation type="list" allowBlank="1" showInputMessage="1" showErrorMessage="1" sqref="C7:C11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24:C29">
      <formula1>"高级大床,高级双床,豪华大床,豪华双床,行政大床,行政双床,小套房,加床,加餐,WIFI,单人房差,其他"</formula1>
    </dataValidation>
    <dataValidation type="list" allowBlank="1" showInputMessage="1" showErrorMessage="1" sqref="C32:C36 C39:C41">
      <formula1>"酒店早餐,自助午餐,围桌午餐,自助晚餐,围桌晚餐,鸡尾酒会,酒水,特色餐,其他"</formula1>
    </dataValidation>
    <dataValidation type="list" allowBlank="1" showInputMessage="1" showErrorMessage="1" sqref="C44:C46">
      <formula1>"签证服务费,旅游签证,商务签证,保险,其他"</formula1>
    </dataValidation>
    <dataValidation type="list" allowBlank="1" showInputMessage="1" showErrorMessage="1" sqref="C49:C50">
      <formula1>"工作人员,餐费,住宿,交通,通信费,导游超时费,其他"</formula1>
    </dataValidation>
  </dataValidations>
  <hyperlinks>
    <hyperlink ref="D4" r:id="rId1" display="make@cct.cn" tooltip="mailto:make@cct.cn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报价单拟制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fhx823</dc:creator>
  <cp:lastModifiedBy>suyixuan</cp:lastModifiedBy>
  <dcterms:created xsi:type="dcterms:W3CDTF">2023-08-18T12:51:00Z</dcterms:created>
  <dcterms:modified xsi:type="dcterms:W3CDTF">2025-01-24T14:01:33Z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E29F235CDD6972CEBD2C93671C0A17BF_43</vt:lpwstr>
  </property>
</Properties>
</file>