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11175" yWindow="0" windowWidth="9210" windowHeight="6555"/>
  </bookViews>
  <sheets>
    <sheet name="总费用" sheetId="1" r:id="rId1"/>
    <sheet name="台州总经理会议" sheetId="2" r:id="rId2"/>
    <sheet name="湖州经销商会议" sheetId="3" r:id="rId3"/>
    <sheet name="舟山经销商会议" sheetId="4" r:id="rId4"/>
    <sheet name="温州经销商会议" sheetId="5" r:id="rId5"/>
    <sheet name="杭州会议" sheetId="6" r:id="rId6"/>
    <sheet name="苏州会议" sheetId="7" r:id="rId7"/>
  </sheets>
  <calcPr calcId="152511" concurrentCalc="0"/>
</workbook>
</file>

<file path=xl/calcChain.xml><?xml version="1.0" encoding="utf-8"?>
<calcChain xmlns="http://schemas.openxmlformats.org/spreadsheetml/2006/main">
  <c r="G45" i="1" l="1"/>
  <c r="G44" i="1"/>
  <c r="G43" i="1"/>
  <c r="F16" i="1"/>
  <c r="D3" i="1"/>
  <c r="E3" i="1"/>
  <c r="F3" i="1"/>
  <c r="D4" i="1"/>
  <c r="E4" i="1"/>
  <c r="F4" i="1"/>
  <c r="F5" i="1"/>
  <c r="F6" i="1"/>
  <c r="G16" i="1"/>
  <c r="G11" i="1"/>
  <c r="G12" i="1"/>
  <c r="G13" i="1"/>
  <c r="G14" i="1"/>
  <c r="G15" i="1"/>
  <c r="G3" i="1"/>
  <c r="G4" i="1"/>
  <c r="G5" i="1"/>
  <c r="G6" i="1"/>
  <c r="F15" i="1"/>
  <c r="I10" i="7"/>
  <c r="I11" i="7"/>
  <c r="I12" i="7"/>
  <c r="I13" i="7"/>
  <c r="I14" i="7"/>
  <c r="I15" i="7"/>
  <c r="I16" i="7"/>
  <c r="I17" i="7"/>
  <c r="I18" i="7"/>
  <c r="I10" i="6"/>
  <c r="I11" i="6"/>
  <c r="I12" i="6"/>
  <c r="I13" i="6"/>
  <c r="I14" i="6"/>
  <c r="I15" i="6"/>
  <c r="I16" i="6"/>
  <c r="I17" i="6"/>
  <c r="I18" i="6"/>
  <c r="I19" i="6"/>
  <c r="I20" i="6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10" i="4"/>
  <c r="I11" i="4"/>
  <c r="I12" i="4"/>
  <c r="I13" i="4"/>
  <c r="I14" i="4"/>
  <c r="I15" i="4"/>
  <c r="I16" i="4"/>
  <c r="I17" i="4"/>
  <c r="I18" i="4"/>
  <c r="I19" i="4"/>
  <c r="I20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</calcChain>
</file>

<file path=xl/sharedStrings.xml><?xml version="1.0" encoding="utf-8"?>
<sst xmlns="http://schemas.openxmlformats.org/spreadsheetml/2006/main" count="601" uniqueCount="258">
  <si>
    <t>时间</t>
  </si>
  <si>
    <t>会议</t>
  </si>
  <si>
    <t>净价</t>
  </si>
  <si>
    <t>10%服务费</t>
  </si>
  <si>
    <t>含服务费总计</t>
  </si>
  <si>
    <t>3月20-3月23日</t>
  </si>
  <si>
    <t>台州总经理会议</t>
  </si>
  <si>
    <t>6月7日-6月10日</t>
  </si>
  <si>
    <t>湖州经销商会议</t>
  </si>
  <si>
    <t>总计</t>
  </si>
  <si>
    <t xml:space="preserve"> </t>
  </si>
  <si>
    <t>项目名称:</t>
  </si>
  <si>
    <t>2017七区第一季度区域会</t>
  </si>
  <si>
    <t>时间:</t>
  </si>
  <si>
    <t>2017.03.20-03.23</t>
  </si>
  <si>
    <t>酒店：</t>
  </si>
  <si>
    <t>台州万豪酒店</t>
  </si>
  <si>
    <t>人数:</t>
  </si>
  <si>
    <t>80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</si>
  <si>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</si>
  <si>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</si>
  <si>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</si>
  <si>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</si>
  <si>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</si>
  <si>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</si>
  <si>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</si>
  <si>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</si>
  <si>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</si>
  <si>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</si>
  <si>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3月21日自助午餐</t>
  </si>
  <si>
    <t>人</t>
  </si>
  <si>
    <t>次</t>
  </si>
  <si>
    <t>3月21日晚宴</t>
  </si>
  <si>
    <t>桌</t>
  </si>
  <si>
    <t>21日晚酒水</t>
  </si>
  <si>
    <t>批</t>
  </si>
  <si>
    <t>21日晚酒店内增加酒水</t>
  </si>
  <si>
    <t>3月22日 外卖</t>
  </si>
  <si>
    <t>份</t>
  </si>
  <si>
    <t>3月22日 晚宴</t>
  </si>
  <si>
    <t>22日晚酒店内增加酒水</t>
  </si>
  <si>
    <t>3月22日 点菜</t>
  </si>
  <si>
    <t>用餐费用合计</t>
  </si>
  <si>
    <t xml:space="preserve">3月21日上午会议 </t>
  </si>
  <si>
    <t>场</t>
  </si>
  <si>
    <t>3月21日 会议LED屏</t>
  </si>
  <si>
    <t>天</t>
  </si>
  <si>
    <t>会议费用合计</t>
  </si>
  <si>
    <t>其他</t>
  </si>
  <si>
    <t>易拉宝</t>
  </si>
  <si>
    <t>个</t>
  </si>
  <si>
    <t>4S店内水果</t>
  </si>
  <si>
    <t>水果+水</t>
  </si>
  <si>
    <t>奖品</t>
  </si>
  <si>
    <t>物料搭建费用合计</t>
  </si>
  <si>
    <t>执行人员费用</t>
  </si>
  <si>
    <t>执行人员交通费</t>
  </si>
  <si>
    <t>执行人员住宿费</t>
  </si>
  <si>
    <t>间</t>
  </si>
  <si>
    <t>晚</t>
  </si>
  <si>
    <t>执行人员餐费</t>
  </si>
  <si>
    <t>顿</t>
  </si>
  <si>
    <t>执行人员费用合计</t>
  </si>
  <si>
    <t>净价合计</t>
  </si>
  <si>
    <t>服务费10%</t>
  </si>
  <si>
    <t>含服务费不含税总价</t>
  </si>
  <si>
    <t>2017七区第二季度区域会-湖州</t>
  </si>
  <si>
    <t>2017.6.7-6.10</t>
  </si>
  <si>
    <t>湖州东吴开元名都酒店</t>
  </si>
  <si>
    <t>202</t>
  </si>
  <si>
    <t>6月8日自助晚餐</t>
  </si>
  <si>
    <t>6月9日自助午餐</t>
  </si>
  <si>
    <t>6月10日晚宴</t>
  </si>
  <si>
    <t>2000元/桌</t>
  </si>
  <si>
    <t>6月10日晚宴开瓶费</t>
  </si>
  <si>
    <t>6月10日软饮</t>
  </si>
  <si>
    <t>瓶</t>
  </si>
  <si>
    <t>每桌可乐雪碧各一瓶</t>
  </si>
  <si>
    <t>6月10日啤酒</t>
  </si>
  <si>
    <t>6月10日晚宴老鸭汤</t>
  </si>
  <si>
    <t>6月8日下午会议</t>
  </si>
  <si>
    <t>6月9日全天会议</t>
  </si>
  <si>
    <t>会议用品</t>
  </si>
  <si>
    <t>白板纸、白板笔、夹子</t>
  </si>
  <si>
    <t>酒店房费</t>
  </si>
  <si>
    <t>宫伟2晚，余亮3晚</t>
  </si>
  <si>
    <t>绿地徐通周欣</t>
  </si>
  <si>
    <t>客房服务</t>
  </si>
  <si>
    <t>张总客房点餐</t>
  </si>
  <si>
    <t>红酒</t>
  </si>
  <si>
    <t>供应商名称:</t>
  </si>
  <si>
    <t>中国康辉旅行社集团有限责任公司</t>
  </si>
  <si>
    <t>项目名称</t>
  </si>
  <si>
    <t>2017年Q2雪佛兰七区区域研讨会</t>
    <phoneticPr fontId="12" type="noConversion"/>
  </si>
  <si>
    <t>时间：</t>
  </si>
  <si>
    <t>2017年8月21日-8月23日</t>
    <phoneticPr fontId="12" type="noConversion"/>
  </si>
  <si>
    <t>地点</t>
  </si>
  <si>
    <t>舟山</t>
    <phoneticPr fontId="12" type="noConversion"/>
  </si>
  <si>
    <t>舟山希尔顿酒店</t>
    <phoneticPr fontId="12" type="noConversion"/>
  </si>
  <si>
    <t>220</t>
    <phoneticPr fontId="12" type="noConversion"/>
  </si>
  <si>
    <t>2017年Q3市场沟通会</t>
    <phoneticPr fontId="12" type="noConversion"/>
  </si>
  <si>
    <t>8月22日自助午餐</t>
    <phoneticPr fontId="12" type="noConversion"/>
  </si>
  <si>
    <t>人</t>
    <phoneticPr fontId="12" type="noConversion"/>
  </si>
  <si>
    <t>保底200人</t>
    <phoneticPr fontId="12" type="noConversion"/>
  </si>
  <si>
    <t>8月22日晚餐</t>
    <phoneticPr fontId="12" type="noConversion"/>
  </si>
  <si>
    <t>桌</t>
    <phoneticPr fontId="12" type="noConversion"/>
  </si>
  <si>
    <t>次</t>
    <phoneticPr fontId="12" type="noConversion"/>
  </si>
  <si>
    <t>主桌</t>
    <phoneticPr fontId="12" type="noConversion"/>
  </si>
  <si>
    <t>开瓶费</t>
    <phoneticPr fontId="12" type="noConversion"/>
  </si>
  <si>
    <t>红酒</t>
    <phoneticPr fontId="12" type="noConversion"/>
  </si>
  <si>
    <t>瓶</t>
    <phoneticPr fontId="12" type="noConversion"/>
  </si>
  <si>
    <t>啤酒</t>
    <phoneticPr fontId="12" type="noConversion"/>
  </si>
  <si>
    <t>场</t>
    <phoneticPr fontId="12" type="noConversion"/>
  </si>
  <si>
    <t>可乐雪碧</t>
    <phoneticPr fontId="12" type="noConversion"/>
  </si>
  <si>
    <t xml:space="preserve"> </t>
    <phoneticPr fontId="12" type="noConversion"/>
  </si>
  <si>
    <t>酒店其他餐费</t>
    <phoneticPr fontId="12" type="noConversion"/>
  </si>
  <si>
    <t>部分人员自助晚餐</t>
    <phoneticPr fontId="12" type="noConversion"/>
  </si>
  <si>
    <t>房间送餐服务</t>
    <phoneticPr fontId="12" type="noConversion"/>
  </si>
  <si>
    <t>住宿费用</t>
  </si>
  <si>
    <t>大床房/标准间</t>
    <phoneticPr fontId="12" type="noConversion"/>
  </si>
  <si>
    <t>含早</t>
    <phoneticPr fontId="12" type="noConversion"/>
  </si>
  <si>
    <t>其他房费</t>
    <phoneticPr fontId="12" type="noConversion"/>
  </si>
  <si>
    <t>间</t>
    <phoneticPr fontId="12" type="noConversion"/>
  </si>
  <si>
    <t>-</t>
    <phoneticPr fontId="12" type="noConversion"/>
  </si>
  <si>
    <t>晚</t>
    <phoneticPr fontId="12" type="noConversion"/>
  </si>
  <si>
    <t>滕宇灵、余亮、潘勇敏报销</t>
    <phoneticPr fontId="12" type="noConversion"/>
  </si>
  <si>
    <t>住宿费用合计</t>
  </si>
  <si>
    <t>会议室</t>
  </si>
  <si>
    <t>东海1+2</t>
    <phoneticPr fontId="12" type="noConversion"/>
  </si>
  <si>
    <t>搭建费用</t>
    <phoneticPr fontId="12" type="noConversion"/>
  </si>
  <si>
    <t>LED电子屏搭建</t>
    <phoneticPr fontId="12" type="noConversion"/>
  </si>
  <si>
    <t>平米</t>
    <phoneticPr fontId="12" type="noConversion"/>
  </si>
  <si>
    <t>易拉宝</t>
    <phoneticPr fontId="12" type="noConversion"/>
  </si>
  <si>
    <t xml:space="preserve">平 </t>
    <phoneticPr fontId="12" type="noConversion"/>
  </si>
  <si>
    <t>个</t>
    <phoneticPr fontId="12" type="noConversion"/>
  </si>
  <si>
    <t>奖杯</t>
    <phoneticPr fontId="12" type="noConversion"/>
  </si>
  <si>
    <t>批</t>
    <phoneticPr fontId="12" type="noConversion"/>
  </si>
  <si>
    <t>投影幕布租赁</t>
    <phoneticPr fontId="12" type="noConversion"/>
  </si>
  <si>
    <t>天</t>
    <phoneticPr fontId="12" type="noConversion"/>
  </si>
  <si>
    <t>搭建费用合计</t>
    <phoneticPr fontId="12" type="noConversion"/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</si>
  <si>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</si>
  <si>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</si>
  <si>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</si>
  <si>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</si>
  <si>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</si>
  <si>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雪佛兰七区 2017年 下半年会议 费用明细</t>
    <phoneticPr fontId="11" type="noConversion"/>
  </si>
  <si>
    <t>8月21-8月23</t>
    <phoneticPr fontId="11" type="noConversion"/>
  </si>
  <si>
    <t>舟山经销商会议</t>
    <phoneticPr fontId="11" type="noConversion"/>
  </si>
  <si>
    <t>净价合计</t>
    <phoneticPr fontId="12" type="noConversion"/>
  </si>
  <si>
    <t>含服务费不含税总价</t>
    <phoneticPr fontId="12" type="noConversion"/>
  </si>
  <si>
    <t>康辉集团北京国际会议展览有限公司</t>
    <phoneticPr fontId="12" type="noConversion"/>
  </si>
  <si>
    <t>2017年Q4雪佛兰七区区域研讨会</t>
    <phoneticPr fontId="12" type="noConversion"/>
  </si>
  <si>
    <t>2017年11月13日-11月14日</t>
    <phoneticPr fontId="12" type="noConversion"/>
  </si>
  <si>
    <t>温州</t>
    <phoneticPr fontId="12" type="noConversion"/>
  </si>
  <si>
    <t>温州喜来登酒店</t>
    <phoneticPr fontId="12" type="noConversion"/>
  </si>
  <si>
    <t>211</t>
    <phoneticPr fontId="12" type="noConversion"/>
  </si>
  <si>
    <t>11月13日自助午餐</t>
    <phoneticPr fontId="12" type="noConversion"/>
  </si>
  <si>
    <t>11月14日自助午餐</t>
    <phoneticPr fontId="12" type="noConversion"/>
  </si>
  <si>
    <t>11月14日晚宴</t>
    <phoneticPr fontId="12" type="noConversion"/>
  </si>
  <si>
    <t>11月15日晚宴主桌加餐</t>
    <phoneticPr fontId="12" type="noConversion"/>
  </si>
  <si>
    <t>酒水-红酒</t>
    <phoneticPr fontId="12" type="noConversion"/>
  </si>
  <si>
    <t>翻糖蛋糕</t>
    <phoneticPr fontId="12" type="noConversion"/>
  </si>
  <si>
    <t>其他酒水软饮</t>
    <phoneticPr fontId="12" type="noConversion"/>
  </si>
  <si>
    <t>11.14客房送餐</t>
    <phoneticPr fontId="12" type="noConversion"/>
  </si>
  <si>
    <t>份</t>
    <phoneticPr fontId="12" type="noConversion"/>
  </si>
  <si>
    <t>11.15客房送餐</t>
    <phoneticPr fontId="12" type="noConversion"/>
  </si>
  <si>
    <t>锦绣厅</t>
    <phoneticPr fontId="12" type="noConversion"/>
  </si>
  <si>
    <t>星云厅</t>
    <phoneticPr fontId="12" type="noConversion"/>
  </si>
  <si>
    <t>P3电子屏，画面16:7，可调整为16:9。</t>
    <phoneticPr fontId="12" type="noConversion"/>
  </si>
  <si>
    <t>LED电子屏底座</t>
    <phoneticPr fontId="12" type="noConversion"/>
  </si>
  <si>
    <t>背景板</t>
    <phoneticPr fontId="12" type="noConversion"/>
  </si>
  <si>
    <t>4*2.5</t>
    <phoneticPr fontId="12" type="noConversion"/>
  </si>
  <si>
    <t>搭建人工</t>
    <phoneticPr fontId="12" type="noConversion"/>
  </si>
  <si>
    <t>运输</t>
    <phoneticPr fontId="12" type="noConversion"/>
  </si>
  <si>
    <t>趟</t>
    <phoneticPr fontId="12" type="noConversion"/>
  </si>
  <si>
    <t>X展架</t>
    <phoneticPr fontId="12" type="noConversion"/>
  </si>
  <si>
    <t>净价合计</t>
    <phoneticPr fontId="11" type="noConversion"/>
  </si>
  <si>
    <t>含服务费不含税总价</t>
    <phoneticPr fontId="11" type="noConversion"/>
  </si>
  <si>
    <t>温州经销商会议</t>
    <phoneticPr fontId="11" type="noConversion"/>
  </si>
  <si>
    <r>
      <t>1</t>
    </r>
    <r>
      <rPr>
        <sz val="11"/>
        <color theme="1"/>
        <rFont val="微软雅黑"/>
        <family val="2"/>
        <charset val="134"/>
      </rPr>
      <t>1月12-11月14</t>
    </r>
    <phoneticPr fontId="11" type="noConversion"/>
  </si>
  <si>
    <t>11月16日午餐</t>
    <phoneticPr fontId="12" type="noConversion"/>
  </si>
  <si>
    <t xml:space="preserve">含早 </t>
    <phoneticPr fontId="12" type="noConversion"/>
  </si>
  <si>
    <t>5楼碧云厅</t>
    <phoneticPr fontId="12" type="noConversion"/>
  </si>
  <si>
    <t>执行人员费用</t>
    <phoneticPr fontId="12" type="noConversion"/>
  </si>
  <si>
    <t>康辉集团北京国际会议展览有限公司</t>
    <phoneticPr fontId="12" type="noConversion"/>
  </si>
  <si>
    <t xml:space="preserve"> </t>
    <phoneticPr fontId="12" type="noConversion"/>
  </si>
  <si>
    <t>2017年11月16日</t>
    <phoneticPr fontId="12" type="noConversion"/>
  </si>
  <si>
    <t>杭州</t>
    <phoneticPr fontId="12" type="noConversion"/>
  </si>
  <si>
    <t>杭州瑞莱克斯</t>
    <phoneticPr fontId="12" type="noConversion"/>
  </si>
  <si>
    <t>30</t>
    <phoneticPr fontId="12" type="noConversion"/>
  </si>
  <si>
    <t>2017年Q3市场沟通会</t>
    <phoneticPr fontId="12" type="noConversion"/>
  </si>
  <si>
    <t>11月15-11月16</t>
    <phoneticPr fontId="11" type="noConversion"/>
  </si>
  <si>
    <t>杭州会议</t>
    <phoneticPr fontId="11" type="noConversion"/>
  </si>
  <si>
    <t>雪佛兰七区苏州会议</t>
    <phoneticPr fontId="12" type="noConversion"/>
  </si>
  <si>
    <t>2017年11月24日</t>
    <phoneticPr fontId="12" type="noConversion"/>
  </si>
  <si>
    <t>苏州</t>
    <phoneticPr fontId="12" type="noConversion"/>
  </si>
  <si>
    <t>苏州W酒店</t>
    <phoneticPr fontId="12" type="noConversion"/>
  </si>
  <si>
    <t>15</t>
    <phoneticPr fontId="12" type="noConversion"/>
  </si>
  <si>
    <t>11月25日早餐</t>
    <phoneticPr fontId="12" type="noConversion"/>
  </si>
  <si>
    <t>大床房</t>
    <phoneticPr fontId="12" type="noConversion"/>
  </si>
  <si>
    <t>需在活动开始前支付全部住宿费用作为押金担保</t>
    <phoneticPr fontId="12" type="noConversion"/>
  </si>
  <si>
    <t>苏州会议</t>
    <phoneticPr fontId="11" type="noConversion"/>
  </si>
  <si>
    <r>
      <t>11月</t>
    </r>
    <r>
      <rPr>
        <sz val="11"/>
        <color theme="1"/>
        <rFont val="微软雅黑"/>
        <family val="2"/>
        <charset val="134"/>
      </rPr>
      <t>24</t>
    </r>
    <r>
      <rPr>
        <sz val="11"/>
        <color theme="1"/>
        <rFont val="微软雅黑"/>
        <family val="2"/>
        <charset val="134"/>
      </rPr>
      <t>-11月</t>
    </r>
    <r>
      <rPr>
        <sz val="11"/>
        <color theme="1"/>
        <rFont val="微软雅黑"/>
        <family val="2"/>
        <charset val="134"/>
      </rPr>
      <t>25</t>
    </r>
    <phoneticPr fontId="11" type="noConversion"/>
  </si>
  <si>
    <t>余额</t>
    <phoneticPr fontId="11" type="noConversion"/>
  </si>
  <si>
    <t>雪佛兰七区 2017年 下半年会议 报销费用明细</t>
    <phoneticPr fontId="11" type="noConversion"/>
  </si>
  <si>
    <t>雪佛兰七区 2017年 上半年会议 费用明细</t>
    <phoneticPr fontId="11" type="noConversion"/>
  </si>
  <si>
    <t>含税总计</t>
    <phoneticPr fontId="11" type="noConversion"/>
  </si>
  <si>
    <t xml:space="preserve"> </t>
    <phoneticPr fontId="11" type="noConversion"/>
  </si>
  <si>
    <r>
      <t>P</t>
    </r>
    <r>
      <rPr>
        <b/>
        <sz val="11"/>
        <color theme="1"/>
        <rFont val="微软雅黑"/>
        <family val="2"/>
        <charset val="134"/>
      </rPr>
      <t>O：</t>
    </r>
    <r>
      <rPr>
        <b/>
        <sz val="11"/>
        <color theme="1"/>
        <rFont val="微软雅黑"/>
        <family val="2"/>
        <charset val="134"/>
      </rPr>
      <t>上半年
38W</t>
    </r>
    <phoneticPr fontId="11" type="noConversion"/>
  </si>
  <si>
    <r>
      <t xml:space="preserve">PO：下半年
40W
+
</t>
    </r>
    <r>
      <rPr>
        <b/>
        <sz val="11"/>
        <color rgb="FFFF0000"/>
        <rFont val="微软雅黑"/>
        <family val="2"/>
        <charset val="134"/>
      </rPr>
      <t>上半年余额
134822.1元
（不含税）</t>
    </r>
    <phoneticPr fontId="11" type="noConversion"/>
  </si>
  <si>
    <t>报销人</t>
    <phoneticPr fontId="11" type="noConversion"/>
  </si>
  <si>
    <t>发生地</t>
    <phoneticPr fontId="11" type="noConversion"/>
  </si>
  <si>
    <t>发票类型</t>
    <phoneticPr fontId="11" type="noConversion"/>
  </si>
  <si>
    <t>含服务费合计</t>
    <phoneticPr fontId="11" type="noConversion"/>
  </si>
  <si>
    <t>供应商</t>
    <phoneticPr fontId="11" type="noConversion"/>
  </si>
  <si>
    <t>报销金额</t>
    <phoneticPr fontId="11" type="noConversion"/>
  </si>
  <si>
    <t>含服务费余额</t>
    <phoneticPr fontId="11" type="noConversion"/>
  </si>
  <si>
    <t>严颖</t>
    <phoneticPr fontId="11" type="noConversion"/>
  </si>
  <si>
    <t>奖杯</t>
    <phoneticPr fontId="11" type="noConversion"/>
  </si>
  <si>
    <t>张凯钦</t>
    <phoneticPr fontId="11" type="noConversion"/>
  </si>
  <si>
    <t>戴虹</t>
    <phoneticPr fontId="11" type="noConversion"/>
  </si>
  <si>
    <t>山核桃仁</t>
    <phoneticPr fontId="11" type="noConversion"/>
  </si>
  <si>
    <t>王辉</t>
    <phoneticPr fontId="11" type="noConversion"/>
  </si>
  <si>
    <t>东港尊鲜酒店</t>
    <phoneticPr fontId="11" type="noConversion"/>
  </si>
  <si>
    <t>舟山</t>
    <phoneticPr fontId="11" type="noConversion"/>
  </si>
  <si>
    <t>餐费</t>
    <phoneticPr fontId="11" type="noConversion"/>
  </si>
  <si>
    <t>苏州</t>
    <phoneticPr fontId="11" type="noConversion"/>
  </si>
  <si>
    <t>房费</t>
    <phoneticPr fontId="11" type="noConversion"/>
  </si>
  <si>
    <t>黄剑</t>
    <phoneticPr fontId="11" type="noConversion"/>
  </si>
  <si>
    <t>王文刚</t>
    <phoneticPr fontId="11" type="noConversion"/>
  </si>
  <si>
    <t>出图费</t>
    <phoneticPr fontId="11" type="noConversion"/>
  </si>
  <si>
    <t>已到账</t>
    <phoneticPr fontId="11" type="noConversion"/>
  </si>
  <si>
    <t>苏州W酒店</t>
    <phoneticPr fontId="11" type="noConversion"/>
  </si>
  <si>
    <t>房费报销</t>
    <phoneticPr fontId="11" type="noConversion"/>
  </si>
  <si>
    <t>会议</t>
    <phoneticPr fontId="11" type="noConversion"/>
  </si>
  <si>
    <t>笑老板农家创意菜馆</t>
    <phoneticPr fontId="11" type="noConversion"/>
  </si>
  <si>
    <t>钱宝钱小吃店</t>
    <phoneticPr fontId="11" type="noConversion"/>
  </si>
  <si>
    <t xml:space="preserve"> </t>
    <phoneticPr fontId="11" type="noConversion"/>
  </si>
  <si>
    <t>何士顺</t>
    <phoneticPr fontId="11" type="noConversion"/>
  </si>
  <si>
    <t>杭州凯悦酒店</t>
    <phoneticPr fontId="11" type="noConversion"/>
  </si>
  <si>
    <t>虞毅</t>
    <phoneticPr fontId="11" type="noConversion"/>
  </si>
  <si>
    <t>住宿服务</t>
    <phoneticPr fontId="11" type="noConversion"/>
  </si>
  <si>
    <t>餐饮服务</t>
    <phoneticPr fontId="11" type="noConversion"/>
  </si>
  <si>
    <t>苏州维景国际大酒店</t>
    <phoneticPr fontId="11" type="noConversion"/>
  </si>
  <si>
    <t>上海环贸利苑酒店</t>
    <phoneticPr fontId="11" type="noConversion"/>
  </si>
  <si>
    <t>公付</t>
    <phoneticPr fontId="11" type="noConversion"/>
  </si>
  <si>
    <t xml:space="preserve"> </t>
    <phoneticPr fontId="11" type="noConversion"/>
  </si>
  <si>
    <t xml:space="preserve">  </t>
    <phoneticPr fontId="11" type="noConversion"/>
  </si>
  <si>
    <t>张博士茗茶馆</t>
    <phoneticPr fontId="11" type="noConversion"/>
  </si>
  <si>
    <t>对公付款</t>
    <phoneticPr fontId="11" type="noConversion"/>
  </si>
  <si>
    <t xml:space="preserve"> 宁波荣耀置业有限公司威斯汀酒店</t>
    <phoneticPr fontId="11" type="noConversion"/>
  </si>
  <si>
    <t>戴虹</t>
    <phoneticPr fontId="11" type="noConversion"/>
  </si>
  <si>
    <t>张凯钦</t>
    <phoneticPr fontId="11" type="noConversion"/>
  </si>
  <si>
    <t>宁波海曙区杜鲜生锅物火锅店</t>
    <phoneticPr fontId="11" type="noConversion"/>
  </si>
  <si>
    <t>牛将餐饮/一茶一坐/猪肉婆私房菜/十吓十吓餐饮</t>
    <phoneticPr fontId="11" type="noConversion"/>
  </si>
  <si>
    <t xml:space="preserve"> 苏州中茵皇冠假日酒店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</si>
  <si>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1月28</t>
    </r>
    <phoneticPr fontId="11" type="noConversion"/>
  </si>
  <si>
    <t>12月、1月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</si>
</sst>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</numFmts>
  <fonts count="27">
    <font>
      <sz val="11"/>
      <color theme="1"/>
      <name val="宋体"/>
      <charset val="134"/>
      <scheme val="minor"/>
    </font>
    <font>
      <b/>
      <sz val="7"/>
      <color indexed="8"/>
      <name val="微软雅黑"/>
      <family val="2"/>
      <charset val="134"/>
    </font>
    <font>
      <sz val="7"/>
      <color indexed="8"/>
      <name val="微软雅黑"/>
      <family val="2"/>
      <charset val="134"/>
    </font>
    <font>
      <sz val="7"/>
      <color theme="1"/>
      <name val="微软雅黑"/>
      <family val="2"/>
      <charset val="134"/>
    </font>
    <font>
      <sz val="7"/>
      <name val="微软雅黑"/>
      <family val="2"/>
      <charset val="134"/>
    </font>
    <font>
      <b/>
      <sz val="7"/>
      <color indexed="8"/>
      <name val="华文细黑"/>
      <family val="3"/>
      <charset val="134"/>
    </font>
    <font>
      <sz val="7"/>
      <color indexed="8"/>
      <name val="华文细黑"/>
      <family val="3"/>
      <charset val="134"/>
    </font>
    <font>
      <sz val="7"/>
      <color theme="1"/>
      <name val="华文细黑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rgb="FFB94A48"/>
      <name val="Verdana"/>
      <family val="2"/>
    </font>
    <font>
      <b/>
      <sz val="10"/>
      <name val="Verdana"/>
      <family val="2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right" vertical="center"/>
    </xf>
    <xf numFmtId="177" fontId="2" fillId="5" borderId="14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right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5" borderId="14" xfId="1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177" fontId="2" fillId="3" borderId="10" xfId="1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177" fontId="1" fillId="6" borderId="14" xfId="0" applyNumberFormat="1" applyFont="1" applyFill="1" applyBorder="1" applyAlignment="1">
      <alignment horizontal="right" vertical="center"/>
    </xf>
    <xf numFmtId="177" fontId="1" fillId="7" borderId="20" xfId="1" applyNumberFormat="1" applyFont="1" applyFill="1" applyBorder="1" applyAlignment="1">
      <alignment horizontal="left" vertical="center"/>
    </xf>
    <xf numFmtId="177" fontId="1" fillId="7" borderId="21" xfId="1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177" fontId="1" fillId="7" borderId="14" xfId="0" applyNumberFormat="1" applyFont="1" applyFill="1" applyBorder="1" applyAlignment="1">
      <alignment horizontal="right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177" fontId="1" fillId="8" borderId="27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left" vertical="center"/>
    </xf>
    <xf numFmtId="177" fontId="1" fillId="3" borderId="31" xfId="0" applyNumberFormat="1" applyFont="1" applyFill="1" applyBorder="1" applyAlignment="1">
      <alignment horizontal="left" vertical="center"/>
    </xf>
    <xf numFmtId="177" fontId="2" fillId="0" borderId="32" xfId="0" applyNumberFormat="1" applyFont="1" applyFill="1" applyBorder="1" applyAlignment="1">
      <alignment horizontal="left" vertical="center"/>
    </xf>
    <xf numFmtId="177" fontId="2" fillId="0" borderId="32" xfId="0" applyNumberFormat="1" applyFont="1" applyFill="1" applyBorder="1" applyAlignment="1">
      <alignment horizontal="left" vertical="center" wrapText="1"/>
    </xf>
    <xf numFmtId="177" fontId="4" fillId="0" borderId="32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 wrapText="1"/>
    </xf>
    <xf numFmtId="177" fontId="1" fillId="6" borderId="31" xfId="0" applyNumberFormat="1" applyFont="1" applyFill="1" applyBorder="1" applyAlignment="1">
      <alignment horizontal="left" vertical="center"/>
    </xf>
    <xf numFmtId="177" fontId="1" fillId="7" borderId="32" xfId="0" applyNumberFormat="1" applyFont="1" applyFill="1" applyBorder="1" applyAlignment="1">
      <alignment horizontal="left" vertical="center"/>
    </xf>
    <xf numFmtId="177" fontId="1" fillId="8" borderId="33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177" fontId="2" fillId="0" borderId="10" xfId="1" applyNumberFormat="1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right" vertical="center"/>
    </xf>
    <xf numFmtId="177" fontId="2" fillId="0" borderId="11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left" vertical="center"/>
    </xf>
    <xf numFmtId="0" fontId="9" fillId="10" borderId="14" xfId="0" applyNumberFormat="1" applyFont="1" applyFill="1" applyBorder="1">
      <alignment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top"/>
    </xf>
    <xf numFmtId="179" fontId="14" fillId="0" borderId="0" xfId="0" applyNumberFormat="1" applyFont="1" applyFill="1" applyBorder="1" applyAlignment="1">
      <alignment vertical="top"/>
    </xf>
    <xf numFmtId="49" fontId="14" fillId="11" borderId="0" xfId="0" applyNumberFormat="1" applyFont="1" applyFill="1" applyBorder="1" applyAlignment="1">
      <alignment horizontal="left" vertical="center"/>
    </xf>
    <xf numFmtId="49" fontId="14" fillId="11" borderId="0" xfId="0" applyNumberFormat="1" applyFont="1" applyFill="1" applyBorder="1" applyAlignment="1">
      <alignment vertical="center"/>
    </xf>
    <xf numFmtId="179" fontId="14" fillId="11" borderId="0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179" fontId="14" fillId="0" borderId="1" xfId="0" applyNumberFormat="1" applyFont="1" applyFill="1" applyBorder="1" applyAlignment="1">
      <alignment vertical="center"/>
    </xf>
    <xf numFmtId="0" fontId="15" fillId="12" borderId="2" xfId="0" applyFont="1" applyFill="1" applyBorder="1" applyAlignment="1">
      <alignment vertical="center"/>
    </xf>
    <xf numFmtId="0" fontId="15" fillId="12" borderId="37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15" fillId="13" borderId="4" xfId="0" applyFont="1" applyFill="1" applyBorder="1" applyAlignment="1">
      <alignment vertical="center"/>
    </xf>
    <xf numFmtId="0" fontId="15" fillId="13" borderId="5" xfId="0" applyFont="1" applyFill="1" applyBorder="1" applyAlignment="1">
      <alignment vertical="center"/>
    </xf>
    <xf numFmtId="0" fontId="15" fillId="13" borderId="6" xfId="0" applyFont="1" applyFill="1" applyBorder="1" applyAlignment="1">
      <alignment vertical="center"/>
    </xf>
    <xf numFmtId="0" fontId="15" fillId="12" borderId="28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12" borderId="7" xfId="0" applyFont="1" applyFill="1" applyBorder="1" applyAlignment="1">
      <alignment vertical="center"/>
    </xf>
    <xf numFmtId="0" fontId="15" fillId="12" borderId="0" xfId="0" applyFont="1" applyFill="1" applyBorder="1" applyAlignment="1">
      <alignment vertical="center"/>
    </xf>
    <xf numFmtId="0" fontId="15" fillId="12" borderId="8" xfId="0" applyFont="1" applyFill="1" applyBorder="1" applyAlignment="1">
      <alignment vertical="center"/>
    </xf>
    <xf numFmtId="0" fontId="15" fillId="12" borderId="9" xfId="0" applyFont="1" applyFill="1" applyBorder="1" applyAlignment="1">
      <alignment vertical="center"/>
    </xf>
    <xf numFmtId="0" fontId="15" fillId="12" borderId="10" xfId="0" applyFont="1" applyFill="1" applyBorder="1" applyAlignment="1">
      <alignment vertical="center"/>
    </xf>
    <xf numFmtId="0" fontId="15" fillId="12" borderId="11" xfId="0" applyFont="1" applyFill="1" applyBorder="1" applyAlignment="1">
      <alignment vertical="center"/>
    </xf>
    <xf numFmtId="177" fontId="15" fillId="12" borderId="9" xfId="0" applyNumberFormat="1" applyFont="1" applyFill="1" applyBorder="1" applyAlignment="1">
      <alignment vertical="center"/>
    </xf>
    <xf numFmtId="177" fontId="15" fillId="12" borderId="11" xfId="0" applyNumberFormat="1" applyFont="1" applyFill="1" applyBorder="1" applyAlignment="1">
      <alignment vertical="center"/>
    </xf>
    <xf numFmtId="0" fontId="15" fillId="12" borderId="29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vertical="center"/>
    </xf>
    <xf numFmtId="0" fontId="15" fillId="12" borderId="38" xfId="0" applyFont="1" applyFill="1" applyBorder="1" applyAlignment="1">
      <alignment vertical="center"/>
    </xf>
    <xf numFmtId="0" fontId="15" fillId="12" borderId="13" xfId="0" applyFont="1" applyFill="1" applyBorder="1" applyAlignment="1">
      <alignment vertical="center"/>
    </xf>
    <xf numFmtId="0" fontId="15" fillId="12" borderId="14" xfId="0" applyFont="1" applyFill="1" applyBorder="1" applyAlignment="1">
      <alignment horizontal="center" vertical="center"/>
    </xf>
    <xf numFmtId="177" fontId="15" fillId="12" borderId="14" xfId="0" applyNumberFormat="1" applyFont="1" applyFill="1" applyBorder="1" applyAlignment="1">
      <alignment horizontal="center" vertical="center"/>
    </xf>
    <xf numFmtId="177" fontId="15" fillId="12" borderId="14" xfId="0" applyNumberFormat="1" applyFont="1" applyFill="1" applyBorder="1" applyAlignment="1">
      <alignment horizontal="right" vertical="center"/>
    </xf>
    <xf numFmtId="0" fontId="15" fillId="12" borderId="30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/>
    </xf>
    <xf numFmtId="176" fontId="14" fillId="0" borderId="14" xfId="0" applyNumberFormat="1" applyFont="1" applyFill="1" applyBorder="1" applyAlignment="1">
      <alignment horizontal="right" vertical="center"/>
    </xf>
    <xf numFmtId="177" fontId="14" fillId="11" borderId="14" xfId="0" applyNumberFormat="1" applyFont="1" applyFill="1" applyBorder="1" applyAlignment="1">
      <alignment horizontal="right" vertical="center"/>
    </xf>
    <xf numFmtId="177" fontId="14" fillId="0" borderId="31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7" fontId="15" fillId="12" borderId="31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18" xfId="1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178" fontId="14" fillId="0" borderId="14" xfId="0" applyNumberFormat="1" applyFont="1" applyFill="1" applyBorder="1" applyAlignment="1">
      <alignment horizontal="right" vertical="center"/>
    </xf>
    <xf numFmtId="177" fontId="14" fillId="0" borderId="14" xfId="0" applyNumberFormat="1" applyFont="1" applyFill="1" applyBorder="1" applyAlignment="1">
      <alignment horizontal="right" vertical="center"/>
    </xf>
    <xf numFmtId="177" fontId="14" fillId="0" borderId="14" xfId="0" applyNumberFormat="1" applyFont="1" applyFill="1" applyBorder="1" applyAlignment="1">
      <alignment horizontal="left" vertical="center"/>
    </xf>
    <xf numFmtId="177" fontId="14" fillId="11" borderId="14" xfId="1" applyNumberFormat="1" applyFont="1" applyFill="1" applyBorder="1" applyAlignment="1">
      <alignment horizontal="right" vertical="center"/>
    </xf>
    <xf numFmtId="0" fontId="15" fillId="14" borderId="15" xfId="0" applyFont="1" applyFill="1" applyBorder="1" applyAlignment="1">
      <alignment vertical="center"/>
    </xf>
    <xf numFmtId="0" fontId="15" fillId="14" borderId="10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vertical="center"/>
    </xf>
    <xf numFmtId="0" fontId="15" fillId="14" borderId="11" xfId="0" applyFont="1" applyFill="1" applyBorder="1" applyAlignment="1">
      <alignment vertical="center"/>
    </xf>
    <xf numFmtId="177" fontId="15" fillId="14" borderId="14" xfId="0" applyNumberFormat="1" applyFont="1" applyFill="1" applyBorder="1" applyAlignment="1">
      <alignment horizontal="right" vertical="center"/>
    </xf>
    <xf numFmtId="177" fontId="15" fillId="14" borderId="31" xfId="0" applyNumberFormat="1" applyFont="1" applyFill="1" applyBorder="1" applyAlignment="1">
      <alignment horizontal="left" vertical="center"/>
    </xf>
    <xf numFmtId="177" fontId="16" fillId="14" borderId="14" xfId="0" applyNumberFormat="1" applyFont="1" applyFill="1" applyBorder="1" applyAlignment="1">
      <alignment horizontal="right" vertical="center"/>
    </xf>
    <xf numFmtId="177" fontId="15" fillId="14" borderId="32" xfId="0" applyNumberFormat="1" applyFont="1" applyFill="1" applyBorder="1" applyAlignment="1">
      <alignment horizontal="left"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176" fontId="17" fillId="0" borderId="14" xfId="0" applyNumberFormat="1" applyFont="1" applyFill="1" applyBorder="1" applyAlignment="1">
      <alignment horizontal="right" vertical="center"/>
    </xf>
    <xf numFmtId="177" fontId="17" fillId="0" borderId="3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177" fontId="17" fillId="11" borderId="14" xfId="0" applyNumberFormat="1" applyFont="1" applyFill="1" applyBorder="1" applyAlignment="1">
      <alignment horizontal="right" vertical="center"/>
    </xf>
    <xf numFmtId="177" fontId="14" fillId="0" borderId="9" xfId="0" applyNumberFormat="1" applyFont="1" applyFill="1" applyBorder="1" applyAlignment="1">
      <alignment horizontal="left" vertical="center"/>
    </xf>
    <xf numFmtId="58" fontId="13" fillId="0" borderId="14" xfId="0" applyNumberFormat="1" applyFont="1" applyBorder="1" applyAlignment="1">
      <alignment horizontal="left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horizontal="center" vertical="center" wrapText="1"/>
    </xf>
    <xf numFmtId="177" fontId="15" fillId="12" borderId="40" xfId="1" applyNumberFormat="1" applyFont="1" applyFill="1" applyBorder="1" applyAlignment="1">
      <alignment horizontal="left" vertical="center"/>
    </xf>
    <xf numFmtId="177" fontId="15" fillId="12" borderId="14" xfId="1" applyNumberFormat="1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center" vertical="center" wrapText="1"/>
    </xf>
    <xf numFmtId="0" fontId="8" fillId="10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18" fillId="15" borderId="0" xfId="0" applyFont="1" applyFill="1" applyBorder="1" applyAlignment="1">
      <alignment horizontal="center" vertical="center"/>
    </xf>
    <xf numFmtId="0" fontId="18" fillId="15" borderId="9" xfId="0" applyNumberFormat="1" applyFont="1" applyFill="1" applyBorder="1">
      <alignment vertical="center"/>
    </xf>
    <xf numFmtId="0" fontId="17" fillId="15" borderId="10" xfId="0" applyNumberFormat="1" applyFont="1" applyFill="1" applyBorder="1" applyAlignment="1">
      <alignment horizontal="center" vertical="center"/>
    </xf>
    <xf numFmtId="0" fontId="17" fillId="15" borderId="11" xfId="0" applyNumberFormat="1" applyFont="1" applyFill="1" applyBorder="1" applyAlignment="1">
      <alignment horizontal="center" vertical="center"/>
    </xf>
    <xf numFmtId="0" fontId="19" fillId="15" borderId="14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9" fillId="15" borderId="17" xfId="0" applyNumberFormat="1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8" fillId="15" borderId="14" xfId="0" applyFont="1" applyFill="1" applyBorder="1" applyAlignment="1">
      <alignment horizontal="center" vertical="center"/>
    </xf>
    <xf numFmtId="0" fontId="9" fillId="10" borderId="14" xfId="0" applyNumberFormat="1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19" fillId="17" borderId="14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4" fillId="0" borderId="22" xfId="0" applyFont="1" applyBorder="1" applyAlignment="1">
      <alignment vertical="center" textRotation="255"/>
    </xf>
    <xf numFmtId="0" fontId="10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15" borderId="14" xfId="0" applyNumberFormat="1" applyFont="1" applyFill="1" applyBorder="1" applyAlignment="1">
      <alignment horizontal="center" vertical="center"/>
    </xf>
    <xf numFmtId="0" fontId="8" fillId="10" borderId="9" xfId="0" applyNumberFormat="1" applyFont="1" applyFill="1" applyBorder="1" applyAlignment="1">
      <alignment horizontal="center" vertical="center"/>
    </xf>
    <xf numFmtId="0" fontId="8" fillId="10" borderId="10" xfId="0" applyNumberFormat="1" applyFont="1" applyFill="1" applyBorder="1" applyAlignment="1">
      <alignment horizontal="center" vertical="center"/>
    </xf>
    <xf numFmtId="0" fontId="8" fillId="10" borderId="11" xfId="0" applyNumberFormat="1" applyFont="1" applyFill="1" applyBorder="1" applyAlignment="1">
      <alignment horizontal="center" vertical="center"/>
    </xf>
    <xf numFmtId="0" fontId="18" fillId="17" borderId="14" xfId="0" applyNumberFormat="1" applyFont="1" applyFill="1" applyBorder="1" applyAlignment="1">
      <alignment horizontal="center" vertical="center"/>
    </xf>
    <xf numFmtId="0" fontId="9" fillId="16" borderId="22" xfId="0" applyFont="1" applyFill="1" applyBorder="1" applyAlignment="1">
      <alignment horizontal="center" vertical="center"/>
    </xf>
    <xf numFmtId="0" fontId="9" fillId="16" borderId="21" xfId="0" applyFont="1" applyFill="1" applyBorder="1" applyAlignment="1">
      <alignment horizontal="center" vertical="center"/>
    </xf>
    <xf numFmtId="0" fontId="9" fillId="16" borderId="36" xfId="0" applyFont="1" applyFill="1" applyBorder="1" applyAlignment="1">
      <alignment horizontal="center" vertical="center"/>
    </xf>
    <xf numFmtId="0" fontId="9" fillId="16" borderId="41" xfId="0" applyFont="1" applyFill="1" applyBorder="1" applyAlignment="1">
      <alignment horizontal="center" vertical="center"/>
    </xf>
    <xf numFmtId="0" fontId="9" fillId="16" borderId="38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18" borderId="34" xfId="0" applyFont="1" applyFill="1" applyBorder="1" applyAlignment="1">
      <alignment horizontal="center" vertical="center" textRotation="255"/>
    </xf>
    <xf numFmtId="0" fontId="24" fillId="18" borderId="35" xfId="0" applyFont="1" applyFill="1" applyBorder="1" applyAlignment="1">
      <alignment horizontal="center" vertical="center" textRotation="255"/>
    </xf>
    <xf numFmtId="0" fontId="10" fillId="18" borderId="14" xfId="0" applyFont="1" applyFill="1" applyBorder="1" applyAlignment="1">
      <alignment horizontal="center" vertical="center"/>
    </xf>
    <xf numFmtId="0" fontId="0" fillId="18" borderId="14" xfId="0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177" fontId="1" fillId="3" borderId="12" xfId="1" applyNumberFormat="1" applyFont="1" applyFill="1" applyBorder="1" applyAlignment="1">
      <alignment horizontal="left" vertical="center"/>
    </xf>
    <xf numFmtId="177" fontId="1" fillId="3" borderId="11" xfId="1" applyNumberFormat="1" applyFont="1" applyFill="1" applyBorder="1" applyAlignment="1">
      <alignment horizontal="left" vertical="center"/>
    </xf>
    <xf numFmtId="0" fontId="1" fillId="8" borderId="23" xfId="0" applyFont="1" applyFill="1" applyBorder="1" applyAlignment="1">
      <alignment horizontal="left" vertical="center"/>
    </xf>
    <xf numFmtId="0" fontId="1" fillId="8" borderId="24" xfId="0" applyFont="1" applyFill="1" applyBorder="1" applyAlignment="1">
      <alignment horizontal="left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/>
    </xf>
    <xf numFmtId="0" fontId="1" fillId="0" borderId="35" xfId="0" applyNumberFormat="1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77" fontId="1" fillId="3" borderId="9" xfId="0" applyNumberFormat="1" applyFont="1" applyFill="1" applyBorder="1" applyAlignment="1">
      <alignment horizontal="center" vertical="center"/>
    </xf>
    <xf numFmtId="177" fontId="1" fillId="3" borderId="11" xfId="0" applyNumberFormat="1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20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7" fontId="1" fillId="0" borderId="16" xfId="1" applyNumberFormat="1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19" xfId="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177" fontId="15" fillId="12" borderId="40" xfId="1" applyNumberFormat="1" applyFont="1" applyFill="1" applyBorder="1" applyAlignment="1">
      <alignment horizontal="left" vertical="center"/>
    </xf>
    <xf numFmtId="177" fontId="15" fillId="12" borderId="14" xfId="1" applyNumberFormat="1" applyFont="1" applyFill="1" applyBorder="1" applyAlignment="1">
      <alignment horizontal="left" vertical="center"/>
    </xf>
    <xf numFmtId="177" fontId="14" fillId="0" borderId="9" xfId="1" applyNumberFormat="1" applyFont="1" applyFill="1" applyBorder="1" applyAlignment="1">
      <alignment horizontal="center" vertical="center"/>
    </xf>
    <xf numFmtId="177" fontId="14" fillId="0" borderId="11" xfId="1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77" fontId="14" fillId="0" borderId="22" xfId="1" applyNumberFormat="1" applyFont="1" applyFill="1" applyBorder="1" applyAlignment="1">
      <alignment horizontal="center" vertical="center"/>
    </xf>
    <xf numFmtId="177" fontId="14" fillId="0" borderId="36" xfId="1" applyNumberFormat="1" applyFont="1" applyFill="1" applyBorder="1" applyAlignment="1">
      <alignment horizontal="center" vertical="center"/>
    </xf>
    <xf numFmtId="177" fontId="14" fillId="0" borderId="39" xfId="1" applyNumberFormat="1" applyFont="1" applyFill="1" applyBorder="1" applyAlignment="1">
      <alignment horizontal="center" vertical="center"/>
    </xf>
    <xf numFmtId="177" fontId="14" fillId="0" borderId="8" xfId="1" applyNumberFormat="1" applyFont="1" applyFill="1" applyBorder="1" applyAlignment="1">
      <alignment horizontal="center" vertical="center"/>
    </xf>
    <xf numFmtId="177" fontId="15" fillId="0" borderId="18" xfId="1" applyNumberFormat="1" applyFont="1" applyFill="1" applyBorder="1" applyAlignment="1">
      <alignment horizontal="center" vertical="center"/>
    </xf>
    <xf numFmtId="177" fontId="15" fillId="0" borderId="19" xfId="1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7" fontId="17" fillId="0" borderId="9" xfId="1" applyNumberFormat="1" applyFont="1" applyFill="1" applyBorder="1" applyAlignment="1">
      <alignment horizontal="center" vertical="center"/>
    </xf>
    <xf numFmtId="177" fontId="17" fillId="0" borderId="1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58" fontId="10" fillId="0" borderId="17" xfId="0" applyNumberFormat="1" applyFont="1" applyBorder="1" applyAlignment="1">
      <alignment horizontal="center" vertical="center"/>
    </xf>
    <xf numFmtId="58" fontId="25" fillId="0" borderId="17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topLeftCell="A28" workbookViewId="0">
      <selection activeCell="G46" sqref="G46"/>
    </sheetView>
  </sheetViews>
  <sheetFormatPr defaultColWidth="9" defaultRowHeight="13.5"/>
  <cols>
    <col min="1" max="1" width="14.125" customWidth="1"/>
    <col min="2" max="2" width="16.875" customWidth="1"/>
    <col min="3" max="3" width="16.625" customWidth="1"/>
    <col min="5" max="5" width="12.125" customWidth="1"/>
    <col min="6" max="7" width="20.875" customWidth="1"/>
    <col min="9" max="9" width="13.625" customWidth="1"/>
    <col min="10" max="10" width="10.375" customWidth="1"/>
  </cols>
  <sheetData>
    <row r="1" spans="1:10" ht="16.5">
      <c r="A1" s="179" t="s">
        <v>205</v>
      </c>
      <c r="B1" s="179"/>
      <c r="C1" s="179"/>
      <c r="D1" s="179"/>
      <c r="E1" s="179"/>
      <c r="F1" s="179"/>
      <c r="G1" s="180"/>
      <c r="H1" s="59"/>
      <c r="I1" s="59"/>
      <c r="J1" s="59"/>
    </row>
    <row r="2" spans="1:10" ht="15">
      <c r="A2" s="184" t="s">
        <v>208</v>
      </c>
      <c r="B2" s="61" t="s">
        <v>0</v>
      </c>
      <c r="C2" s="61" t="s">
        <v>1</v>
      </c>
      <c r="D2" s="61" t="s">
        <v>2</v>
      </c>
      <c r="E2" s="61" t="s">
        <v>3</v>
      </c>
      <c r="F2" s="60" t="s">
        <v>4</v>
      </c>
      <c r="G2" s="142" t="s">
        <v>206</v>
      </c>
    </row>
    <row r="3" spans="1:10" ht="16.5">
      <c r="A3" s="185"/>
      <c r="B3" s="62" t="s">
        <v>5</v>
      </c>
      <c r="C3" s="62" t="s">
        <v>6</v>
      </c>
      <c r="D3" s="62">
        <f>台州总经理会议!H30</f>
        <v>102581</v>
      </c>
      <c r="E3" s="63">
        <f>D3*10%</f>
        <v>10258.1</v>
      </c>
      <c r="F3" s="63">
        <f>D3+E3</f>
        <v>112839.1</v>
      </c>
      <c r="G3" s="63">
        <f>F3*1.06</f>
        <v>119609.44600000001</v>
      </c>
    </row>
    <row r="4" spans="1:10" ht="16.5">
      <c r="A4" s="185"/>
      <c r="B4" s="64" t="s">
        <v>7</v>
      </c>
      <c r="C4" s="62" t="s">
        <v>8</v>
      </c>
      <c r="D4" s="62">
        <f>湖州经销商会议!H31</f>
        <v>120308</v>
      </c>
      <c r="E4" s="63">
        <f>D4*10%</f>
        <v>12030.800000000001</v>
      </c>
      <c r="F4" s="63">
        <f>D4+E4</f>
        <v>132338.79999999999</v>
      </c>
      <c r="G4" s="63">
        <f>F4*1.06</f>
        <v>140279.128</v>
      </c>
    </row>
    <row r="5" spans="1:10" ht="16.5">
      <c r="A5" s="185"/>
      <c r="B5" s="65" t="s">
        <v>9</v>
      </c>
      <c r="C5" s="183"/>
      <c r="D5" s="183"/>
      <c r="E5" s="183"/>
      <c r="F5" s="66">
        <f>SUM(F3:F4)</f>
        <v>245177.9</v>
      </c>
      <c r="G5" s="141">
        <f>G3+G4</f>
        <v>259888.57400000002</v>
      </c>
    </row>
    <row r="6" spans="1:10" ht="16.5">
      <c r="A6" s="144" t="s">
        <v>203</v>
      </c>
      <c r="B6" s="145"/>
      <c r="C6" s="146"/>
      <c r="D6" s="146"/>
      <c r="E6" s="147"/>
      <c r="F6" s="148">
        <f>380000-F5</f>
        <v>134822.1</v>
      </c>
      <c r="G6" s="148">
        <f>F6*1.06</f>
        <v>142911.42600000001</v>
      </c>
    </row>
    <row r="7" spans="1:10" ht="16.5" customHeight="1">
      <c r="A7" s="193"/>
      <c r="B7" s="194"/>
      <c r="C7" s="194"/>
      <c r="D7" s="194"/>
      <c r="E7" s="194"/>
      <c r="F7" s="194"/>
      <c r="G7" s="195"/>
    </row>
    <row r="8" spans="1:10">
      <c r="A8" s="196"/>
      <c r="B8" s="197"/>
      <c r="C8" s="197"/>
      <c r="D8" s="197"/>
      <c r="E8" s="197"/>
      <c r="F8" s="197"/>
      <c r="G8" s="198"/>
    </row>
    <row r="9" spans="1:10" ht="16.5">
      <c r="A9" s="181" t="s">
        <v>145</v>
      </c>
      <c r="B9" s="181"/>
      <c r="C9" s="181"/>
      <c r="D9" s="181"/>
      <c r="E9" s="181"/>
      <c r="F9" s="181"/>
      <c r="G9" s="182"/>
      <c r="H9" s="59"/>
      <c r="I9" s="59"/>
      <c r="J9" s="59"/>
    </row>
    <row r="10" spans="1:10" ht="15">
      <c r="A10" s="186" t="s">
        <v>209</v>
      </c>
      <c r="B10" s="61" t="s">
        <v>0</v>
      </c>
      <c r="C10" s="61" t="s">
        <v>1</v>
      </c>
      <c r="D10" s="61" t="s">
        <v>2</v>
      </c>
      <c r="E10" s="61" t="s">
        <v>3</v>
      </c>
      <c r="F10" s="60" t="s">
        <v>4</v>
      </c>
      <c r="G10" s="142" t="s">
        <v>206</v>
      </c>
    </row>
    <row r="11" spans="1:10" ht="16.5">
      <c r="A11" s="187"/>
      <c r="B11" s="127" t="s">
        <v>146</v>
      </c>
      <c r="C11" s="127" t="s">
        <v>147</v>
      </c>
      <c r="D11" s="62">
        <v>139086</v>
      </c>
      <c r="E11" s="63">
        <v>13908.6</v>
      </c>
      <c r="F11" s="63">
        <v>152994.6</v>
      </c>
      <c r="G11" s="63">
        <f>F11*1.06</f>
        <v>162174.27600000001</v>
      </c>
      <c r="H11" s="156" t="s">
        <v>237</v>
      </c>
      <c r="I11" s="156"/>
      <c r="J11" s="157" t="s">
        <v>246</v>
      </c>
    </row>
    <row r="12" spans="1:10" ht="16.5">
      <c r="A12" s="187"/>
      <c r="B12" s="134" t="s">
        <v>179</v>
      </c>
      <c r="C12" s="127" t="s">
        <v>178</v>
      </c>
      <c r="D12" s="62">
        <v>135648</v>
      </c>
      <c r="E12" s="63">
        <v>13564.8</v>
      </c>
      <c r="F12" s="63">
        <v>149212.79999999999</v>
      </c>
      <c r="G12" s="63">
        <f>F12*1.06</f>
        <v>158165.568</v>
      </c>
      <c r="H12" s="158" t="s">
        <v>237</v>
      </c>
      <c r="I12" s="158" t="s">
        <v>246</v>
      </c>
      <c r="J12" s="159"/>
    </row>
    <row r="13" spans="1:10" ht="16.5">
      <c r="A13" s="187"/>
      <c r="B13" s="134" t="s">
        <v>191</v>
      </c>
      <c r="C13" s="127" t="s">
        <v>192</v>
      </c>
      <c r="D13" s="62">
        <v>14840</v>
      </c>
      <c r="E13" s="63">
        <v>1484</v>
      </c>
      <c r="F13" s="63">
        <v>16324</v>
      </c>
      <c r="G13" s="63">
        <f>F13*1.06</f>
        <v>17303.440000000002</v>
      </c>
      <c r="H13" s="158" t="s">
        <v>247</v>
      </c>
      <c r="I13" s="160"/>
      <c r="J13" s="159"/>
    </row>
    <row r="14" spans="1:10" ht="16.5">
      <c r="A14" s="187"/>
      <c r="B14" s="64" t="s">
        <v>202</v>
      </c>
      <c r="C14" s="62" t="s">
        <v>201</v>
      </c>
      <c r="D14" s="62">
        <v>11580</v>
      </c>
      <c r="E14" s="63">
        <v>1158</v>
      </c>
      <c r="F14" s="63">
        <v>12738</v>
      </c>
      <c r="G14" s="63">
        <f>F14*1.06</f>
        <v>13502.28</v>
      </c>
      <c r="H14" s="158" t="s">
        <v>246</v>
      </c>
      <c r="I14" s="160"/>
      <c r="J14" s="159"/>
    </row>
    <row r="15" spans="1:10" ht="16.5">
      <c r="A15" s="187"/>
      <c r="B15" s="65" t="s">
        <v>9</v>
      </c>
      <c r="C15" s="183"/>
      <c r="D15" s="183"/>
      <c r="E15" s="183"/>
      <c r="F15" s="66">
        <f>SUM(F11:F14)</f>
        <v>331269.40000000002</v>
      </c>
      <c r="G15" s="141">
        <f>SUM(G11:G14)</f>
        <v>351145.56400000007</v>
      </c>
    </row>
    <row r="16" spans="1:10" ht="16.5">
      <c r="A16" s="144" t="s">
        <v>203</v>
      </c>
      <c r="B16" s="145"/>
      <c r="C16" s="146"/>
      <c r="D16" s="146"/>
      <c r="E16" s="147"/>
      <c r="F16" s="148">
        <f>400000+134822.1-331269.4</f>
        <v>203552.69999999995</v>
      </c>
      <c r="G16" s="150">
        <f>F16*1.06</f>
        <v>215765.86199999996</v>
      </c>
      <c r="H16" s="149" t="s">
        <v>207</v>
      </c>
      <c r="I16" s="149" t="s">
        <v>207</v>
      </c>
    </row>
    <row r="17" spans="1:8" ht="16.5" customHeight="1">
      <c r="A17" s="193"/>
      <c r="B17" s="194"/>
      <c r="C17" s="194"/>
      <c r="D17" s="194"/>
      <c r="E17" s="194"/>
      <c r="F17" s="194"/>
      <c r="G17" s="195"/>
    </row>
    <row r="18" spans="1:8">
      <c r="A18" s="196"/>
      <c r="B18" s="197"/>
      <c r="C18" s="197"/>
      <c r="D18" s="197"/>
      <c r="E18" s="197"/>
      <c r="F18" s="197"/>
      <c r="G18" s="198"/>
    </row>
    <row r="19" spans="1:8" s="161" customFormat="1" ht="16.5">
      <c r="A19" s="199" t="s">
        <v>204</v>
      </c>
      <c r="B19" s="199"/>
      <c r="C19" s="199"/>
      <c r="D19" s="199"/>
      <c r="E19" s="199"/>
      <c r="F19" s="199"/>
      <c r="G19" s="200"/>
    </row>
    <row r="20" spans="1:8" s="161" customFormat="1" ht="14.25" customHeight="1">
      <c r="A20" s="170" t="s">
        <v>237</v>
      </c>
      <c r="B20" s="174" t="s">
        <v>214</v>
      </c>
      <c r="C20" s="174"/>
      <c r="D20" s="151" t="s">
        <v>210</v>
      </c>
      <c r="E20" s="151" t="s">
        <v>211</v>
      </c>
      <c r="F20" s="151" t="s">
        <v>212</v>
      </c>
      <c r="G20" s="151" t="s">
        <v>215</v>
      </c>
    </row>
    <row r="21" spans="1:8" s="161" customFormat="1" ht="14.25" customHeight="1">
      <c r="A21" s="204" t="s">
        <v>231</v>
      </c>
      <c r="B21" s="175"/>
      <c r="C21" s="175"/>
      <c r="D21" s="163" t="s">
        <v>217</v>
      </c>
      <c r="E21" s="162"/>
      <c r="F21" s="163" t="s">
        <v>218</v>
      </c>
      <c r="G21" s="162">
        <v>2200</v>
      </c>
    </row>
    <row r="22" spans="1:8" s="161" customFormat="1" ht="14.25" customHeight="1">
      <c r="A22" s="205"/>
      <c r="B22" s="175"/>
      <c r="C22" s="175"/>
      <c r="D22" s="163" t="s">
        <v>219</v>
      </c>
      <c r="E22" s="163" t="s">
        <v>226</v>
      </c>
      <c r="F22" s="163" t="s">
        <v>227</v>
      </c>
      <c r="G22" s="162">
        <v>3719.54</v>
      </c>
    </row>
    <row r="23" spans="1:8" s="161" customFormat="1" ht="14.25" customHeight="1">
      <c r="A23" s="205"/>
      <c r="B23" s="175"/>
      <c r="C23" s="175"/>
      <c r="D23" s="163" t="s">
        <v>220</v>
      </c>
      <c r="E23" s="162"/>
      <c r="F23" s="163" t="s">
        <v>221</v>
      </c>
      <c r="G23" s="162">
        <v>6210</v>
      </c>
    </row>
    <row r="24" spans="1:8" s="161" customFormat="1" ht="14.25" customHeight="1">
      <c r="A24" s="205"/>
      <c r="B24" s="176" t="s">
        <v>223</v>
      </c>
      <c r="C24" s="176"/>
      <c r="D24" s="163" t="s">
        <v>222</v>
      </c>
      <c r="E24" s="163" t="s">
        <v>224</v>
      </c>
      <c r="F24" s="163" t="s">
        <v>225</v>
      </c>
      <c r="G24" s="162">
        <v>1909</v>
      </c>
    </row>
    <row r="25" spans="1:8" s="161" customFormat="1" ht="14.25" customHeight="1">
      <c r="A25" s="205"/>
      <c r="B25" s="175"/>
      <c r="C25" s="175"/>
      <c r="D25" s="163" t="s">
        <v>222</v>
      </c>
      <c r="E25" s="162"/>
      <c r="F25" s="163" t="s">
        <v>225</v>
      </c>
      <c r="G25" s="162">
        <v>2118</v>
      </c>
    </row>
    <row r="26" spans="1:8" s="161" customFormat="1" ht="14.25" customHeight="1">
      <c r="A26" s="205"/>
      <c r="B26" s="175"/>
      <c r="C26" s="175"/>
      <c r="D26" s="163" t="s">
        <v>228</v>
      </c>
      <c r="E26" s="162"/>
      <c r="F26" s="163" t="s">
        <v>225</v>
      </c>
      <c r="G26" s="162">
        <v>1990</v>
      </c>
    </row>
    <row r="27" spans="1:8" s="161" customFormat="1" ht="14.25" customHeight="1">
      <c r="A27" s="205"/>
      <c r="B27" s="175"/>
      <c r="C27" s="175"/>
      <c r="D27" s="163" t="s">
        <v>228</v>
      </c>
      <c r="E27" s="164"/>
      <c r="F27" s="163" t="s">
        <v>225</v>
      </c>
      <c r="G27" s="164">
        <v>5905</v>
      </c>
    </row>
    <row r="28" spans="1:8" s="161" customFormat="1" ht="14.25" customHeight="1">
      <c r="A28" s="205"/>
      <c r="B28" s="175"/>
      <c r="C28" s="175"/>
      <c r="D28" s="163" t="s">
        <v>228</v>
      </c>
      <c r="E28" s="164"/>
      <c r="F28" s="163" t="s">
        <v>225</v>
      </c>
      <c r="G28" s="164">
        <v>2040</v>
      </c>
    </row>
    <row r="29" spans="1:8" s="161" customFormat="1" ht="14.25" customHeight="1" thickBot="1">
      <c r="A29" s="205"/>
      <c r="B29" s="175"/>
      <c r="C29" s="175"/>
      <c r="D29" s="166" t="s">
        <v>229</v>
      </c>
      <c r="E29" s="164"/>
      <c r="F29" s="166" t="s">
        <v>230</v>
      </c>
      <c r="G29" s="164">
        <v>144</v>
      </c>
    </row>
    <row r="30" spans="1:8" s="161" customFormat="1" ht="14.25" customHeight="1">
      <c r="A30" s="202" t="s">
        <v>231</v>
      </c>
      <c r="B30" s="177" t="s">
        <v>232</v>
      </c>
      <c r="C30" s="178"/>
      <c r="D30" s="168" t="s">
        <v>234</v>
      </c>
      <c r="E30" s="168" t="s">
        <v>226</v>
      </c>
      <c r="F30" s="168" t="s">
        <v>233</v>
      </c>
      <c r="G30" s="167">
        <v>600</v>
      </c>
      <c r="H30" s="162"/>
    </row>
    <row r="31" spans="1:8" s="161" customFormat="1" ht="14.25" customHeight="1">
      <c r="A31" s="202"/>
      <c r="B31" s="176" t="s">
        <v>235</v>
      </c>
      <c r="C31" s="176"/>
      <c r="D31" s="166"/>
      <c r="E31" s="270">
        <v>43429</v>
      </c>
      <c r="F31" s="166" t="s">
        <v>225</v>
      </c>
      <c r="G31" s="164">
        <v>3245</v>
      </c>
      <c r="H31" s="162"/>
    </row>
    <row r="32" spans="1:8" s="161" customFormat="1" ht="14.25" customHeight="1">
      <c r="A32" s="202"/>
      <c r="B32" s="176" t="s">
        <v>236</v>
      </c>
      <c r="C32" s="176"/>
      <c r="D32" s="166" t="s">
        <v>238</v>
      </c>
      <c r="E32" s="270">
        <v>43432</v>
      </c>
      <c r="F32" s="166" t="s">
        <v>225</v>
      </c>
      <c r="G32" s="164">
        <v>18000</v>
      </c>
      <c r="H32" s="169" t="s">
        <v>245</v>
      </c>
    </row>
    <row r="33" spans="1:9" s="161" customFormat="1" ht="14.25" customHeight="1">
      <c r="A33" s="202"/>
      <c r="B33" s="176" t="s">
        <v>239</v>
      </c>
      <c r="C33" s="176"/>
      <c r="D33" s="166" t="s">
        <v>240</v>
      </c>
      <c r="E33" s="270">
        <v>43425</v>
      </c>
      <c r="F33" s="166" t="s">
        <v>241</v>
      </c>
      <c r="G33" s="164">
        <v>1840</v>
      </c>
      <c r="H33" s="162"/>
    </row>
    <row r="34" spans="1:9" s="161" customFormat="1" ht="14.25" customHeight="1">
      <c r="A34" s="202"/>
      <c r="B34" s="176" t="s">
        <v>236</v>
      </c>
      <c r="C34" s="176"/>
      <c r="D34" s="166" t="s">
        <v>238</v>
      </c>
      <c r="E34" s="270">
        <v>43438</v>
      </c>
      <c r="F34" s="166" t="s">
        <v>242</v>
      </c>
      <c r="G34" s="164">
        <v>1200</v>
      </c>
      <c r="H34" s="169" t="s">
        <v>245</v>
      </c>
    </row>
    <row r="35" spans="1:9" s="161" customFormat="1" ht="14.25" customHeight="1">
      <c r="A35" s="202"/>
      <c r="B35" s="201" t="s">
        <v>243</v>
      </c>
      <c r="C35" s="201"/>
      <c r="D35" s="173">
        <v>10000</v>
      </c>
      <c r="E35" s="271">
        <v>43288</v>
      </c>
      <c r="F35" s="173" t="s">
        <v>225</v>
      </c>
      <c r="G35" s="164">
        <v>0</v>
      </c>
      <c r="H35" s="171" t="s">
        <v>207</v>
      </c>
    </row>
    <row r="36" spans="1:9" s="161" customFormat="1" ht="14.25" customHeight="1">
      <c r="A36" s="202"/>
      <c r="B36" s="176" t="s">
        <v>244</v>
      </c>
      <c r="C36" s="176"/>
      <c r="D36" s="166"/>
      <c r="E36" s="270">
        <v>43359</v>
      </c>
      <c r="F36" s="166" t="s">
        <v>225</v>
      </c>
      <c r="G36" s="164">
        <v>7794</v>
      </c>
      <c r="H36" s="172"/>
    </row>
    <row r="37" spans="1:9" s="161" customFormat="1" ht="14.25" customHeight="1">
      <c r="A37" s="202"/>
      <c r="B37" s="269" t="s">
        <v>248</v>
      </c>
      <c r="C37" s="268"/>
      <c r="D37" s="166" t="s">
        <v>249</v>
      </c>
      <c r="E37" s="270">
        <v>43462</v>
      </c>
      <c r="F37" s="166" t="s">
        <v>225</v>
      </c>
      <c r="G37" s="164">
        <v>16186</v>
      </c>
      <c r="H37" s="267"/>
    </row>
    <row r="38" spans="1:9" s="161" customFormat="1" ht="14.25" customHeight="1">
      <c r="A38" s="202"/>
      <c r="B38" s="269" t="s">
        <v>250</v>
      </c>
      <c r="C38" s="268"/>
      <c r="D38" s="166" t="s">
        <v>249</v>
      </c>
      <c r="E38" s="270">
        <v>43111</v>
      </c>
      <c r="F38" s="166" t="s">
        <v>225</v>
      </c>
      <c r="G38" s="164">
        <v>18576</v>
      </c>
      <c r="H38" s="267"/>
    </row>
    <row r="39" spans="1:9" s="161" customFormat="1" ht="14.25" customHeight="1">
      <c r="A39" s="202"/>
      <c r="B39" s="269" t="s">
        <v>248</v>
      </c>
      <c r="C39" s="268"/>
      <c r="D39" s="166" t="s">
        <v>249</v>
      </c>
      <c r="E39" s="270">
        <v>43119</v>
      </c>
      <c r="F39" s="166" t="s">
        <v>225</v>
      </c>
      <c r="G39" s="164">
        <v>2816</v>
      </c>
      <c r="H39" s="267"/>
    </row>
    <row r="40" spans="1:9" s="161" customFormat="1" ht="14.25" customHeight="1">
      <c r="A40" s="202"/>
      <c r="B40" s="269" t="s">
        <v>253</v>
      </c>
      <c r="C40" s="268"/>
      <c r="D40" s="166" t="s">
        <v>251</v>
      </c>
      <c r="E40" s="270">
        <v>43111</v>
      </c>
      <c r="F40" s="166" t="s">
        <v>225</v>
      </c>
      <c r="G40" s="164">
        <v>1133</v>
      </c>
      <c r="H40" s="267"/>
    </row>
    <row r="41" spans="1:9" s="161" customFormat="1" ht="14.25" customHeight="1">
      <c r="A41" s="202"/>
      <c r="B41" s="272" t="s">
        <v>254</v>
      </c>
      <c r="C41" s="273"/>
      <c r="D41" s="166" t="s">
        <v>252</v>
      </c>
      <c r="E41" s="270" t="s">
        <v>257</v>
      </c>
      <c r="F41" s="166" t="s">
        <v>225</v>
      </c>
      <c r="G41" s="164">
        <v>5063</v>
      </c>
      <c r="H41" s="267"/>
    </row>
    <row r="42" spans="1:9" s="161" customFormat="1" ht="14.25" customHeight="1">
      <c r="A42" s="203"/>
      <c r="B42" s="176" t="s">
        <v>255</v>
      </c>
      <c r="C42" s="176"/>
      <c r="D42" s="166" t="s">
        <v>252</v>
      </c>
      <c r="E42" s="166" t="s">
        <v>256</v>
      </c>
      <c r="F42" s="166" t="s">
        <v>225</v>
      </c>
      <c r="G42" s="164">
        <v>9000</v>
      </c>
    </row>
    <row r="43" spans="1:9" s="161" customFormat="1" ht="16.5" customHeight="1">
      <c r="A43" s="154" t="s">
        <v>176</v>
      </c>
      <c r="B43" s="192"/>
      <c r="C43" s="192"/>
      <c r="D43" s="192"/>
      <c r="E43" s="192"/>
      <c r="F43" s="192"/>
      <c r="G43" s="155">
        <f>SUM(G21:G42)</f>
        <v>111688.54000000001</v>
      </c>
      <c r="H43" s="165"/>
      <c r="I43" s="165"/>
    </row>
    <row r="44" spans="1:9" s="161" customFormat="1" ht="16.5">
      <c r="A44" s="153" t="s">
        <v>213</v>
      </c>
      <c r="B44" s="189"/>
      <c r="C44" s="190"/>
      <c r="D44" s="190"/>
      <c r="E44" s="190"/>
      <c r="F44" s="191"/>
      <c r="G44" s="143">
        <f>G43*1.1</f>
        <v>122857.39400000001</v>
      </c>
    </row>
    <row r="45" spans="1:9" s="161" customFormat="1" ht="16.5" customHeight="1">
      <c r="A45" s="152" t="s">
        <v>216</v>
      </c>
      <c r="B45" s="188"/>
      <c r="C45" s="188"/>
      <c r="D45" s="188"/>
      <c r="E45" s="188"/>
      <c r="F45" s="188"/>
      <c r="G45" s="148">
        <f>F16-G44</f>
        <v>80695.305999999939</v>
      </c>
      <c r="H45" s="165"/>
      <c r="I45" s="165"/>
    </row>
    <row r="46" spans="1:9" s="161" customFormat="1"/>
  </sheetData>
  <mergeCells count="37">
    <mergeCell ref="B40:C40"/>
    <mergeCell ref="B41:C41"/>
    <mergeCell ref="B45:F45"/>
    <mergeCell ref="B44:F44"/>
    <mergeCell ref="B43:F43"/>
    <mergeCell ref="A17:G18"/>
    <mergeCell ref="A7:G8"/>
    <mergeCell ref="A19:G19"/>
    <mergeCell ref="B33:C33"/>
    <mergeCell ref="B34:C34"/>
    <mergeCell ref="B35:C35"/>
    <mergeCell ref="B36:C36"/>
    <mergeCell ref="B42:C42"/>
    <mergeCell ref="A30:A42"/>
    <mergeCell ref="A21:A29"/>
    <mergeCell ref="B37:C37"/>
    <mergeCell ref="B38:C38"/>
    <mergeCell ref="B39:C39"/>
    <mergeCell ref="B30:C30"/>
    <mergeCell ref="B31:C31"/>
    <mergeCell ref="B32:C32"/>
    <mergeCell ref="A1:G1"/>
    <mergeCell ref="A9:G9"/>
    <mergeCell ref="C5:E5"/>
    <mergeCell ref="A2:A5"/>
    <mergeCell ref="A10:A15"/>
    <mergeCell ref="C15:E15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</mergeCells>
  <phoneticPr fontId="11" type="noConversion"/>
  <pageMargins left="0.75" right="0.75" top="1" bottom="1" header="0.51180555555555596" footer="0.51180555555555596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2"/>
  <sheetViews>
    <sheetView topLeftCell="A16" zoomScale="150" zoomScaleNormal="150" workbookViewId="0">
      <selection activeCell="I24" sqref="I24"/>
    </sheetView>
  </sheetViews>
  <sheetFormatPr defaultColWidth="9" defaultRowHeight="10.5"/>
  <cols>
    <col min="1" max="1" width="11.5" style="53" customWidth="1"/>
    <col min="2" max="2" width="14.125" style="53" customWidth="1"/>
    <col min="3" max="3" width="5.375" style="53" customWidth="1"/>
    <col min="4" max="4" width="5.5" style="53" customWidth="1"/>
    <col min="5" max="5" width="5.375" style="53" customWidth="1"/>
    <col min="6" max="6" width="5.5" style="53" customWidth="1"/>
    <col min="7" max="7" width="6.625" style="53" customWidth="1"/>
    <col min="8" max="8" width="10.125" style="53" customWidth="1"/>
    <col min="9" max="9" width="25.125" style="53" customWidth="1"/>
    <col min="10" max="16384" width="9" style="53"/>
  </cols>
  <sheetData>
    <row r="2" spans="1:22" s="49" customFormat="1" ht="10.5" customHeight="1">
      <c r="A2" s="1" t="s">
        <v>11</v>
      </c>
      <c r="B2" s="1" t="s">
        <v>12</v>
      </c>
      <c r="C2" s="1"/>
      <c r="D2" s="1"/>
      <c r="E2" s="1"/>
      <c r="F2" s="1"/>
      <c r="G2" s="1"/>
      <c r="H2" s="1"/>
      <c r="I2" s="1"/>
    </row>
    <row r="3" spans="1:22" s="49" customFormat="1" ht="12.75">
      <c r="A3" s="1" t="s">
        <v>13</v>
      </c>
      <c r="B3" s="1" t="s">
        <v>14</v>
      </c>
      <c r="C3" s="1"/>
      <c r="D3" s="1"/>
      <c r="E3" s="1"/>
      <c r="F3" s="1"/>
      <c r="G3" s="1"/>
      <c r="H3" s="1"/>
      <c r="I3" s="1"/>
    </row>
    <row r="4" spans="1:22" s="49" customFormat="1" ht="12.75">
      <c r="A4" s="1" t="s">
        <v>15</v>
      </c>
      <c r="B4" s="1" t="s">
        <v>16</v>
      </c>
      <c r="C4" s="1"/>
      <c r="D4" s="1"/>
      <c r="E4" s="1"/>
      <c r="F4" s="1"/>
      <c r="G4" s="1"/>
      <c r="H4" s="1"/>
      <c r="I4" s="1"/>
    </row>
    <row r="5" spans="1:22" s="49" customFormat="1" ht="12.75">
      <c r="A5" s="1" t="s">
        <v>17</v>
      </c>
      <c r="B5" s="1" t="s">
        <v>18</v>
      </c>
      <c r="C5" s="1"/>
      <c r="D5" s="1"/>
      <c r="E5" s="1"/>
      <c r="F5" s="1"/>
      <c r="G5" s="1"/>
      <c r="H5" s="1"/>
      <c r="I5" s="1"/>
    </row>
    <row r="6" spans="1:22" s="50" customFormat="1" ht="12.75">
      <c r="A6" s="209" t="s">
        <v>19</v>
      </c>
      <c r="B6" s="210"/>
      <c r="C6" s="228" t="s">
        <v>20</v>
      </c>
      <c r="D6" s="229"/>
      <c r="E6" s="229"/>
      <c r="F6" s="229"/>
      <c r="G6" s="229"/>
      <c r="H6" s="230"/>
      <c r="I6" s="206" t="s">
        <v>21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s="51" customFormat="1" ht="12.75">
      <c r="A7" s="211"/>
      <c r="B7" s="212"/>
      <c r="C7" s="231" t="s">
        <v>22</v>
      </c>
      <c r="D7" s="232"/>
      <c r="E7" s="232"/>
      <c r="F7" s="233"/>
      <c r="G7" s="234" t="s">
        <v>23</v>
      </c>
      <c r="H7" s="235"/>
      <c r="I7" s="207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51" customFormat="1" ht="12.75">
      <c r="A8" s="213"/>
      <c r="B8" s="214"/>
      <c r="C8" s="5" t="s">
        <v>24</v>
      </c>
      <c r="D8" s="5" t="s">
        <v>25</v>
      </c>
      <c r="E8" s="5" t="s">
        <v>24</v>
      </c>
      <c r="F8" s="5" t="s">
        <v>25</v>
      </c>
      <c r="G8" s="6" t="s">
        <v>26</v>
      </c>
      <c r="H8" s="7" t="s">
        <v>27</v>
      </c>
      <c r="I8" s="20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51" customFormat="1" ht="12.75">
      <c r="A9" s="219" t="s">
        <v>28</v>
      </c>
      <c r="B9" s="54" t="s">
        <v>29</v>
      </c>
      <c r="C9" s="10">
        <v>68</v>
      </c>
      <c r="D9" s="10" t="s">
        <v>30</v>
      </c>
      <c r="E9" s="10">
        <v>1</v>
      </c>
      <c r="F9" s="10" t="s">
        <v>31</v>
      </c>
      <c r="G9" s="11">
        <v>138</v>
      </c>
      <c r="H9" s="55">
        <f>C9*E9*G9</f>
        <v>9384</v>
      </c>
      <c r="I9" s="40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51" customFormat="1" ht="12.75">
      <c r="A10" s="220"/>
      <c r="B10" s="54" t="s">
        <v>32</v>
      </c>
      <c r="C10" s="10">
        <v>7</v>
      </c>
      <c r="D10" s="10" t="s">
        <v>33</v>
      </c>
      <c r="E10" s="10">
        <v>1</v>
      </c>
      <c r="F10" s="10" t="s">
        <v>31</v>
      </c>
      <c r="G10" s="11">
        <v>2000</v>
      </c>
      <c r="H10" s="55">
        <f t="shared" ref="H10:H16" si="0">C10*E10*G10</f>
        <v>14000</v>
      </c>
      <c r="I10" s="40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s="51" customFormat="1" ht="12.75">
      <c r="A11" s="220"/>
      <c r="B11" s="54" t="s">
        <v>34</v>
      </c>
      <c r="C11" s="10">
        <v>1</v>
      </c>
      <c r="D11" s="10" t="s">
        <v>35</v>
      </c>
      <c r="E11" s="10">
        <v>1</v>
      </c>
      <c r="F11" s="10" t="s">
        <v>31</v>
      </c>
      <c r="G11" s="11">
        <v>4224</v>
      </c>
      <c r="H11" s="55">
        <f t="shared" si="0"/>
        <v>4224</v>
      </c>
      <c r="I11" s="40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s="51" customFormat="1" ht="12.75">
      <c r="A12" s="220"/>
      <c r="B12" s="56" t="s">
        <v>36</v>
      </c>
      <c r="C12" s="10">
        <v>1</v>
      </c>
      <c r="D12" s="10" t="s">
        <v>35</v>
      </c>
      <c r="E12" s="10">
        <v>1</v>
      </c>
      <c r="F12" s="10" t="s">
        <v>31</v>
      </c>
      <c r="G12" s="11">
        <v>228</v>
      </c>
      <c r="H12" s="55">
        <f t="shared" si="0"/>
        <v>228</v>
      </c>
      <c r="I12" s="40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2" s="51" customFormat="1" ht="12.75">
      <c r="A13" s="220"/>
      <c r="B13" s="56" t="s">
        <v>37</v>
      </c>
      <c r="C13" s="10">
        <v>60</v>
      </c>
      <c r="D13" s="10" t="s">
        <v>38</v>
      </c>
      <c r="E13" s="10">
        <v>1</v>
      </c>
      <c r="F13" s="10" t="s">
        <v>31</v>
      </c>
      <c r="G13" s="11">
        <v>88</v>
      </c>
      <c r="H13" s="55">
        <f t="shared" si="0"/>
        <v>5280</v>
      </c>
      <c r="I13" s="40"/>
    </row>
    <row r="14" spans="1:22" s="51" customFormat="1" ht="12.75">
      <c r="A14" s="220"/>
      <c r="B14" s="56" t="s">
        <v>39</v>
      </c>
      <c r="C14" s="10">
        <v>4</v>
      </c>
      <c r="D14" s="10" t="s">
        <v>33</v>
      </c>
      <c r="E14" s="10">
        <v>1</v>
      </c>
      <c r="F14" s="10" t="s">
        <v>31</v>
      </c>
      <c r="G14" s="11">
        <v>2000</v>
      </c>
      <c r="H14" s="55">
        <f t="shared" si="0"/>
        <v>8000</v>
      </c>
      <c r="I14" s="40"/>
    </row>
    <row r="15" spans="1:22" s="51" customFormat="1" ht="12.75">
      <c r="A15" s="220"/>
      <c r="B15" s="56" t="s">
        <v>40</v>
      </c>
      <c r="C15" s="10">
        <v>1</v>
      </c>
      <c r="D15" s="10" t="s">
        <v>31</v>
      </c>
      <c r="E15" s="10">
        <v>1</v>
      </c>
      <c r="F15" s="10" t="s">
        <v>31</v>
      </c>
      <c r="G15" s="11">
        <v>362</v>
      </c>
      <c r="H15" s="55">
        <f t="shared" ref="H15" si="1">C15*E15*G15</f>
        <v>362</v>
      </c>
      <c r="I15" s="40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spans="1:22" s="51" customFormat="1" ht="12.75">
      <c r="A16" s="221"/>
      <c r="B16" s="56" t="s">
        <v>41</v>
      </c>
      <c r="C16" s="10">
        <v>1</v>
      </c>
      <c r="D16" s="10" t="s">
        <v>31</v>
      </c>
      <c r="E16" s="10">
        <v>1</v>
      </c>
      <c r="F16" s="10" t="s">
        <v>31</v>
      </c>
      <c r="G16" s="11">
        <v>4319</v>
      </c>
      <c r="H16" s="55">
        <f t="shared" si="0"/>
        <v>4319</v>
      </c>
      <c r="I16" s="40"/>
    </row>
    <row r="17" spans="1:22" s="51" customFormat="1" ht="12.75">
      <c r="A17" s="236" t="s">
        <v>42</v>
      </c>
      <c r="B17" s="216"/>
      <c r="C17" s="5"/>
      <c r="D17" s="5"/>
      <c r="E17" s="5"/>
      <c r="F17" s="5"/>
      <c r="G17" s="5"/>
      <c r="H17" s="7">
        <f>SUM(H9:H16)</f>
        <v>45797</v>
      </c>
      <c r="I17" s="41"/>
    </row>
    <row r="18" spans="1:22" s="51" customFormat="1" ht="12.75">
      <c r="A18" s="222" t="s">
        <v>1</v>
      </c>
      <c r="B18" s="54" t="s">
        <v>43</v>
      </c>
      <c r="C18" s="10">
        <v>1</v>
      </c>
      <c r="D18" s="10" t="s">
        <v>44</v>
      </c>
      <c r="E18" s="10">
        <v>1</v>
      </c>
      <c r="F18" s="10" t="s">
        <v>31</v>
      </c>
      <c r="G18" s="11">
        <v>6000</v>
      </c>
      <c r="H18" s="55">
        <f t="shared" ref="H18:H23" si="2">C18*E18*G18</f>
        <v>6000</v>
      </c>
      <c r="I18" s="40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  <row r="19" spans="1:22" s="52" customFormat="1" ht="12.75">
      <c r="A19" s="223"/>
      <c r="B19" s="14" t="s">
        <v>45</v>
      </c>
      <c r="C19" s="15">
        <v>1</v>
      </c>
      <c r="D19" s="16" t="s">
        <v>46</v>
      </c>
      <c r="E19" s="15">
        <v>1</v>
      </c>
      <c r="F19" s="16" t="s">
        <v>44</v>
      </c>
      <c r="G19" s="17">
        <v>8000</v>
      </c>
      <c r="H19" s="55">
        <f>G19</f>
        <v>8000</v>
      </c>
      <c r="I19" s="42"/>
    </row>
    <row r="20" spans="1:22" s="51" customFormat="1" ht="12.75">
      <c r="A20" s="237" t="s">
        <v>47</v>
      </c>
      <c r="B20" s="216"/>
      <c r="C20" s="5"/>
      <c r="D20" s="5"/>
      <c r="E20" s="5"/>
      <c r="F20" s="5"/>
      <c r="G20" s="5"/>
      <c r="H20" s="7">
        <f>SUM(H18:H19)</f>
        <v>14000</v>
      </c>
      <c r="I20" s="41"/>
    </row>
    <row r="21" spans="1:22" s="51" customFormat="1" ht="12.75">
      <c r="A21" s="222" t="s">
        <v>48</v>
      </c>
      <c r="B21" s="54" t="s">
        <v>49</v>
      </c>
      <c r="C21" s="18">
        <v>1</v>
      </c>
      <c r="D21" s="10" t="s">
        <v>50</v>
      </c>
      <c r="E21" s="18">
        <v>1</v>
      </c>
      <c r="F21" s="10" t="s">
        <v>31</v>
      </c>
      <c r="G21" s="19">
        <v>300</v>
      </c>
      <c r="H21" s="12">
        <f t="shared" si="2"/>
        <v>300</v>
      </c>
      <c r="I21" s="43"/>
    </row>
    <row r="22" spans="1:22" s="51" customFormat="1" ht="12.75">
      <c r="A22" s="223"/>
      <c r="B22" s="54" t="s">
        <v>51</v>
      </c>
      <c r="C22" s="18">
        <v>1</v>
      </c>
      <c r="D22" s="10" t="s">
        <v>31</v>
      </c>
      <c r="E22" s="18">
        <v>1</v>
      </c>
      <c r="F22" s="10" t="s">
        <v>31</v>
      </c>
      <c r="G22" s="19">
        <v>506</v>
      </c>
      <c r="H22" s="12">
        <f t="shared" si="2"/>
        <v>506</v>
      </c>
      <c r="I22" s="43" t="s">
        <v>52</v>
      </c>
    </row>
    <row r="23" spans="1:22" s="51" customFormat="1" ht="12.75">
      <c r="A23" s="224"/>
      <c r="B23" s="54" t="s">
        <v>53</v>
      </c>
      <c r="C23" s="18">
        <v>1</v>
      </c>
      <c r="D23" s="10" t="s">
        <v>31</v>
      </c>
      <c r="E23" s="18">
        <v>1</v>
      </c>
      <c r="F23" s="10" t="s">
        <v>31</v>
      </c>
      <c r="G23" s="19">
        <v>34578</v>
      </c>
      <c r="H23" s="12">
        <f t="shared" si="2"/>
        <v>34578</v>
      </c>
      <c r="I23" s="43"/>
    </row>
    <row r="24" spans="1:22" s="51" customFormat="1" ht="12.75">
      <c r="A24" s="215" t="s">
        <v>54</v>
      </c>
      <c r="B24" s="216"/>
      <c r="C24" s="5"/>
      <c r="D24" s="5"/>
      <c r="E24" s="5"/>
      <c r="F24" s="5"/>
      <c r="G24" s="5"/>
      <c r="H24" s="7">
        <f>SUM(H21:H23)</f>
        <v>35384</v>
      </c>
      <c r="I24" s="41"/>
    </row>
    <row r="25" spans="1:22" s="51" customFormat="1" ht="12.75">
      <c r="A25" s="225" t="s">
        <v>55</v>
      </c>
      <c r="B25" s="21" t="s">
        <v>56</v>
      </c>
      <c r="C25" s="21">
        <v>2</v>
      </c>
      <c r="D25" s="21" t="s">
        <v>30</v>
      </c>
      <c r="E25" s="21">
        <v>1</v>
      </c>
      <c r="F25" s="21" t="s">
        <v>31</v>
      </c>
      <c r="G25" s="22">
        <v>400</v>
      </c>
      <c r="H25" s="22">
        <f t="shared" ref="H25:H28" si="3">C25*E25*G25</f>
        <v>800</v>
      </c>
      <c r="I25" s="45"/>
    </row>
    <row r="26" spans="1:22" s="51" customFormat="1" ht="12.75">
      <c r="A26" s="226"/>
      <c r="B26" s="23" t="s">
        <v>57</v>
      </c>
      <c r="C26" s="21">
        <v>1</v>
      </c>
      <c r="D26" s="21" t="s">
        <v>58</v>
      </c>
      <c r="E26" s="21">
        <v>4</v>
      </c>
      <c r="F26" s="21" t="s">
        <v>59</v>
      </c>
      <c r="G26" s="22">
        <v>400</v>
      </c>
      <c r="H26" s="22">
        <f t="shared" si="3"/>
        <v>1600</v>
      </c>
      <c r="I26" s="45"/>
    </row>
    <row r="27" spans="1:22" s="51" customFormat="1" ht="12.75">
      <c r="A27" s="226"/>
      <c r="B27" s="23" t="s">
        <v>60</v>
      </c>
      <c r="C27" s="21">
        <v>2</v>
      </c>
      <c r="D27" s="21" t="s">
        <v>30</v>
      </c>
      <c r="E27" s="21">
        <v>10</v>
      </c>
      <c r="F27" s="21" t="s">
        <v>61</v>
      </c>
      <c r="G27" s="22">
        <v>50</v>
      </c>
      <c r="H27" s="22">
        <f t="shared" si="3"/>
        <v>1000</v>
      </c>
      <c r="I27" s="45"/>
    </row>
    <row r="28" spans="1:22" s="51" customFormat="1" ht="12.75">
      <c r="A28" s="227"/>
      <c r="B28" s="23" t="s">
        <v>55</v>
      </c>
      <c r="C28" s="21">
        <v>2</v>
      </c>
      <c r="D28" s="21" t="s">
        <v>30</v>
      </c>
      <c r="E28" s="21">
        <v>5</v>
      </c>
      <c r="F28" s="21" t="s">
        <v>46</v>
      </c>
      <c r="G28" s="22">
        <v>400</v>
      </c>
      <c r="H28" s="22">
        <f t="shared" si="3"/>
        <v>4000</v>
      </c>
      <c r="I28" s="45"/>
    </row>
    <row r="29" spans="1:22" s="51" customFormat="1" ht="12.75">
      <c r="A29" s="13" t="s">
        <v>62</v>
      </c>
      <c r="B29" s="24"/>
      <c r="C29" s="25"/>
      <c r="D29" s="25"/>
      <c r="E29" s="25"/>
      <c r="F29" s="25"/>
      <c r="G29" s="26"/>
      <c r="H29" s="7">
        <f>SUM(H25:H28)</f>
        <v>7400</v>
      </c>
      <c r="I29" s="41"/>
    </row>
    <row r="30" spans="1:22" s="51" customFormat="1" ht="12.75">
      <c r="A30" s="27" t="s">
        <v>63</v>
      </c>
      <c r="B30" s="28"/>
      <c r="C30" s="29"/>
      <c r="D30" s="29"/>
      <c r="E30" s="29"/>
      <c r="F30" s="29"/>
      <c r="G30" s="30"/>
      <c r="H30" s="31">
        <f>H17+H20+H24+H29</f>
        <v>102581</v>
      </c>
      <c r="I30" s="46"/>
    </row>
    <row r="31" spans="1:22" ht="12.75">
      <c r="A31" s="32" t="s">
        <v>64</v>
      </c>
      <c r="B31" s="33"/>
      <c r="C31" s="34"/>
      <c r="D31" s="35"/>
      <c r="E31" s="35"/>
      <c r="F31" s="35"/>
      <c r="G31" s="35"/>
      <c r="H31" s="36">
        <f>H30*0.1</f>
        <v>10258.1</v>
      </c>
      <c r="I31" s="47"/>
      <c r="J31" s="51"/>
    </row>
    <row r="32" spans="1:22" ht="12.75">
      <c r="A32" s="217" t="s">
        <v>65</v>
      </c>
      <c r="B32" s="218"/>
      <c r="C32" s="37"/>
      <c r="D32" s="38"/>
      <c r="E32" s="38"/>
      <c r="F32" s="38"/>
      <c r="G32" s="38"/>
      <c r="H32" s="39">
        <f>H30+H31</f>
        <v>112839.1</v>
      </c>
      <c r="I32" s="48"/>
      <c r="J32" s="51"/>
    </row>
  </sheetData>
  <mergeCells count="13">
    <mergeCell ref="I6:I8"/>
    <mergeCell ref="A6:B8"/>
    <mergeCell ref="A24:B24"/>
    <mergeCell ref="A32:B32"/>
    <mergeCell ref="A9:A16"/>
    <mergeCell ref="A18:A19"/>
    <mergeCell ref="A21:A23"/>
    <mergeCell ref="A25:A28"/>
    <mergeCell ref="C6:H6"/>
    <mergeCell ref="C7:F7"/>
    <mergeCell ref="G7:H7"/>
    <mergeCell ref="A17:B17"/>
    <mergeCell ref="A20:B20"/>
  </mergeCells>
  <phoneticPr fontId="11" type="noConversion"/>
  <pageMargins left="0.69930555555555596" right="0.69930555555555596" top="0.75" bottom="0.75" header="0.3" footer="0.3"/>
  <pageSetup paperSize="9" scale="4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5" zoomScale="149" zoomScaleNormal="149" workbookViewId="0">
      <selection activeCell="C38" sqref="C38"/>
    </sheetView>
  </sheetViews>
  <sheetFormatPr defaultColWidth="9" defaultRowHeight="13.5"/>
  <cols>
    <col min="2" max="2" width="15" customWidth="1"/>
    <col min="9" max="9" width="18.875" customWidth="1"/>
  </cols>
  <sheetData>
    <row r="1" spans="1:9">
      <c r="A1" s="1" t="s">
        <v>11</v>
      </c>
      <c r="B1" s="242" t="s">
        <v>66</v>
      </c>
      <c r="C1" s="242"/>
      <c r="D1" s="242"/>
      <c r="E1" s="242"/>
      <c r="F1" s="242"/>
      <c r="G1" s="242"/>
      <c r="H1" s="242"/>
      <c r="I1" s="242"/>
    </row>
    <row r="2" spans="1:9">
      <c r="A2" s="1" t="s">
        <v>13</v>
      </c>
      <c r="B2" s="243" t="s">
        <v>67</v>
      </c>
      <c r="C2" s="243"/>
      <c r="D2" s="243"/>
      <c r="E2" s="243"/>
      <c r="F2" s="243"/>
      <c r="G2" s="243"/>
      <c r="H2" s="243"/>
      <c r="I2" s="243"/>
    </row>
    <row r="3" spans="1:9">
      <c r="A3" s="1" t="s">
        <v>15</v>
      </c>
      <c r="B3" s="2" t="s">
        <v>68</v>
      </c>
      <c r="C3" s="3"/>
      <c r="D3" s="3"/>
      <c r="E3" s="3"/>
      <c r="F3" s="3"/>
      <c r="G3" s="3"/>
      <c r="H3" s="3"/>
      <c r="I3" s="3"/>
    </row>
    <row r="4" spans="1:9">
      <c r="A4" s="1" t="s">
        <v>17</v>
      </c>
      <c r="B4" s="4" t="s">
        <v>69</v>
      </c>
      <c r="C4" s="4"/>
      <c r="D4" s="4"/>
      <c r="E4" s="4"/>
      <c r="F4" s="4"/>
      <c r="G4" s="4"/>
      <c r="H4" s="4"/>
      <c r="I4" s="4"/>
    </row>
    <row r="5" spans="1:9">
      <c r="A5" s="209" t="s">
        <v>19</v>
      </c>
      <c r="B5" s="210"/>
      <c r="C5" s="228" t="s">
        <v>20</v>
      </c>
      <c r="D5" s="229"/>
      <c r="E5" s="229"/>
      <c r="F5" s="229"/>
      <c r="G5" s="229"/>
      <c r="H5" s="230"/>
      <c r="I5" s="206" t="s">
        <v>21</v>
      </c>
    </row>
    <row r="6" spans="1:9">
      <c r="A6" s="211"/>
      <c r="B6" s="212"/>
      <c r="C6" s="231" t="s">
        <v>22</v>
      </c>
      <c r="D6" s="232"/>
      <c r="E6" s="232"/>
      <c r="F6" s="233"/>
      <c r="G6" s="234" t="s">
        <v>23</v>
      </c>
      <c r="H6" s="235"/>
      <c r="I6" s="207"/>
    </row>
    <row r="7" spans="1:9">
      <c r="A7" s="213"/>
      <c r="B7" s="214"/>
      <c r="C7" s="5" t="s">
        <v>24</v>
      </c>
      <c r="D7" s="5" t="s">
        <v>25</v>
      </c>
      <c r="E7" s="5" t="s">
        <v>24</v>
      </c>
      <c r="F7" s="5" t="s">
        <v>25</v>
      </c>
      <c r="G7" s="6" t="s">
        <v>26</v>
      </c>
      <c r="H7" s="7" t="s">
        <v>27</v>
      </c>
      <c r="I7" s="208"/>
    </row>
    <row r="8" spans="1:9">
      <c r="A8" s="238" t="s">
        <v>28</v>
      </c>
      <c r="B8" s="9" t="s">
        <v>70</v>
      </c>
      <c r="C8" s="10">
        <v>80</v>
      </c>
      <c r="D8" s="10" t="s">
        <v>30</v>
      </c>
      <c r="E8" s="10">
        <v>1</v>
      </c>
      <c r="F8" s="10" t="s">
        <v>31</v>
      </c>
      <c r="G8" s="11">
        <v>150</v>
      </c>
      <c r="H8" s="12">
        <f t="shared" ref="H8:H14" si="0">C8*E8*G8</f>
        <v>12000</v>
      </c>
      <c r="I8" s="40"/>
    </row>
    <row r="9" spans="1:9">
      <c r="A9" s="238"/>
      <c r="B9" s="9" t="s">
        <v>71</v>
      </c>
      <c r="C9" s="10">
        <v>190</v>
      </c>
      <c r="D9" s="10" t="s">
        <v>30</v>
      </c>
      <c r="E9" s="10">
        <v>1</v>
      </c>
      <c r="F9" s="10" t="s">
        <v>31</v>
      </c>
      <c r="G9" s="11">
        <v>120</v>
      </c>
      <c r="H9" s="12">
        <f t="shared" si="0"/>
        <v>22800</v>
      </c>
      <c r="I9" s="40"/>
    </row>
    <row r="10" spans="1:9">
      <c r="A10" s="238"/>
      <c r="B10" s="9" t="s">
        <v>72</v>
      </c>
      <c r="C10" s="10">
        <v>19</v>
      </c>
      <c r="D10" s="10" t="s">
        <v>33</v>
      </c>
      <c r="E10" s="10">
        <v>1</v>
      </c>
      <c r="F10" s="10" t="s">
        <v>31</v>
      </c>
      <c r="G10" s="11">
        <v>2000</v>
      </c>
      <c r="H10" s="12">
        <f t="shared" si="0"/>
        <v>38000</v>
      </c>
      <c r="I10" s="40" t="s">
        <v>73</v>
      </c>
    </row>
    <row r="11" spans="1:9">
      <c r="A11" s="238"/>
      <c r="B11" s="9" t="s">
        <v>74</v>
      </c>
      <c r="C11" s="10">
        <v>19</v>
      </c>
      <c r="D11" s="10" t="s">
        <v>33</v>
      </c>
      <c r="E11" s="10">
        <v>1</v>
      </c>
      <c r="F11" s="10" t="s">
        <v>31</v>
      </c>
      <c r="G11" s="11">
        <v>100</v>
      </c>
      <c r="H11" s="12">
        <f t="shared" si="0"/>
        <v>1900</v>
      </c>
      <c r="I11" s="40"/>
    </row>
    <row r="12" spans="1:9">
      <c r="A12" s="8"/>
      <c r="B12" s="9" t="s">
        <v>75</v>
      </c>
      <c r="C12" s="10">
        <v>19</v>
      </c>
      <c r="D12" s="10" t="s">
        <v>33</v>
      </c>
      <c r="E12" s="10">
        <v>2</v>
      </c>
      <c r="F12" s="10" t="s">
        <v>76</v>
      </c>
      <c r="G12" s="11">
        <v>15</v>
      </c>
      <c r="H12" s="12">
        <f t="shared" si="0"/>
        <v>570</v>
      </c>
      <c r="I12" s="40" t="s">
        <v>77</v>
      </c>
    </row>
    <row r="13" spans="1:9">
      <c r="A13" s="8"/>
      <c r="B13" s="9" t="s">
        <v>78</v>
      </c>
      <c r="C13" s="10">
        <v>32</v>
      </c>
      <c r="D13" s="10" t="s">
        <v>76</v>
      </c>
      <c r="E13" s="10">
        <v>1</v>
      </c>
      <c r="F13" s="10" t="s">
        <v>31</v>
      </c>
      <c r="G13" s="11">
        <v>15</v>
      </c>
      <c r="H13" s="12">
        <f t="shared" si="0"/>
        <v>480</v>
      </c>
      <c r="I13" s="40"/>
    </row>
    <row r="14" spans="1:9">
      <c r="A14" s="8"/>
      <c r="B14" s="9" t="s">
        <v>79</v>
      </c>
      <c r="C14" s="10">
        <v>4</v>
      </c>
      <c r="D14" s="10" t="s">
        <v>33</v>
      </c>
      <c r="E14" s="10">
        <v>1</v>
      </c>
      <c r="F14" s="10" t="s">
        <v>31</v>
      </c>
      <c r="G14" s="11">
        <v>200</v>
      </c>
      <c r="H14" s="12">
        <f t="shared" si="0"/>
        <v>800</v>
      </c>
      <c r="I14" s="40"/>
    </row>
    <row r="15" spans="1:9">
      <c r="A15" s="236" t="s">
        <v>42</v>
      </c>
      <c r="B15" s="216"/>
      <c r="C15" s="5"/>
      <c r="D15" s="5"/>
      <c r="E15" s="5"/>
      <c r="F15" s="5"/>
      <c r="G15" s="5"/>
      <c r="H15" s="7">
        <f>SUM(H8:H14)</f>
        <v>76550</v>
      </c>
      <c r="I15" s="41"/>
    </row>
    <row r="16" spans="1:9">
      <c r="A16" s="239"/>
      <c r="B16" s="14" t="s">
        <v>80</v>
      </c>
      <c r="C16" s="15">
        <v>0.5</v>
      </c>
      <c r="D16" s="16" t="s">
        <v>46</v>
      </c>
      <c r="E16" s="15">
        <v>1</v>
      </c>
      <c r="F16" s="16" t="s">
        <v>44</v>
      </c>
      <c r="G16" s="17">
        <v>20000</v>
      </c>
      <c r="H16" s="12">
        <f t="shared" ref="H16:H22" si="1">C16*E16*G16</f>
        <v>10000</v>
      </c>
      <c r="I16" s="42"/>
    </row>
    <row r="17" spans="1:9">
      <c r="A17" s="239"/>
      <c r="B17" s="14" t="s">
        <v>81</v>
      </c>
      <c r="C17" s="15">
        <v>1</v>
      </c>
      <c r="D17" s="16" t="s">
        <v>46</v>
      </c>
      <c r="E17" s="10">
        <v>1</v>
      </c>
      <c r="F17" s="10" t="s">
        <v>31</v>
      </c>
      <c r="G17" s="17">
        <v>18000</v>
      </c>
      <c r="H17" s="12">
        <f t="shared" si="1"/>
        <v>18000</v>
      </c>
      <c r="I17" s="42"/>
    </row>
    <row r="18" spans="1:9">
      <c r="A18" s="236" t="s">
        <v>47</v>
      </c>
      <c r="B18" s="216"/>
      <c r="C18" s="5"/>
      <c r="D18" s="5"/>
      <c r="E18" s="5"/>
      <c r="F18" s="5"/>
      <c r="G18" s="5"/>
      <c r="H18" s="7">
        <f>SUM(H16:H17)</f>
        <v>28000</v>
      </c>
      <c r="I18" s="41"/>
    </row>
    <row r="19" spans="1:9">
      <c r="A19" s="240" t="s">
        <v>48</v>
      </c>
      <c r="B19" s="9" t="s">
        <v>49</v>
      </c>
      <c r="C19" s="18">
        <v>1</v>
      </c>
      <c r="D19" s="10" t="s">
        <v>50</v>
      </c>
      <c r="E19" s="18">
        <v>1</v>
      </c>
      <c r="F19" s="10" t="s">
        <v>31</v>
      </c>
      <c r="G19" s="19">
        <v>180</v>
      </c>
      <c r="H19" s="12">
        <f t="shared" si="1"/>
        <v>180</v>
      </c>
      <c r="I19" s="43"/>
    </row>
    <row r="20" spans="1:9">
      <c r="A20" s="239"/>
      <c r="B20" s="9" t="s">
        <v>82</v>
      </c>
      <c r="C20" s="18">
        <v>1</v>
      </c>
      <c r="D20" s="10" t="s">
        <v>38</v>
      </c>
      <c r="E20" s="18">
        <v>1</v>
      </c>
      <c r="F20" s="10" t="s">
        <v>31</v>
      </c>
      <c r="G20" s="19">
        <v>266</v>
      </c>
      <c r="H20" s="12">
        <f t="shared" si="1"/>
        <v>266</v>
      </c>
      <c r="I20" s="43" t="s">
        <v>83</v>
      </c>
    </row>
    <row r="21" spans="1:9">
      <c r="A21" s="239"/>
      <c r="B21" s="9" t="s">
        <v>84</v>
      </c>
      <c r="C21" s="18">
        <v>1</v>
      </c>
      <c r="D21" s="10" t="s">
        <v>58</v>
      </c>
      <c r="E21" s="18">
        <v>5</v>
      </c>
      <c r="F21" s="10" t="s">
        <v>31</v>
      </c>
      <c r="G21" s="19">
        <v>50</v>
      </c>
      <c r="H21" s="12">
        <f t="shared" si="1"/>
        <v>250</v>
      </c>
      <c r="I21" s="44" t="s">
        <v>85</v>
      </c>
    </row>
    <row r="22" spans="1:9">
      <c r="A22" s="239"/>
      <c r="B22" s="9" t="s">
        <v>84</v>
      </c>
      <c r="C22" s="18">
        <v>1</v>
      </c>
      <c r="D22" s="10" t="s">
        <v>58</v>
      </c>
      <c r="E22" s="18">
        <v>1</v>
      </c>
      <c r="F22" s="10" t="s">
        <v>31</v>
      </c>
      <c r="G22" s="19">
        <v>300</v>
      </c>
      <c r="H22" s="12">
        <f t="shared" si="1"/>
        <v>300</v>
      </c>
      <c r="I22" s="44" t="s">
        <v>86</v>
      </c>
    </row>
    <row r="23" spans="1:9">
      <c r="A23" s="239"/>
      <c r="B23" s="9" t="s">
        <v>87</v>
      </c>
      <c r="C23" s="18">
        <v>1</v>
      </c>
      <c r="D23" s="10" t="s">
        <v>30</v>
      </c>
      <c r="E23" s="18">
        <v>1</v>
      </c>
      <c r="F23" s="10" t="s">
        <v>31</v>
      </c>
      <c r="G23" s="19">
        <v>282</v>
      </c>
      <c r="H23" s="12">
        <f>E23*G23</f>
        <v>282</v>
      </c>
      <c r="I23" s="44" t="s">
        <v>88</v>
      </c>
    </row>
    <row r="24" spans="1:9">
      <c r="A24" s="241"/>
      <c r="B24" s="20" t="s">
        <v>89</v>
      </c>
      <c r="C24" s="15">
        <v>60</v>
      </c>
      <c r="D24" s="16" t="s">
        <v>76</v>
      </c>
      <c r="E24" s="15">
        <v>1</v>
      </c>
      <c r="F24" s="16" t="s">
        <v>31</v>
      </c>
      <c r="G24" s="17">
        <v>88</v>
      </c>
      <c r="H24" s="12">
        <f>E24*G24*C24</f>
        <v>5280</v>
      </c>
      <c r="I24" s="43"/>
    </row>
    <row r="25" spans="1:9">
      <c r="A25" s="236" t="s">
        <v>54</v>
      </c>
      <c r="B25" s="216"/>
      <c r="C25" s="5"/>
      <c r="D25" s="5"/>
      <c r="E25" s="5"/>
      <c r="F25" s="5"/>
      <c r="G25" s="5"/>
      <c r="H25" s="7">
        <f>SUM(H19:H24)</f>
        <v>6558</v>
      </c>
      <c r="I25" s="41"/>
    </row>
    <row r="26" spans="1:9">
      <c r="A26" s="225" t="s">
        <v>55</v>
      </c>
      <c r="B26" s="21" t="s">
        <v>56</v>
      </c>
      <c r="C26" s="21">
        <v>2</v>
      </c>
      <c r="D26" s="21" t="s">
        <v>30</v>
      </c>
      <c r="E26" s="21">
        <v>1</v>
      </c>
      <c r="F26" s="21" t="s">
        <v>31</v>
      </c>
      <c r="G26" s="22">
        <v>500</v>
      </c>
      <c r="H26" s="22">
        <f t="shared" ref="H26:H29" si="2">C26*E26*G26</f>
        <v>1000</v>
      </c>
      <c r="I26" s="45"/>
    </row>
    <row r="27" spans="1:9">
      <c r="A27" s="226"/>
      <c r="B27" s="23" t="s">
        <v>57</v>
      </c>
      <c r="C27" s="21">
        <v>2</v>
      </c>
      <c r="D27" s="21" t="s">
        <v>30</v>
      </c>
      <c r="E27" s="21">
        <v>4</v>
      </c>
      <c r="F27" s="21" t="s">
        <v>59</v>
      </c>
      <c r="G27" s="22">
        <v>400</v>
      </c>
      <c r="H27" s="22">
        <f t="shared" si="2"/>
        <v>3200</v>
      </c>
      <c r="I27" s="45"/>
    </row>
    <row r="28" spans="1:9">
      <c r="A28" s="226"/>
      <c r="B28" s="23" t="s">
        <v>60</v>
      </c>
      <c r="C28" s="21">
        <v>2</v>
      </c>
      <c r="D28" s="21" t="s">
        <v>30</v>
      </c>
      <c r="E28" s="21">
        <v>10</v>
      </c>
      <c r="F28" s="21" t="s">
        <v>61</v>
      </c>
      <c r="G28" s="22">
        <v>50</v>
      </c>
      <c r="H28" s="22">
        <f t="shared" si="2"/>
        <v>1000</v>
      </c>
      <c r="I28" s="45"/>
    </row>
    <row r="29" spans="1:9">
      <c r="A29" s="227"/>
      <c r="B29" s="23" t="s">
        <v>55</v>
      </c>
      <c r="C29" s="21">
        <v>2</v>
      </c>
      <c r="D29" s="21" t="s">
        <v>30</v>
      </c>
      <c r="E29" s="21">
        <v>5</v>
      </c>
      <c r="F29" s="21" t="s">
        <v>46</v>
      </c>
      <c r="G29" s="22">
        <v>400</v>
      </c>
      <c r="H29" s="22">
        <f t="shared" si="2"/>
        <v>4000</v>
      </c>
      <c r="I29" s="45"/>
    </row>
    <row r="30" spans="1:9">
      <c r="A30" s="13" t="s">
        <v>62</v>
      </c>
      <c r="B30" s="24"/>
      <c r="C30" s="25"/>
      <c r="D30" s="25"/>
      <c r="E30" s="25"/>
      <c r="F30" s="25"/>
      <c r="G30" s="26"/>
      <c r="H30" s="7">
        <f>SUM(H26:H29)</f>
        <v>9200</v>
      </c>
      <c r="I30" s="41"/>
    </row>
    <row r="31" spans="1:9">
      <c r="A31" s="27" t="s">
        <v>63</v>
      </c>
      <c r="B31" s="28"/>
      <c r="C31" s="29"/>
      <c r="D31" s="29"/>
      <c r="E31" s="29"/>
      <c r="F31" s="29"/>
      <c r="G31" s="30"/>
      <c r="H31" s="31">
        <f>H15+H18+H25+H30</f>
        <v>120308</v>
      </c>
      <c r="I31" s="46"/>
    </row>
    <row r="32" spans="1:9">
      <c r="A32" s="32" t="s">
        <v>64</v>
      </c>
      <c r="B32" s="33"/>
      <c r="C32" s="34"/>
      <c r="D32" s="35"/>
      <c r="E32" s="35"/>
      <c r="F32" s="35"/>
      <c r="G32" s="35"/>
      <c r="H32" s="36">
        <f>H31*0.1</f>
        <v>12030.800000000001</v>
      </c>
      <c r="I32" s="47"/>
    </row>
    <row r="33" spans="1:9">
      <c r="A33" s="217" t="s">
        <v>65</v>
      </c>
      <c r="B33" s="218"/>
      <c r="C33" s="37"/>
      <c r="D33" s="38"/>
      <c r="E33" s="38"/>
      <c r="F33" s="38"/>
      <c r="G33" s="38"/>
      <c r="H33" s="39">
        <f>H31+H32</f>
        <v>132338.79999999999</v>
      </c>
      <c r="I33" s="48"/>
    </row>
  </sheetData>
  <mergeCells count="15">
    <mergeCell ref="B1:I1"/>
    <mergeCell ref="B2:I2"/>
    <mergeCell ref="C5:H5"/>
    <mergeCell ref="C6:F6"/>
    <mergeCell ref="G6:H6"/>
    <mergeCell ref="I5:I7"/>
    <mergeCell ref="A5:B7"/>
    <mergeCell ref="A15:B15"/>
    <mergeCell ref="A18:B18"/>
    <mergeCell ref="A25:B25"/>
    <mergeCell ref="A33:B33"/>
    <mergeCell ref="A8:A11"/>
    <mergeCell ref="A16:A17"/>
    <mergeCell ref="A19:A24"/>
    <mergeCell ref="A26:A29"/>
  </mergeCells>
  <phoneticPr fontId="11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7" workbookViewId="0">
      <selection activeCell="H27" sqref="H27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91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93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95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97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98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99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256" t="s">
        <v>28</v>
      </c>
      <c r="B10" s="246" t="s">
        <v>101</v>
      </c>
      <c r="C10" s="247"/>
      <c r="D10" s="104">
        <v>200</v>
      </c>
      <c r="E10" s="104" t="s">
        <v>102</v>
      </c>
      <c r="F10" s="104">
        <v>1</v>
      </c>
      <c r="G10" s="104" t="s">
        <v>31</v>
      </c>
      <c r="H10" s="105">
        <v>148</v>
      </c>
      <c r="I10" s="106">
        <f t="shared" ref="I10" si="0">H10*F10*D10</f>
        <v>29600</v>
      </c>
      <c r="J10" s="107" t="s">
        <v>103</v>
      </c>
    </row>
    <row r="11" spans="1:10" s="96" customFormat="1" ht="21.95" customHeight="1">
      <c r="A11" s="257"/>
      <c r="B11" s="246" t="s">
        <v>104</v>
      </c>
      <c r="C11" s="247"/>
      <c r="D11" s="104">
        <v>17</v>
      </c>
      <c r="E11" s="104" t="s">
        <v>33</v>
      </c>
      <c r="F11" s="104">
        <v>1</v>
      </c>
      <c r="G11" s="104" t="s">
        <v>31</v>
      </c>
      <c r="H11" s="105">
        <v>2550</v>
      </c>
      <c r="I11" s="106">
        <f>H11*F11*D11</f>
        <v>43350</v>
      </c>
      <c r="J11" s="107"/>
    </row>
    <row r="12" spans="1:10" s="96" customFormat="1" ht="21.95" customHeight="1">
      <c r="A12" s="108"/>
      <c r="B12" s="246" t="s">
        <v>104</v>
      </c>
      <c r="C12" s="247"/>
      <c r="D12" s="104">
        <v>1</v>
      </c>
      <c r="E12" s="104" t="s">
        <v>105</v>
      </c>
      <c r="F12" s="104">
        <v>1</v>
      </c>
      <c r="G12" s="104" t="s">
        <v>106</v>
      </c>
      <c r="H12" s="105">
        <v>3800</v>
      </c>
      <c r="I12" s="106">
        <f t="shared" ref="I12:I18" si="1">D12*F12*H12</f>
        <v>3800</v>
      </c>
      <c r="J12" s="107" t="s">
        <v>107</v>
      </c>
    </row>
    <row r="13" spans="1:10" s="96" customFormat="1" ht="21.95" customHeight="1">
      <c r="A13" s="109"/>
      <c r="B13" s="246" t="s">
        <v>108</v>
      </c>
      <c r="C13" s="247"/>
      <c r="D13" s="104">
        <v>18</v>
      </c>
      <c r="E13" s="104" t="s">
        <v>105</v>
      </c>
      <c r="F13" s="104">
        <v>1</v>
      </c>
      <c r="G13" s="104" t="s">
        <v>106</v>
      </c>
      <c r="H13" s="105">
        <v>150</v>
      </c>
      <c r="I13" s="106">
        <f t="shared" si="1"/>
        <v>2700</v>
      </c>
      <c r="J13" s="107"/>
    </row>
    <row r="14" spans="1:10" s="96" customFormat="1" ht="21.95" customHeight="1">
      <c r="A14" s="109"/>
      <c r="B14" s="246" t="s">
        <v>109</v>
      </c>
      <c r="C14" s="247"/>
      <c r="D14" s="104">
        <v>72</v>
      </c>
      <c r="E14" s="104" t="s">
        <v>110</v>
      </c>
      <c r="F14" s="104">
        <v>1</v>
      </c>
      <c r="G14" s="104" t="s">
        <v>106</v>
      </c>
      <c r="H14" s="105">
        <v>110</v>
      </c>
      <c r="I14" s="106">
        <f t="shared" si="1"/>
        <v>7920</v>
      </c>
      <c r="J14" s="107"/>
    </row>
    <row r="15" spans="1:10" s="96" customFormat="1" ht="21.95" customHeight="1">
      <c r="A15" s="109"/>
      <c r="B15" s="246" t="s">
        <v>111</v>
      </c>
      <c r="C15" s="247"/>
      <c r="D15" s="104">
        <v>1</v>
      </c>
      <c r="E15" s="104" t="s">
        <v>112</v>
      </c>
      <c r="F15" s="104">
        <v>1</v>
      </c>
      <c r="G15" s="104" t="s">
        <v>106</v>
      </c>
      <c r="H15" s="105">
        <v>1600</v>
      </c>
      <c r="I15" s="106">
        <f t="shared" si="1"/>
        <v>1600</v>
      </c>
      <c r="J15" s="107"/>
    </row>
    <row r="16" spans="1:10" s="96" customFormat="1" ht="21.95" customHeight="1">
      <c r="A16" s="109"/>
      <c r="B16" s="246" t="s">
        <v>113</v>
      </c>
      <c r="C16" s="247"/>
      <c r="D16" s="104">
        <v>1</v>
      </c>
      <c r="E16" s="104" t="s">
        <v>112</v>
      </c>
      <c r="F16" s="104">
        <v>1</v>
      </c>
      <c r="G16" s="104" t="s">
        <v>106</v>
      </c>
      <c r="H16" s="105">
        <v>760</v>
      </c>
      <c r="I16" s="106">
        <f t="shared" si="1"/>
        <v>760</v>
      </c>
      <c r="J16" s="107" t="s">
        <v>114</v>
      </c>
    </row>
    <row r="17" spans="1:10" s="96" customFormat="1" ht="21.95" customHeight="1">
      <c r="A17" s="109"/>
      <c r="B17" s="258" t="s">
        <v>115</v>
      </c>
      <c r="C17" s="259"/>
      <c r="D17" s="104">
        <v>11</v>
      </c>
      <c r="E17" s="104" t="s">
        <v>102</v>
      </c>
      <c r="F17" s="104">
        <v>1</v>
      </c>
      <c r="G17" s="104" t="s">
        <v>106</v>
      </c>
      <c r="H17" s="105">
        <v>168</v>
      </c>
      <c r="I17" s="106">
        <f t="shared" si="1"/>
        <v>1848</v>
      </c>
      <c r="J17" s="107" t="s">
        <v>116</v>
      </c>
    </row>
    <row r="18" spans="1:10" s="96" customFormat="1" ht="21.95" customHeight="1">
      <c r="A18" s="109"/>
      <c r="B18" s="260"/>
      <c r="C18" s="261"/>
      <c r="D18" s="104">
        <v>1</v>
      </c>
      <c r="E18" s="104" t="s">
        <v>102</v>
      </c>
      <c r="F18" s="104">
        <v>1</v>
      </c>
      <c r="G18" s="104" t="s">
        <v>112</v>
      </c>
      <c r="H18" s="105">
        <v>358</v>
      </c>
      <c r="I18" s="106">
        <f t="shared" si="1"/>
        <v>358</v>
      </c>
      <c r="J18" s="107" t="s">
        <v>117</v>
      </c>
    </row>
    <row r="19" spans="1:10" s="96" customFormat="1" ht="16.5" customHeight="1">
      <c r="A19" s="244" t="s">
        <v>42</v>
      </c>
      <c r="B19" s="245"/>
      <c r="C19" s="245"/>
      <c r="D19" s="100"/>
      <c r="E19" s="100"/>
      <c r="F19" s="100"/>
      <c r="G19" s="100"/>
      <c r="H19" s="100"/>
      <c r="I19" s="102">
        <f>SUM(I10:I18)</f>
        <v>91936</v>
      </c>
      <c r="J19" s="110"/>
    </row>
    <row r="20" spans="1:10" s="96" customFormat="1" ht="21.95" customHeight="1">
      <c r="A20" s="111" t="s">
        <v>118</v>
      </c>
      <c r="B20" s="246" t="s">
        <v>119</v>
      </c>
      <c r="C20" s="247"/>
      <c r="D20" s="104">
        <v>0</v>
      </c>
      <c r="E20" s="104" t="s">
        <v>58</v>
      </c>
      <c r="F20" s="104">
        <v>2</v>
      </c>
      <c r="G20" s="104" t="s">
        <v>59</v>
      </c>
      <c r="H20" s="105">
        <v>700</v>
      </c>
      <c r="I20" s="106">
        <f>D20*F20*H20</f>
        <v>0</v>
      </c>
      <c r="J20" s="107" t="s">
        <v>120</v>
      </c>
    </row>
    <row r="21" spans="1:10" s="96" customFormat="1" ht="21.95" customHeight="1">
      <c r="A21" s="111"/>
      <c r="B21" s="246" t="s">
        <v>121</v>
      </c>
      <c r="C21" s="247"/>
      <c r="D21" s="104">
        <v>3</v>
      </c>
      <c r="E21" s="104" t="s">
        <v>122</v>
      </c>
      <c r="F21" s="104" t="s">
        <v>123</v>
      </c>
      <c r="G21" s="104" t="s">
        <v>124</v>
      </c>
      <c r="H21" s="105" t="s">
        <v>123</v>
      </c>
      <c r="I21" s="106">
        <v>1150</v>
      </c>
      <c r="J21" s="107" t="s">
        <v>125</v>
      </c>
    </row>
    <row r="22" spans="1:10" s="96" customFormat="1" ht="16.5" customHeight="1">
      <c r="A22" s="244" t="s">
        <v>126</v>
      </c>
      <c r="B22" s="245"/>
      <c r="C22" s="245"/>
      <c r="D22" s="100"/>
      <c r="E22" s="100"/>
      <c r="F22" s="100"/>
      <c r="G22" s="100"/>
      <c r="H22" s="100"/>
      <c r="I22" s="102">
        <f>SUM(I20:I21)</f>
        <v>1150</v>
      </c>
      <c r="J22" s="110"/>
    </row>
    <row r="23" spans="1:10" s="96" customFormat="1" ht="23.1" customHeight="1">
      <c r="A23" s="112" t="s">
        <v>127</v>
      </c>
      <c r="B23" s="246" t="s">
        <v>128</v>
      </c>
      <c r="C23" s="247"/>
      <c r="D23" s="113">
        <v>1</v>
      </c>
      <c r="E23" s="104" t="s">
        <v>46</v>
      </c>
      <c r="F23" s="113">
        <v>1</v>
      </c>
      <c r="G23" s="104" t="s">
        <v>44</v>
      </c>
      <c r="H23" s="114">
        <v>18000</v>
      </c>
      <c r="I23" s="115">
        <f>D23*F23*H23</f>
        <v>18000</v>
      </c>
      <c r="J23" s="116" t="s">
        <v>114</v>
      </c>
    </row>
    <row r="24" spans="1:10" s="96" customFormat="1" ht="16.5" customHeight="1">
      <c r="A24" s="244" t="s">
        <v>47</v>
      </c>
      <c r="B24" s="245"/>
      <c r="C24" s="245"/>
      <c r="D24" s="100"/>
      <c r="E24" s="100"/>
      <c r="F24" s="100"/>
      <c r="G24" s="100"/>
      <c r="H24" s="100"/>
      <c r="I24" s="102">
        <f>SUM(I23:I23)</f>
        <v>18000</v>
      </c>
      <c r="J24" s="110"/>
    </row>
    <row r="25" spans="1:10" s="96" customFormat="1" ht="23.1" customHeight="1">
      <c r="A25" s="112" t="s">
        <v>129</v>
      </c>
      <c r="B25" s="246" t="s">
        <v>130</v>
      </c>
      <c r="C25" s="247"/>
      <c r="D25" s="113">
        <v>50</v>
      </c>
      <c r="E25" s="104" t="s">
        <v>131</v>
      </c>
      <c r="F25" s="113">
        <v>1</v>
      </c>
      <c r="G25" s="104" t="s">
        <v>112</v>
      </c>
      <c r="H25" s="114">
        <v>350</v>
      </c>
      <c r="I25" s="115">
        <f>D25*F25*H25</f>
        <v>17500</v>
      </c>
      <c r="J25" s="107" t="s">
        <v>10</v>
      </c>
    </row>
    <row r="26" spans="1:10" s="96" customFormat="1" ht="23.1" customHeight="1">
      <c r="A26" s="112"/>
      <c r="B26" s="246" t="s">
        <v>132</v>
      </c>
      <c r="C26" s="247"/>
      <c r="D26" s="113">
        <v>1</v>
      </c>
      <c r="E26" s="104" t="s">
        <v>133</v>
      </c>
      <c r="F26" s="113">
        <v>1</v>
      </c>
      <c r="G26" s="104" t="s">
        <v>134</v>
      </c>
      <c r="H26" s="114">
        <v>300</v>
      </c>
      <c r="I26" s="115">
        <f>D26*F26*H26</f>
        <v>300</v>
      </c>
      <c r="J26" s="107"/>
    </row>
    <row r="27" spans="1:10" s="96" customFormat="1" ht="23.1" customHeight="1">
      <c r="A27" s="112"/>
      <c r="B27" s="246" t="s">
        <v>135</v>
      </c>
      <c r="C27" s="247"/>
      <c r="D27" s="113">
        <v>1</v>
      </c>
      <c r="E27" s="104" t="s">
        <v>136</v>
      </c>
      <c r="F27" s="113">
        <v>1</v>
      </c>
      <c r="G27" s="104" t="s">
        <v>134</v>
      </c>
      <c r="H27" s="114">
        <v>2200</v>
      </c>
      <c r="I27" s="115">
        <f>D27*F27*H27</f>
        <v>2200</v>
      </c>
      <c r="J27" s="107"/>
    </row>
    <row r="28" spans="1:10" s="96" customFormat="1" ht="23.1" customHeight="1">
      <c r="A28" s="112"/>
      <c r="B28" s="246" t="s">
        <v>137</v>
      </c>
      <c r="C28" s="247"/>
      <c r="D28" s="113">
        <v>1</v>
      </c>
      <c r="E28" s="104" t="s">
        <v>134</v>
      </c>
      <c r="F28" s="113">
        <v>2</v>
      </c>
      <c r="G28" s="104" t="s">
        <v>138</v>
      </c>
      <c r="H28" s="114">
        <v>400</v>
      </c>
      <c r="I28" s="115">
        <f>D28*F28*H28</f>
        <v>800</v>
      </c>
      <c r="J28" s="107"/>
    </row>
    <row r="29" spans="1:10" s="96" customFormat="1" ht="16.5" customHeight="1">
      <c r="A29" s="244" t="s">
        <v>139</v>
      </c>
      <c r="B29" s="245"/>
      <c r="C29" s="245"/>
      <c r="D29" s="100"/>
      <c r="E29" s="100"/>
      <c r="F29" s="100"/>
      <c r="G29" s="100"/>
      <c r="H29" s="100"/>
      <c r="I29" s="102">
        <f>SUM(I25:I28)</f>
        <v>20800</v>
      </c>
      <c r="J29" s="110"/>
    </row>
    <row r="30" spans="1:10" s="96" customFormat="1" ht="24" customHeight="1">
      <c r="A30" s="248" t="s">
        <v>55</v>
      </c>
      <c r="B30" s="250" t="s">
        <v>140</v>
      </c>
      <c r="C30" s="250"/>
      <c r="D30" s="104">
        <v>2</v>
      </c>
      <c r="E30" s="104" t="s">
        <v>30</v>
      </c>
      <c r="F30" s="104">
        <v>2</v>
      </c>
      <c r="G30" s="104" t="s">
        <v>31</v>
      </c>
      <c r="H30" s="117">
        <v>500</v>
      </c>
      <c r="I30" s="117">
        <f>H30*F30*D30</f>
        <v>2000</v>
      </c>
      <c r="J30" s="251" t="s">
        <v>141</v>
      </c>
    </row>
    <row r="31" spans="1:10" s="96" customFormat="1" ht="24" customHeight="1">
      <c r="A31" s="249"/>
      <c r="B31" s="254" t="s">
        <v>142</v>
      </c>
      <c r="C31" s="255"/>
      <c r="D31" s="104">
        <v>1</v>
      </c>
      <c r="E31" s="104" t="s">
        <v>58</v>
      </c>
      <c r="F31" s="104">
        <v>3</v>
      </c>
      <c r="G31" s="104" t="s">
        <v>59</v>
      </c>
      <c r="H31" s="117">
        <v>400</v>
      </c>
      <c r="I31" s="117">
        <f>H31*F31*D31</f>
        <v>1200</v>
      </c>
      <c r="J31" s="252"/>
    </row>
    <row r="32" spans="1:10" s="96" customFormat="1" ht="24" customHeight="1">
      <c r="A32" s="249"/>
      <c r="B32" s="254" t="s">
        <v>143</v>
      </c>
      <c r="C32" s="255"/>
      <c r="D32" s="104">
        <v>2</v>
      </c>
      <c r="E32" s="104" t="s">
        <v>30</v>
      </c>
      <c r="F32" s="104">
        <v>4</v>
      </c>
      <c r="G32" s="104" t="s">
        <v>46</v>
      </c>
      <c r="H32" s="117">
        <v>100</v>
      </c>
      <c r="I32" s="117">
        <f>H32*F32*D32</f>
        <v>800</v>
      </c>
      <c r="J32" s="252"/>
    </row>
    <row r="33" spans="1:10" s="96" customFormat="1" ht="24" customHeight="1">
      <c r="A33" s="249"/>
      <c r="B33" s="254" t="s">
        <v>144</v>
      </c>
      <c r="C33" s="255"/>
      <c r="D33" s="104">
        <v>2</v>
      </c>
      <c r="E33" s="104" t="s">
        <v>30</v>
      </c>
      <c r="F33" s="104">
        <v>4</v>
      </c>
      <c r="G33" s="104" t="s">
        <v>46</v>
      </c>
      <c r="H33" s="117">
        <v>400</v>
      </c>
      <c r="I33" s="117">
        <f>H33*F33*D33</f>
        <v>3200</v>
      </c>
      <c r="J33" s="253"/>
    </row>
    <row r="34" spans="1:10" s="96" customFormat="1" ht="16.5" customHeight="1">
      <c r="A34" s="244" t="s">
        <v>62</v>
      </c>
      <c r="B34" s="245"/>
      <c r="C34" s="245"/>
      <c r="D34" s="100"/>
      <c r="E34" s="100"/>
      <c r="F34" s="100"/>
      <c r="G34" s="100"/>
      <c r="H34" s="100"/>
      <c r="I34" s="102">
        <f>SUM(I30:I33)</f>
        <v>7200</v>
      </c>
      <c r="J34" s="110"/>
    </row>
    <row r="35" spans="1:10" s="96" customFormat="1" ht="24" customHeight="1">
      <c r="A35" s="118" t="s">
        <v>148</v>
      </c>
      <c r="B35" s="119"/>
      <c r="C35" s="119"/>
      <c r="D35" s="120"/>
      <c r="E35" s="120"/>
      <c r="F35" s="120"/>
      <c r="G35" s="120"/>
      <c r="H35" s="121"/>
      <c r="I35" s="122">
        <f>I19+I22+I24+I29+I34</f>
        <v>139086</v>
      </c>
      <c r="J35" s="123"/>
    </row>
    <row r="36" spans="1:10" s="96" customFormat="1" ht="24" customHeight="1">
      <c r="A36" s="118" t="s">
        <v>64</v>
      </c>
      <c r="B36" s="119"/>
      <c r="C36" s="119"/>
      <c r="D36" s="120"/>
      <c r="E36" s="120"/>
      <c r="F36" s="120"/>
      <c r="G36" s="120"/>
      <c r="H36" s="120"/>
      <c r="I36" s="122">
        <f>I35*0.1</f>
        <v>13908.6</v>
      </c>
      <c r="J36" s="123"/>
    </row>
    <row r="37" spans="1:10" s="96" customFormat="1" ht="24" customHeight="1">
      <c r="A37" s="120" t="s">
        <v>149</v>
      </c>
      <c r="B37" s="119"/>
      <c r="C37" s="119"/>
      <c r="D37" s="120"/>
      <c r="E37" s="120"/>
      <c r="F37" s="120"/>
      <c r="G37" s="120"/>
      <c r="H37" s="120"/>
      <c r="I37" s="124">
        <f>SUM(I35:I36)</f>
        <v>152994.6</v>
      </c>
      <c r="J37" s="125"/>
    </row>
    <row r="39" spans="1:10">
      <c r="I39" s="126" t="s">
        <v>10</v>
      </c>
      <c r="J39" s="86"/>
    </row>
  </sheetData>
  <mergeCells count="27">
    <mergeCell ref="B21:C21"/>
    <mergeCell ref="A10:A11"/>
    <mergeCell ref="B10:C10"/>
    <mergeCell ref="B11:C11"/>
    <mergeCell ref="B12:C12"/>
    <mergeCell ref="B13:C13"/>
    <mergeCell ref="B14:C14"/>
    <mergeCell ref="B15:C15"/>
    <mergeCell ref="B16:C16"/>
    <mergeCell ref="B17:C18"/>
    <mergeCell ref="A19:C19"/>
    <mergeCell ref="B20:C20"/>
    <mergeCell ref="J30:J33"/>
    <mergeCell ref="B31:C31"/>
    <mergeCell ref="B32:C32"/>
    <mergeCell ref="B33:C33"/>
    <mergeCell ref="A22:C22"/>
    <mergeCell ref="B23:C23"/>
    <mergeCell ref="A24:C24"/>
    <mergeCell ref="B25:C25"/>
    <mergeCell ref="B26:C26"/>
    <mergeCell ref="B27:C27"/>
    <mergeCell ref="A34:C34"/>
    <mergeCell ref="B28:C28"/>
    <mergeCell ref="A29:C29"/>
    <mergeCell ref="A30:A33"/>
    <mergeCell ref="B30:C30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4" workbookViewId="0">
      <selection activeCell="A39" sqref="A39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150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151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152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153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154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155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256" t="s">
        <v>28</v>
      </c>
      <c r="B10" s="246" t="s">
        <v>156</v>
      </c>
      <c r="C10" s="247"/>
      <c r="D10" s="128">
        <v>38</v>
      </c>
      <c r="E10" s="104" t="s">
        <v>102</v>
      </c>
      <c r="F10" s="104">
        <v>1</v>
      </c>
      <c r="G10" s="104" t="s">
        <v>31</v>
      </c>
      <c r="H10" s="105">
        <v>120</v>
      </c>
      <c r="I10" s="106">
        <f>H10*F10*D10</f>
        <v>4560</v>
      </c>
      <c r="J10" s="107"/>
    </row>
    <row r="11" spans="1:10" s="96" customFormat="1" ht="21.95" customHeight="1">
      <c r="A11" s="257"/>
      <c r="B11" s="246" t="s">
        <v>157</v>
      </c>
      <c r="C11" s="247"/>
      <c r="D11" s="128">
        <v>189</v>
      </c>
      <c r="E11" s="104" t="s">
        <v>102</v>
      </c>
      <c r="F11" s="104">
        <v>1</v>
      </c>
      <c r="G11" s="104" t="s">
        <v>31</v>
      </c>
      <c r="H11" s="105">
        <v>120</v>
      </c>
      <c r="I11" s="106">
        <f>H11*F11*D11</f>
        <v>22680</v>
      </c>
      <c r="J11" s="107"/>
    </row>
    <row r="12" spans="1:10" s="96" customFormat="1" ht="21.95" customHeight="1">
      <c r="A12" s="257"/>
      <c r="B12" s="246" t="s">
        <v>158</v>
      </c>
      <c r="C12" s="247"/>
      <c r="D12" s="104">
        <v>18</v>
      </c>
      <c r="E12" s="104" t="s">
        <v>105</v>
      </c>
      <c r="F12" s="104">
        <v>1</v>
      </c>
      <c r="G12" s="104" t="s">
        <v>106</v>
      </c>
      <c r="H12" s="105">
        <v>2500</v>
      </c>
      <c r="I12" s="106">
        <f>D12*F12*H12</f>
        <v>45000</v>
      </c>
      <c r="J12" s="107"/>
    </row>
    <row r="13" spans="1:10" s="96" customFormat="1" ht="21.95" customHeight="1">
      <c r="A13" s="257"/>
      <c r="B13" s="246" t="s">
        <v>159</v>
      </c>
      <c r="C13" s="247"/>
      <c r="D13" s="104">
        <v>1</v>
      </c>
      <c r="E13" s="104" t="s">
        <v>105</v>
      </c>
      <c r="F13" s="104">
        <v>1</v>
      </c>
      <c r="G13" s="104" t="s">
        <v>106</v>
      </c>
      <c r="H13" s="105">
        <v>800</v>
      </c>
      <c r="I13" s="106">
        <f>D13*H13</f>
        <v>800</v>
      </c>
      <c r="J13" s="107"/>
    </row>
    <row r="14" spans="1:10" s="96" customFormat="1" ht="21.95" customHeight="1">
      <c r="A14" s="257"/>
      <c r="B14" s="246" t="s">
        <v>160</v>
      </c>
      <c r="C14" s="247"/>
      <c r="D14" s="104">
        <v>74</v>
      </c>
      <c r="E14" s="104" t="s">
        <v>110</v>
      </c>
      <c r="F14" s="104">
        <v>1</v>
      </c>
      <c r="G14" s="104" t="s">
        <v>106</v>
      </c>
      <c r="H14" s="105">
        <v>100</v>
      </c>
      <c r="I14" s="106">
        <f>D14*F14*H14</f>
        <v>7400</v>
      </c>
      <c r="J14" s="107"/>
    </row>
    <row r="15" spans="1:10" s="96" customFormat="1" ht="21.95" customHeight="1">
      <c r="A15" s="257"/>
      <c r="B15" s="246" t="s">
        <v>161</v>
      </c>
      <c r="C15" s="247"/>
      <c r="D15" s="104">
        <v>1</v>
      </c>
      <c r="E15" s="104" t="s">
        <v>134</v>
      </c>
      <c r="F15" s="104">
        <v>1</v>
      </c>
      <c r="G15" s="104" t="s">
        <v>106</v>
      </c>
      <c r="H15" s="105">
        <v>3500</v>
      </c>
      <c r="I15" s="106">
        <f>D15*F15*H15</f>
        <v>3500</v>
      </c>
      <c r="J15" s="107"/>
    </row>
    <row r="16" spans="1:10" s="131" customFormat="1" ht="21.95" customHeight="1">
      <c r="A16" s="257"/>
      <c r="B16" s="265" t="s">
        <v>162</v>
      </c>
      <c r="C16" s="266"/>
      <c r="D16" s="128">
        <v>18</v>
      </c>
      <c r="E16" s="128" t="s">
        <v>106</v>
      </c>
      <c r="F16" s="128">
        <v>2</v>
      </c>
      <c r="G16" s="128" t="s">
        <v>106</v>
      </c>
      <c r="H16" s="129">
        <v>20</v>
      </c>
      <c r="I16" s="132">
        <f>D16*F16*H16</f>
        <v>720</v>
      </c>
      <c r="J16" s="130"/>
    </row>
    <row r="17" spans="1:10" s="131" customFormat="1" ht="21.95" customHeight="1">
      <c r="A17" s="257"/>
      <c r="B17" s="265" t="s">
        <v>163</v>
      </c>
      <c r="C17" s="266"/>
      <c r="D17" s="128">
        <v>1</v>
      </c>
      <c r="E17" s="128" t="s">
        <v>164</v>
      </c>
      <c r="F17" s="128">
        <v>1</v>
      </c>
      <c r="G17" s="128" t="s">
        <v>106</v>
      </c>
      <c r="H17" s="129">
        <v>168</v>
      </c>
      <c r="I17" s="132">
        <f>D17*F17*H17</f>
        <v>168</v>
      </c>
      <c r="J17" s="130"/>
    </row>
    <row r="18" spans="1:10" s="131" customFormat="1" ht="21.95" customHeight="1">
      <c r="A18" s="264"/>
      <c r="B18" s="265" t="s">
        <v>165</v>
      </c>
      <c r="C18" s="266"/>
      <c r="D18" s="128">
        <v>1</v>
      </c>
      <c r="E18" s="128" t="s">
        <v>164</v>
      </c>
      <c r="F18" s="128">
        <v>1</v>
      </c>
      <c r="G18" s="128" t="s">
        <v>106</v>
      </c>
      <c r="H18" s="129">
        <v>320</v>
      </c>
      <c r="I18" s="132">
        <f>D18*F18*H18</f>
        <v>320</v>
      </c>
      <c r="J18" s="130"/>
    </row>
    <row r="19" spans="1:10" s="96" customFormat="1" ht="16.5" customHeight="1">
      <c r="A19" s="244" t="s">
        <v>42</v>
      </c>
      <c r="B19" s="245"/>
      <c r="C19" s="245"/>
      <c r="D19" s="100"/>
      <c r="E19" s="100"/>
      <c r="F19" s="100"/>
      <c r="G19" s="100"/>
      <c r="H19" s="100"/>
      <c r="I19" s="102">
        <f>SUM(I10:I18)</f>
        <v>85148</v>
      </c>
      <c r="J19" s="110"/>
    </row>
    <row r="20" spans="1:10" s="96" customFormat="1" ht="21.95" customHeight="1">
      <c r="A20" s="111" t="s">
        <v>118</v>
      </c>
      <c r="B20" s="246" t="s">
        <v>119</v>
      </c>
      <c r="C20" s="247"/>
      <c r="D20" s="104">
        <v>1</v>
      </c>
      <c r="E20" s="104" t="s">
        <v>58</v>
      </c>
      <c r="F20" s="104">
        <v>2</v>
      </c>
      <c r="G20" s="104" t="s">
        <v>59</v>
      </c>
      <c r="H20" s="105">
        <v>150</v>
      </c>
      <c r="I20" s="106">
        <f>D20*F20*H20</f>
        <v>300</v>
      </c>
      <c r="J20" s="107"/>
    </row>
    <row r="21" spans="1:10" s="96" customFormat="1" ht="16.5" customHeight="1">
      <c r="A21" s="244" t="s">
        <v>126</v>
      </c>
      <c r="B21" s="245"/>
      <c r="C21" s="245"/>
      <c r="D21" s="100"/>
      <c r="E21" s="100"/>
      <c r="F21" s="100"/>
      <c r="G21" s="100"/>
      <c r="H21" s="100"/>
      <c r="I21" s="102">
        <f>SUM(I20:I20)</f>
        <v>300</v>
      </c>
      <c r="J21" s="110"/>
    </row>
    <row r="22" spans="1:10" s="96" customFormat="1" ht="23.1" customHeight="1">
      <c r="A22" s="262" t="s">
        <v>127</v>
      </c>
      <c r="B22" s="246" t="s">
        <v>166</v>
      </c>
      <c r="C22" s="247"/>
      <c r="D22" s="113">
        <v>1</v>
      </c>
      <c r="E22" s="104" t="s">
        <v>46</v>
      </c>
      <c r="F22" s="113">
        <v>1</v>
      </c>
      <c r="G22" s="104" t="s">
        <v>44</v>
      </c>
      <c r="H22" s="114">
        <v>15000</v>
      </c>
      <c r="I22" s="115">
        <f>D22*F22*H22</f>
        <v>15000</v>
      </c>
      <c r="J22" s="116" t="s">
        <v>114</v>
      </c>
    </row>
    <row r="23" spans="1:10" s="96" customFormat="1" ht="23.1" customHeight="1">
      <c r="A23" s="263"/>
      <c r="B23" s="246" t="s">
        <v>167</v>
      </c>
      <c r="C23" s="247"/>
      <c r="D23" s="113">
        <v>1</v>
      </c>
      <c r="E23" s="104" t="s">
        <v>138</v>
      </c>
      <c r="F23" s="113">
        <v>1</v>
      </c>
      <c r="G23" s="104" t="s">
        <v>112</v>
      </c>
      <c r="H23" s="114">
        <v>4500</v>
      </c>
      <c r="I23" s="115">
        <f>D23*F23*H23</f>
        <v>4500</v>
      </c>
      <c r="J23" s="133"/>
    </row>
    <row r="24" spans="1:10" s="96" customFormat="1" ht="16.5" customHeight="1">
      <c r="A24" s="244" t="s">
        <v>47</v>
      </c>
      <c r="B24" s="245"/>
      <c r="C24" s="245"/>
      <c r="D24" s="100"/>
      <c r="E24" s="100"/>
      <c r="F24" s="100"/>
      <c r="G24" s="100"/>
      <c r="H24" s="100"/>
      <c r="I24" s="102">
        <f>SUM(I22:I23)</f>
        <v>19500</v>
      </c>
      <c r="J24" s="110"/>
    </row>
    <row r="25" spans="1:10" s="96" customFormat="1" ht="23.1" customHeight="1">
      <c r="A25" s="112" t="s">
        <v>129</v>
      </c>
      <c r="B25" s="246" t="s">
        <v>130</v>
      </c>
      <c r="C25" s="247"/>
      <c r="D25" s="113">
        <v>32</v>
      </c>
      <c r="E25" s="104" t="s">
        <v>131</v>
      </c>
      <c r="F25" s="113">
        <v>1</v>
      </c>
      <c r="G25" s="104" t="s">
        <v>112</v>
      </c>
      <c r="H25" s="114">
        <v>400</v>
      </c>
      <c r="I25" s="115">
        <f t="shared" ref="I25:I30" si="0">D25*F25*H25</f>
        <v>12800</v>
      </c>
      <c r="J25" s="130" t="s">
        <v>168</v>
      </c>
    </row>
    <row r="26" spans="1:10" s="96" customFormat="1" ht="23.1" customHeight="1">
      <c r="A26" s="112"/>
      <c r="B26" s="246" t="s">
        <v>169</v>
      </c>
      <c r="C26" s="247"/>
      <c r="D26" s="113">
        <v>1</v>
      </c>
      <c r="E26" s="104" t="s">
        <v>134</v>
      </c>
      <c r="F26" s="113">
        <v>1</v>
      </c>
      <c r="G26" s="104" t="s">
        <v>112</v>
      </c>
      <c r="H26" s="114">
        <v>1000</v>
      </c>
      <c r="I26" s="115">
        <f t="shared" si="0"/>
        <v>1000</v>
      </c>
      <c r="J26" s="107"/>
    </row>
    <row r="27" spans="1:10" s="96" customFormat="1" ht="23.1" customHeight="1">
      <c r="A27" s="112"/>
      <c r="B27" s="246" t="s">
        <v>170</v>
      </c>
      <c r="C27" s="247"/>
      <c r="D27" s="113">
        <v>1</v>
      </c>
      <c r="E27" s="104" t="s">
        <v>134</v>
      </c>
      <c r="F27" s="113">
        <v>1</v>
      </c>
      <c r="G27" s="104" t="s">
        <v>112</v>
      </c>
      <c r="H27" s="114">
        <v>1800</v>
      </c>
      <c r="I27" s="115">
        <f t="shared" si="0"/>
        <v>1800</v>
      </c>
      <c r="J27" s="107" t="s">
        <v>171</v>
      </c>
    </row>
    <row r="28" spans="1:10" s="96" customFormat="1" ht="23.1" customHeight="1">
      <c r="A28" s="112"/>
      <c r="B28" s="246" t="s">
        <v>172</v>
      </c>
      <c r="C28" s="247"/>
      <c r="D28" s="113">
        <v>5</v>
      </c>
      <c r="E28" s="104" t="s">
        <v>102</v>
      </c>
      <c r="F28" s="113">
        <v>1</v>
      </c>
      <c r="G28" s="104" t="s">
        <v>106</v>
      </c>
      <c r="H28" s="114">
        <v>600</v>
      </c>
      <c r="I28" s="115">
        <f t="shared" si="0"/>
        <v>3000</v>
      </c>
      <c r="J28" s="107" t="s">
        <v>114</v>
      </c>
    </row>
    <row r="29" spans="1:10" s="96" customFormat="1" ht="23.1" customHeight="1">
      <c r="A29" s="112"/>
      <c r="B29" s="246" t="s">
        <v>173</v>
      </c>
      <c r="C29" s="247"/>
      <c r="D29" s="113">
        <v>1</v>
      </c>
      <c r="E29" s="104" t="s">
        <v>174</v>
      </c>
      <c r="F29" s="113">
        <v>2</v>
      </c>
      <c r="G29" s="104" t="s">
        <v>106</v>
      </c>
      <c r="H29" s="114">
        <v>1000</v>
      </c>
      <c r="I29" s="115">
        <f t="shared" si="0"/>
        <v>2000</v>
      </c>
      <c r="J29" s="107"/>
    </row>
    <row r="30" spans="1:10" s="96" customFormat="1" ht="23.1" customHeight="1">
      <c r="A30" s="112"/>
      <c r="B30" s="246" t="s">
        <v>175</v>
      </c>
      <c r="C30" s="247"/>
      <c r="D30" s="113">
        <v>1</v>
      </c>
      <c r="E30" s="104" t="s">
        <v>133</v>
      </c>
      <c r="F30" s="113">
        <v>1</v>
      </c>
      <c r="G30" s="104" t="s">
        <v>134</v>
      </c>
      <c r="H30" s="114">
        <v>300</v>
      </c>
      <c r="I30" s="115">
        <f t="shared" si="0"/>
        <v>300</v>
      </c>
      <c r="J30" s="107"/>
    </row>
    <row r="31" spans="1:10" s="96" customFormat="1" ht="16.5" customHeight="1">
      <c r="A31" s="244" t="s">
        <v>139</v>
      </c>
      <c r="B31" s="245"/>
      <c r="C31" s="245"/>
      <c r="D31" s="100"/>
      <c r="E31" s="100"/>
      <c r="F31" s="100"/>
      <c r="G31" s="100"/>
      <c r="H31" s="100"/>
      <c r="I31" s="102">
        <f>SUM(I25:I30)</f>
        <v>20900</v>
      </c>
      <c r="J31" s="110"/>
    </row>
    <row r="32" spans="1:10" s="96" customFormat="1" ht="24" customHeight="1">
      <c r="A32" s="248" t="s">
        <v>55</v>
      </c>
      <c r="B32" s="250" t="s">
        <v>140</v>
      </c>
      <c r="C32" s="250"/>
      <c r="D32" s="104">
        <v>2</v>
      </c>
      <c r="E32" s="104" t="s">
        <v>30</v>
      </c>
      <c r="F32" s="104">
        <v>2</v>
      </c>
      <c r="G32" s="104" t="s">
        <v>31</v>
      </c>
      <c r="H32" s="117">
        <v>800</v>
      </c>
      <c r="I32" s="117">
        <f>H32*F32*D32</f>
        <v>3200</v>
      </c>
      <c r="J32" s="251" t="s">
        <v>141</v>
      </c>
    </row>
    <row r="33" spans="1:10" s="96" customFormat="1" ht="24" customHeight="1">
      <c r="A33" s="249"/>
      <c r="B33" s="254" t="s">
        <v>142</v>
      </c>
      <c r="C33" s="255"/>
      <c r="D33" s="104">
        <v>1</v>
      </c>
      <c r="E33" s="104" t="s">
        <v>58</v>
      </c>
      <c r="F33" s="104">
        <v>3</v>
      </c>
      <c r="G33" s="104" t="s">
        <v>59</v>
      </c>
      <c r="H33" s="117">
        <v>600</v>
      </c>
      <c r="I33" s="117">
        <f>H33*F33*D33</f>
        <v>1800</v>
      </c>
      <c r="J33" s="252"/>
    </row>
    <row r="34" spans="1:10" s="96" customFormat="1" ht="24" customHeight="1">
      <c r="A34" s="249"/>
      <c r="B34" s="254" t="s">
        <v>143</v>
      </c>
      <c r="C34" s="255"/>
      <c r="D34" s="104">
        <v>2</v>
      </c>
      <c r="E34" s="104" t="s">
        <v>30</v>
      </c>
      <c r="F34" s="104">
        <v>4</v>
      </c>
      <c r="G34" s="104" t="s">
        <v>46</v>
      </c>
      <c r="H34" s="117">
        <v>100</v>
      </c>
      <c r="I34" s="117">
        <f>H34*F34*D34</f>
        <v>800</v>
      </c>
      <c r="J34" s="252"/>
    </row>
    <row r="35" spans="1:10" s="96" customFormat="1" ht="24" customHeight="1">
      <c r="A35" s="249"/>
      <c r="B35" s="254" t="s">
        <v>144</v>
      </c>
      <c r="C35" s="255"/>
      <c r="D35" s="104">
        <v>2</v>
      </c>
      <c r="E35" s="104" t="s">
        <v>30</v>
      </c>
      <c r="F35" s="104">
        <v>4</v>
      </c>
      <c r="G35" s="104" t="s">
        <v>46</v>
      </c>
      <c r="H35" s="117">
        <v>500</v>
      </c>
      <c r="I35" s="117">
        <f>H35*F35*D35</f>
        <v>4000</v>
      </c>
      <c r="J35" s="253"/>
    </row>
    <row r="36" spans="1:10" s="96" customFormat="1" ht="16.5" customHeight="1">
      <c r="A36" s="244" t="s">
        <v>62</v>
      </c>
      <c r="B36" s="245"/>
      <c r="C36" s="245"/>
      <c r="D36" s="100"/>
      <c r="E36" s="100"/>
      <c r="F36" s="100"/>
      <c r="G36" s="100"/>
      <c r="H36" s="100"/>
      <c r="I36" s="102">
        <f>SUM(I32:I35)</f>
        <v>9800</v>
      </c>
      <c r="J36" s="110"/>
    </row>
    <row r="37" spans="1:10" s="96" customFormat="1" ht="24" customHeight="1">
      <c r="A37" s="118" t="s">
        <v>176</v>
      </c>
      <c r="B37" s="119"/>
      <c r="C37" s="119"/>
      <c r="D37" s="120"/>
      <c r="E37" s="120"/>
      <c r="F37" s="120"/>
      <c r="G37" s="120"/>
      <c r="H37" s="121"/>
      <c r="I37" s="122">
        <f>I19+I21+I24+I31+I36</f>
        <v>135648</v>
      </c>
      <c r="J37" s="123"/>
    </row>
    <row r="38" spans="1:10" s="96" customFormat="1" ht="24" customHeight="1">
      <c r="A38" s="118" t="s">
        <v>64</v>
      </c>
      <c r="B38" s="119"/>
      <c r="C38" s="119"/>
      <c r="D38" s="120"/>
      <c r="E38" s="120"/>
      <c r="F38" s="120"/>
      <c r="G38" s="120"/>
      <c r="H38" s="120"/>
      <c r="I38" s="122">
        <f>I37*0.1</f>
        <v>13564.800000000001</v>
      </c>
      <c r="J38" s="123"/>
    </row>
    <row r="39" spans="1:10" s="96" customFormat="1" ht="24" customHeight="1">
      <c r="A39" s="120" t="s">
        <v>177</v>
      </c>
      <c r="B39" s="119"/>
      <c r="C39" s="119"/>
      <c r="D39" s="120"/>
      <c r="E39" s="120"/>
      <c r="F39" s="120"/>
      <c r="G39" s="120"/>
      <c r="H39" s="120"/>
      <c r="I39" s="124">
        <f>SUM(I37:I38)</f>
        <v>149212.79999999999</v>
      </c>
      <c r="J39" s="125"/>
    </row>
    <row r="41" spans="1:10">
      <c r="I41" s="126" t="s">
        <v>10</v>
      </c>
      <c r="J41" s="86"/>
    </row>
  </sheetData>
  <mergeCells count="31">
    <mergeCell ref="A10:A1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9:C19"/>
    <mergeCell ref="B20:C20"/>
    <mergeCell ref="A21:C21"/>
    <mergeCell ref="A22:A23"/>
    <mergeCell ref="B22:C22"/>
    <mergeCell ref="B23:C23"/>
    <mergeCell ref="J32:J35"/>
    <mergeCell ref="B33:C33"/>
    <mergeCell ref="B34:C34"/>
    <mergeCell ref="B35:C35"/>
    <mergeCell ref="A24:C24"/>
    <mergeCell ref="B25:C25"/>
    <mergeCell ref="B26:C26"/>
    <mergeCell ref="B27:C27"/>
    <mergeCell ref="B28:C28"/>
    <mergeCell ref="B29:C29"/>
    <mergeCell ref="A36:C36"/>
    <mergeCell ref="B30:C30"/>
    <mergeCell ref="A31:C31"/>
    <mergeCell ref="A32:A35"/>
    <mergeCell ref="B32:C32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workbookViewId="0">
      <selection activeCell="A20" sqref="A20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184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185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186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187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188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189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190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135" t="s">
        <v>28</v>
      </c>
      <c r="B10" s="246" t="s">
        <v>180</v>
      </c>
      <c r="C10" s="247"/>
      <c r="D10" s="104">
        <v>0</v>
      </c>
      <c r="E10" s="104" t="s">
        <v>102</v>
      </c>
      <c r="F10" s="104">
        <v>1</v>
      </c>
      <c r="G10" s="104" t="s">
        <v>31</v>
      </c>
      <c r="H10" s="105">
        <v>25</v>
      </c>
      <c r="I10" s="106">
        <f t="shared" ref="I10" si="0">H10*F10*D10</f>
        <v>0</v>
      </c>
      <c r="J10" s="107"/>
    </row>
    <row r="11" spans="1:10" s="96" customFormat="1" ht="16.5" customHeight="1">
      <c r="A11" s="244" t="s">
        <v>42</v>
      </c>
      <c r="B11" s="245"/>
      <c r="C11" s="245"/>
      <c r="D11" s="100"/>
      <c r="E11" s="100"/>
      <c r="F11" s="100"/>
      <c r="G11" s="100"/>
      <c r="H11" s="100"/>
      <c r="I11" s="102">
        <f>SUM(I10:I10)</f>
        <v>0</v>
      </c>
      <c r="J11" s="110"/>
    </row>
    <row r="12" spans="1:10" s="96" customFormat="1" ht="21.95" customHeight="1">
      <c r="A12" s="111" t="s">
        <v>118</v>
      </c>
      <c r="B12" s="246" t="s">
        <v>119</v>
      </c>
      <c r="C12" s="247"/>
      <c r="D12" s="104">
        <v>13</v>
      </c>
      <c r="E12" s="104" t="s">
        <v>58</v>
      </c>
      <c r="F12" s="104">
        <v>2</v>
      </c>
      <c r="G12" s="104" t="s">
        <v>59</v>
      </c>
      <c r="H12" s="105">
        <v>340</v>
      </c>
      <c r="I12" s="106">
        <f>D12*F12*H12</f>
        <v>8840</v>
      </c>
      <c r="J12" s="107" t="s">
        <v>181</v>
      </c>
    </row>
    <row r="13" spans="1:10" s="96" customFormat="1" ht="16.5" customHeight="1">
      <c r="A13" s="244" t="s">
        <v>126</v>
      </c>
      <c r="B13" s="245"/>
      <c r="C13" s="245"/>
      <c r="D13" s="100"/>
      <c r="E13" s="100"/>
      <c r="F13" s="100"/>
      <c r="G13" s="100"/>
      <c r="H13" s="100"/>
      <c r="I13" s="102">
        <f>SUM(I12:I12)</f>
        <v>8840</v>
      </c>
      <c r="J13" s="110"/>
    </row>
    <row r="14" spans="1:10" s="96" customFormat="1" ht="23.1" customHeight="1">
      <c r="A14" s="112" t="s">
        <v>127</v>
      </c>
      <c r="B14" s="246" t="s">
        <v>182</v>
      </c>
      <c r="C14" s="247"/>
      <c r="D14" s="113">
        <v>1</v>
      </c>
      <c r="E14" s="104" t="s">
        <v>46</v>
      </c>
      <c r="F14" s="113">
        <v>1</v>
      </c>
      <c r="G14" s="104" t="s">
        <v>44</v>
      </c>
      <c r="H14" s="114">
        <v>5500</v>
      </c>
      <c r="I14" s="115">
        <f>D14*F14*H14</f>
        <v>5500</v>
      </c>
      <c r="J14" s="116" t="s">
        <v>114</v>
      </c>
    </row>
    <row r="15" spans="1:10" s="96" customFormat="1" ht="16.5" customHeight="1">
      <c r="A15" s="244" t="s">
        <v>47</v>
      </c>
      <c r="B15" s="245"/>
      <c r="C15" s="245"/>
      <c r="D15" s="100"/>
      <c r="E15" s="100"/>
      <c r="F15" s="100"/>
      <c r="G15" s="100"/>
      <c r="H15" s="100"/>
      <c r="I15" s="102">
        <f>SUM(I14:I14)</f>
        <v>5500</v>
      </c>
      <c r="J15" s="110"/>
    </row>
    <row r="16" spans="1:10" s="96" customFormat="1" ht="24" customHeight="1">
      <c r="A16" s="136" t="s">
        <v>183</v>
      </c>
      <c r="B16" s="254" t="s">
        <v>144</v>
      </c>
      <c r="C16" s="255"/>
      <c r="D16" s="104">
        <v>1</v>
      </c>
      <c r="E16" s="104" t="s">
        <v>30</v>
      </c>
      <c r="F16" s="104">
        <v>1</v>
      </c>
      <c r="G16" s="104" t="s">
        <v>46</v>
      </c>
      <c r="H16" s="117">
        <v>500</v>
      </c>
      <c r="I16" s="117">
        <f>H16*F16*D16</f>
        <v>500</v>
      </c>
      <c r="J16" s="137"/>
    </row>
    <row r="17" spans="1:10" s="96" customFormat="1" ht="16.5" customHeight="1">
      <c r="A17" s="244" t="s">
        <v>62</v>
      </c>
      <c r="B17" s="245"/>
      <c r="C17" s="245"/>
      <c r="D17" s="100"/>
      <c r="E17" s="100"/>
      <c r="F17" s="100"/>
      <c r="G17" s="100"/>
      <c r="H17" s="100"/>
      <c r="I17" s="102">
        <f>SUM(I16:I16)</f>
        <v>500</v>
      </c>
      <c r="J17" s="110"/>
    </row>
    <row r="18" spans="1:10" s="96" customFormat="1" ht="24" customHeight="1">
      <c r="A18" s="118" t="s">
        <v>176</v>
      </c>
      <c r="B18" s="119"/>
      <c r="C18" s="119"/>
      <c r="D18" s="120"/>
      <c r="E18" s="120"/>
      <c r="F18" s="120"/>
      <c r="G18" s="120"/>
      <c r="H18" s="121"/>
      <c r="I18" s="122">
        <f>I11+I13+I15+I17</f>
        <v>14840</v>
      </c>
      <c r="J18" s="123"/>
    </row>
    <row r="19" spans="1:10" s="96" customFormat="1" ht="24" customHeight="1">
      <c r="A19" s="118" t="s">
        <v>64</v>
      </c>
      <c r="B19" s="119"/>
      <c r="C19" s="119"/>
      <c r="D19" s="120"/>
      <c r="E19" s="120"/>
      <c r="F19" s="120"/>
      <c r="G19" s="120"/>
      <c r="H19" s="120"/>
      <c r="I19" s="122">
        <f>I18*0.1</f>
        <v>1484</v>
      </c>
      <c r="J19" s="123"/>
    </row>
    <row r="20" spans="1:10" s="96" customFormat="1" ht="24" customHeight="1">
      <c r="A20" s="120" t="s">
        <v>177</v>
      </c>
      <c r="B20" s="119"/>
      <c r="C20" s="119"/>
      <c r="D20" s="120"/>
      <c r="E20" s="120"/>
      <c r="F20" s="120"/>
      <c r="G20" s="120"/>
      <c r="H20" s="120"/>
      <c r="I20" s="124">
        <f>SUM(I18:I19)</f>
        <v>16324</v>
      </c>
      <c r="J20" s="125"/>
    </row>
    <row r="22" spans="1:10">
      <c r="I22" s="126" t="s">
        <v>10</v>
      </c>
      <c r="J22" s="86"/>
    </row>
  </sheetData>
  <mergeCells count="8">
    <mergeCell ref="B16:C16"/>
    <mergeCell ref="A17:C17"/>
    <mergeCell ref="B10:C10"/>
    <mergeCell ref="A11:C11"/>
    <mergeCell ref="B12:C12"/>
    <mergeCell ref="A13:C13"/>
    <mergeCell ref="B14:C14"/>
    <mergeCell ref="A15:C15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7" workbookViewId="0">
      <selection activeCell="C21" sqref="C21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150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193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194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195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196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197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135" t="s">
        <v>28</v>
      </c>
      <c r="B10" s="246" t="s">
        <v>198</v>
      </c>
      <c r="C10" s="247"/>
      <c r="D10" s="104">
        <v>2</v>
      </c>
      <c r="E10" s="104" t="s">
        <v>102</v>
      </c>
      <c r="F10" s="104">
        <v>1</v>
      </c>
      <c r="G10" s="104" t="s">
        <v>31</v>
      </c>
      <c r="H10" s="105">
        <v>140</v>
      </c>
      <c r="I10" s="106">
        <f>H10*F10*D10</f>
        <v>280</v>
      </c>
      <c r="J10" s="107"/>
    </row>
    <row r="11" spans="1:10" s="96" customFormat="1" ht="21.95" customHeight="1">
      <c r="A11" s="138" t="s">
        <v>42</v>
      </c>
      <c r="B11" s="139"/>
      <c r="C11" s="139"/>
      <c r="D11" s="100"/>
      <c r="E11" s="100"/>
      <c r="F11" s="100"/>
      <c r="G11" s="100"/>
      <c r="H11" s="100"/>
      <c r="I11" s="102">
        <f>SUM(I10:I10)</f>
        <v>280</v>
      </c>
      <c r="J11" s="110"/>
    </row>
    <row r="12" spans="1:10" s="96" customFormat="1" ht="16.5" customHeight="1">
      <c r="A12" s="111" t="s">
        <v>118</v>
      </c>
      <c r="B12" s="246" t="s">
        <v>199</v>
      </c>
      <c r="C12" s="247"/>
      <c r="D12" s="104">
        <v>9</v>
      </c>
      <c r="E12" s="104" t="s">
        <v>58</v>
      </c>
      <c r="F12" s="104">
        <v>1</v>
      </c>
      <c r="G12" s="104" t="s">
        <v>59</v>
      </c>
      <c r="H12" s="105">
        <v>1200</v>
      </c>
      <c r="I12" s="106">
        <f>D12*F12*H12</f>
        <v>10800</v>
      </c>
      <c r="J12" s="107" t="s">
        <v>200</v>
      </c>
    </row>
    <row r="13" spans="1:10" s="96" customFormat="1" ht="24.75" customHeight="1">
      <c r="A13" s="138" t="s">
        <v>126</v>
      </c>
      <c r="B13" s="139"/>
      <c r="C13" s="139"/>
      <c r="D13" s="100"/>
      <c r="E13" s="100"/>
      <c r="F13" s="100"/>
      <c r="G13" s="100"/>
      <c r="H13" s="100"/>
      <c r="I13" s="102">
        <f>SUM(I12:I12)</f>
        <v>10800</v>
      </c>
      <c r="J13" s="110"/>
    </row>
    <row r="14" spans="1:10" s="96" customFormat="1" ht="24" customHeight="1">
      <c r="A14" s="140" t="s">
        <v>183</v>
      </c>
      <c r="B14" s="254" t="s">
        <v>144</v>
      </c>
      <c r="C14" s="255"/>
      <c r="D14" s="104">
        <v>1</v>
      </c>
      <c r="E14" s="104" t="s">
        <v>30</v>
      </c>
      <c r="F14" s="104">
        <v>1</v>
      </c>
      <c r="G14" s="104" t="s">
        <v>46</v>
      </c>
      <c r="H14" s="117">
        <v>500</v>
      </c>
      <c r="I14" s="117">
        <f>H14*F14*D14</f>
        <v>500</v>
      </c>
      <c r="J14" s="137"/>
    </row>
    <row r="15" spans="1:10" s="96" customFormat="1" ht="24" customHeight="1">
      <c r="A15" s="138" t="s">
        <v>62</v>
      </c>
      <c r="B15" s="139"/>
      <c r="C15" s="139"/>
      <c r="D15" s="100"/>
      <c r="E15" s="100"/>
      <c r="F15" s="100"/>
      <c r="G15" s="100"/>
      <c r="H15" s="100"/>
      <c r="I15" s="102">
        <f>SUM(I14:I14)</f>
        <v>500</v>
      </c>
      <c r="J15" s="110"/>
    </row>
    <row r="16" spans="1:10" s="96" customFormat="1" ht="16.5" customHeight="1">
      <c r="A16" s="120" t="s">
        <v>63</v>
      </c>
      <c r="B16" s="119"/>
      <c r="C16" s="119"/>
      <c r="D16" s="120"/>
      <c r="E16" s="120"/>
      <c r="F16" s="120"/>
      <c r="G16" s="120"/>
      <c r="H16" s="121"/>
      <c r="I16" s="122">
        <f>I11+I13+I15</f>
        <v>11580</v>
      </c>
      <c r="J16" s="123"/>
    </row>
    <row r="17" spans="1:10" s="96" customFormat="1" ht="24" customHeight="1">
      <c r="A17" s="118" t="s">
        <v>64</v>
      </c>
      <c r="B17" s="119"/>
      <c r="C17" s="119"/>
      <c r="D17" s="120"/>
      <c r="E17" s="120"/>
      <c r="F17" s="120"/>
      <c r="G17" s="120"/>
      <c r="H17" s="120"/>
      <c r="I17" s="122">
        <f>I16*0.1</f>
        <v>1158</v>
      </c>
      <c r="J17" s="123"/>
    </row>
    <row r="18" spans="1:10" s="96" customFormat="1" ht="24" customHeight="1">
      <c r="A18" s="120" t="s">
        <v>177</v>
      </c>
      <c r="B18" s="119"/>
      <c r="C18" s="119"/>
      <c r="D18" s="120"/>
      <c r="E18" s="120"/>
      <c r="F18" s="120"/>
      <c r="G18" s="120"/>
      <c r="H18" s="120"/>
      <c r="I18" s="124">
        <f>SUM(I16:I17)</f>
        <v>12738</v>
      </c>
      <c r="J18" s="125"/>
    </row>
    <row r="19" spans="1:10" s="96" customFormat="1" ht="24" customHeight="1">
      <c r="A19" s="86"/>
      <c r="D19" s="86"/>
      <c r="E19" s="86"/>
      <c r="F19" s="86"/>
      <c r="G19" s="86"/>
      <c r="H19" s="126"/>
      <c r="I19" s="126"/>
    </row>
    <row r="20" spans="1:10">
      <c r="I20" s="126" t="s">
        <v>10</v>
      </c>
      <c r="J20" s="86"/>
    </row>
  </sheetData>
  <mergeCells count="3">
    <mergeCell ref="B10:C10"/>
    <mergeCell ref="B12:C12"/>
    <mergeCell ref="B14:C14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总费用</vt:lpstr>
      <vt:lpstr>台州总经理会议</vt:lpstr>
      <vt:lpstr>湖州经销商会议</vt:lpstr>
      <vt:lpstr>舟山经销商会议</vt:lpstr>
      <vt:lpstr>温州经销商会议</vt:lpstr>
      <vt:lpstr>杭州会议</vt:lpstr>
      <vt:lpstr>苏州会议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Hong 戴虹(MD-CHEVY,SGS)</dc:creator>
  <cp:lastModifiedBy>wulei</cp:lastModifiedBy>
  <cp:lastPrinted>2017-12-14T12:39:17Z</cp:lastPrinted>
  <dcterms:created xsi:type="dcterms:W3CDTF">2016-01-15T03:29:00Z</dcterms:created>
  <dcterms:modified xsi:type="dcterms:W3CDTF">2018-02-28T09:48:31Z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