
<file path=[Content_Types].xml><?xml version="1.0" encoding="utf-8"?>
<Types xmlns="http://schemas.openxmlformats.org/package/2006/content-types">
  <Default Extension="vml" ContentType="application/vnd.openxmlformats-officedocument.vmlDrawi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1648" windowHeight="9210" tabRatio="679" activeTab="5"/>
  </bookViews>
  <sheets>
    <sheet name="使用说明" sheetId="20" state="hidden" r:id="rId1"/>
    <sheet name="框架条目清单" sheetId="21" state="hidden" r:id="rId2"/>
    <sheet name="本次清单文件-活动" sheetId="22" state="hidden" r:id="rId3"/>
    <sheet name="前序清单文件" sheetId="23" state="hidden" r:id="rId4"/>
    <sheet name="1.报价汇总" sheetId="15" r:id="rId5"/>
    <sheet name="2.报价结算清单" sheetId="14" r:id="rId6"/>
    <sheet name="3.框架内物料" sheetId="12" r:id="rId7"/>
  </sheets>
  <externalReferences>
    <externalReference r:id="rId8"/>
  </externalReferences>
  <definedNames>
    <definedName name="_xlnm._FilterDatabase" localSheetId="6" hidden="1">'3.框架内物料'!$A$1:$I$583</definedName>
    <definedName name="_xlnm._FilterDatabase" localSheetId="5" hidden="1">'2.报价结算清单'!$A$6:$W$91</definedName>
    <definedName name="_xlnm.Print_Area" localSheetId="5">'2.报价结算清单'!$A$1:$T$89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L78" authorId="0">
      <text>
        <r>
          <rPr>
            <b/>
            <sz val="10"/>
            <color rgb="FF000000"/>
            <rFont val="Microsoft YaHei UI"/>
            <charset val="134"/>
          </rPr>
          <t>作者:
汇总场地采买及酒店费用</t>
        </r>
      </text>
    </comment>
    <comment ref="L79" authorId="0">
      <text>
        <r>
          <rPr>
            <b/>
            <sz val="10"/>
            <color rgb="FF000000"/>
            <rFont val="Microsoft YaHei UI"/>
            <charset val="134"/>
          </rPr>
          <t xml:space="preserve">作者:
</t>
        </r>
        <r>
          <rPr>
            <b/>
            <sz val="10"/>
            <color rgb="FF000000"/>
            <rFont val="等线"/>
            <charset val="134"/>
          </rPr>
          <t>汇总机车餐费用</t>
        </r>
        <r>
          <rPr>
            <sz val="10"/>
            <color rgb="FF000000"/>
            <rFont val="等线"/>
            <charset val="134"/>
          </rPr>
          <t xml:space="preserve">
</t>
        </r>
      </text>
    </comment>
    <comment ref="L80" authorId="0">
      <text>
        <r>
          <rPr>
            <sz val="11"/>
            <color rgb="FF000000"/>
            <rFont val="等线"/>
            <charset val="134"/>
          </rPr>
          <t>作者:
制作搭建、AVL、三方人员费用汇总</t>
        </r>
      </text>
    </comment>
    <comment ref="L81" authorId="0">
      <text>
        <r>
          <rPr>
            <b/>
            <sz val="10"/>
            <color rgb="FF000000"/>
            <rFont val="Microsoft YaHei UI"/>
            <charset val="134"/>
          </rPr>
          <t xml:space="preserve">作者:
</t>
        </r>
        <r>
          <rPr>
            <b/>
            <sz val="10"/>
            <color rgb="FF000000"/>
            <rFont val="等线"/>
            <charset val="134"/>
          </rPr>
          <t xml:space="preserve">物资采买、有增票票垫付费用汇总
</t>
        </r>
      </text>
    </comment>
    <comment ref="L82" authorId="0">
      <text>
        <r>
          <rPr>
            <b/>
            <sz val="10"/>
            <color rgb="FF000000"/>
            <rFont val="Microsoft YaHei UI"/>
            <charset val="134"/>
          </rPr>
          <t xml:space="preserve">作者:
</t>
        </r>
        <r>
          <rPr>
            <b/>
            <sz val="10"/>
            <color rgb="FF000000"/>
            <rFont val="等线"/>
            <charset val="134"/>
          </rPr>
          <t>Onsite 人员费用汇总</t>
        </r>
        <r>
          <rPr>
            <sz val="10"/>
            <color rgb="FF000000"/>
            <rFont val="等线"/>
            <charset val="134"/>
          </rPr>
          <t xml:space="preserve">
</t>
        </r>
      </text>
    </comment>
    <comment ref="L83" authorId="0">
      <text>
        <r>
          <rPr>
            <b/>
            <sz val="10"/>
            <color rgb="FF000000"/>
            <rFont val="Microsoft YaHei UI"/>
            <charset val="134"/>
          </rPr>
          <t xml:space="preserve">作者:
</t>
        </r>
        <r>
          <rPr>
            <b/>
            <sz val="10"/>
            <color rgb="FF000000"/>
            <rFont val="等线"/>
            <charset val="134"/>
          </rPr>
          <t>无票垫付费用</t>
        </r>
        <r>
          <rPr>
            <sz val="10"/>
            <color rgb="FF000000"/>
            <rFont val="等线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<sst xmlns="http://schemas.openxmlformats.org/spreadsheetml/2006/main" count="2911" uniqueCount="1501">
  <si>
    <t>填写说明</t>
  </si>
  <si>
    <r>
      <rPr>
        <sz val="9.75"/>
        <color rgb="FF000000"/>
        <rFont val="Calibri"/>
        <charset val="134"/>
      </rPr>
      <t>注意事项【</t>
    </r>
    <r>
      <rPr>
        <b/>
        <sz val="9.75"/>
        <color rgb="FFF54A45"/>
        <rFont val="Calibri"/>
        <charset val="134"/>
      </rPr>
      <t>重要，读三遍</t>
    </r>
    <r>
      <rPr>
        <sz val="9.75"/>
        <color rgb="FF000000"/>
        <rFont val="Calibri"/>
        <charset val="134"/>
      </rPr>
      <t>】</t>
    </r>
  </si>
  <si>
    <r>
      <rPr>
        <sz val="9.75"/>
        <color rgb="FF000000"/>
        <rFont val="Calibri"/>
        <charset val="134"/>
      </rPr>
      <t>1. 此清单模板用于自动化结算的系统匹配。即适用于BPO环节也适用于结算环节。</t>
    </r>
    <r>
      <rPr>
        <b/>
        <sz val="9.75"/>
        <color rgb="FFF54A45"/>
        <rFont val="Calibri"/>
        <charset val="134"/>
      </rPr>
      <t>供应商仅需填写第三个页签即“本次清单文件”</t>
    </r>
    <r>
      <rPr>
        <sz val="9.75"/>
        <color rgb="FF000000"/>
        <rFont val="Calibri"/>
        <charset val="134"/>
      </rPr>
      <t>，其余页签不可填写及改动</t>
    </r>
  </si>
  <si>
    <r>
      <rPr>
        <sz val="9.75"/>
        <color rgb="FF000000"/>
        <rFont val="Calibri"/>
        <charset val="134"/>
      </rPr>
      <t>2. 供应商</t>
    </r>
    <r>
      <rPr>
        <b/>
        <sz val="9.75"/>
        <color rgb="FFF54A45"/>
        <rFont val="Calibri"/>
        <charset val="134"/>
      </rPr>
      <t>结算时务必上供应商门户对应的BPO中下载最新模板</t>
    </r>
    <r>
      <rPr>
        <sz val="9.75"/>
        <color rgb="FF000000"/>
        <rFont val="Calibri"/>
        <charset val="134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</si>
  <si>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charset val="134"/>
      </rPr>
      <t xml:space="preserve">3. </t>
    </r>
    <r>
      <rPr>
        <b/>
        <sz val="9.75"/>
        <color rgb="FFF54A45"/>
        <rFont val="Calibri"/>
        <charset val="134"/>
      </rPr>
      <t>填写及导入时 Excel的页签名称、页签顺序及各表头字段务必不要改动</t>
    </r>
    <r>
      <rPr>
        <sz val="9.75"/>
        <color rgb="FF000000"/>
        <rFont val="Calibri"/>
        <charset val="134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</si>
  <si>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</si>
  <si>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</si>
  <si>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</si>
  <si>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</si>
  <si>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charset val="134"/>
      </rPr>
      <t xml:space="preserve"> 6.1 </t>
    </r>
    <r>
      <rPr>
        <b/>
        <sz val="9.75"/>
        <color rgb="FFF54A45"/>
        <rFont val="Calibri"/>
        <charset val="134"/>
      </rPr>
      <t>必填项：</t>
    </r>
    <r>
      <rPr>
        <sz val="9.75"/>
        <color rgb="FF000000"/>
        <rFont val="Calibri"/>
        <charset val="134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</si>
  <si>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</si>
  <si>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</si>
  <si>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</si>
  <si>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</si>
  <si>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charset val="134"/>
      </rPr>
      <t xml:space="preserve"> 6.6 </t>
    </r>
    <r>
      <rPr>
        <b/>
        <sz val="9.75"/>
        <color rgb="FFF54A45"/>
        <rFont val="Calibri"/>
        <charset val="134"/>
      </rPr>
      <t>务必不可添加：不可在任意行中添加汇总金额</t>
    </r>
    <r>
      <rPr>
        <sz val="9.75"/>
        <color rgb="FFF54A45"/>
        <rFont val="Calibri"/>
        <charset val="134"/>
      </rPr>
      <t>，</t>
    </r>
    <r>
      <rPr>
        <b/>
        <sz val="9.75"/>
        <color rgb="FFF54A45"/>
        <rFont val="Calibri"/>
        <charset val="134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</si>
  <si>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</si>
  <si>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</si>
  <si>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</si>
  <si>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</si>
  <si>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</si>
  <si>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</si>
  <si>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</si>
  <si>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</si>
  <si>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</si>
  <si>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</si>
  <si>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</si>
  <si>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</si>
  <si>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</si>
  <si>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</si>
  <si>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</si>
  <si>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</si>
  <si>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</si>
  <si>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</si>
  <si>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</si>
  <si>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税率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</si>
  <si>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</si>
  <si>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</si>
  <si>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CNY, USD, JPY , HKD</t>
  </si>
  <si>
    <t>业务编号</t>
  </si>
  <si>
    <t>条目名称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</si>
  <si>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</si>
  <si>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</si>
  <si>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</si>
  <si>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</si>
  <si>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</si>
  <si>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</si>
  <si>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</si>
  <si>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M926524805110788100</t>
  </si>
  <si>
    <t>6-场地租赁</t>
  </si>
  <si>
    <t>10</t>
  </si>
  <si>
    <t>美元/人/小时</t>
  </si>
  <si>
    <t>CNY</t>
  </si>
  <si>
    <t>A2310000394</t>
  </si>
  <si>
    <t>926524805110788100</t>
  </si>
  <si>
    <t>V200002966</t>
  </si>
  <si>
    <t>2023/11/01 - 2023/11/30</t>
  </si>
  <si>
    <t>市场服务品类-线下活动-场地租赁</t>
  </si>
  <si>
    <t>M926524805110788101</t>
  </si>
  <si>
    <t>搭建制作-制作-背景板基础结构-9厘板龙骨，5厘多层阻燃板封面-厚度100mm以内</t>
  </si>
  <si>
    <t>M926524805110788102</t>
  </si>
  <si>
    <t>搭建制作-制作-背景板基础结构-9厘板龙骨，双面封面。一面5厘多层阻燃板，一面3厘多层阻燃板-厚度100mm以内</t>
  </si>
  <si>
    <t>V200002967</t>
  </si>
  <si>
    <t>2023/11/01 - 2023/11/31</t>
  </si>
  <si>
    <t>M926524805110788103</t>
  </si>
  <si>
    <t>搭建制作-制作-背景板基础结构-30方管钢结构龙骨，5厘板多层阻燃板封面-厚度50mm以内</t>
  </si>
  <si>
    <t>V200002968</t>
  </si>
  <si>
    <t>2023/11/01 - 2023/11/32</t>
  </si>
  <si>
    <t>M926524805110788104</t>
  </si>
  <si>
    <t>搭建制作-制作-异形背景板基础结构-12厘板异形（双面倒角）结构龙骨，5厘多层阻燃板封面-厚度100mm以内</t>
  </si>
  <si>
    <t>V200002969</t>
  </si>
  <si>
    <t>2023/11/01 - 2023/11/33</t>
  </si>
  <si>
    <t>搭建制作-制作-常规背景结构-木质背板-木制背景版+写真喷绘 （高度3m下）单面</t>
  </si>
  <si>
    <t>V200002970</t>
  </si>
  <si>
    <t>2023/11/01 - 2023/11/34</t>
  </si>
  <si>
    <t>搭建制作-制作-常规背景结构-木质背板-木制背景版+写真喷绘 （高度3m下）双面</t>
  </si>
  <si>
    <t>V200002971</t>
  </si>
  <si>
    <t>2023/11/01 - 2023/11/35</t>
  </si>
  <si>
    <t>搭建制作-制作-常规背景结构-木质背板-单面木质背板：木结构, 表面贴画面写真（高度3m以上）</t>
  </si>
  <si>
    <t>V200002972</t>
  </si>
  <si>
    <t>2023/11/01 - 2023/11/36</t>
  </si>
  <si>
    <t>搭建制作-制作-常规背景结构-木质背板-双面木质背板：木结构, 表面贴画面写真（高度3m以上）</t>
  </si>
  <si>
    <t>V200002973</t>
  </si>
  <si>
    <t>2023/11/01 - 2023/11/37</t>
  </si>
  <si>
    <t>搭建制作-制作-常规背景结构-木质背板-异形木质背板：木结构, 表面贴画面写真</t>
  </si>
  <si>
    <t>V200002974</t>
  </si>
  <si>
    <t>2023/11/01 - 2023/11/38</t>
  </si>
  <si>
    <t>搭建制作-制作-常规背景结构-木质背板-单面木质背板：木结构, 表面刷涂料</t>
  </si>
  <si>
    <t>V200002975</t>
  </si>
  <si>
    <t>2023/11/01 - 2023/11/39</t>
  </si>
  <si>
    <t>搭建制作-制作-常规背景结构-木质背板-双面木质背板：木结构, 表面刷涂料</t>
  </si>
  <si>
    <t>V200002976</t>
  </si>
  <si>
    <t>2023/11/01 - 2023/11/40</t>
  </si>
  <si>
    <t>搭建制作-制作-常规背景结构-木质背板-异形木质背板：木结构, 表面刷涂料</t>
  </si>
  <si>
    <t>V200002977</t>
  </si>
  <si>
    <t>2023/11/01 - 2023/11/41</t>
  </si>
  <si>
    <t>搭建制作-制作-常规背景结构-木质背板-单面木质背板：木结构, 表面喷漆</t>
  </si>
  <si>
    <t>V200002978</t>
  </si>
  <si>
    <t>2023/11/01 - 2023/11/42</t>
  </si>
  <si>
    <t>搭建制作-制作-常规背景结构-木质背板-双面木质背板：木结构, 表面喷漆</t>
  </si>
  <si>
    <t>V200002979</t>
  </si>
  <si>
    <t>2023/11/01 - 2023/11/43</t>
  </si>
  <si>
    <t>搭建制作-制作-常规背景结构-木质背板-异形木质背板：木结构, 表面喷漆</t>
  </si>
  <si>
    <t>V200002980</t>
  </si>
  <si>
    <t>2023/11/01 - 2023/11/44</t>
  </si>
  <si>
    <t>搭建制作-制作-常规背景结构-木质背板-单面木质烤漆背板：木质烤漆，含支撑</t>
  </si>
  <si>
    <t>V200002981</t>
  </si>
  <si>
    <t>2023/11/01 - 2023/11/45</t>
  </si>
  <si>
    <t>搭建制作-制作-常规背景结构-木质背板-双面木质烤漆背板：木质烤漆，含支撑</t>
  </si>
  <si>
    <t>V200002982</t>
  </si>
  <si>
    <t>2023/11/01 - 2023/11/46</t>
  </si>
  <si>
    <t>搭建制作-制作-常规背景结构-木质背板-异形木质烤漆背板：木质烤漆，含支撑</t>
  </si>
  <si>
    <t>V200002983</t>
  </si>
  <si>
    <t>2023/11/01 - 2023/11/47</t>
  </si>
  <si>
    <t>搭建制作-制作-桁架-宝丽布+桁架-3.2m宽幅，黑底材质+无味（环保）油墨</t>
  </si>
  <si>
    <t>V200002984</t>
  </si>
  <si>
    <t>2023/11/01 - 2023/11/48</t>
  </si>
  <si>
    <t>搭建制作-制作-桁架-宝丽布+桁架-5m宽幅，黑底材质+无味（环保）油墨</t>
  </si>
  <si>
    <t>V200002985</t>
  </si>
  <si>
    <t>2023/11/01 - 2023/11/49</t>
  </si>
  <si>
    <t>搭建制作-制作-桁架-UV宝丽布+桁架-3.2m宽幅，黑底材质+无味（环保）油墨</t>
  </si>
  <si>
    <t>V200002986</t>
  </si>
  <si>
    <t>2023/11/01 - 2023/11/50</t>
  </si>
  <si>
    <t>搭建制作-制作-桁架-UV宝丽布+桁架-5m宽幅，黑底材质+无味（环保）油墨</t>
  </si>
  <si>
    <t>V200002987</t>
  </si>
  <si>
    <t>2023/11/01 - 2023/11/51</t>
  </si>
  <si>
    <t>搭建制作-制作-网格架-铁丝网格架-黑色铁丝网架，喷漆加槽钢固定</t>
  </si>
  <si>
    <t>V200002988</t>
  </si>
  <si>
    <t>2023/11/01 - 2023/11/52</t>
  </si>
  <si>
    <t>搭建制作-制作-钢结构-18工字钢--</t>
  </si>
  <si>
    <t>V200002989</t>
  </si>
  <si>
    <t>2023/11/01 - 2023/11/53</t>
  </si>
  <si>
    <t>搭建制作-制作-钢结构-20工字钢--</t>
  </si>
  <si>
    <t>V200002990</t>
  </si>
  <si>
    <t>2023/11/01 - 2023/11/54</t>
  </si>
  <si>
    <t>搭建制作-制作-钢结构-25工字钢-二层结构</t>
  </si>
  <si>
    <t>V200002991</t>
  </si>
  <si>
    <t>2023/11/01 - 2023/11/55</t>
  </si>
  <si>
    <t>搭建制作-制作-钢结构-U型钢-壁厚3mm</t>
  </si>
  <si>
    <t>V200002992</t>
  </si>
  <si>
    <t>2023/11/01 - 2023/11/56</t>
  </si>
  <si>
    <t>Ratecard序号</t>
  </si>
  <si>
    <t>报价大类</t>
  </si>
  <si>
    <t>一级区域</t>
  </si>
  <si>
    <t>二级区域</t>
  </si>
  <si>
    <t>具体内容</t>
  </si>
  <si>
    <t>业务编号
【非框架条目/无基准价格 无需填写】</t>
  </si>
  <si>
    <t xml:space="preserve"> 条目 </t>
  </si>
  <si>
    <t>*单价（含税）</t>
  </si>
  <si>
    <t>*数量1</t>
  </si>
  <si>
    <t>*单位1</t>
  </si>
  <si>
    <t>*数量2</t>
  </si>
  <si>
    <t>*单位2</t>
  </si>
  <si>
    <t>*条目来源
【选项】</t>
  </si>
  <si>
    <t xml:space="preserve"> 报价金额(元）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</si>
  <si>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</si>
  <si>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</si>
  <si>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</si>
  <si>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</si>
  <si>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</si>
  <si>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</si>
  <si>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</si>
  <si>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</si>
  <si>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</si>
  <si>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序号</t>
  </si>
  <si>
    <t xml:space="preserve"> 一级类别 </t>
  </si>
  <si>
    <t xml:space="preserve"> 二级类别 </t>
  </si>
  <si>
    <t xml:space="preserve"> 具体说明 </t>
  </si>
  <si>
    <t xml:space="preserve"> 计价单位 </t>
  </si>
  <si>
    <t>*条目来源</t>
  </si>
  <si>
    <t xml:space="preserve"> 差异金额 </t>
  </si>
  <si>
    <t/>
  </si>
  <si>
    <t>项目名称报价单</t>
  </si>
  <si>
    <t>项目名称</t>
  </si>
  <si>
    <t>2023年度 TikTok for Business 
出海营销奖颁奖典礼</t>
  </si>
  <si>
    <t>项目地址</t>
  </si>
  <si>
    <t>珠海</t>
  </si>
  <si>
    <t>结算标色说明</t>
  </si>
  <si>
    <t>项目时间</t>
  </si>
  <si>
    <t>2024.02-03</t>
  </si>
  <si>
    <t>项目人数</t>
  </si>
  <si>
    <t>字节跳动业务接口人</t>
  </si>
  <si>
    <t>张雨绯</t>
  </si>
  <si>
    <t>电话</t>
  </si>
  <si>
    <t>邮箱</t>
  </si>
  <si>
    <t>zhangyufei.0524@bytedance.com</t>
  </si>
  <si>
    <t>新增需求数量增加</t>
  </si>
  <si>
    <t>字节跳动采购接口人</t>
  </si>
  <si>
    <t>刘妤</t>
  </si>
  <si>
    <t>liuyu.423@bytedance.com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</si>
  <si>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</si>
  <si>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</si>
  <si>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</si>
  <si>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</si>
  <si>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</si>
  <si>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李思甜</t>
  </si>
  <si>
    <t>lisitian@cct.cn</t>
  </si>
  <si>
    <t>调整需求项目减少</t>
  </si>
  <si>
    <t>各版块费用占比</t>
  </si>
  <si>
    <t>含税报价(元）</t>
  </si>
  <si>
    <t>报价金额占比</t>
  </si>
  <si>
    <t>结算金额(元）</t>
  </si>
  <si>
    <t>结算金额占比</t>
  </si>
  <si>
    <t>差异金额</t>
  </si>
  <si>
    <t>费用变化概述</t>
  </si>
  <si>
    <t>搭建制作类</t>
  </si>
  <si>
    <t>AVL设备类</t>
  </si>
  <si>
    <t>第三方人员类</t>
  </si>
  <si>
    <t>Onsite 人员类</t>
  </si>
  <si>
    <t>创意团队类</t>
  </si>
  <si>
    <t>差旅接待类</t>
  </si>
  <si>
    <t>物资采买类</t>
  </si>
  <si>
    <t>场地相关类</t>
  </si>
  <si>
    <t>报批相关类</t>
  </si>
  <si>
    <t>其他代垫付</t>
  </si>
  <si>
    <t>服务费</t>
  </si>
  <si>
    <t>票面税率</t>
  </si>
  <si>
    <t>合计</t>
  </si>
  <si>
    <t>单场最终金额</t>
  </si>
  <si>
    <t>请各位合作伙伴注意：
字节跳动集团承诺按照贵公司的Ratecard (费用标准) 和有效服务内容为贵公司提供的服务付费，除此之外所有费用应为含税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 3.框架内物料”sheet为Ratecard约定的基准价格，“2.报价结算清单”所用到的“索引基础物料序号”，需对应在“3.框架内物料”sheet填入含税单价，价格必须为“绝对值”，不能填写区间值。
2、在“ 2.报价结算清单”sheet，E列填入本次报价所需使用的基础项【序号】，以自动带出“具体说明”、“计价单位”、“含税单价（元）”。
3、未在“3.框架内物料”中列明的项，则在“2.报价结算清单”sheet，E列填入【框架外物料】。
4、在“2.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</si>
  <si>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r>
      <rPr>
        <b/>
        <sz val="11"/>
        <color indexed="8"/>
        <rFont val="微软雅黑"/>
        <charset val="134"/>
      </rPr>
      <t>结算标色说明</t>
    </r>
    <r>
      <rPr>
        <sz val="11"/>
        <color rgb="FF000000"/>
        <rFont val="微软雅黑"/>
        <charset val="134"/>
      </rPr>
      <t>（整行底色填充）</t>
    </r>
  </si>
  <si>
    <t>报价模块</t>
  </si>
  <si>
    <t>#</t>
  </si>
  <si>
    <t>索引基础价格
「Ratecard序号」</t>
  </si>
  <si>
    <t>价格库业务编号</t>
  </si>
  <si>
    <t>条目名称 (请勿修改灰色格内公式)</t>
  </si>
  <si>
    <t>计价单位</t>
  </si>
  <si>
    <t>含税单价
（元）</t>
  </si>
  <si>
    <t>结算单价
（元）</t>
  </si>
  <si>
    <t>报价数量</t>
  </si>
  <si>
    <t>结算数量</t>
  </si>
  <si>
    <t>报价天数</t>
  </si>
  <si>
    <t>结算天数</t>
  </si>
  <si>
    <t>报价金额
（元）</t>
  </si>
  <si>
    <t>结算金额
(元）</t>
  </si>
  <si>
    <t>备注（如尺寸、型号）或其他说明</t>
  </si>
  <si>
    <t>结案报告第几页</t>
  </si>
  <si>
    <t>搭建制作</t>
  </si>
  <si>
    <t>元</t>
  </si>
  <si>
    <t>搭建制作类单项合计</t>
  </si>
  <si>
    <t>AVL设备</t>
  </si>
  <si>
    <t>框架外物料</t>
  </si>
  <si>
    <t>AVL设备类单项合计</t>
  </si>
  <si>
    <t>第三方人员</t>
  </si>
  <si>
    <t>第三方人员类单项合计</t>
  </si>
  <si>
    <r>
      <rPr>
        <b/>
        <sz val="14"/>
        <color theme="1"/>
        <rFont val="微软雅黑"/>
        <charset val="134"/>
      </rPr>
      <t>Onsite人员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>（含供应商人员及导游等）</t>
    </r>
  </si>
  <si>
    <t>工作人员</t>
  </si>
  <si>
    <t>项目总监</t>
  </si>
  <si>
    <t>D#001</t>
  </si>
  <si>
    <t>项目经理</t>
  </si>
  <si>
    <t>D#002</t>
  </si>
  <si>
    <t>项目助理</t>
  </si>
  <si>
    <t>D#003</t>
  </si>
  <si>
    <t>人/天</t>
  </si>
  <si>
    <t>Onsite 人员类单项合计</t>
  </si>
  <si>
    <r>
      <rPr>
        <b/>
        <sz val="14"/>
        <color theme="1"/>
        <rFont val="微软雅黑"/>
        <charset val="134"/>
      </rPr>
      <t>创意团队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>（含演出日、彩排日及每个岗位实际参与的筹备日期）</t>
    </r>
  </si>
  <si>
    <t>创意团队类单项合计</t>
  </si>
  <si>
    <r>
      <rPr>
        <b/>
        <sz val="14"/>
        <color theme="1"/>
        <rFont val="微软雅黑"/>
        <charset val="134"/>
      </rPr>
      <t>差旅接待</t>
    </r>
    <r>
      <rPr>
        <b/>
        <sz val="12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>（含乙方人员、接待嘉宾的机票、酒店、订车、餐食等）</t>
    </r>
  </si>
  <si>
    <t>大交通</t>
  </si>
  <si>
    <t>工作人员踩点费用</t>
  </si>
  <si>
    <t>H#001</t>
  </si>
  <si>
    <t>预估，以实际消费为准</t>
  </si>
  <si>
    <t>工作人员大交通</t>
  </si>
  <si>
    <t>工作人员住宿</t>
  </si>
  <si>
    <t>工作人员餐</t>
  </si>
  <si>
    <t>工作人员市内交通</t>
  </si>
  <si>
    <t>市内交通</t>
  </si>
  <si>
    <t>嘉宾商务简餐</t>
  </si>
  <si>
    <t>差旅团队类单项合计</t>
  </si>
  <si>
    <r>
      <rPr>
        <b/>
        <sz val="14"/>
        <rFont val="微软雅黑"/>
        <charset val="134"/>
      </rPr>
      <t>物资采买</t>
    </r>
    <r>
      <rPr>
        <b/>
        <sz val="9"/>
        <rFont val="微软雅黑"/>
        <charset val="134"/>
      </rPr>
      <t xml:space="preserve">
</t>
    </r>
    <r>
      <rPr>
        <sz val="8"/>
        <rFont val="微软雅黑"/>
        <charset val="134"/>
      </rPr>
      <t>（直接采买型，需提供购买链接/购买凭证）</t>
    </r>
  </si>
  <si>
    <t>广东</t>
  </si>
  <si>
    <t>珠海仁恒洲际酒店</t>
  </si>
  <si>
    <t>晚宴酒水</t>
  </si>
  <si>
    <t>物资采买类单项合计</t>
  </si>
  <si>
    <r>
      <rPr>
        <b/>
        <sz val="14"/>
        <rFont val="微软雅黑"/>
        <charset val="134"/>
      </rPr>
      <t xml:space="preserve">场地相关
</t>
    </r>
    <r>
      <rPr>
        <sz val="8"/>
        <rFont val="微软雅黑"/>
        <charset val="134"/>
      </rPr>
      <t>（场地直接费用及场地方强关联的间接费用，需提第三方合同/支付凭证）</t>
    </r>
  </si>
  <si>
    <t>据实结算</t>
  </si>
  <si>
    <t>城景大床房含早</t>
  </si>
  <si>
    <t>间</t>
  </si>
  <si>
    <t>2月29日-3月2日</t>
  </si>
  <si>
    <t>海景大床房含早</t>
  </si>
  <si>
    <t>城景双床房含早</t>
  </si>
  <si>
    <t>大宴会厅1/3厅，250平</t>
  </si>
  <si>
    <t>个</t>
  </si>
  <si>
    <t>28号8点-29号晚上12点搭建，1号活动</t>
  </si>
  <si>
    <t>大宴会厅全厅，800平</t>
  </si>
  <si>
    <t>29号2点-29号晚上12点搭建，1号活动</t>
  </si>
  <si>
    <t>新娘间，12平</t>
  </si>
  <si>
    <t>2月29日-3月1日使用，免费赠送</t>
  </si>
  <si>
    <t>多功能1，32平</t>
  </si>
  <si>
    <t>多功能2，32平</t>
  </si>
  <si>
    <t>2月29日-3月1日使用</t>
  </si>
  <si>
    <t>多功能3，72平</t>
  </si>
  <si>
    <t>3月1日，13:00-17:00，可提前4小时进场</t>
  </si>
  <si>
    <t>多功能4，72平</t>
  </si>
  <si>
    <t>多功能5，32平</t>
  </si>
  <si>
    <t>婚礼堂，232平</t>
  </si>
  <si>
    <t>2月29日-3月1日</t>
  </si>
  <si>
    <t>自助午餐</t>
  </si>
  <si>
    <t>3月1日，预估，以实际消费为准</t>
  </si>
  <si>
    <t>自助晚餐</t>
  </si>
  <si>
    <t>2月29日，预估，以实际消费为准</t>
  </si>
  <si>
    <t>圆桌晚宴</t>
  </si>
  <si>
    <t>序厅酒水</t>
  </si>
  <si>
    <t>酒吧包间</t>
  </si>
  <si>
    <t>酒吧费用</t>
  </si>
  <si>
    <t>场地相关类单项合计</t>
  </si>
  <si>
    <r>
      <rPr>
        <b/>
        <sz val="14"/>
        <rFont val="微软雅黑"/>
        <charset val="134"/>
      </rPr>
      <t>报批及安保</t>
    </r>
    <r>
      <rPr>
        <b/>
        <sz val="8"/>
        <rFont val="微软雅黑"/>
        <charset val="134"/>
      </rPr>
      <t xml:space="preserve">
</t>
    </r>
    <r>
      <rPr>
        <sz val="8"/>
        <rFont val="微软雅黑"/>
        <charset val="134"/>
      </rPr>
      <t>（需提第三方合同/支付凭证）</t>
    </r>
  </si>
  <si>
    <t>项</t>
  </si>
  <si>
    <t>报批及安保类类单项合计</t>
  </si>
  <si>
    <r>
      <rPr>
        <b/>
        <sz val="14"/>
        <rFont val="微软雅黑"/>
        <charset val="134"/>
      </rPr>
      <t>其他代垫付</t>
    </r>
    <r>
      <rPr>
        <b/>
        <sz val="9"/>
        <rFont val="微软雅黑"/>
        <charset val="134"/>
      </rPr>
      <t xml:space="preserve">
</t>
    </r>
    <r>
      <rPr>
        <sz val="8"/>
        <rFont val="微软雅黑"/>
        <charset val="134"/>
      </rPr>
      <t>（乙方拥有自有合适资源，甲方指定第三方供应商）</t>
    </r>
  </si>
  <si>
    <t>其他代垫付单项合计</t>
  </si>
  <si>
    <t>汇总（未含服务费）、</t>
  </si>
  <si>
    <t>服务费及税费</t>
  </si>
  <si>
    <t>M#004</t>
  </si>
  <si>
    <t>M#005</t>
  </si>
  <si>
    <t>M#006</t>
  </si>
  <si>
    <t>M#007</t>
  </si>
  <si>
    <t>M#008</t>
  </si>
  <si>
    <t>M#003</t>
  </si>
  <si>
    <t>服务费及税费单项合计</t>
  </si>
  <si>
    <t>是否开具增值税专用发票</t>
  </si>
  <si>
    <t>是</t>
  </si>
  <si>
    <t>合计（含服务费）</t>
  </si>
  <si>
    <t>最终金额</t>
  </si>
  <si>
    <t>框架内物料</t>
  </si>
  <si>
    <t>占比</t>
  </si>
  <si>
    <t>原则不超过30%</t>
  </si>
  <si>
    <t>原则不超过5%</t>
  </si>
  <si>
    <t>Ratecard序号
（请勿修改）</t>
  </si>
  <si>
    <t>价格库业务编号
（请勿修改）</t>
  </si>
  <si>
    <t>条目名称（请勿修改）</t>
  </si>
  <si>
    <t>含税单价（元）</t>
  </si>
  <si>
    <t>单位 1
数量汇总</t>
  </si>
  <si>
    <t>单位 2
天数汇总</t>
  </si>
  <si>
    <t>单项汇总（元）</t>
  </si>
  <si>
    <t>A#001</t>
  </si>
  <si>
    <t>平米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</si>
  <si>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</si>
  <si>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</si>
  <si>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</si>
  <si>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</si>
  <si>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</si>
  <si>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</si>
  <si>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</si>
  <si>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</si>
  <si>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</si>
  <si>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</si>
  <si>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</si>
  <si>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</si>
  <si>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</si>
  <si>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</si>
  <si>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</si>
  <si>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</si>
  <si>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</si>
  <si>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</si>
  <si>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</si>
  <si>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</si>
  <si>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</si>
  <si>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</si>
  <si>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</si>
  <si>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米</t>
  </si>
  <si>
    <t>A#025</t>
  </si>
  <si>
    <t>A#026</t>
  </si>
  <si>
    <t>A#027</t>
  </si>
  <si>
    <t>A#028</t>
  </si>
  <si>
    <t>搭建制作-制作-钢结构-16U型钢-壁厚8mm</t>
  </si>
  <si>
    <t>A#029</t>
  </si>
  <si>
    <t>搭建制作-制作-钢结构-32U型钢-壁厚10mm</t>
  </si>
  <si>
    <t>A#030</t>
  </si>
  <si>
    <t>搭建制作-制作-钢结构-30*30方钢-壁厚8mm</t>
  </si>
  <si>
    <t>A#031</t>
  </si>
  <si>
    <t>搭建制作-制作-钢结构-桁架-200mm*200mm桁架</t>
  </si>
  <si>
    <t>A#032</t>
  </si>
  <si>
    <t>搭建制作-制作-钢结构-结构钢板配重-Q215钢板，切割焊接，厚度10mm</t>
  </si>
  <si>
    <t>A#033</t>
  </si>
  <si>
    <t>搭建制作-制作-装饰材料-防火板-国产，厚度3mm</t>
  </si>
  <si>
    <t>A#034</t>
  </si>
  <si>
    <t>搭建制作-制作-装饰材料-铝塑板-国产，单面板</t>
  </si>
  <si>
    <t>A#035</t>
  </si>
  <si>
    <t>搭建制作-制作-装饰材料-丙烯涂料-国产,一般品牌、无味环保</t>
  </si>
  <si>
    <t>A#036</t>
  </si>
  <si>
    <t>搭建制作-制作-装饰材料-乳胶漆-国产,一般品牌、无味环保</t>
  </si>
  <si>
    <t>A#037</t>
  </si>
  <si>
    <t>搭建制作-制作-装饰材料-墙纸-国产，单色</t>
  </si>
  <si>
    <t>A#038</t>
  </si>
  <si>
    <t>搭建制作-制作-装饰材料-喷漆-金属漆，三层喷漆</t>
  </si>
  <si>
    <t>A#039</t>
  </si>
  <si>
    <t>搭建制作-制作-装饰材料-烤漆-三层烤漆,普通品牌</t>
  </si>
  <si>
    <t>A#040</t>
  </si>
  <si>
    <t>搭建制作-制作-装饰材料-防火涂料-中南等国产品牌</t>
  </si>
  <si>
    <t>A#041</t>
  </si>
  <si>
    <t>搭建制作-制作-装饰材料-防水乳胶漆-中南等国产品牌</t>
  </si>
  <si>
    <t>A#042</t>
  </si>
  <si>
    <t>搭建制作-制作-装饰材料-亚克力-国产 3mm</t>
  </si>
  <si>
    <t>A#043</t>
  </si>
  <si>
    <t>搭建制作-制作-装饰材料-亚克力-国产 5mm</t>
  </si>
  <si>
    <t>A#044</t>
  </si>
  <si>
    <t>搭建制作-制作-装饰材料-亚克力-国产 10mm</t>
  </si>
  <si>
    <t>A#045</t>
  </si>
  <si>
    <t>搭建制作-制作-装饰材料-钢化玻璃-青玻-厚度8mm</t>
  </si>
  <si>
    <t>A#046</t>
  </si>
  <si>
    <t>搭建制作-制作-装饰材料-钢化玻璃-普通清玻璃10mm钢化</t>
  </si>
  <si>
    <t>A#047</t>
  </si>
  <si>
    <t>搭建制作-制作-装饰材料-钢化玻璃-普通清玻璃12mm钢化</t>
  </si>
  <si>
    <t>A#048</t>
  </si>
  <si>
    <t>搭建制作-制作-装饰材料-钢化玻璃-普通清玻璃15mm钢化</t>
  </si>
  <si>
    <t>A#049</t>
  </si>
  <si>
    <t>搭建制作-制作-装饰材料-钢化玻璃-超白玻璃10mm钢化</t>
  </si>
  <si>
    <t>A#050</t>
  </si>
  <si>
    <t>搭建制作-制作-装饰材料-钢化玻璃-超白玻璃12mm钢化</t>
  </si>
  <si>
    <t>A#051</t>
  </si>
  <si>
    <t>搭建制作-制作-装饰材料-钢化玻璃-超白玻璃15mm钢化</t>
  </si>
  <si>
    <t>A#052</t>
  </si>
  <si>
    <t>搭建制作-制作-装饰材料-有色玻璃-5mm有色镜</t>
  </si>
  <si>
    <t>A#053</t>
  </si>
  <si>
    <t>搭建制作-制作-装饰材料-KT板-亚展A类板</t>
  </si>
  <si>
    <t>A#054</t>
  </si>
  <si>
    <t>搭建制作-制作-装饰材料-展板-白色PVC展板，3.2mm</t>
  </si>
  <si>
    <t>A#055</t>
  </si>
  <si>
    <t>搭建制作-制作-装饰材料-不锈钢-304 镜面</t>
  </si>
  <si>
    <t>A#056</t>
  </si>
  <si>
    <t>搭建制作-制作-装饰材料-亚克力镜面板-亚克力镜面板金、银色等</t>
  </si>
  <si>
    <t>A#057</t>
  </si>
  <si>
    <t>搭建制作-制作-装饰材料-PVC镜面板-厚度30毫米</t>
  </si>
  <si>
    <t>A#058</t>
  </si>
  <si>
    <t>搭建制作-制作-装饰材料-无限镜-框架结构，最外层玻璃，内侧镜子结构</t>
  </si>
  <si>
    <t>A#059</t>
  </si>
  <si>
    <t>搭建制作-制作-装饰材料-波音片-国产</t>
  </si>
  <si>
    <t>A#060</t>
  </si>
  <si>
    <t>搭建制作-制作-装饰材料-仿真植物墙-混搭植物</t>
  </si>
  <si>
    <t>A#061</t>
  </si>
  <si>
    <t>搭建制作-制作-装饰材料-油漆-亮面漆</t>
  </si>
  <si>
    <t>A#062</t>
  </si>
  <si>
    <t>搭建制作-制作-展台-木制烤漆-高度1米内，含抽屉、开门</t>
  </si>
  <si>
    <t>延米</t>
  </si>
  <si>
    <t>A#063</t>
  </si>
  <si>
    <t>搭建制作-制作-异形展台-木制烤漆-高度1米内，含抽屉、开门</t>
  </si>
  <si>
    <t>A#064</t>
  </si>
  <si>
    <t>搭建制作-制作-展台-木制防火板-高度1米内，含抽屉、开门</t>
  </si>
  <si>
    <t>A#065</t>
  </si>
  <si>
    <t>搭建制作-制作-异形展台-木制防火板-高度1米内，含抽屉、开门</t>
  </si>
  <si>
    <t>A#066</t>
  </si>
  <si>
    <t>搭建制作-制作-展柜-木制烤漆-高度2.4米内，含抽屉、开门</t>
  </si>
  <si>
    <t>A#067</t>
  </si>
  <si>
    <t>搭建制作-制作-异形展柜-木制烤漆-高度2.4米内，含抽屉、开门</t>
  </si>
  <si>
    <t>A#068</t>
  </si>
  <si>
    <t>搭建制作-制作-展柜-木制防火板-高度2.4米内，含抽屉、开门</t>
  </si>
  <si>
    <t>A#069</t>
  </si>
  <si>
    <t>搭建制作-制作-异形展柜-木制防火板-高度2.4米内，含抽屉、开门</t>
  </si>
  <si>
    <t>A#070</t>
  </si>
  <si>
    <t>搭建制作-制作-地毯-普通展览地毯-3mm</t>
  </si>
  <si>
    <t>A#071</t>
  </si>
  <si>
    <t>搭建制作-制作-地毯-加厚展览地毯-5-7mm</t>
  </si>
  <si>
    <t>A#072</t>
  </si>
  <si>
    <t>搭建制作-制作-地毯-阻燃拉绒地毯--</t>
  </si>
  <si>
    <t>A#073</t>
  </si>
  <si>
    <t>搭建制作-制作-地毯-圈绒地毯--</t>
  </si>
  <si>
    <t>A#074</t>
  </si>
  <si>
    <t>搭建制作-制作-地毯-草皮地毯-5cm以下</t>
  </si>
  <si>
    <t>A#075</t>
  </si>
  <si>
    <t>搭建制作-制作-地毯-草皮地毯-5cm以上</t>
  </si>
  <si>
    <t>A#076</t>
  </si>
  <si>
    <t>搭建制作-制作-地台-舞台结构-钢结构地台支撑 高10cm</t>
  </si>
  <si>
    <t>A#077</t>
  </si>
  <si>
    <t>搭建制作-制作-地台-舞台结构-钢结构地台支撑 高20cm</t>
  </si>
  <si>
    <t>A#078</t>
  </si>
  <si>
    <t>搭建制作-制作-地台-舞台结构-钢结构地台支撑 高40cm</t>
  </si>
  <si>
    <t>A#079</t>
  </si>
  <si>
    <t>搭建制作-制作-地台-舞台结构-钢结构地台支撑 高60cm</t>
  </si>
  <si>
    <t>A#080</t>
  </si>
  <si>
    <t>搭建制作-制作-地台-舞台结构-钢结构地台支撑 高80cm</t>
  </si>
  <si>
    <t>A#081</t>
  </si>
  <si>
    <t>搭建制作-制作-地台-舞台结构-钢结构地台支撑 高100cm</t>
  </si>
  <si>
    <t>A#082</t>
  </si>
  <si>
    <t>搭建制作-制作-地台-舞台结构-钢结构地台支撑 高150cm</t>
  </si>
  <si>
    <t>A#083</t>
  </si>
  <si>
    <t>搭建制作-制作-地台-舞台结构-木结构，LED支撑地台 高20cm</t>
  </si>
  <si>
    <t>A#084</t>
  </si>
  <si>
    <t>搭建制作-制作-地台-舞台结构-木结构，LED支撑地台 高40cm</t>
  </si>
  <si>
    <t>A#085</t>
  </si>
  <si>
    <t>搭建制作-制作-地台-舞台结构-木结构，LED支撑地台 高60cm</t>
  </si>
  <si>
    <t>A#086</t>
  </si>
  <si>
    <t>搭建制作-制作-地台-舞台结构-木结构，LED支撑地台 高80cm</t>
  </si>
  <si>
    <t>A#087</t>
  </si>
  <si>
    <t>搭建制作-制作-地台-舞台结构-木结构，LED支撑地台 高100cm</t>
  </si>
  <si>
    <t>A#088</t>
  </si>
  <si>
    <t>搭建制作-制作-地台面材-强化复合木地板/多层板--</t>
  </si>
  <si>
    <t>A#089</t>
  </si>
  <si>
    <t>搭建制作-制作-地台面材-三聚氰铵地板-15mm</t>
  </si>
  <si>
    <t>A#090</t>
  </si>
  <si>
    <t>搭建制作-制作-地台面材-淋油板-15mm</t>
  </si>
  <si>
    <t>A#091</t>
  </si>
  <si>
    <t>搭建制作-制作-地台面材-pvc地胶-国产</t>
  </si>
  <si>
    <t>A#092</t>
  </si>
  <si>
    <t>搭建制作-制作-地面材质-美工地贴-普通地贴</t>
  </si>
  <si>
    <t>A#093</t>
  </si>
  <si>
    <t>搭建制作-制作-地面材质-美工地贴-加厚地贴</t>
  </si>
  <si>
    <t>A#094</t>
  </si>
  <si>
    <t>搭建制作-制作-地面材质-钢化玻璃--</t>
  </si>
  <si>
    <t>A#095</t>
  </si>
  <si>
    <t>搭建制作-制作-地台结构-调节脚地台（腿和面板一整套）-钢管调节地台，配车展舞台面板，奥克坦姆</t>
  </si>
  <si>
    <t>A#096</t>
  </si>
  <si>
    <t>搭建制作-制作-地台结构-地台-木质含龙骨，10-30CM</t>
  </si>
  <si>
    <t>A#097</t>
  </si>
  <si>
    <t>搭建制作-制作-地台结构-地台包边-宽度35mm，厚度6mm铝合金</t>
  </si>
  <si>
    <t>A#098</t>
  </si>
  <si>
    <t>搭建制作-制作-地台结构-铁制地台 0.3m--0.5m-国标3*5钢架结构+两层15厘夹板</t>
  </si>
  <si>
    <t>A#099</t>
  </si>
  <si>
    <t>搭建制作-制作-地台结构-铁制地台 0.5m--1.5m-国标3*5钢架结构+两层15厘夹板</t>
  </si>
  <si>
    <t>A#100</t>
  </si>
  <si>
    <t>搭建制作-制作-地台结构-铁制地台 &lt;2.5m-国标3*5钢架结构+国标4*4方管+两层15厘夹板</t>
  </si>
  <si>
    <t>A#101</t>
  </si>
  <si>
    <t>搭建制作-制作-地台结构-铝收边条-角铝25*25*1.0</t>
  </si>
  <si>
    <t>A#102</t>
  </si>
  <si>
    <t>搭建制作-制作-地台结构-不锈钢收边条-不锈钢25*25*1.0</t>
  </si>
  <si>
    <t>A#107</t>
  </si>
  <si>
    <t>搭建制作-制作-机械结构-钢缆升降机-电控钢丝绳升降机，提升速度15m/min 以内</t>
  </si>
  <si>
    <t>台</t>
  </si>
  <si>
    <t>A#108</t>
  </si>
  <si>
    <t>搭建制作-制作-机械结构-液压升降机-承重2吨以内</t>
  </si>
  <si>
    <t>A#109</t>
  </si>
  <si>
    <t>搭建制作-制作-台阶-木结构，不含表面包裹材质-常规台阶定制，非异形</t>
  </si>
  <si>
    <t>阶/米</t>
  </si>
  <si>
    <t>A#110</t>
  </si>
  <si>
    <t>搭建制作-制作-斜坡-斜坡-H15cm以内</t>
  </si>
  <si>
    <t>A#111</t>
  </si>
  <si>
    <t>搭建制作-制作-过桥板-过桥板-橡胶过桥板，30-40cm宽</t>
  </si>
  <si>
    <t>A#112</t>
  </si>
  <si>
    <t>搭建制作-制作-板材-密度板5-8mm厚-密度板单面裱写真画面</t>
  </si>
  <si>
    <t>A#113</t>
  </si>
  <si>
    <t>搭建制作-制作-板材-密度板10-15mm厚-密度板单面裱写真画面</t>
  </si>
  <si>
    <t>A#114</t>
  </si>
  <si>
    <t>搭建制作-制作-板材-密度板20mm厚-密度板单面裱写真画面</t>
  </si>
  <si>
    <t>A#115</t>
  </si>
  <si>
    <t>搭建制作-制作-板材-KT板-KT板单面裱写真画面</t>
  </si>
  <si>
    <t>A#116</t>
  </si>
  <si>
    <t>搭建制作-制作-板材-KT板-KT板双面裱写真画面</t>
  </si>
  <si>
    <t>A#117</t>
  </si>
  <si>
    <t>搭建制作-制作-板材-亚克力UV喷绘画面-异型模切</t>
  </si>
  <si>
    <t>A#118</t>
  </si>
  <si>
    <t>搭建制作-制作-板材-雪佛板5-8mm厚-密度板单面裱写真画面</t>
  </si>
  <si>
    <t>A#119</t>
  </si>
  <si>
    <t>搭建制作-制作-板材-雪佛板10-15mm厚-密度板单面裱写真画面</t>
  </si>
  <si>
    <t>A#120</t>
  </si>
  <si>
    <t>搭建制作-制作-板材-雪佛板20mm-密度板单面裱写真画面</t>
  </si>
  <si>
    <t>A#121</t>
  </si>
  <si>
    <t>搭建制作-制作-刻字-即时贴字-品牌：威诗柏/333 同级或以上</t>
  </si>
  <si>
    <t>A#122</t>
  </si>
  <si>
    <t>搭建制作-制作-立体雕刻字-雪弗板字-10mm</t>
  </si>
  <si>
    <t>A#123</t>
  </si>
  <si>
    <t>搭建制作-制作-立体雕刻字-雪弗板字-15mm</t>
  </si>
  <si>
    <t>A#124</t>
  </si>
  <si>
    <t>搭建制作-制作-立体雕刻字-雪弗板字-20mm</t>
  </si>
  <si>
    <t>A#125</t>
  </si>
  <si>
    <t>搭建制作-制作-立体雕刻字-有机玻璃/亚克力-10mm</t>
  </si>
  <si>
    <t>A#126</t>
  </si>
  <si>
    <t>搭建制作-制作-立体雕刻字-泡沫字-50mm</t>
  </si>
  <si>
    <t>A#127</t>
  </si>
  <si>
    <t>搭建制作-制作-立体雕刻字-泡沫字-100mm</t>
  </si>
  <si>
    <t>A#128</t>
  </si>
  <si>
    <t>搭建制作-制作-立体雕刻字-不锈钢字--</t>
  </si>
  <si>
    <t>A#129</t>
  </si>
  <si>
    <t>搭建制作-制作-立体雕刻字-10mm亚克力阴刻--</t>
  </si>
  <si>
    <t>A#130</t>
  </si>
  <si>
    <t>搭建制作-制作-立体雕刻字-KT板字-3mm</t>
  </si>
  <si>
    <t>A#131</t>
  </si>
  <si>
    <t>搭建制作-制作-立体雕刻字-密度板字--</t>
  </si>
  <si>
    <t>A#132</t>
  </si>
  <si>
    <t>搭建制作-制作-立体雕刻字-喷漆立体字--</t>
  </si>
  <si>
    <t>A#133</t>
  </si>
  <si>
    <t>搭建制作-制作-立体雕刻字-喷漆立体字+底座--</t>
  </si>
  <si>
    <t>A#134</t>
  </si>
  <si>
    <t>搭建制作-制作-立体雕刻字-乳胶漆立体字--</t>
  </si>
  <si>
    <t>A#135</t>
  </si>
  <si>
    <t>搭建制作-制作-立体雕刻字-乳胶漆立体字+底座--</t>
  </si>
  <si>
    <t>A#136</t>
  </si>
  <si>
    <t>搭建制作-制作-立体雕刻字-亚克力金属拉丝包边(含LED灯珠)--</t>
  </si>
  <si>
    <t>A#137</t>
  </si>
  <si>
    <t>搭建制作-制作-立体雕刻字-木结构喷漆字--</t>
  </si>
  <si>
    <t>A#138</t>
  </si>
  <si>
    <t>搭建制作-制作-立体雕刻字-木烤漆字--</t>
  </si>
  <si>
    <t>A#143</t>
  </si>
  <si>
    <t>搭建制作-制作-发光字-树脂发光字-80mm</t>
  </si>
  <si>
    <t>A#144</t>
  </si>
  <si>
    <t>搭建制作-制作-灯带-LED单色灯带-品牌greethink，灯带型号5050，灯珠颗数60珠/米</t>
  </si>
  <si>
    <t>A#145</t>
  </si>
  <si>
    <t>搭建制作-制作-灯带-匀光柔性霓虹灯条-柔性、抗碎、防水专业线性霓虹灯光装饰</t>
  </si>
  <si>
    <t>A#146</t>
  </si>
  <si>
    <t>搭建制作-制作-灯带-RGB 灯带-含电线，变压器</t>
  </si>
  <si>
    <t>A#147</t>
  </si>
  <si>
    <t>搭建制作-制作-变压器-低压变压器-5-24V变压器</t>
  </si>
  <si>
    <t>A#148</t>
  </si>
  <si>
    <t>搭建制作-制作-变压器-低压变压器-防水</t>
  </si>
  <si>
    <t>A#149</t>
  </si>
  <si>
    <t>搭建制作-制作-灯箱-内嵌灯箱-木结构开凹槽， 藏led550贴片，外表与墙体齐平，深度大于150mm</t>
  </si>
  <si>
    <t>A#150</t>
  </si>
  <si>
    <t>搭建制作-制作-灯箱-半嵌灯箱-木结构开凹槽，藏led550贴片，外表突出墙体，深度大于150mm</t>
  </si>
  <si>
    <t>A#151</t>
  </si>
  <si>
    <t>搭建制作-制作-灯箱-外挂灯箱-藏led550贴片，外表突出墙体，深度大于150mm</t>
  </si>
  <si>
    <t>A#152</t>
  </si>
  <si>
    <t>搭建制作-制作-灯箱-超薄灯箱-深度小于150mm</t>
  </si>
  <si>
    <t>A#153</t>
  </si>
  <si>
    <t>搭建制作-制作-灯箱字-亚克力围边立体字-含led550贴片，含损耗，高度60cm以内,字体高度50CM以内</t>
  </si>
  <si>
    <t>A#154</t>
  </si>
  <si>
    <t>搭建制作-制作-灯箱字-亚克力吸塑立体字-含led550贴片，含损耗，高度60cm以内</t>
  </si>
  <si>
    <t>A#155</t>
  </si>
  <si>
    <t>搭建制作-制作-灯箱字-不锈钢围边灯箱字-含led550贴片，含损耗，高度60cm以内</t>
  </si>
  <si>
    <t>A#156</t>
  </si>
  <si>
    <t>搭建制作-制作-指引-油画架-木质，不含画面</t>
  </si>
  <si>
    <t>A#157</t>
  </si>
  <si>
    <t>搭建制作-制作-指引-木质T型-0.8m X 2m，含双面写真、钢板配重</t>
  </si>
  <si>
    <t>A#158</t>
  </si>
  <si>
    <t>搭建制作-制作-指引-铝型材指示板-0.8m X 2m，含双面写真、钢板配重</t>
  </si>
  <si>
    <t>A#159</t>
  </si>
  <si>
    <t>搭建制作-制作-指引-注水道旗-高度3米，加强铝合金旗杆，5级以上抗风性，双面画面旗帜布120cmx380cm（含30升以上升注水量配重支撑）</t>
  </si>
  <si>
    <t>A#160</t>
  </si>
  <si>
    <t>搭建制作-制作-指引-注水道旗-高度5米，加强铝合金旗杆，5级以上抗风性，双面画面旗帜布120cmx380cm（含30升以上升注水量配重支撑）</t>
  </si>
  <si>
    <t>A#161</t>
  </si>
  <si>
    <t>搭建制作-制作-指引-X展架-铝合金材质，60*160cm，含写真画面</t>
  </si>
  <si>
    <t>套</t>
  </si>
  <si>
    <t>A#162</t>
  </si>
  <si>
    <t>搭建制作-制作-指引-X展架-铝合金材质，80*180cm，含写真画面</t>
  </si>
  <si>
    <t>A#163</t>
  </si>
  <si>
    <t>搭建制作-制作-指引-易拉宝-铝合金材质，80*200cm，含写真画面</t>
  </si>
  <si>
    <t>A#164</t>
  </si>
  <si>
    <t>搭建制作-制作-指引-易拉宝-铝合金材质，120*200cm，含写真画面</t>
  </si>
  <si>
    <t>A#165</t>
  </si>
  <si>
    <t>搭建制作-制作-指引-立式KT板挂画架-金属H型伸缩立杆，,不含画面</t>
  </si>
  <si>
    <t>A#166</t>
  </si>
  <si>
    <t>搭建制作-制作-指引-金属H架-铁质，A2大小，含画面</t>
  </si>
  <si>
    <t>A#167</t>
  </si>
  <si>
    <t>搭建制作-制作-指引-金属H架-铁质，A3大小，含画面</t>
  </si>
  <si>
    <t>A#168</t>
  </si>
  <si>
    <t>搭建制作-制作-指引-金属H架-铁质，A4大小，含画面</t>
  </si>
  <si>
    <t>A#169</t>
  </si>
  <si>
    <t>搭建制作-制作-抽奖箱-亚克力材料-50*50*50cm，含画面</t>
  </si>
  <si>
    <t>只</t>
  </si>
  <si>
    <t>A#170</t>
  </si>
  <si>
    <t>搭建制作-制作-抽奖箱-kt板材料-50*50*50cm，含画面</t>
  </si>
  <si>
    <t>A#171</t>
  </si>
  <si>
    <t>搭建制作-制作-布艺-黑、白丝绒布--</t>
  </si>
  <si>
    <t>A#172</t>
  </si>
  <si>
    <t>搭建制作-制作-布艺-遮光布-单层</t>
  </si>
  <si>
    <t>A#173</t>
  </si>
  <si>
    <t>搭建制作-制作-布艺-星空幕 （含星空灯）--</t>
  </si>
  <si>
    <t>A#174</t>
  </si>
  <si>
    <t>搭建制作-制作-布艺-单片铁架结构绷网格布-50方管</t>
  </si>
  <si>
    <t>A#175</t>
  </si>
  <si>
    <t>搭建制作-制作-布艺-单片铁架绷喷绘布-50方管</t>
  </si>
  <si>
    <t>A#176</t>
  </si>
  <si>
    <t>搭建制作-制作-布艺-单片铁架綳软膜--</t>
  </si>
  <si>
    <t>A#177</t>
  </si>
  <si>
    <t>搭建制作-制作-布艺-AV架弹力布0.4m*0.4m-內遮光布+弾力布</t>
  </si>
  <si>
    <t>A#178</t>
  </si>
  <si>
    <t>搭建制作-制作-布艺-AV架弹力布0.6m*0.6m-內遮光布+弾力布</t>
  </si>
  <si>
    <t>A#179</t>
  </si>
  <si>
    <t>搭建制作-制作-布艺-条幅布-0.6-0.7米宽幅，无味（环保）油墨</t>
  </si>
  <si>
    <t>A#180</t>
  </si>
  <si>
    <t>搭建制作-制作-布艺-条幅布-0.8-1米宽幅，无味（环保）油墨</t>
  </si>
  <si>
    <t>A#181</t>
  </si>
  <si>
    <t>搭建制作-制作-布艺-条幅布-1.1-1.2米宽幅，无味（环保）油墨</t>
  </si>
  <si>
    <t>A#182</t>
  </si>
  <si>
    <t>搭建制作-制作-布艺-旗帜布-0.6-0.7米宽幅，无味（环保）油墨</t>
  </si>
  <si>
    <t>A#183</t>
  </si>
  <si>
    <t>搭建制作-制作-布艺-旗帜布-0.8-1米宽幅，无味（环保）油墨</t>
  </si>
  <si>
    <t>A#184</t>
  </si>
  <si>
    <t>搭建制作-制作-布艺-旗帜布-1.1-1.2米宽幅，无味（环保）油墨</t>
  </si>
  <si>
    <t>A#185</t>
  </si>
  <si>
    <t>搭建制作-印刷-喷绘灯布-灯布-3.2m宽幅，黑底材质+无味（环保）油墨</t>
  </si>
  <si>
    <t>A#186</t>
  </si>
  <si>
    <t>搭建制作-印刷-喷绘灯布-灯布-5m宽幅，无味（环保）油墨</t>
  </si>
  <si>
    <t>A#187</t>
  </si>
  <si>
    <t>搭建制作-印刷-喷绘宝丽布-宝丽布-3.2m宽幅，黑底材质+无味（环保）油墨</t>
  </si>
  <si>
    <t>A#188</t>
  </si>
  <si>
    <t>搭建制作-印刷-喷绘宝丽布-宝丽布-5m宽幅，黑底材质+无味（环保）油墨</t>
  </si>
  <si>
    <t>A#189</t>
  </si>
  <si>
    <t>搭建制作-印刷-喷绘宝丽布-宝丽布-喷绘UV，3.2m宽幅，黑底材质+无味（环保）油墨</t>
  </si>
  <si>
    <t>A#190</t>
  </si>
  <si>
    <t>搭建制作-印刷-喷绘宝丽布-宝丽布-喷绘UV，5m宽幅，黑底材质+无味（环保）油墨</t>
  </si>
  <si>
    <t>A#191</t>
  </si>
  <si>
    <t>搭建制作-印刷-写真网格布-网格布-喷绘UV，3.2m宽幅，白色材质+无味（环保）油墨</t>
  </si>
  <si>
    <t>A#192</t>
  </si>
  <si>
    <t>搭建制作-印刷-写真网格布-网格布-喷绘UV，5m宽幅，白色材质+无味（环保）油墨</t>
  </si>
  <si>
    <t>A#193</t>
  </si>
  <si>
    <t>搭建制作-印刷-写真刀刮布-刀刮布-喷绘UV，3.2m宽幅，刀刮布+无味（环保）油墨</t>
  </si>
  <si>
    <t>A#194</t>
  </si>
  <si>
    <t>搭建制作-印刷-写真刀刮布-刀刮布-喷绘UV，5m宽幅，刀刮布+无味（环保）油墨</t>
  </si>
  <si>
    <t>A#195</t>
  </si>
  <si>
    <t>搭建制作-印刷-写真油画布-油画布-1.5m宽幅，油画布+无味（环保）油墨</t>
  </si>
  <si>
    <t>A#196</t>
  </si>
  <si>
    <t>搭建制作-印刷-软膜-高清UV软膜喷绘-单层模式</t>
  </si>
  <si>
    <t>A#197</t>
  </si>
  <si>
    <t>搭建制作-印刷-软膜-高清UV软膜喷绘-双层模式</t>
  </si>
  <si>
    <t>A#198</t>
  </si>
  <si>
    <t>搭建制作-印刷-软膜-黑底空白软膜-黑底，不透光</t>
  </si>
  <si>
    <t>A#199</t>
  </si>
  <si>
    <t>搭建制作-印刷-热转印布-热转印布-3.2m宽幅，白底材质</t>
  </si>
  <si>
    <t>A#200</t>
  </si>
  <si>
    <t>搭建制作-印刷-平板UV-平板UV-门幅2.4X1.2m</t>
  </si>
  <si>
    <t>A#201</t>
  </si>
  <si>
    <t>搭建制作-印刷-写真-背胶写真+覆膜+背胶-125g</t>
  </si>
  <si>
    <t>A#202</t>
  </si>
  <si>
    <t>搭建制作-印刷-写真-可转移背胶+覆膜-125g</t>
  </si>
  <si>
    <t>A#203</t>
  </si>
  <si>
    <t>搭建制作-印刷-写真-照相纸写真+覆膜+背胶-125g</t>
  </si>
  <si>
    <t>A#204</t>
  </si>
  <si>
    <t>搭建制作-印刷-写真-车贴写真-175g</t>
  </si>
  <si>
    <t>A#205</t>
  </si>
  <si>
    <t>搭建制作-印刷-写真-3M进口地贴-3M进口加厚地贴</t>
  </si>
  <si>
    <t>A#206</t>
  </si>
  <si>
    <t>搭建制作-印刷-单页-A4彩色单面157克铜板纸-数量(1-500)</t>
  </si>
  <si>
    <t>张</t>
  </si>
  <si>
    <t>A#207</t>
  </si>
  <si>
    <t>搭建制作-印刷-单页-A4彩色单面157克铜板纸-数量(501-5000)</t>
  </si>
  <si>
    <t>A#208</t>
  </si>
  <si>
    <t>搭建制作-印刷-单页-A4彩色单面200克铜板纸-数量(1-500)</t>
  </si>
  <si>
    <t>A#209</t>
  </si>
  <si>
    <t>搭建制作-印刷-单页-A4彩色单面200克铜板纸-数量(501-5000)</t>
  </si>
  <si>
    <t>A#210</t>
  </si>
  <si>
    <t>搭建制作-印刷-单页-A4彩色单面250克铜板纸-数量(1-500)</t>
  </si>
  <si>
    <t>A#211</t>
  </si>
  <si>
    <t>搭建制作-印刷-单页-A4彩色单面250克铜板纸-数量(501-5000)</t>
  </si>
  <si>
    <t>A#212</t>
  </si>
  <si>
    <t>搭建制作-印刷-单页-A4彩色双面157克铜板纸-数量(1-500)</t>
  </si>
  <si>
    <t>A#213</t>
  </si>
  <si>
    <t>搭建制作-印刷-单页-A4彩色双面157克铜板纸-数量(501-5000)</t>
  </si>
  <si>
    <t>A#214</t>
  </si>
  <si>
    <t>搭建制作-印刷-单页-A4彩色双面200克铜板纸-数量(1-500)</t>
  </si>
  <si>
    <t>A#215</t>
  </si>
  <si>
    <t>搭建制作-印刷-单页-A4彩色双面200克铜板纸-数量(501-5000)</t>
  </si>
  <si>
    <t>A#216</t>
  </si>
  <si>
    <t>搭建制作-印刷-单页-A4彩色双面250克铜板纸-数量(1-500)</t>
  </si>
  <si>
    <t>A#217</t>
  </si>
  <si>
    <t>搭建制作-印刷-单页-A4彩色双面250克铜板纸-数量(501-5000)</t>
  </si>
  <si>
    <t>A#218</t>
  </si>
  <si>
    <t>搭建制作-印刷-海报-彩色单面印刷250克-420mm X 570mm，数量(1-500)</t>
  </si>
  <si>
    <t>A#219</t>
  </si>
  <si>
    <t>搭建制作-印刷-桌卡-200克铜版彩色打印三折页-150mm X 210mm</t>
  </si>
  <si>
    <t>A#220</t>
  </si>
  <si>
    <t>搭建制作-印刷-证件-200克铜版彩色打印内页+卡套+挂绳（含挂绳印刷）-125mm X 95mm，挂绳1cm宽，尼龙，含单色logo印刷</t>
  </si>
  <si>
    <t>A#221</t>
  </si>
  <si>
    <t>搭建制作-印刷-证件-PVC彩色印刷+挂绳（含挂绳印刷）-125mm X 95mm，挂绳1cm宽，尼龙，含单色logo印刷</t>
  </si>
  <si>
    <t>A#222</t>
  </si>
  <si>
    <t>搭建制作-印刷-证件-250G克铜版纸对裱+覆膜-125mm X 95mm，挂绳1cm宽，尼龙，含单色logo印刷</t>
  </si>
  <si>
    <t>A#223</t>
  </si>
  <si>
    <t>搭建制作-印刷-麦克风套-雪弗板裱写真-80mm*50mm</t>
  </si>
  <si>
    <t>A#224</t>
  </si>
  <si>
    <t>搭建制作-印刷-椅背贴-不干胶印刷-150mm*100mm</t>
  </si>
  <si>
    <t>A#225</t>
  </si>
  <si>
    <t>搭建制作-印刷-主持人手卡-彩色单面157克铜板纸-150mm*100mm</t>
  </si>
  <si>
    <t>A#226</t>
  </si>
  <si>
    <t>搭建制作-印刷-臂贴-不干胶印刷-80mm圆</t>
  </si>
  <si>
    <t>A#227</t>
  </si>
  <si>
    <t>搭建制作-印刷-服装-纯棉圆领T恤-200g纯棉，丝印单色logo，热转印面积≤20*30cm，50件起订</t>
  </si>
  <si>
    <t>件</t>
  </si>
  <si>
    <t>A#228</t>
  </si>
  <si>
    <t>搭建制作-印刷-服装-纯棉polo-200g纯棉，丝印单色logo，热转印面积≤20*30cm，50件起订</t>
  </si>
  <si>
    <t>A#229</t>
  </si>
  <si>
    <t>搭建制作-印刷-服装-棒球帽-优质面涤，丝印单色logo，热转印面积≤20*30cm，50件起订</t>
  </si>
  <si>
    <t>A#230</t>
  </si>
  <si>
    <t>搭建制作-印刷-服装-卫衣-400g纯棉，丝印单色logo，热转印面积≤20*30cm，50件起订</t>
  </si>
  <si>
    <t>A#231</t>
  </si>
  <si>
    <t>搭建制作-印刷-手提袋-纸质快印-350mm*250mm*100mm（1-500）</t>
  </si>
  <si>
    <t>A#232</t>
  </si>
  <si>
    <t>搭建制作-印刷-手提袋-纸质印刷-350mm*250mm*100mm（500-5000）</t>
  </si>
  <si>
    <t>A#233</t>
  </si>
  <si>
    <t>搭建制作-印刷-手提袋-无纺布-350mm*250mm*100mm，含彩色logo印刷</t>
  </si>
  <si>
    <t>A#234</t>
  </si>
  <si>
    <t>搭建制作-印刷-手提袋-帆布-350mm*250mm*100mm，含彩色logo印刷</t>
  </si>
  <si>
    <t>A#235</t>
  </si>
  <si>
    <t>搭建制作-展示灯具-筒灯-节能灯-15W</t>
  </si>
  <si>
    <t>A#236</t>
  </si>
  <si>
    <t>搭建制作-展示灯具-射灯-格栅射灯-40W</t>
  </si>
  <si>
    <t>A#237</t>
  </si>
  <si>
    <t>搭建制作-展示灯具-射灯-长臂射灯-30W</t>
  </si>
  <si>
    <t>A#238</t>
  </si>
  <si>
    <t>搭建制作-展示灯具-射灯-轨道射灯-30W</t>
  </si>
  <si>
    <t>A#239</t>
  </si>
  <si>
    <t>搭建制作-展示灯具-射灯-575车展灯-150WLED 聚光</t>
  </si>
  <si>
    <t>A#240</t>
  </si>
  <si>
    <t>搭建制作-家具及办公设备-桌椅-IBM长桌-1800*450mm，租赁价，3天为1展期</t>
  </si>
  <si>
    <t>A#241</t>
  </si>
  <si>
    <t>搭建制作-家具及办公设备-桌椅-IBM长桌-1200*400，租赁价，3天为1展期</t>
  </si>
  <si>
    <t>A#242</t>
  </si>
  <si>
    <t>搭建制作-家具及办公设备-桌椅-吧桌-租赁价，3天为1展期</t>
  </si>
  <si>
    <t>A#243</t>
  </si>
  <si>
    <t>搭建制作-家具及办公设备-桌椅-折叠椅-租赁价，3天为1展期</t>
  </si>
  <si>
    <t>A#244</t>
  </si>
  <si>
    <t>搭建制作-家具及办公设备-桌椅-办公椅-租赁价，3天为1展期</t>
  </si>
  <si>
    <t>A#245</t>
  </si>
  <si>
    <t>搭建制作-家具及办公设备-桌椅-宴会椅-租赁价，3天为1展期</t>
  </si>
  <si>
    <t>A#246</t>
  </si>
  <si>
    <t>搭建制作-家具及办公设备-桌椅-吧椅-租赁价，3天为1展期</t>
  </si>
  <si>
    <t>A#247</t>
  </si>
  <si>
    <t>搭建制作-家具及办公设备-桌椅-单人面包凳-租赁价，3天为1展期</t>
  </si>
  <si>
    <t>A#248</t>
  </si>
  <si>
    <t>搭建制作-家具及办公设备-桌椅-三人面包凳-租赁价，3天为1展期</t>
  </si>
  <si>
    <t>A#249</t>
  </si>
  <si>
    <t>搭建制作-家具及办公设备-桌椅-单人沙发-布艺/皮质 简易沙发，租赁价，3天为1展期</t>
  </si>
  <si>
    <t>A#250</t>
  </si>
  <si>
    <t>搭建制作-家具及办公设备-桌椅-双人沙发-布艺/皮质 简易沙发，租赁价，3天为1展期</t>
  </si>
  <si>
    <t>A#251</t>
  </si>
  <si>
    <t>搭建制作-家具及办公设备-桌椅-茶几-简易茶几，租赁价，3天为1展期</t>
  </si>
  <si>
    <t>A#252</t>
  </si>
  <si>
    <t>搭建制作-家具及办公设备-桌椅-普通洽谈桌椅-一桌四椅，租赁价，3天为1展期</t>
  </si>
  <si>
    <t>A#253</t>
  </si>
  <si>
    <t>搭建制作-家具及办公设备-桌椅-高档洽谈桌椅-一桌四椅，租赁价，3天为1展期</t>
  </si>
  <si>
    <t>A#254</t>
  </si>
  <si>
    <t>搭建制作-家具及办公设备-其他-安全出口指示灯-含折旧维护费，租赁价，3天为1展期</t>
  </si>
  <si>
    <t>A#255</t>
  </si>
  <si>
    <t>搭建制作-家具及办公设备-其他-挂衣龙门架-含折旧维护费，租赁价，3天为1展期</t>
  </si>
  <si>
    <t>A#256</t>
  </si>
  <si>
    <t>搭建制作-家具及办公设备-其他-化妆镜-含折旧维护费，租赁价，3天为1展期</t>
  </si>
  <si>
    <t>A#257</t>
  </si>
  <si>
    <t>搭建制作-家具及办公设备-其他-衣架-含折旧维护费，租赁价，3天为1展期</t>
  </si>
  <si>
    <t>A#258</t>
  </si>
  <si>
    <t>搭建制作-家具及办公设备-其他-穿衣镜（小）-含折旧维护费，租赁价，3天为1展期</t>
  </si>
  <si>
    <t>A#259</t>
  </si>
  <si>
    <t>搭建制作-家具及办公设备-其他-穿衣镜（大）-含折旧维护费，租赁价，3天为1展期</t>
  </si>
  <si>
    <t>A#260</t>
  </si>
  <si>
    <t>搭建制作-家具及办公设备-其他-灭火器-含折旧维护费，租赁价，3天为1展期</t>
  </si>
  <si>
    <t>A#261</t>
  </si>
  <si>
    <t>搭建制作-家具及办公设备-其他-冷热饮水机-国产品牌，不含桶水，租赁价，3天为1展期</t>
  </si>
  <si>
    <t>A#262</t>
  </si>
  <si>
    <t>搭建制作-家具及办公设备-其他-A4彩色喷墨一体机-租赁价，3天为1展期</t>
  </si>
  <si>
    <t>A#263</t>
  </si>
  <si>
    <t>搭建制作-家具及办公设备-其他-A4彩色激光打印机-租赁价，3天为1展期</t>
  </si>
  <si>
    <t>A#264</t>
  </si>
  <si>
    <t>搭建制作-家具及办公设备-其他-A3彩色激光一体机-租赁价，3天为1展期</t>
  </si>
  <si>
    <t>A#265</t>
  </si>
  <si>
    <t>搭建制作-家具及办公设备-其他-无线路由器-企业级千兆，租赁价</t>
  </si>
  <si>
    <t>A#266</t>
  </si>
  <si>
    <t>搭建制作-家具及办公设备-其他-移动白板-移动白板，1200*900mm</t>
  </si>
  <si>
    <t>A#267</t>
  </si>
  <si>
    <t>搭建制作-家具及办公设备-其他-移动白板-移动白板，1800*900mm</t>
  </si>
  <si>
    <t>A#268</t>
  </si>
  <si>
    <t>搭建制作-家具及办公设备-其他-插线板-3米，公牛</t>
  </si>
  <si>
    <t>A#269</t>
  </si>
  <si>
    <t>搭建制作-家具及办公设备-其他-墨盒-墨盒（黑、黄、红、蓝四色为一套）</t>
  </si>
  <si>
    <t>A#270</t>
  </si>
  <si>
    <t>搭建制作-家具及办公设备-其他-硒鼓--</t>
  </si>
  <si>
    <t>A#271</t>
  </si>
  <si>
    <t>搭建制作-家具及办公设备-其他-小型绿植-小型盆栽（如多肉植物、小绿萝等）</t>
  </si>
  <si>
    <t>盆</t>
  </si>
  <si>
    <t>A#272</t>
  </si>
  <si>
    <t>搭建制作-家具及办公设备-其他-大型绿植-大型景观绿植（如绿萝、散尾葵等）</t>
  </si>
  <si>
    <t>A#273</t>
  </si>
  <si>
    <t>搭建制作-家具及办公设备-其他-演讲台花-鲜花</t>
  </si>
  <si>
    <t>A#276</t>
  </si>
  <si>
    <t>搭建制作-家具及办公设备-柱头牌-A3柱头牌-说明：铁质喷漆
规格：A3大小</t>
  </si>
  <si>
    <t>A#277</t>
  </si>
  <si>
    <t>搭建制作-家具及办公设备-柱头牌-A4柱头牌-说明：铁质喷漆
规格：A4大小</t>
  </si>
  <si>
    <t>A#278</t>
  </si>
  <si>
    <t>搭建制作-隔离物-隔离物-一米栏-租赁价，3天为1展期</t>
  </si>
  <si>
    <t>A#279</t>
  </si>
  <si>
    <t>搭建制作-隔离物-隔离物-铁质护栏-租赁价，3天为1展期</t>
  </si>
  <si>
    <t>A#280</t>
  </si>
  <si>
    <t>搭建制作-隔离物-隔离物-防爆铁马-租赁价，3天为1展期</t>
  </si>
  <si>
    <t>A#281</t>
  </si>
  <si>
    <t>搭建制作-电器-电器-空调-2匹，租赁价，3天为1展期</t>
  </si>
  <si>
    <t>A#282</t>
  </si>
  <si>
    <t>搭建制作-电器-电器-空调-5匹，租赁价，3天为1展期</t>
  </si>
  <si>
    <t>A#283</t>
  </si>
  <si>
    <t>搭建制作-电器-电器-配电箱-配电箱（单相，32 A ）</t>
  </si>
  <si>
    <t>A#295</t>
  </si>
  <si>
    <t>搭建制作-车辆-车辆物流-货车-市内运输-金杯车运输，距离30km内</t>
  </si>
  <si>
    <t>车次</t>
  </si>
  <si>
    <t>A#296</t>
  </si>
  <si>
    <t>搭建制作-车辆-车辆物流-货车-市内运输-4.2m 货车，距离30km内</t>
  </si>
  <si>
    <t>A#297</t>
  </si>
  <si>
    <t>搭建制作-车辆-车辆物流-货车-市内运输-6.2m 货车，距离30km内</t>
  </si>
  <si>
    <t>A#298</t>
  </si>
  <si>
    <t>搭建制作-车辆-车辆物流-货车-市内运输-7.2m 货车，距离30km内</t>
  </si>
  <si>
    <t>A#299</t>
  </si>
  <si>
    <t>搭建制作-车辆-车辆物流-货车-市内运输-9.6m 货车，距离30km内</t>
  </si>
  <si>
    <t>A#300</t>
  </si>
  <si>
    <t>搭建制作-车辆-车辆物流-货车-市内运输-12.5m 货车，距离30km内</t>
  </si>
  <si>
    <t>A#301</t>
  </si>
  <si>
    <t>搭建制作-车辆-车辆物流-货车-市内运输-15m 货车，距离30km内</t>
  </si>
  <si>
    <t>A#302</t>
  </si>
  <si>
    <t>搭建制作-车辆-车辆物流-货车-市内运输-17.5m 货车，距离30km内</t>
  </si>
  <si>
    <t>A#303</t>
  </si>
  <si>
    <t>搭建制作-车辆-车辆物流-货车-城际运输-金杯车运输</t>
  </si>
  <si>
    <t>车/公里</t>
  </si>
  <si>
    <t>A#304</t>
  </si>
  <si>
    <t>搭建制作-车辆-车辆物流-货车-城际运输-4.2m 货车</t>
  </si>
  <si>
    <t>A#305</t>
  </si>
  <si>
    <t>搭建制作-车辆-车辆物流-货车-城际运输-6.2m 货车</t>
  </si>
  <si>
    <t>A#306</t>
  </si>
  <si>
    <t>搭建制作-车辆-车辆物流-货车-城际运输-9.6m 货车</t>
  </si>
  <si>
    <t>A#307</t>
  </si>
  <si>
    <t>搭建制作-车辆-车辆物流-货车-城际运输-12.5m 货车</t>
  </si>
  <si>
    <t>A#308</t>
  </si>
  <si>
    <t>搭建制作-车辆-车辆物流-货车-城际运输-17.5m 货车</t>
  </si>
  <si>
    <t>B#001</t>
  </si>
  <si>
    <t>AVL 设备类</t>
  </si>
  <si>
    <t>AVL设备类-视频-LED-P1.8 LED Display Indoor Screen
国产 P1.8 室内显示屏-光翔、利亚德，每场为5天，每增加1天按0.5场核算</t>
  </si>
  <si>
    <t>B#002</t>
  </si>
  <si>
    <t>AVL设备类-视频-LED-P2 LED Display Indoor Screen
国产 P2.5 室内显示屏-光翔、利亚德，每场为5天，每增加1天按0.5场核算</t>
  </si>
  <si>
    <t>B#003</t>
  </si>
  <si>
    <t>AVL设备类-视频-LED-P3 LED Display Indoor Screen
国产 P3 室内显示屏-光翔</t>
  </si>
  <si>
    <t>B#004</t>
  </si>
  <si>
    <t>AVL设备类-视频-LED-P4 LED Display Indoor Screen
国产 P4 室内显示屏-光翔</t>
  </si>
  <si>
    <t>B#005</t>
  </si>
  <si>
    <t>AVL设备类-视频-LED-P4 LED Display Outdoor Screen
国产 P4 户外显示屏-光翔</t>
  </si>
  <si>
    <t>B#006</t>
  </si>
  <si>
    <t>AVL设备类-视频-LED透明屏-VTEAM 3.9mm Transparent Panel（500*1000mm）G3.9透明防水LED-威特姆</t>
  </si>
  <si>
    <t>B#007</t>
  </si>
  <si>
    <t>AVL设备类-视频-LED透明屏-（500*1000mm）G3.9透明防水LED（黑色）-秀狐/光翔</t>
  </si>
  <si>
    <t>B#008</t>
  </si>
  <si>
    <t>AVL设备类-视频-LED地屏-P3 floor LED Screen
国产 P3 地屏-光翔</t>
  </si>
  <si>
    <t>B#009</t>
  </si>
  <si>
    <t>AVL设备类-视频-LED地屏-P4 floor LED Screen
国产 P4 地屏-光翔</t>
  </si>
  <si>
    <t>B#010</t>
  </si>
  <si>
    <t>AVL设备类-视频-LED地屏-P6 floor LED Screen
国产 P6 地屏-光翔</t>
  </si>
  <si>
    <t>B#011</t>
  </si>
  <si>
    <t>AVL设备类-视频-LED柔性屏-P2 LED Display Indoor Screen
国产 P2.6 室内柔性屏-光翔</t>
  </si>
  <si>
    <t>B#012</t>
  </si>
  <si>
    <t>AVL设备类-视频-LED柔性屏-P3 LED Display Indoor Screen
国产 P3 柔性屏-光翔</t>
  </si>
  <si>
    <t>B#013</t>
  </si>
  <si>
    <t>AVL设备类-视频-LED斜角屏-P3 LED Display Indoor Screen
国产 P3 斜角屏-光翔</t>
  </si>
  <si>
    <t>B#014</t>
  </si>
  <si>
    <t>AVL设备类-视频-LED户外屏-P3 LED Display Indoor Screen
国产 P3 户外防水屏-光翔</t>
  </si>
  <si>
    <t>B#015</t>
  </si>
  <si>
    <t>AVL设备类-视频-触控一体机-智能触控一体机-每场为3天，每增加一天按0.5场计费</t>
  </si>
  <si>
    <t>B#018</t>
  </si>
  <si>
    <t>AVL设备类-视频-进口投影-激光投影机 12000流明以下-Barco、Panasonic同等级高端激光投影机</t>
  </si>
  <si>
    <t>B#019</t>
  </si>
  <si>
    <t>AVL设备类-视频-进口投影-激光投影机 22000流明-Barco、Panasonic同等级高端激光投影机</t>
  </si>
  <si>
    <t>B#024</t>
  </si>
  <si>
    <t>AVL设备类-视频-国产投影-12000流明-SANYO PLC-XF4600C LCD Projector
SANYO PLC-XF4600C LCD 三洋12000流明投影机</t>
  </si>
  <si>
    <t>B#025</t>
  </si>
  <si>
    <t>AVL设备类-视频-国产投影-10000流明-SANYO PLC-XF710C LCD Projector
SANYO PLC-XF710C LCD 三洋10000流明投影机</t>
  </si>
  <si>
    <t>B#026</t>
  </si>
  <si>
    <t>AVL设备类-视频-国产投影-6500流明-SANYO PLC-XP1000C LCD Projector
SANYO PLC-XP1000C LCD 三洋6500流明投影机</t>
  </si>
  <si>
    <t>B#027</t>
  </si>
  <si>
    <t>AVL设备类-视频-Lens 镜头-进口超短焦镜头-Barco TLD+ 0.37 Ultra Short throw lens
Barco TLD+ 0.37 超短焦镜头</t>
  </si>
  <si>
    <t>B#028</t>
  </si>
  <si>
    <t>AVL设备类-视频-Lens 镜头-进口 定焦广角镜头-Barco High Brightness TLD Short Focus Len
Barco 定焦广角镜头</t>
  </si>
  <si>
    <t>B#029</t>
  </si>
  <si>
    <t>AVL设备类-视频-Lens 镜头-进口 变焦中长焦镜头-Barco High Brightness TLD Zoom Len
Barco 变焦中长焦镜头</t>
  </si>
  <si>
    <t>B#030</t>
  </si>
  <si>
    <t>AVL设备类-视频-Lens 镜头-进口 超长焦镜头-Barco High Brightness TLD Long Focus Len
Barco 超长焦镜头</t>
  </si>
  <si>
    <t>B#031</t>
  </si>
  <si>
    <t>AVL设备类-视频-Screen 投影幕-300″Front/Rear Fast-fold Screen
300 寸正/背折叠投影幕--</t>
  </si>
  <si>
    <t>块</t>
  </si>
  <si>
    <t>B#032</t>
  </si>
  <si>
    <t>AVL设备类-视频-Screen 投影幕-250″Front/Rear Fast-fold Screen
250 寸正/背折叠投影幕--</t>
  </si>
  <si>
    <t>B#033</t>
  </si>
  <si>
    <t>AVL设备类-视频-Screen 投影幕-200″Front/Rear Fast-fold Screen
200 寸正/背投影幕--</t>
  </si>
  <si>
    <t>B#034</t>
  </si>
  <si>
    <t>AVL设备类-视频-Screen 投影幕-180″Front/Rear Fast-fold Screen
180 寸正/背折叠投影幕--</t>
  </si>
  <si>
    <t>B#035</t>
  </si>
  <si>
    <t>AVL设备类-视频-Screen 投影幕-150″Front/Rear Fast-fold Screen
150 寸正/背折叠投影幕--</t>
  </si>
  <si>
    <t>B#036</t>
  </si>
  <si>
    <t>AVL设备类-视频-Screen 投影幕-120″ Front/Rear Fast-fold Screen
120 寸正/背投影幕--</t>
  </si>
  <si>
    <t>B#037</t>
  </si>
  <si>
    <t>AVL设备类-视频-显示器-100寸等离子-小米/夏普100吋等离子电视</t>
  </si>
  <si>
    <t>B#038</t>
  </si>
  <si>
    <t>AVL设备类-视频-显示器-70寸等离子显示器-夏普70液晶电视 70SU665A</t>
  </si>
  <si>
    <t>B#039</t>
  </si>
  <si>
    <t>AVL设备类-视频-显示器-65 寸等离子显示器-Panasonic TH-65PF10CK 65″HDTV Plasma Display
松下65 寸等离子显示器（70“）</t>
  </si>
  <si>
    <t>B#040</t>
  </si>
  <si>
    <t>AVL设备类-视频-显示器-60 寸等离子显示器-LG 60LG63CJ-CA 等离子电视</t>
  </si>
  <si>
    <t>B#041</t>
  </si>
  <si>
    <t>AVL设备类-视频-显示器-55寸等离子-小米/夏普55吋等离子 电视</t>
  </si>
  <si>
    <t>B#042</t>
  </si>
  <si>
    <t>AVL设备类-视频-显示器-50 寸等离子显示器-Panasonic TH-50PF12CK 50″HDTV Plasma Display
松下50 寸等离子显示器</t>
  </si>
  <si>
    <t>B#043</t>
  </si>
  <si>
    <t>AVL设备类-视频-显示器-42 寸等离子显示器-Panasonic TH-42PWD 42″ Plasma Display
松下42 寸等离子显示器</t>
  </si>
  <si>
    <t>B#044</t>
  </si>
  <si>
    <t>AVL设备类-视频-显示器-32″ LCD HDTV
32 寸高清液晶电视--</t>
  </si>
  <si>
    <t>B#045</t>
  </si>
  <si>
    <t>AVL设备类-视频-显示器-19-22″ LCD Display
19-22 寸液晶显示器--</t>
  </si>
  <si>
    <t>B#046</t>
  </si>
  <si>
    <t>AVL设备类-视频-Video Control System 
操作系统--视频处理器-Barco Folsom Encore E2
Barco Folsom Encore 高清视频处理器-品牌：Barco，型号：E2</t>
  </si>
  <si>
    <t>B#047</t>
  </si>
  <si>
    <t>AVL设备类-视频-Video Control System 
操作系统--视频处理器-V6服务器-高清视频处理器-MAGNIMAGA V6服务器</t>
  </si>
  <si>
    <t>B#048</t>
  </si>
  <si>
    <t>AVL设备类-视频-Video Control System 
操作系统--视频处理器-V8服务器-高清视频处理器-MAGNIMAGA V8服务器兼容大中小活动场景</t>
  </si>
  <si>
    <t>B#049</t>
  </si>
  <si>
    <t>AVL设备类-视频-Video Control System 
操作系统--视频处理器-D12-高清视频处理器-NOVASTAR-D12服务器兼容大中小活动场景</t>
  </si>
  <si>
    <t>B#050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</si>
  <si>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</si>
  <si>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B#051</t>
  </si>
  <si>
    <t>AVL设备类-视频-Video Control System 
操作系统--视频处理器-Barco Folsom Encore HD VP 3ME
Barco Folsom Encore 高清视频处理器-品牌：Barco，型号：VP 3ME</t>
  </si>
  <si>
    <t>B#052</t>
  </si>
  <si>
    <t>AVL设备类-视频-Video Control System 
操作系统-视频处理器-MAGNIMAGE MIG-V3 2K视频处理器--</t>
  </si>
  <si>
    <t>B#053</t>
  </si>
  <si>
    <t>AVL设备类-视频-Video Control System 
操作系统-视频转换器-MAGNIMAGE MIG-590 转换器 --</t>
  </si>
  <si>
    <t>B#054</t>
  </si>
  <si>
    <t>AVL设备类-视频-LED处理器-LED/LEC Processor
国产 LED/LEC 处理器--</t>
  </si>
  <si>
    <t>B#055</t>
  </si>
  <si>
    <t>AVL设备类-视频-Video Control System 
操作系统-控台-MAGNIMAGE MIG-H1 控制台--</t>
  </si>
  <si>
    <t>B#058</t>
  </si>
  <si>
    <t>AVL设备类-视频-Video Control System 
操作系统-控台-淡入淡出切换器-MAGNIMAGA-640淡入淡出切换器</t>
  </si>
  <si>
    <t>B#061</t>
  </si>
  <si>
    <t>AVL设备类-视频-Video Control System 
操作系统-控台-H6视频控制器-中小型控台-MAGNIMAGA H6 Event Controller 小型视频控制器控台</t>
  </si>
  <si>
    <t>B#063</t>
  </si>
  <si>
    <t>AVL设备类-视频-Video Control System 
操作系统--视频播放器-WATCHOUT Programming
WATCHOUT 主机（含编程、解密单元、显示服务器、拼接同步器）--</t>
  </si>
  <si>
    <t>次</t>
  </si>
  <si>
    <t>B#064</t>
  </si>
  <si>
    <t>AVL设备类-视频-Video Control System 
操作系统--视频播放器-WATCHOUT VP--</t>
  </si>
  <si>
    <t>通道</t>
  </si>
  <si>
    <t>B#065</t>
  </si>
  <si>
    <t>AVL设备类-视频-Video Control System 
操作系统--视频播放器-hirender - S3--品牌：hirender 媒体播控服务器</t>
  </si>
  <si>
    <t>B#066</t>
  </si>
  <si>
    <t>AVL设备类-视频-Other Video Auxiliary Equipment 
其它视频辅助设备-触摸屏-65’</t>
  </si>
  <si>
    <t>B#067</t>
  </si>
  <si>
    <t>AVL设备类-视频-Other Video Auxiliary Equipment 
其它视频辅助设备-触摸屏-55’</t>
  </si>
  <si>
    <t>B#068</t>
  </si>
  <si>
    <t>AVL设备类-视频-Other Video Auxiliary Equipment 
其它视频辅助设备-触摸屏-42’</t>
  </si>
  <si>
    <t>B#069</t>
  </si>
  <si>
    <t>AVL设备类-视频-Other Video Auxiliary Equipment 
其它视频辅助设备-视频分配器-EXTRON VGA DA1:4 DISTRIBUTION AMPLIFIER</t>
  </si>
  <si>
    <t>B#070</t>
  </si>
  <si>
    <t>AVL设备类-视频-Other Video Auxiliary Equipment 
其它视频辅助设备-Apple Notebook
Apple 笔记本电脑-近两年款机型</t>
  </si>
  <si>
    <t>B#071</t>
  </si>
  <si>
    <t>AVL设备类-视频-Other Video Auxiliary Equipment 
其它视频辅助设备-Apple iMac
Apple 一体机电脑-近两年款机型（设备租赁）</t>
  </si>
  <si>
    <t>B#072</t>
  </si>
  <si>
    <t>AVL设备类-视频-Other Video Auxiliary Equipment 
其它视频辅助设备-Apple Mac Pro
Apple 台式电脑-近两年款机型</t>
  </si>
  <si>
    <t>B#073</t>
  </si>
  <si>
    <t>AVL设备类-视频-Other Video Auxiliary Equipment 
其它视频辅助设备-苹果工作站-近 Apple Mac Pro专业级台式工作站（设备租赁）</t>
  </si>
  <si>
    <t>B#074</t>
  </si>
  <si>
    <t>AVL设备类-视频-Other Video Auxiliary Equipment 
其它视频辅助设备-D′San Cue lights PC-433-mini
D′San PC-433-mini 无线长距离翻页提示器--</t>
  </si>
  <si>
    <t>B#075</t>
  </si>
  <si>
    <t>AVL设备类-视频-Other Video Auxiliary Equipment 
其它视频辅助设备-专业提示翻页器（一托二）-PerfectCue</t>
  </si>
  <si>
    <t>B#076</t>
  </si>
  <si>
    <t>AVL设备类-视频-Other Video Auxiliary Equipment 
其它视频辅助设备-专业提示翻页器（一托四）-PerfectCue</t>
  </si>
  <si>
    <t>B#077</t>
  </si>
  <si>
    <t>AVL设备类-视频-Other Video Auxiliary Equipment 
其它视频辅助设备-专业提示翻页器（一托八）-PerfectCue</t>
  </si>
  <si>
    <t>B#078</t>
  </si>
  <si>
    <t>AVL设备类-视频-Other Video Auxiliary Equipment 
其它视频辅助设备-Prompter
普通翻页提示器--</t>
  </si>
  <si>
    <t>B#079</t>
  </si>
  <si>
    <t>AVL设备类-视频-Other Video Auxiliary Equipment 
其它视频辅助设备-光纤线-Optical Filber System（100m/条，100米内部不计费
大于100米按每条计费）</t>
  </si>
  <si>
    <t>条</t>
  </si>
  <si>
    <t>B#080</t>
  </si>
  <si>
    <t>AVL设备类-视频-Other Video Auxiliary Equipment 
其它视频辅助设备-光纤传输处理器-Optic fiber cables between all dispaly and playback</t>
  </si>
  <si>
    <t>B#081</t>
  </si>
  <si>
    <t>AVL设备类-视频-Other Video Auxiliary Equipment 
其它视频辅助设备-千兆交换机-1000baseT Switch &amp; Cat5 Ethernet Cable</t>
  </si>
  <si>
    <t>B#082</t>
  </si>
  <si>
    <t>AVL设备类-音频-Loudspeaker
高档音箱-线阵音箱-L-acoustics、D&amp;B、EAW、Meyersound、C-MARK</t>
  </si>
  <si>
    <t>B#083</t>
  </si>
  <si>
    <t>AVL设备类-音频-Loudspeaker
高档音箱-线阵超低音音箱-L-acoustics、D&amp;B、EAW、Meyersound、C-MARK</t>
  </si>
  <si>
    <t>B#084</t>
  </si>
  <si>
    <t>AVL设备类-音频-Loudspeaker
高档音箱-线阵低音音箱-L-acoustics、D&amp;B、EAW、Meyersound、C-MARK</t>
  </si>
  <si>
    <t>B#085</t>
  </si>
  <si>
    <t>AVL设备类-音频-Loudspeaker
高档音箱-线阵反送-L-acoustics、D&amp;B、EAW、Meyersound、C-MARK</t>
  </si>
  <si>
    <t>B#086</t>
  </si>
  <si>
    <t>AVL设备类-音频-Loudspeaker
高档音箱-全频音箱-JBL、EAW、Meyersound、D&amp;B</t>
  </si>
  <si>
    <t>B#087</t>
  </si>
  <si>
    <t>AVL设备类-音频-Loudspeaker
高档音箱-全频低音音箱-JBL、EAW、Meyersound、D&amp;B</t>
  </si>
  <si>
    <t>B#088</t>
  </si>
  <si>
    <t>AVL设备类-音频-Loudspeaker
高档音箱-全频反送-JBL、EAW、Meyersound、D&amp;B</t>
  </si>
  <si>
    <t>B#089</t>
  </si>
  <si>
    <t>AVL设备类-音频-Loudspeaker
中档音箱-线阵音箱-JBL、Hivi、JVC、Peavey Electronics</t>
  </si>
  <si>
    <t>B#090</t>
  </si>
  <si>
    <t>AVL设备类-音频-Loudspeaker
中档音箱-线阵超低音音箱-JBL、Hivi、JVC、Peavey Electronics</t>
  </si>
  <si>
    <t>B#091</t>
  </si>
  <si>
    <t>AVL设备类-音频-Loudspeaker
中档音箱-线阵低音音箱-JBL、Hivi、JVC、Peavey Electronics</t>
  </si>
  <si>
    <t>B#092</t>
  </si>
  <si>
    <t>AVL设备类-音频-Loudspeaker
中档音箱-线阵反送-JBL、Hivi、JVC、Peavey Electronics</t>
  </si>
  <si>
    <t>B#093</t>
  </si>
  <si>
    <t>AVL设备类-音频-Loudspeaker
中档音箱-全频音箱-力素(NEXO)、JBL、JVC</t>
  </si>
  <si>
    <t>B#094</t>
  </si>
  <si>
    <t>AVL设备类-音频-Loudspeaker
中档音箱-全频低音音箱-力素(NEXO)、JBL、JVC</t>
  </si>
  <si>
    <t>B#095</t>
  </si>
  <si>
    <t>AVL设备类-音频-Loudspeaker
中档音箱-全频反送-力素(NEXO)、JBL、JVC</t>
  </si>
  <si>
    <t>B#096</t>
  </si>
  <si>
    <t>AVL设备类-音频-音箱-小音箱-雅马哈（YAMAHA）NX-N500</t>
  </si>
  <si>
    <t>对</t>
  </si>
  <si>
    <t>B#097</t>
  </si>
  <si>
    <t>AVL设备类-音频-AMP
功放-数字功放-Nexo、D&amp;B、Crown</t>
  </si>
  <si>
    <t>B#098</t>
  </si>
  <si>
    <t>AVL设备类-音频-Mixer
调音台-YAMAHA CL5 Digital Mixer (72ch)
YAMAHA CL5 数字调音台（72 路）-YAMAHA</t>
  </si>
  <si>
    <t>B#099</t>
  </si>
  <si>
    <t>AVL设备类-音频-Mixer
调音台-YAMAHA M7CL Digital Mixer (48ch)
YAMAHA M7CL 数字调音台（48 路）-YAMAHA</t>
  </si>
  <si>
    <t>B#100</t>
  </si>
  <si>
    <t>AVL设备类-音频-Mixer
调音台-YAMAHA LS9-32 Digital Mixer (32ch)
YAMAHA LS9-32 数字调音台（32 路）-YAMAHA</t>
  </si>
  <si>
    <t>B#101</t>
  </si>
  <si>
    <t>AVL设备类-音频-Mixer
调音台-YAMAHA 01V96 Digital Mixer (16 ch)
YAMAHA 01V96 数字调音台（16 路）-YAMAHA</t>
  </si>
  <si>
    <t>B#102</t>
  </si>
  <si>
    <t>AVL设备类-音频-Mixer
调音台-MIDAS M32 （32路数字调音台）-MIDAS</t>
  </si>
  <si>
    <t>B#103</t>
  </si>
  <si>
    <t>AVL设备类-音频-Mixer
调音台-Digico SD5 Digital Sound Console 数字调音台-Digico</t>
  </si>
  <si>
    <t>B#104</t>
  </si>
  <si>
    <t>AVL设备类-音频-Mixer
调音台-Digico SD8 Digital Sound Console 数字调音台-Digico</t>
  </si>
  <si>
    <t>B#105</t>
  </si>
  <si>
    <t>AVL设备类-音频-Mixer
调音台-Digico SD11 Digital Sound Console 数字调音台-Digico</t>
  </si>
  <si>
    <t>B#115</t>
  </si>
  <si>
    <t>AVL设备类-音频-Microphone
话筒-SHURE BETA53 Headset Mic
SHURE BETA53 无线头戴话筒-SHURE</t>
  </si>
  <si>
    <t>B#116</t>
  </si>
  <si>
    <t>AVL设备类-音频-Microphone
话筒-SHURE UHF Wireless Lapel Mic WL183
SHURE WL183 无线领夹话筒-SHURE</t>
  </si>
  <si>
    <t>B#117</t>
  </si>
  <si>
    <t>AVL设备类-音频-Microphone
话筒-SHURE U2 Wireless BETA58A Hand-hold Mic (Q10A)
SHURE U2 BETA58A（Q10A）无线手持话筒-SHURE</t>
  </si>
  <si>
    <t>B#118</t>
  </si>
  <si>
    <t>AVL设备类-音频-Microphone
话筒-Audio Technica AT859/8615 Lectern Mic
铁三角AT859/8615 有线讲台鹅颈话筒-铁三角</t>
  </si>
  <si>
    <t>B#119</t>
  </si>
  <si>
    <t>AVL设备类-音频-Microphone
话筒-SHURE UHF Wireless Tables Mic/SXL14- WH 30 JB)
SHURE SXL14- WH 30 JB 无线鹅颈讲台话筒-SHURE</t>
  </si>
  <si>
    <t>B#120</t>
  </si>
  <si>
    <t>AVL设备类-音频-Microphone
话筒-SHURE UR4D (Q10A) Receiver
SHURE UR4D (Q10A) 无线话筒接收机（含天线分配器、通州中继、天线分配混合器）-SHURE</t>
  </si>
  <si>
    <t>B#121</t>
  </si>
  <si>
    <t>AVL设备类-音频-小蜜蜂-SHURE UHF Wireless Lapel Mic WL184
SHURE WL184 无线领夹话筒-SHURE</t>
  </si>
  <si>
    <t>B#122</t>
  </si>
  <si>
    <t>AVL设备类-音频-Other Audio Auxiliary Equipment 
其它音频辅助设备-TELEX BTR800 Wireless Intercom Master
TELEX BTR800 无线对讲主机-TELEX</t>
  </si>
  <si>
    <t>B#123</t>
  </si>
  <si>
    <t>AVL设备类-音频-Other Audio Auxiliary Equipment 
其它音频辅助设备-TELEX TR800 Wireless Intercom Belt Pack C/W Headset
TELEX TR800 无线对讲耳机/腰包-TELEX</t>
  </si>
  <si>
    <t>B#124</t>
  </si>
  <si>
    <t>AVL设备类-音频-Other Audio Auxiliary Equipment 
其它音频辅助设备-5G无线数字内通，LT750 主机-LAON</t>
  </si>
  <si>
    <t>B#125</t>
  </si>
  <si>
    <t>AVL设备类-音频-Other Audio Auxiliary Equipment 
其它音频辅助设备-5G无线数字内通，LT750 子机+耳机-LAON</t>
  </si>
  <si>
    <t>B#126</t>
  </si>
  <si>
    <t>AVL设备类-音频-Other Audio Auxiliary Equipment 
其它音频辅助设备-5G无线数字内通，LT750 5G 信号放大器-LAON</t>
  </si>
  <si>
    <t>B#127</t>
  </si>
  <si>
    <t>AVL设备类-音频-Other Audio Auxiliary Equipment 
其它音频辅助设备-EAR MONITOR SENNHEISER IEM300-G3 无线监听系统-SENNHEISER</t>
  </si>
  <si>
    <t>B#128</t>
  </si>
  <si>
    <t>AVL设备类-音频-Other Audio Auxiliary Equipment 
其它音频辅助设备-EAR MONITOR SENNHEISER IEM300-G2 无线监听系统-SENNHEISER</t>
  </si>
  <si>
    <t>B#129</t>
  </si>
  <si>
    <t>AVL设备类-音频-Other Audio Auxiliary Equipment 
其它音频辅助设备-Walking-Talkie
无线对讲机--</t>
  </si>
  <si>
    <t>B#130</t>
  </si>
  <si>
    <t>AVL设备类-音频-Other Audio Auxiliary Equipment 
其它音频辅助设备-处理器-Crossover/Controller PS 15 TD</t>
  </si>
  <si>
    <t>B#131</t>
  </si>
  <si>
    <t>AVL设备类-灯光-电脑灯-多色LOGO 片-含可做多色LOGO灯片</t>
  </si>
  <si>
    <t>片</t>
  </si>
  <si>
    <t>B#132</t>
  </si>
  <si>
    <t>AVL设备类-灯光-电脑灯-单色LOGO 片-单色LOGO灯片</t>
  </si>
  <si>
    <t>B#133</t>
  </si>
  <si>
    <t>AVL设备类-灯光-电脑灯-电脑染色灯1500W WASH-JOLLY COLOR 1500 /TERBLY V2000W-1500</t>
  </si>
  <si>
    <t>B#134</t>
  </si>
  <si>
    <t>AVL设备类-灯光-电脑灯-电脑染色灯2000W WASH-FINEART WASH /MAC 2000XB</t>
  </si>
  <si>
    <t>B#135</t>
  </si>
  <si>
    <t>AVL设备类-灯光-电脑灯-电脑图案灯1200W SPOT-ROBE SPOT 1200 /FINE 2000</t>
  </si>
  <si>
    <t>B#136</t>
  </si>
  <si>
    <t>AVL设备类-灯光-电脑灯-电脑图案灯1500W SPOT-ROBE SPOT 1500 /TERBLY V2500S-1500</t>
  </si>
  <si>
    <t>B#137</t>
  </si>
  <si>
    <t>AVL设备类-灯光-电脑灯-电脑图案灯2000W SPOT-FINEART SPOT 1000E</t>
  </si>
  <si>
    <t>B#138</t>
  </si>
  <si>
    <t>AVL设备类-灯光-电脑灯-电脑光束灯230W BEAM-GTD-230 /LEES 230 /MRT -230 /</t>
  </si>
  <si>
    <t>B#139</t>
  </si>
  <si>
    <t>AVL设备类-灯光-电脑灯-电脑光束灯330W BEAM-JOLLY COUPE X-5 /GTD-330</t>
  </si>
  <si>
    <t>B#140</t>
  </si>
  <si>
    <t>AVL设备类-灯光-电脑灯-电脑光束灯1500W BEAM-FINE1500</t>
  </si>
  <si>
    <t>B#141</t>
  </si>
  <si>
    <t>AVL设备类-灯光-电脑灯-电脑图案切割灯（SPOT切割系列）-TERBLY GL-6 /GTD-1500 /PR-5000 /FINE 1000E PERF</t>
  </si>
  <si>
    <t>B#142</t>
  </si>
  <si>
    <t>AVL设备类-灯光-电脑灯-电脑三合一光束灯-JOLLY COUPE X-3 /ACME 380 /FINEART 470</t>
  </si>
  <si>
    <t>B#143</t>
  </si>
  <si>
    <t>AVL设备类-灯光-电脑灯-摇头LED染色灯-TERBLY OK190Z- ZOOM MOVING /FINEART 1519</t>
  </si>
  <si>
    <t>B#144</t>
  </si>
  <si>
    <t>AVL设备类-灯光-电脑灯-电脑摇头灯-ACME 560 Z</t>
  </si>
  <si>
    <t>B#145</t>
  </si>
  <si>
    <t>AVL设备类-灯光-Fixture 
常规灯具-Moving LED Par
摇头LED PAR 灯-ACME CM系列/EK 系列</t>
  </si>
  <si>
    <t>B#146</t>
  </si>
  <si>
    <t>AVL设备类-灯光-Fixture 
常规灯具-LED Wallwash -3W*18 1 Meter
LED 洗墙换色灯--</t>
  </si>
  <si>
    <t>B#147</t>
  </si>
  <si>
    <t>AVL设备类-灯光-Fixture 
常规灯具-ETC Source Four Profile spotlight( 26°,19°,50°,36°)
ETC Source Four 造型灯( 26°,19°,50°,36°)--</t>
  </si>
  <si>
    <t>B#148</t>
  </si>
  <si>
    <t>AVL设备类-灯光-Fixture 
常规灯具-4 Bulb Floodlight
四头灯--</t>
  </si>
  <si>
    <t>B#149</t>
  </si>
  <si>
    <t>AVL设备类-灯光-Fixture 
常规灯具-8 Bulb Floodlight
八头灯--</t>
  </si>
  <si>
    <t>B#150</t>
  </si>
  <si>
    <t>AVL设备类-灯光-Fixture 
常规灯具-Follow Spot (1200w)
追光灯--</t>
  </si>
  <si>
    <t>B#151</t>
  </si>
  <si>
    <t>AVL设备类-灯光-Fixture 
常规灯具-Follow Spot (2500w)
追光灯--</t>
  </si>
  <si>
    <t>B#152</t>
  </si>
  <si>
    <t>AVL设备类-灯光-Fixture 
常规灯具-Follow Spot (4000w)
追光灯-HMI-4000W /XE-4000Z</t>
  </si>
  <si>
    <t>B#153</t>
  </si>
  <si>
    <t>AVL设备类-灯光-Fixture 
常规灯具-多功能面光灯-ETC EA PAR 700W</t>
  </si>
  <si>
    <t>B#154</t>
  </si>
  <si>
    <t>AVL设备类-灯光-Fixture 
常规灯具-LED矩阵灯--</t>
  </si>
  <si>
    <t>B#155</t>
  </si>
  <si>
    <t>AVL设备类-灯光-Effect Lights 
效果灯-LED条形灯，光束-ACME TB 1230QW</t>
  </si>
  <si>
    <t>B#156</t>
  </si>
  <si>
    <t>AVL设备类-灯光-Effect Lights 
效果灯-LED条形灯，大颗粒灯珠-ACME TB 1060</t>
  </si>
  <si>
    <t>B#157</t>
  </si>
  <si>
    <t>AVL设备类-灯光-Effect Lights 
效果灯-LED条形灯，小颗粒LED灯珠-ACME STROBE 3 IP</t>
  </si>
  <si>
    <t>B#158</t>
  </si>
  <si>
    <t>AVL设备类-灯光-Effect Lights 
效果灯-LED频闪,5头,光束,染色,像素控制以及无极旋转功能于一体-ACME CM560Z</t>
  </si>
  <si>
    <t>B#159</t>
  </si>
  <si>
    <t>AVL设备类-灯光-Effect Lights 
效果灯-LED频闪,36头,染色、像素效果、星空背景、月花光束等多效果功能于一体，随机频闪和脉冲-ACME S6</t>
  </si>
  <si>
    <t>B#160</t>
  </si>
  <si>
    <t>AVL设备类-灯光-Effect Lights 
效果灯-LED集频闪、光束、染色效果于一体的多功能频闪灯-ACME STROBE 5 IP</t>
  </si>
  <si>
    <t>B#161</t>
  </si>
  <si>
    <t>AVL设备类-灯光-Effect Lights 
效果灯-LED集频闪、光束、染色效果于一体的多功能频闪灯-ACME BL1000</t>
  </si>
  <si>
    <t>B#162</t>
  </si>
  <si>
    <t>AVL设备类-灯光-Effect Lights 
效果灯-摇头光束频闪染色灯-EK 短吻鳄</t>
  </si>
  <si>
    <t>B#163</t>
  </si>
  <si>
    <t>AVL设备类-灯光-Effect Lights 
效果灯-LED光束染色频闪多功能条灯-EK 响尾蛇</t>
  </si>
  <si>
    <t>B#164</t>
  </si>
  <si>
    <t>AVL设备类-灯光-Effect Lights 
效果灯-防水LED全彩频闪条灯-EK COLLIDER-BAR-IP</t>
  </si>
  <si>
    <t>B#172</t>
  </si>
  <si>
    <t>AVL设备类-灯光-Lighting Control System 
灯光控制系统-灯光控台-数字调光台-GRAND MA Controller
GRAND MA 调光台</t>
  </si>
  <si>
    <t>B#173</t>
  </si>
  <si>
    <t>AVL设备类-灯光-Lighting Control System 
灯光控制系统-灯光控台-数字调光台-GRAND MA II Controller
GRAND MA II 调光台</t>
  </si>
  <si>
    <t>B#174</t>
  </si>
  <si>
    <t>AVL设备类-灯光-Lighting Control System 
灯光控制系统-灯光控台-Isolated DMX512 Splitter
信号放大器--</t>
  </si>
  <si>
    <t>B#175</t>
  </si>
  <si>
    <t>AVL设备类-灯光-Lighting Control System 
灯光控制系统-灯光控台-MA信号处理器-MA NPU</t>
  </si>
  <si>
    <t>B#176</t>
  </si>
  <si>
    <t>AVL设备类-灯光-Lighting Control System 
灯光控制系统-灯光控台-灯光信号分配器-Lighting DA</t>
  </si>
  <si>
    <t>B#177</t>
  </si>
  <si>
    <t>AVL设备类-结构-Truss Syste
Truss 结构-Layer 
雷亚架--</t>
  </si>
  <si>
    <t>根</t>
  </si>
  <si>
    <t>B#178</t>
  </si>
  <si>
    <t>AVL设备类-结构-Truss Syste
Truss 结构-TRUSS (520 x 760 mm)
灯光吊架(520 x 760 毫米)--</t>
  </si>
  <si>
    <t>B#179</t>
  </si>
  <si>
    <t>AVL设备类-结构-Truss Syste
Truss 结构-TRUSS (400 x 600 mm)
灯光吊架(400 x 600 毫米)--</t>
  </si>
  <si>
    <t>B#180</t>
  </si>
  <si>
    <t>AVL设备类-结构-Truss Syste
Truss 结构-TRUSS (400 x 400mm)
灯光吊架(400 x 400 毫米)--</t>
  </si>
  <si>
    <t>B#181</t>
  </si>
  <si>
    <t>AVL设备类-结构-Truss Syste
Truss 结构-TRUSS (678 x 1018mm)
灯光吊架(678 x 1018 毫米)--</t>
  </si>
  <si>
    <t>B#182</t>
  </si>
  <si>
    <t>AVL设备类-结构-Truss Syste
Truss 结构-TRUSS (600 x 1200mm)
灯光吊架(600 x 1200 毫米)--</t>
  </si>
  <si>
    <t>B#183</t>
  </si>
  <si>
    <t>AVL设备类-结构-Truss Syste
Truss 结构-TRUSS (1000 x 1600mm)
灯光吊架(1000 x 1600 毫米)--</t>
  </si>
  <si>
    <t>B#184</t>
  </si>
  <si>
    <t>AVL设备类-结构-Truss Syste
Truss 结构-4m直径圆Truss--</t>
  </si>
  <si>
    <t>B#185</t>
  </si>
  <si>
    <t>AVL设备类-结构-Truss Syste
Truss 结构-6m直径圆Truss--</t>
  </si>
  <si>
    <t>B#186</t>
  </si>
  <si>
    <t>AVL设备类-结构-Truss Syste
Truss 结构-8m直径圆Truss--</t>
  </si>
  <si>
    <t>B#187</t>
  </si>
  <si>
    <t>AVL设备类-结构-Truss Syste
Truss 结构-10m直径圆Truss--</t>
  </si>
  <si>
    <t>B#188</t>
  </si>
  <si>
    <t>AVL设备类-结构-Truss Syste
Truss 结构-12m直径圆Truss--</t>
  </si>
  <si>
    <t>B#189</t>
  </si>
  <si>
    <t>AVL设备类-结构-Windlass 
葫芦-Imported CM Brand Electric Windlass 2 Ton
进口CM 电动葫芦2 吨--</t>
  </si>
  <si>
    <t>B#190</t>
  </si>
  <si>
    <t>AVL设备类-结构-Windlass 
葫芦-Imported CM Brand Electric Windlass 1 Ton
进口CM 电动葫芦1 吨--</t>
  </si>
  <si>
    <t>B#191</t>
  </si>
  <si>
    <t>AVL设备类-结构-Windlass 
葫芦-Local Electric Windlass 2 Ton
国产电动葫芦2 吨--</t>
  </si>
  <si>
    <t>B#192</t>
  </si>
  <si>
    <t>AVL设备类-结构-Windlass 
葫芦-Local Electric Windlass 1 Ton
国产电动葫芦1 吨--</t>
  </si>
  <si>
    <t>B#193</t>
  </si>
  <si>
    <t>AVL设备类-结构-Windlass 
葫芦-Electric Windlass controller
电动葫芦控制器--</t>
  </si>
  <si>
    <t>B#194</t>
  </si>
  <si>
    <t>AVL设备类-结构-Windlass 
葫芦-Manual Windlass
手拉葫芦--</t>
  </si>
  <si>
    <t>B#211</t>
  </si>
  <si>
    <t>AVL设备类-特效-烟雾、水雾油化物-Fog Machine
烟机、雾机--</t>
  </si>
  <si>
    <t>B#212</t>
  </si>
  <si>
    <t>AVL设备类-特效-烟雾、水雾油化物-彩虹机--</t>
  </si>
  <si>
    <t>B#213</t>
  </si>
  <si>
    <t>AVL设备类-特效-烟雾、水雾油化物-大功率彩虹机--</t>
  </si>
  <si>
    <t>B#214</t>
  </si>
  <si>
    <t>AVL设备类-特效-烟雾、水雾油化物-泡泡机--</t>
  </si>
  <si>
    <t>B#215</t>
  </si>
  <si>
    <t>AVL设备类-特效-烟雾、水雾油化物-吹纸机--</t>
  </si>
  <si>
    <t>B#225</t>
  </si>
  <si>
    <t>AVL设备类-直播-摄像设备-aja硬盘+录机--</t>
  </si>
  <si>
    <t>台/天</t>
  </si>
  <si>
    <t>B#226</t>
  </si>
  <si>
    <t>AVL设备类-直播-摄像设备-高清摄像机（天眼）-SONY-2580</t>
  </si>
  <si>
    <t>B#227</t>
  </si>
  <si>
    <t>AVL设备类-直播-摄像设备-其他摄像机镜头-高清广角镜头</t>
  </si>
  <si>
    <t>B#228</t>
  </si>
  <si>
    <t>AVL设备类-直播-摄像设备-其他摄像机镜头-0.8倍广角镜头</t>
  </si>
  <si>
    <t>B#229</t>
  </si>
  <si>
    <t>AVL设备类-直播-摄像设备-其他摄像机镜头-1.2倍广角镜头</t>
  </si>
  <si>
    <t>B#230</t>
  </si>
  <si>
    <t>AVL设备类-直播-摄像设备-其他摄像机镜头-4-6倍长焦镜头</t>
  </si>
  <si>
    <t>B#231</t>
  </si>
  <si>
    <t>AVL设备类-直播-摄像设备-其他摄像机镜头-7倍长焦镜头</t>
  </si>
  <si>
    <t>B#232</t>
  </si>
  <si>
    <t>AVL设备类-直播-摄像设备-其他摄像机镜头-76倍长焦镜头</t>
  </si>
  <si>
    <t>B#236</t>
  </si>
  <si>
    <t>AVL设备类-直播-摄像设备-电动轨道-Ross</t>
  </si>
  <si>
    <t>B#237</t>
  </si>
  <si>
    <t>AVL设备类-直播-摄像设备-8米摄像摇臂-每场为2天，每增加1天按0.5场计费</t>
  </si>
  <si>
    <t>台/场</t>
  </si>
  <si>
    <t>B#238</t>
  </si>
  <si>
    <t>AVL设备类-直播-摄像设备-10米摄像摇臂-每场为2天，每增加1天按0.5场计费（不含操作人员、不含摄像机镜头等）</t>
  </si>
  <si>
    <t>B#239</t>
  </si>
  <si>
    <t>AVL设备类-直播-摄像设备-15米摄像摇臂-每场为2天，每增加1天按0.5场计费</t>
  </si>
  <si>
    <t>B#241</t>
  </si>
  <si>
    <t>AVL设备类-直播-视频设备-导播台-切换台（HD）-1ME Panasonic AV-HS410 50I 切换台1个、监视器+线缆 或同级设备</t>
  </si>
  <si>
    <t>B#242</t>
  </si>
  <si>
    <t>AVL设备类-直播-视频设备-导播台-切换台（4K）-2ME Panasonic AV-HS6000 60P 切换台1个、监视器+线缆 或同级设备</t>
  </si>
  <si>
    <t>B#293</t>
  </si>
  <si>
    <t>AVL设备类-签到-扫码枪-租赁--</t>
  </si>
  <si>
    <t>B#294</t>
  </si>
  <si>
    <t>AVL设备类-签到-自助机（身份证功能）-液晶触摸屏，含二维条码读取器及取卡口-17寸以上</t>
  </si>
  <si>
    <t>B#295</t>
  </si>
  <si>
    <t>AVL设备类-签到-PDA扫描设备-用于门禁等--</t>
  </si>
  <si>
    <t>B#296</t>
  </si>
  <si>
    <t>AVL设备类-签到-刷卡闸机-用于门禁等--</t>
  </si>
  <si>
    <t>B#297</t>
  </si>
  <si>
    <t>AVL设备类-签到-短信服务-短信提醒-按每条计算，起订量不低于300条</t>
  </si>
  <si>
    <t>C#001</t>
  </si>
  <si>
    <t>第三方人员类-内容制作-平面制作-PPT美化-根据设计风格排版，调整宽屏进行美化</t>
  </si>
  <si>
    <t>页</t>
  </si>
  <si>
    <t>C#002</t>
  </si>
  <si>
    <t>第三方人员类-内容制作-平面制作-PPT设计-需设计icon、图片重新绘制图表等并对其整体风格进行排版美化</t>
  </si>
  <si>
    <t>C#003</t>
  </si>
  <si>
    <t>第三方人员类-内容制作-平面制作-Keynote美化-根据设计风格排版，调整宽屏进行美化</t>
  </si>
  <si>
    <t>C#004</t>
  </si>
  <si>
    <t>第三方人员类-内容制作-平面制作-Keynote设计-需设计icon、图片重新绘制图表等并对其整体风格进行排版美化</t>
  </si>
  <si>
    <t>C#005</t>
  </si>
  <si>
    <t>第三方人员类-内容制作-视频制作-活动流程相关视频素材包装及剪辑-现有素材+包含简单后期渲染输出，开场3分钟以内，串场1分钟以内</t>
  </si>
  <si>
    <t>秒</t>
  </si>
  <si>
    <t>C#006</t>
  </si>
  <si>
    <t>第三方人员类-内容制作-视频制作-活动内容素材整理、快速剪辑，粗剪-拍摄结束后2小时内完成快速剪辑，2分钟以内，超出2分钟按照2分钟计价</t>
  </si>
  <si>
    <t>C#007</t>
  </si>
  <si>
    <t>第三方人员类-内容制作-视频制作-活动内容素材整理，精剪-视频素材整理，精修，2分钟以内，超出2分钟按照2分钟计价</t>
  </si>
  <si>
    <t>C#018</t>
  </si>
  <si>
    <t>第三方人员类-内容制作-H5-H5邀请页面制作-按页面数量计费，有简单交互功能（点击翻页、点击输入信息等），不包含程序</t>
  </si>
  <si>
    <t>C#019</t>
  </si>
  <si>
    <t>第三方人员类-内容制作-H5-H5前端程序开发-前端页面制作，动效实现</t>
  </si>
  <si>
    <t>C#020</t>
  </si>
  <si>
    <t>第三方人员类-内容制作-H5-H5模块开发-基于功能需求的定制化模块后端程序开发</t>
  </si>
  <si>
    <t>C#030</t>
  </si>
  <si>
    <t>第三方人员类-侧拍摄影摄像-摄影-普通数字摄影-人员劳务费及基础拍摄设备。不含住宿、交通、补贴等费用，每天不超过8小时，彩排与活动日价格一致（5年从业经验）</t>
  </si>
  <si>
    <t>C#031</t>
  </si>
  <si>
    <t>第三方人员类-侧拍摄影摄像-摄像-延时拍摄-人员劳务费及基础拍摄设备。不含住宿、交通、补贴等费用（5年从业经验）</t>
  </si>
  <si>
    <t>C#032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</si>
  <si>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</si>
  <si>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C#033</t>
  </si>
  <si>
    <t>第三方人员类-侧拍摄影摄像-摄影摄像-航拍-飞手人员及基础设备劳务费。不含住宿、交通、补贴等费用，每天不超过8小时，彩排与活动日价格一致</t>
  </si>
  <si>
    <t>C#034</t>
  </si>
  <si>
    <t>第三方人员类-侧拍摄影摄像-云摄影-现场修图师-人员劳务，不含住宿、交通、补贴等费用，每天不超过8小时</t>
  </si>
  <si>
    <t>C#035</t>
  </si>
  <si>
    <t>第三方人员类-侧拍摄影摄像-云摄影-摄影师+修图+平台使用-人员劳务费及基础拍摄设备。不含住宿、交通、补贴等费用，每天不超过8小时，彩排与活动日价格一致</t>
  </si>
  <si>
    <t>C#036</t>
  </si>
  <si>
    <t>第三方人员类-侧拍摄影摄像-云摄影-Ai修图+平台使用-AI修图及平台使用，例如VPHOTO</t>
  </si>
  <si>
    <t>场</t>
  </si>
  <si>
    <t>C#037</t>
  </si>
  <si>
    <t>第三方人员类-技术人员-灯光音视频技术人员-总监-现场总控-普通级别，人员劳务费。不含住宿、交通、补贴等费用，每场不超过8小时</t>
  </si>
  <si>
    <t>C#038</t>
  </si>
  <si>
    <t>第三方人员类-技术人员-灯光音视频技术人员-技师-控台人员-人员劳务费。不含住宿、交通、补贴等费用，每场不超过8小时</t>
  </si>
  <si>
    <t>C#040</t>
  </si>
  <si>
    <t>第三方人员类-技术人员-直播推流技术人员-网络工程师-人员劳务费。不含住宿、交通、补贴等费用，每场不超过8小时，活动当日推流操作及保障</t>
  </si>
  <si>
    <t>C#046</t>
  </si>
  <si>
    <t>第三方人员类-搭建人员-搭建人员-搭建人工-人员劳务费，每场不超过8小时</t>
  </si>
  <si>
    <t>人/场</t>
  </si>
  <si>
    <t>C#048</t>
  </si>
  <si>
    <t>第三方人员类-搭建人员-搭建人员-美工-人员劳务费。不含住宿、交通、补贴等费用，白天8小时/班，夜间4小时/班</t>
  </si>
  <si>
    <t>C#049</t>
  </si>
  <si>
    <t>第三方人员类-搭建人员-搭建人员-电工-人员劳务费。不含住宿、交通、补贴等费用，白天8小时/班，夜间4小时/班</t>
  </si>
  <si>
    <t>C#051</t>
  </si>
  <si>
    <t>第三方人员类-运营人员-服务人员-保洁-人员劳务费，每场按4小时计，含个税</t>
  </si>
  <si>
    <t>C#052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</si>
  <si>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</si>
  <si>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C#053</t>
  </si>
  <si>
    <t>第三方人员类-运营人员-服务人员-礼仪-人员劳务费。不含住宿、交通、补贴等费用，每场不超过8小时
彩排按每人0.5场收费，含个税</t>
  </si>
  <si>
    <t>C#054</t>
  </si>
  <si>
    <t>第三方人员类-运营人员-服务人员-兼职人员-人员劳务费。不含住宿、交通、补贴等费用，每场不超过8小时
彩排按每人0.5场收费，含个税</t>
  </si>
  <si>
    <t>C#055</t>
  </si>
  <si>
    <t>第三方人员类-运营人员-翻译速记-速记-专业速记证书
人员劳务费。不含住宿、交通、补贴等费用，每场不超过4小时，含个税</t>
  </si>
  <si>
    <t>Onsite 人员</t>
  </si>
  <si>
    <t>Onsite 人员-服务人员-项目总监-人员劳务费。不含住宿、交通、补贴等费用，每天不超过8小时</t>
  </si>
  <si>
    <t>Onsite 人员-服务人员-项目经理-人员劳务费。不含住宿、交通、补贴等费用，每天不超过8小时</t>
  </si>
  <si>
    <t>Onsite 人员-服务人员-项目助理-人员劳务费。不含住宿、交通、补贴等费用，每天不超过8小时</t>
  </si>
  <si>
    <t>D#004</t>
  </si>
  <si>
    <t>Onsite 人员-服务人员-地接上会服务人员-人员劳务费。不含住宿、交通、补贴等费用，每天不超过8小时</t>
  </si>
  <si>
    <t>D#005</t>
  </si>
  <si>
    <t>Onsite 人员-导游-普通中文导游-人员劳务费。不含住宿、交通、补贴等费用，每天不超过8小时</t>
  </si>
  <si>
    <t>D#006</t>
  </si>
  <si>
    <t>Onsite 人员-导游-高级中文导游-人员劳务费。不含住宿、交通、补贴等费用，每天不超过8小时</t>
  </si>
  <si>
    <t>D#007</t>
  </si>
  <si>
    <t>Onsite 人员-导游-普通英文导游-人员劳务费。不含住宿、交通、补贴等费用，每天不超过8小时</t>
  </si>
  <si>
    <t>D#008</t>
  </si>
  <si>
    <t>Onsite 人员-导游-高级英文导游-人员劳务费。不含住宿、交通、补贴等费用，每天不超过8小时</t>
  </si>
  <si>
    <t>E#109</t>
  </si>
  <si>
    <t>创意</t>
  </si>
  <si>
    <t>创意-导演组-演职员组-主持人-五年以上经验，有大型直播晚会/综艺主持经验，形象气质佳（非艺人级、非达人级的主持人）</t>
  </si>
  <si>
    <t>E#122</t>
  </si>
  <si>
    <t>创意-导演组-演职员组-妆发师-3年以上化妆经验
人员劳务费。不含住宿、交通、补贴等费用，每场不超过8小时，含个税，此价格为最高限价，以实际发生为准</t>
  </si>
  <si>
    <t>G#001</t>
  </si>
  <si>
    <t>接待用车</t>
  </si>
  <si>
    <t>接待用车-车辆-车辆物流-运营车辆-接送机-GL8，60公里内，高速费另计</t>
  </si>
  <si>
    <t>辆/趟</t>
  </si>
  <si>
    <t>G#002</t>
  </si>
  <si>
    <t>接待用车-车辆-车辆物流-运营车辆-接送机-考斯特，60公里内，高速费另计</t>
  </si>
  <si>
    <t>G#003</t>
  </si>
  <si>
    <t>接待用车-车辆-车辆物流-运营车辆-接送机-50座大巴车，60公里内，高速费另计</t>
  </si>
  <si>
    <t>G#004</t>
  </si>
  <si>
    <t>接待用车-车辆-车辆物流-运营车辆-接送机-奥迪A6，60公里内，高速费另计</t>
  </si>
  <si>
    <t>G#005</t>
  </si>
  <si>
    <t>接待用车-车辆-车辆物流-运营车辆-豪华轿车-奥迪A6，可使用同等类型车辆，1天8小时 or 100km计算，超出公里数及时间另计费</t>
  </si>
  <si>
    <t>辆/天</t>
  </si>
  <si>
    <t>G#006</t>
  </si>
  <si>
    <t>接待用车-车辆-车辆物流-运营车辆-豪华轿车-奥迪A6，超时间收费</t>
  </si>
  <si>
    <t>辆/小时</t>
  </si>
  <si>
    <t>G#007</t>
  </si>
  <si>
    <t>接待用车-车辆-车辆物流-运营车辆-豪华轿车-奥迪A6，超公里收费</t>
  </si>
  <si>
    <t>G#008</t>
  </si>
  <si>
    <t>接待用车-车辆-车辆物流-运营车辆-商务乘用车-GL8，可使用同等类型车辆，1天8小时 or 100km计算，超出公里数及时间另计费</t>
  </si>
  <si>
    <t>G#009</t>
  </si>
  <si>
    <t>接待用车-车辆-车辆物流-运营车辆-商务乘用车-GL8，超时间收费</t>
  </si>
  <si>
    <t>G#010</t>
  </si>
  <si>
    <t>接待用车-车辆-车辆物流-运营车辆-商务乘用车-GL8，超公里收费</t>
  </si>
  <si>
    <t>G#011</t>
  </si>
  <si>
    <t>接待用车-车辆-车辆物流-运营车辆-中型车-考斯特，可使用同等类型车辆，1天8小时 or 100km计算，超出公里数及时间另计费</t>
  </si>
  <si>
    <t>G#012</t>
  </si>
  <si>
    <t>接待用车-车辆-车辆物流-运营车辆-中型车-考斯特，超时间收费</t>
  </si>
  <si>
    <t>G#013</t>
  </si>
  <si>
    <t>接待用车-车辆-车辆物流-运营车辆-中型车-考斯特，超公里收费</t>
  </si>
  <si>
    <t>G#014</t>
  </si>
  <si>
    <t>接待用车-车辆-车辆物流-运营车辆-50人座大巴车，1天8小时 or 100km计算，超出公里数及时间另计费</t>
  </si>
  <si>
    <t>G#015</t>
  </si>
  <si>
    <t>接待用车-车辆-车辆物流-运营车辆-50人座大巴车，超时间收费</t>
  </si>
  <si>
    <t>G#016</t>
  </si>
  <si>
    <t>接待用车-车辆-车辆物流-运营车辆-50人座大巴车，超公里收费</t>
  </si>
  <si>
    <t>机酒餐</t>
  </si>
  <si>
    <t>机酒餐-交通费-机票-机票-经济舱，不能为全价票</t>
  </si>
  <si>
    <t>H#002</t>
  </si>
  <si>
    <t>机酒餐-交通费-高铁-高铁-二等座</t>
  </si>
  <si>
    <t>H#003</t>
  </si>
  <si>
    <t>机酒餐-交通费-市内交通-打车-出租车、快车实报实销；不能为高档车辆</t>
  </si>
  <si>
    <t>H#004</t>
  </si>
  <si>
    <t>机酒餐-住宿费-酒店-酒店-二人一间，一线城市北、上、广、深，不得超过500元/间/晚
二、三线城市不得超过400元/间/晚，数量上限为20夜/城市</t>
  </si>
  <si>
    <t>天</t>
  </si>
  <si>
    <t>H#005</t>
  </si>
  <si>
    <t>机酒餐-餐费-餐费-餐费-乙方人员餐费不得超过100元/人/天
已含餐费的第三方人员不得重复收费</t>
  </si>
  <si>
    <t>I#001</t>
  </si>
  <si>
    <t>物料采买</t>
  </si>
  <si>
    <t>物料采买-物料采买-物料采买-直接采买型，需提供购买链接/购买凭证</t>
  </si>
  <si>
    <t>J#001</t>
  </si>
  <si>
    <t>场地相关</t>
  </si>
  <si>
    <t>场地相关-场地费用-场地租金-会议中心--</t>
  </si>
  <si>
    <t>J#002</t>
  </si>
  <si>
    <t>场地相关-场地费用-场地租金-体育场馆--</t>
  </si>
  <si>
    <t>J#003</t>
  </si>
  <si>
    <t>场地相关-场地费用-场地租金-户外草坪--</t>
  </si>
  <si>
    <t>J#004</t>
  </si>
  <si>
    <t>场地相关-场地费用-场地租金-酒店--</t>
  </si>
  <si>
    <t>J#005</t>
  </si>
  <si>
    <t>场地相关-场地费用-场地租金-演播厅/录影棚--</t>
  </si>
  <si>
    <t>J#006</t>
  </si>
  <si>
    <t>场地相关-场地费用-场地租金-其他--</t>
  </si>
  <si>
    <t>J#007</t>
  </si>
  <si>
    <t>场地相关-场地费用-场地租金-场地广告位--</t>
  </si>
  <si>
    <t>J#008</t>
  </si>
  <si>
    <t>场地相关-场地费用-管理费用-场地管理-场地管理费</t>
  </si>
  <si>
    <t>J#009</t>
  </si>
  <si>
    <t>场地相关-场地费用-管理费用-场地管理-吊点费</t>
  </si>
  <si>
    <t>J#010</t>
  </si>
  <si>
    <t>场地相关-场地费用-管理费用-场地管理-施工证</t>
  </si>
  <si>
    <t>J#011</t>
  </si>
  <si>
    <t>场地相关-场地费用-管理费用-场地管理-车证</t>
  </si>
  <si>
    <t>J#012</t>
  </si>
  <si>
    <t>场地相关-场地费用-管理费用-专业服务-监理</t>
  </si>
  <si>
    <t>J#013</t>
  </si>
  <si>
    <t>场地相关-场地费用-管理费用-专业服务-结构审核</t>
  </si>
  <si>
    <t>J#014</t>
  </si>
  <si>
    <t>场地相关-场地费用-其他场地费用-水电费-电费</t>
  </si>
  <si>
    <t>J#015</t>
  </si>
  <si>
    <t>场地相关-场地费用-其他场地费用-水电费-水费</t>
  </si>
  <si>
    <t>J#016</t>
  </si>
  <si>
    <t>场地相关-场地费用-其他场地费用-场地押金-进场前缴纳场地押金，如有扣款则报在此行</t>
  </si>
  <si>
    <t>J#017</t>
  </si>
  <si>
    <t>场地相关-场地费用-其他场地费用-场地杂费-场地杂费</t>
  </si>
  <si>
    <t>K#001</t>
  </si>
  <si>
    <t>报批及安保</t>
  </si>
  <si>
    <t>报批及安保-场地费用-管理费用-政府监管-场地报批</t>
  </si>
  <si>
    <t>K#002</t>
  </si>
  <si>
    <t>报批及安保-场地费用-管理费用-政府监管-消电检查</t>
  </si>
  <si>
    <t>K#003</t>
  </si>
  <si>
    <t>报批及安保-场地费用-管理费用-政府监管-场地公安报批</t>
  </si>
  <si>
    <t>K#004</t>
  </si>
  <si>
    <t>报批及安保-场地费用-管理费用-政府监管-场地文化报批</t>
  </si>
  <si>
    <t>K#005</t>
  </si>
  <si>
    <t>报批及安保-场地搭建-搭建费用-资质证明-搭建安全资质证明</t>
  </si>
  <si>
    <t>K#006</t>
  </si>
  <si>
    <t>报批及安保-场地搭建-搭建费用-资质证明-防水认证</t>
  </si>
  <si>
    <t>K#007</t>
  </si>
  <si>
    <t>报批及安保-场地搭建-搭建费用-资质证明-防火认证</t>
  </si>
  <si>
    <t>K#008</t>
  </si>
  <si>
    <t>报批及安保-场地搭建-搭建费用-质检报告-提供符合国家要求的舞台结构、悬吊结构、电路安全等相关专业机构报告</t>
  </si>
  <si>
    <t>份</t>
  </si>
  <si>
    <t>K#009</t>
  </si>
  <si>
    <t>报批及安保-运营人员-保障组-普通保安-搭建、展区、外场用安保（人员劳务费，每场不超过8小时，含个税）</t>
  </si>
  <si>
    <t>K#010</t>
  </si>
  <si>
    <t>报批及安保-运营人员-保障组-高级保安-内场安保（对形象有要求）人员劳务费，每场不超过8小时，含个税</t>
  </si>
  <si>
    <t>K#011</t>
  </si>
  <si>
    <t>报批及安保-运营人员-保障组-特级保安-不含住宿、交通、补贴、餐费等费用，艺人随性，负责艺人的安全监控。</t>
  </si>
  <si>
    <t>K#012</t>
  </si>
  <si>
    <t>报批及安保-运营人员-服务人员-手持金属检测器--</t>
  </si>
  <si>
    <t>K#013</t>
  </si>
  <si>
    <t>报批及安保-运营人员-服务人员-安检门--</t>
  </si>
  <si>
    <t>K#014</t>
  </si>
  <si>
    <t>报批及安保-运营人员-服务人员-安检机--</t>
  </si>
  <si>
    <t>K#015</t>
  </si>
  <si>
    <t>报批及安保-报批手续费-报批手续费-报批手续费-实报实销，需提第三方合同/支付凭证</t>
  </si>
  <si>
    <t>L#001</t>
  </si>
  <si>
    <t>代垫付</t>
  </si>
  <si>
    <t>代垫付相关-代垫付本金-指定第三方本金-由我方指定的第三方，且我方确认费用明细，只需乙方提供代付款，无需管理及运营的费用为代垫付。</t>
  </si>
  <si>
    <t>服务费税费</t>
  </si>
  <si>
    <t>服务费税费-项目税费-无票垫付费-第三方无票垫付服务费-服务费比例</t>
  </si>
  <si>
    <t>服务费税费-项目服务费-项目服务费-场地采买、酒店用房服务费-服务费比例</t>
  </si>
  <si>
    <t>服务费税费-项目服务费-项目服务费-机票、用车、用餐等第三方资源-服务费比例</t>
  </si>
  <si>
    <t>服务费税费-项目服务费-项目服务费-制作搭建、AVL设备、第三方人员服务费-服务费比例</t>
  </si>
  <si>
    <t>服务费税费-项目服务费-项目服务费-物资采买、其他代垫付服务费-服务费比例</t>
  </si>
  <si>
    <t>服务费税费-项目服务费-项目服务费-onsite人员服务费-服务费比例</t>
  </si>
  <si>
    <t>M#009</t>
  </si>
  <si>
    <t>服务费税费-项目税费-项目税费-场地采买、酒店用房服务费-增值税比例</t>
  </si>
  <si>
    <t>M#010</t>
  </si>
  <si>
    <t>服务费税费-项目税费-项目税费-机票、用车、用餐等第三方资源-增值税比例</t>
  </si>
  <si>
    <t>M#011</t>
  </si>
  <si>
    <t>服务费税费-项目税费-项目税费-制作搭建、AVL设备、第三方人员服务费-增值税比例</t>
  </si>
  <si>
    <t>M#012</t>
  </si>
  <si>
    <t>服务费税费-项目税费-项目税费-物资采买、代垫付、其他未罗列项服务费-增值税比例</t>
  </si>
  <si>
    <t>M#013</t>
  </si>
  <si>
    <t>服务费税费-项目税费-项目税费-onsite人员服务费-增值税比例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</si>
</sst>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  <numFmt numFmtId="182" formatCode="0_);[Red]\(0\)"/>
    <numFmt numFmtId="183" formatCode="0.0%"/>
    <numFmt numFmtId="184" formatCode="\¥#,##0.00"/>
  </numFmts>
  <fonts count="60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sz val="9"/>
      <name val="微软雅黑"/>
      <charset val="134"/>
    </font>
    <font>
      <sz val="11"/>
      <color indexed="8"/>
      <name val="微软雅黑"/>
      <charset val="134"/>
    </font>
    <font>
      <sz val="9"/>
      <color indexed="8"/>
      <name val="微软雅黑"/>
      <charset val="134"/>
    </font>
    <font>
      <sz val="9"/>
      <color theme="0"/>
      <name val="微软雅黑"/>
      <charset val="134"/>
    </font>
    <font>
      <b/>
      <sz val="14"/>
      <color theme="1"/>
      <name val="微软雅黑"/>
      <charset val="134"/>
    </font>
    <font>
      <b/>
      <sz val="9"/>
      <name val="微软雅黑"/>
      <charset val="134"/>
    </font>
    <font>
      <sz val="9"/>
      <color rgb="FF000000"/>
      <name val="微软雅黑"/>
      <charset val="134"/>
    </font>
    <font>
      <b/>
      <sz val="11"/>
      <color indexed="8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sz val="14"/>
      <name val="微软雅黑"/>
      <charset val="134"/>
    </font>
    <font>
      <b/>
      <sz val="9"/>
      <color rgb="FFFF0000"/>
      <name val="微软雅黑"/>
      <charset val="134"/>
    </font>
    <font>
      <u/>
      <sz val="9"/>
      <color theme="10"/>
      <name val="微软雅黑"/>
      <charset val="134"/>
    </font>
    <font>
      <sz val="10"/>
      <color theme="1"/>
      <name val="DengXian"/>
      <charset val="134"/>
      <scheme val="minor"/>
    </font>
    <font>
      <b/>
      <sz val="9"/>
      <color rgb="FF000000"/>
      <name val="DengXian"/>
      <charset val="134"/>
      <scheme val="minor"/>
    </font>
    <font>
      <sz val="9.75"/>
      <color rgb="FF1F2329"/>
      <name val="DengXian"/>
      <charset val="134"/>
      <scheme val="minor"/>
    </font>
    <font>
      <b/>
      <sz val="9"/>
      <color rgb="FF373C43"/>
      <name val="DengXian"/>
      <charset val="134"/>
      <scheme val="minor"/>
    </font>
    <font>
      <b/>
      <sz val="9"/>
      <color rgb="FFF54A45"/>
      <name val="DengXian"/>
      <charset val="134"/>
      <scheme val="minor"/>
    </font>
    <font>
      <b/>
      <sz val="9.75"/>
      <color rgb="FFF54A45"/>
      <name val="DengXian"/>
      <charset val="134"/>
      <scheme val="minor"/>
    </font>
    <font>
      <b/>
      <sz val="10"/>
      <color rgb="FFF54A45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sz val="10"/>
      <color rgb="FF000000"/>
      <name val="等线"/>
      <charset val="134"/>
    </font>
    <font>
      <sz val="10"/>
      <color rgb="FFFF0000"/>
      <name val="等线"/>
      <charset val="134"/>
    </font>
    <font>
      <sz val="9.8"/>
      <color rgb="FF000000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b/>
      <sz val="8"/>
      <name val="微软雅黑"/>
      <charset val="134"/>
    </font>
    <font>
      <sz val="9.75"/>
      <color rgb="FF000000"/>
      <name val="Calibri"/>
      <charset val="134"/>
    </font>
    <font>
      <b/>
      <sz val="9.75"/>
      <color rgb="FFF54A45"/>
      <name val="Calibri"/>
      <charset val="134"/>
    </font>
    <font>
      <sz val="9.75"/>
      <color rgb="FFF54A45"/>
      <name val="Calibri"/>
      <charset val="134"/>
    </font>
    <font>
      <b/>
      <sz val="10"/>
      <color rgb="FF000000"/>
      <name val="Microsoft YaHei UI"/>
      <charset val="134"/>
    </font>
    <font>
      <b/>
      <sz val="10"/>
      <color rgb="FF000000"/>
      <name val="等线"/>
      <charset val="134"/>
    </font>
    <font>
      <sz val="11"/>
      <color rgb="FF000000"/>
      <name val="等线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4" borderId="21" applyNumberFormat="0" applyAlignment="0" applyProtection="0">
      <alignment vertical="center"/>
    </xf>
    <xf numFmtId="0" fontId="38" fillId="25" borderId="22" applyNumberFormat="0" applyAlignment="0" applyProtection="0">
      <alignment vertical="center"/>
    </xf>
    <xf numFmtId="0" fontId="39" fillId="25" borderId="21" applyNumberFormat="0" applyAlignment="0" applyProtection="0">
      <alignment vertical="center"/>
    </xf>
    <xf numFmtId="0" fontId="40" fillId="26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0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8" fillId="0" borderId="0" applyNumberFormat="0" applyFont="0" applyFill="0" applyBorder="0" applyProtection="0"/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48" fillId="0" borderId="0">
      <alignment vertical="center"/>
    </xf>
    <xf numFmtId="177" fontId="48" fillId="0" borderId="0" applyFont="0" applyFill="0" applyBorder="0" applyAlignment="0" applyProtection="0">
      <alignment vertical="center"/>
    </xf>
    <xf numFmtId="177" fontId="4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9" fillId="0" borderId="0" applyProtection="0">
      <alignment vertical="center"/>
    </xf>
    <xf numFmtId="178" fontId="4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52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9" fontId="1" fillId="0" borderId="1" xfId="3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79" fontId="5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3" fillId="6" borderId="1" xfId="60" applyFont="1" applyFill="1" applyBorder="1" applyAlignment="1">
      <alignment horizontal="center" vertical="center" wrapText="1"/>
    </xf>
    <xf numFmtId="0" fontId="3" fillId="6" borderId="1" xfId="60" applyFont="1" applyFill="1" applyBorder="1" applyAlignment="1">
      <alignment horizontal="left" vertical="center" wrapText="1"/>
    </xf>
    <xf numFmtId="0" fontId="3" fillId="7" borderId="1" xfId="60" applyFont="1" applyFill="1" applyBorder="1" applyAlignment="1">
      <alignment horizontal="center" vertical="center" wrapText="1"/>
    </xf>
    <xf numFmtId="0" fontId="3" fillId="8" borderId="1" xfId="60" applyFont="1" applyFill="1" applyBorder="1" applyAlignment="1">
      <alignment horizontal="center" vertical="center" wrapText="1"/>
    </xf>
    <xf numFmtId="0" fontId="9" fillId="6" borderId="8" xfId="6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60" applyFont="1" applyBorder="1" applyAlignment="1" applyProtection="1">
      <alignment horizontal="center" vertical="center" wrapText="1"/>
      <protection locked="0"/>
    </xf>
    <xf numFmtId="0" fontId="5" fillId="0" borderId="1" xfId="60" applyFont="1" applyBorder="1" applyAlignment="1" applyProtection="1">
      <alignment horizontal="center" vertical="center" wrapText="1"/>
      <protection locked="0"/>
    </xf>
    <xf numFmtId="0" fontId="5" fillId="0" borderId="1" xfId="60" applyFont="1" applyBorder="1" applyAlignment="1" applyProtection="1">
      <alignment horizontal="left" vertical="center" wrapText="1"/>
      <protection locked="0"/>
    </xf>
    <xf numFmtId="181" fontId="5" fillId="6" borderId="1" xfId="53" applyNumberFormat="1" applyFont="1" applyFill="1" applyBorder="1" applyAlignment="1" applyProtection="1">
      <alignment horizontal="center" vertical="center" wrapText="1"/>
      <protection locked="0"/>
    </xf>
    <xf numFmtId="0" fontId="5" fillId="9" borderId="1" xfId="60" applyFont="1" applyFill="1" applyBorder="1" applyAlignment="1">
      <alignment horizontal="center" vertical="center" wrapText="1"/>
    </xf>
    <xf numFmtId="0" fontId="9" fillId="6" borderId="9" xfId="60" applyFont="1" applyFill="1" applyBorder="1" applyAlignment="1">
      <alignment horizontal="center" vertical="center" wrapText="1"/>
    </xf>
    <xf numFmtId="0" fontId="9" fillId="6" borderId="10" xfId="60" applyFont="1" applyFill="1" applyBorder="1" applyAlignment="1">
      <alignment horizontal="center" vertical="center" wrapText="1"/>
    </xf>
    <xf numFmtId="0" fontId="10" fillId="6" borderId="11" xfId="60" applyFont="1" applyFill="1" applyBorder="1" applyAlignment="1">
      <alignment vertical="center" wrapText="1"/>
    </xf>
    <xf numFmtId="0" fontId="10" fillId="6" borderId="12" xfId="60" applyFont="1" applyFill="1" applyBorder="1" applyAlignment="1">
      <alignment horizontal="left" vertical="center" wrapText="1"/>
    </xf>
    <xf numFmtId="0" fontId="10" fillId="6" borderId="12" xfId="60" applyFont="1" applyFill="1" applyBorder="1" applyAlignment="1">
      <alignment horizontal="center" vertical="center" wrapText="1"/>
    </xf>
    <xf numFmtId="0" fontId="10" fillId="6" borderId="12" xfId="60" applyFont="1" applyFill="1" applyBorder="1" applyAlignment="1">
      <alignment vertical="center" wrapText="1"/>
    </xf>
    <xf numFmtId="181" fontId="5" fillId="10" borderId="1" xfId="53" applyNumberFormat="1" applyFont="1" applyFill="1" applyBorder="1" applyAlignment="1" applyProtection="1">
      <alignment horizontal="center" vertical="center" wrapText="1"/>
      <protection locked="0"/>
    </xf>
    <xf numFmtId="0" fontId="5" fillId="9" borderId="1" xfId="60" applyFont="1" applyFill="1" applyBorder="1" applyAlignment="1">
      <alignment horizontal="left" vertical="top" wrapText="1"/>
    </xf>
    <xf numFmtId="0" fontId="5" fillId="0" borderId="10" xfId="60" applyFont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60" applyFont="1" applyFill="1" applyBorder="1" applyAlignment="1" applyProtection="1">
      <alignment vertical="center" wrapText="1"/>
      <protection locked="0"/>
    </xf>
    <xf numFmtId="0" fontId="5" fillId="4" borderId="1" xfId="60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horizontal="left" vertical="top" wrapText="1"/>
    </xf>
    <xf numFmtId="0" fontId="5" fillId="4" borderId="10" xfId="60" applyFont="1" applyFill="1" applyBorder="1" applyAlignment="1" applyProtection="1">
      <alignment vertical="center" wrapText="1"/>
      <protection locked="0"/>
    </xf>
    <xf numFmtId="0" fontId="5" fillId="4" borderId="10" xfId="60" applyFont="1" applyFill="1" applyBorder="1" applyAlignment="1" applyProtection="1">
      <alignment horizontal="left" vertical="center" wrapText="1"/>
      <protection locked="0"/>
    </xf>
    <xf numFmtId="0" fontId="5" fillId="4" borderId="1" xfId="60" applyFont="1" applyFill="1" applyBorder="1" applyAlignment="1" applyProtection="1">
      <alignment horizontal="center" vertical="center" wrapText="1"/>
      <protection locked="0"/>
    </xf>
    <xf numFmtId="0" fontId="3" fillId="6" borderId="8" xfId="60" applyFont="1" applyFill="1" applyBorder="1" applyAlignment="1">
      <alignment horizontal="center" vertical="center" wrapText="1"/>
    </xf>
    <xf numFmtId="0" fontId="5" fillId="0" borderId="11" xfId="60" applyFont="1" applyBorder="1" applyAlignment="1" applyProtection="1">
      <alignment horizontal="left" vertical="center" wrapText="1"/>
      <protection locked="0"/>
    </xf>
    <xf numFmtId="0" fontId="3" fillId="6" borderId="9" xfId="60" applyFont="1" applyFill="1" applyBorder="1" applyAlignment="1">
      <alignment horizontal="center" vertical="center" wrapText="1"/>
    </xf>
    <xf numFmtId="0" fontId="3" fillId="6" borderId="10" xfId="60" applyFont="1" applyFill="1" applyBorder="1" applyAlignment="1">
      <alignment horizontal="center" vertical="center" wrapText="1"/>
    </xf>
    <xf numFmtId="0" fontId="1" fillId="0" borderId="1" xfId="60" applyFont="1" applyBorder="1" applyAlignment="1" applyProtection="1">
      <alignment vertical="center" wrapText="1"/>
      <protection locked="0"/>
    </xf>
    <xf numFmtId="0" fontId="1" fillId="0" borderId="11" xfId="6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60" applyFont="1" applyBorder="1" applyAlignment="1" applyProtection="1">
      <alignment vertical="center" wrapText="1"/>
      <protection locked="0"/>
    </xf>
    <xf numFmtId="0" fontId="10" fillId="6" borderId="8" xfId="6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60" applyFont="1" applyBorder="1" applyAlignment="1">
      <alignment horizontal="left" vertical="center" wrapText="1"/>
    </xf>
    <xf numFmtId="0" fontId="10" fillId="6" borderId="9" xfId="60" applyFont="1" applyFill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10" fillId="6" borderId="10" xfId="60" applyFont="1" applyFill="1" applyBorder="1" applyAlignment="1">
      <alignment horizontal="center" vertical="center" wrapText="1"/>
    </xf>
    <xf numFmtId="0" fontId="11" fillId="0" borderId="1" xfId="60" applyFont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179" fontId="10" fillId="6" borderId="1" xfId="2" applyNumberFormat="1" applyFont="1" applyFill="1" applyBorder="1" applyAlignment="1" applyProtection="1">
      <alignment vertical="center" wrapText="1"/>
    </xf>
    <xf numFmtId="179" fontId="2" fillId="5" borderId="1" xfId="60" applyNumberFormat="1" applyFont="1" applyFill="1" applyBorder="1" applyAlignment="1">
      <alignment horizontal="center" vertical="center" wrapText="1"/>
    </xf>
    <xf numFmtId="180" fontId="3" fillId="6" borderId="1" xfId="60" applyNumberFormat="1" applyFont="1" applyFill="1" applyBorder="1" applyAlignment="1">
      <alignment horizontal="center" vertical="center" wrapText="1"/>
    </xf>
    <xf numFmtId="180" fontId="2" fillId="5" borderId="1" xfId="60" applyNumberFormat="1" applyFont="1" applyFill="1" applyBorder="1" applyAlignment="1">
      <alignment horizontal="center" vertical="center" wrapText="1"/>
    </xf>
    <xf numFmtId="177" fontId="3" fillId="6" borderId="1" xfId="2" applyFont="1" applyFill="1" applyBorder="1" applyAlignment="1" applyProtection="1">
      <alignment horizontal="center" vertical="center" wrapText="1"/>
    </xf>
    <xf numFmtId="177" fontId="5" fillId="0" borderId="1" xfId="2" applyFont="1" applyFill="1" applyBorder="1" applyAlignment="1" applyProtection="1">
      <alignment vertical="center" wrapText="1"/>
    </xf>
    <xf numFmtId="179" fontId="5" fillId="0" borderId="1" xfId="60" applyNumberFormat="1" applyFont="1" applyBorder="1" applyAlignment="1" applyProtection="1">
      <alignment horizontal="center" vertical="center" wrapText="1"/>
      <protection locked="0"/>
    </xf>
    <xf numFmtId="180" fontId="5" fillId="0" borderId="1" xfId="60" applyNumberFormat="1" applyFont="1" applyBorder="1" applyAlignment="1" applyProtection="1">
      <alignment horizontal="center" vertical="center" wrapText="1"/>
      <protection locked="0"/>
    </xf>
    <xf numFmtId="179" fontId="5" fillId="0" borderId="1" xfId="1" applyNumberFormat="1" applyFont="1" applyFill="1" applyBorder="1" applyAlignment="1" applyProtection="1">
      <alignment horizontal="center" vertical="center" wrapText="1"/>
    </xf>
    <xf numFmtId="177" fontId="5" fillId="0" borderId="1" xfId="2" applyFont="1" applyFill="1" applyBorder="1" applyAlignment="1" applyProtection="1">
      <alignment vertical="center" wrapText="1"/>
      <protection locked="0"/>
    </xf>
    <xf numFmtId="0" fontId="10" fillId="6" borderId="12" xfId="60" applyFont="1" applyFill="1" applyBorder="1" applyAlignment="1">
      <alignment horizontal="right" vertical="center" wrapText="1"/>
    </xf>
    <xf numFmtId="0" fontId="10" fillId="6" borderId="13" xfId="60" applyFont="1" applyFill="1" applyBorder="1" applyAlignment="1">
      <alignment horizontal="right" vertical="center" wrapText="1"/>
    </xf>
    <xf numFmtId="179" fontId="10" fillId="6" borderId="1" xfId="1" applyNumberFormat="1" applyFont="1" applyFill="1" applyBorder="1" applyAlignment="1" applyProtection="1">
      <alignment horizontal="center" vertical="center" wrapText="1"/>
    </xf>
    <xf numFmtId="179" fontId="5" fillId="11" borderId="1" xfId="2" applyNumberFormat="1" applyFont="1" applyFill="1" applyBorder="1" applyAlignment="1" applyProtection="1">
      <alignment vertical="center" wrapText="1"/>
    </xf>
    <xf numFmtId="180" fontId="5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5" fillId="0" borderId="1" xfId="2" applyNumberFormat="1" applyFont="1" applyFill="1" applyBorder="1" applyAlignment="1" applyProtection="1">
      <alignment vertical="center" wrapText="1"/>
      <protection locked="0"/>
    </xf>
    <xf numFmtId="179" fontId="10" fillId="6" borderId="1" xfId="2" applyNumberFormat="1" applyFont="1" applyFill="1" applyBorder="1" applyAlignment="1" applyProtection="1">
      <alignment horizontal="center" vertical="center" wrapText="1"/>
    </xf>
    <xf numFmtId="179" fontId="5" fillId="0" borderId="1" xfId="2" applyNumberFormat="1" applyFont="1" applyFill="1" applyBorder="1" applyAlignment="1" applyProtection="1">
      <alignment vertical="center" wrapText="1"/>
    </xf>
    <xf numFmtId="179" fontId="5" fillId="0" borderId="1" xfId="0" applyNumberFormat="1" applyFont="1" applyBorder="1" applyAlignment="1" applyProtection="1">
      <alignment vertical="center"/>
      <protection locked="0"/>
    </xf>
    <xf numFmtId="177" fontId="1" fillId="4" borderId="1" xfId="2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60" applyFont="1" applyBorder="1" applyAlignment="1" applyProtection="1">
      <alignment horizontal="center" vertical="center" wrapText="1"/>
      <protection locked="0"/>
    </xf>
    <xf numFmtId="177" fontId="5" fillId="4" borderId="1" xfId="2" applyFont="1" applyFill="1" applyBorder="1" applyAlignment="1" applyProtection="1">
      <alignment horizontal="center" vertical="center" wrapText="1"/>
    </xf>
    <xf numFmtId="177" fontId="5" fillId="4" borderId="1" xfId="2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177" fontId="10" fillId="6" borderId="1" xfId="2" applyFont="1" applyFill="1" applyBorder="1" applyAlignment="1" applyProtection="1">
      <alignment horizontal="center" vertical="center" wrapText="1"/>
    </xf>
    <xf numFmtId="179" fontId="5" fillId="0" borderId="1" xfId="60" applyNumberFormat="1" applyFont="1" applyBorder="1" applyAlignment="1" applyProtection="1">
      <alignment vertical="center" wrapText="1"/>
      <protection locked="0"/>
    </xf>
    <xf numFmtId="182" fontId="5" fillId="0" borderId="1" xfId="60" applyNumberFormat="1" applyFont="1" applyBorder="1" applyAlignment="1" applyProtection="1">
      <alignment horizontal="center" vertical="center" wrapText="1"/>
      <protection locked="0"/>
    </xf>
    <xf numFmtId="0" fontId="11" fillId="0" borderId="1" xfId="60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 wrapText="1"/>
    </xf>
    <xf numFmtId="0" fontId="2" fillId="5" borderId="1" xfId="60" applyFont="1" applyFill="1" applyBorder="1" applyAlignment="1">
      <alignment horizontal="center" vertical="center" wrapText="1"/>
    </xf>
    <xf numFmtId="177" fontId="2" fillId="15" borderId="1" xfId="2" applyFont="1" applyFill="1" applyBorder="1" applyAlignment="1" applyProtection="1">
      <alignment horizontal="center" vertical="center" wrapText="1"/>
    </xf>
    <xf numFmtId="179" fontId="5" fillId="0" borderId="1" xfId="1" applyNumberFormat="1" applyFont="1" applyBorder="1" applyAlignment="1" applyProtection="1">
      <alignment horizontal="center" vertical="center"/>
    </xf>
    <xf numFmtId="179" fontId="10" fillId="6" borderId="1" xfId="1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Alignment="1" applyProtection="1">
      <alignment vertical="center"/>
      <protection locked="0"/>
    </xf>
    <xf numFmtId="179" fontId="13" fillId="6" borderId="1" xfId="0" applyNumberFormat="1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vertical="center"/>
      <protection locked="0"/>
    </xf>
    <xf numFmtId="9" fontId="7" fillId="0" borderId="0" xfId="3" applyFont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right" vertical="center" wrapText="1"/>
      <protection locked="0"/>
    </xf>
    <xf numFmtId="0" fontId="15" fillId="6" borderId="8" xfId="60" applyFont="1" applyFill="1" applyBorder="1" applyAlignment="1">
      <alignment horizontal="center" vertical="center" wrapText="1"/>
    </xf>
    <xf numFmtId="0" fontId="15" fillId="6" borderId="9" xfId="60" applyFont="1" applyFill="1" applyBorder="1" applyAlignment="1">
      <alignment horizontal="center" vertical="center" wrapText="1"/>
    </xf>
    <xf numFmtId="0" fontId="6" fillId="5" borderId="0" xfId="0" applyFont="1" applyFill="1" applyAlignment="1" applyProtection="1">
      <alignment vertical="center"/>
      <protection locked="0"/>
    </xf>
    <xf numFmtId="0" fontId="10" fillId="5" borderId="12" xfId="0" applyFont="1" applyFill="1" applyBorder="1" applyAlignment="1" applyProtection="1">
      <alignment vertical="center" wrapText="1"/>
      <protection locked="0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16" fillId="5" borderId="12" xfId="0" applyFont="1" applyFill="1" applyBorder="1" applyAlignment="1" applyProtection="1">
      <alignment horizontal="left" vertical="center" wrapText="1"/>
      <protection locked="0"/>
    </xf>
    <xf numFmtId="0" fontId="10" fillId="5" borderId="11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top" wrapText="1"/>
      <protection locked="0"/>
    </xf>
    <xf numFmtId="0" fontId="10" fillId="16" borderId="11" xfId="0" applyFont="1" applyFill="1" applyBorder="1" applyAlignment="1" applyProtection="1">
      <alignment horizontal="right" vertical="center" wrapText="1"/>
      <protection locked="0"/>
    </xf>
    <xf numFmtId="0" fontId="10" fillId="16" borderId="12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0" fillId="0" borderId="0" xfId="0" applyFont="1" applyAlignment="1" applyProtection="1">
      <alignment horizontal="left" vertical="top"/>
      <protection locked="0"/>
    </xf>
    <xf numFmtId="179" fontId="10" fillId="5" borderId="1" xfId="2" applyNumberFormat="1" applyFont="1" applyFill="1" applyBorder="1" applyAlignment="1" applyProtection="1">
      <alignment horizontal="center" vertical="center" wrapText="1"/>
      <protection locked="0"/>
    </xf>
    <xf numFmtId="9" fontId="5" fillId="11" borderId="1" xfId="3" applyFont="1" applyFill="1" applyBorder="1" applyAlignment="1" applyProtection="1">
      <alignment vertical="center" wrapText="1"/>
    </xf>
    <xf numFmtId="180" fontId="5" fillId="11" borderId="1" xfId="3" applyNumberFormat="1" applyFont="1" applyFill="1" applyBorder="1" applyAlignment="1" applyProtection="1">
      <alignment horizontal="center" vertical="center" wrapText="1"/>
    </xf>
    <xf numFmtId="9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9" fontId="16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 applyProtection="1">
      <alignment horizontal="right" vertical="center" wrapText="1"/>
      <protection locked="0"/>
    </xf>
    <xf numFmtId="0" fontId="10" fillId="5" borderId="12" xfId="0" applyFont="1" applyFill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 applyProtection="1">
      <alignment horizontal="right" vertical="center" wrapText="1"/>
      <protection locked="0"/>
    </xf>
    <xf numFmtId="0" fontId="10" fillId="16" borderId="13" xfId="0" applyFont="1" applyFill="1" applyBorder="1" applyAlignment="1" applyProtection="1">
      <alignment horizontal="right" vertical="center" wrapText="1"/>
      <protection locked="0"/>
    </xf>
    <xf numFmtId="179" fontId="3" fillId="16" borderId="1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0" applyNumberFormat="1" applyFont="1" applyBorder="1" applyAlignment="1" applyProtection="1">
      <alignment horizontal="right" vertical="center" wrapText="1"/>
      <protection locked="0"/>
    </xf>
    <xf numFmtId="180" fontId="1" fillId="0" borderId="12" xfId="0" applyNumberFormat="1" applyFont="1" applyBorder="1" applyAlignment="1" applyProtection="1">
      <alignment horizontal="center" vertical="center" wrapText="1"/>
      <protection locked="0"/>
    </xf>
    <xf numFmtId="9" fontId="16" fillId="0" borderId="1" xfId="3" applyFont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177" fontId="16" fillId="16" borderId="1" xfId="2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3" fillId="5" borderId="11" xfId="0" applyFont="1" applyFill="1" applyBorder="1" applyAlignment="1" applyProtection="1">
      <alignment horizontal="center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  <protection locked="0"/>
    </xf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4" fontId="7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7" fillId="0" borderId="11" xfId="6" applyFont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17" fillId="0" borderId="11" xfId="6" applyFont="1" applyFill="1" applyBorder="1" applyAlignment="1" applyProtection="1">
      <alignment horizontal="center" vertical="center" wrapText="1"/>
      <protection locked="0"/>
    </xf>
    <xf numFmtId="0" fontId="3" fillId="14" borderId="1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>
      <alignment horizontal="center"/>
    </xf>
    <xf numFmtId="177" fontId="3" fillId="6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9" fontId="1" fillId="0" borderId="1" xfId="3" applyFont="1" applyBorder="1" applyAlignment="1" applyProtection="1"/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9" fontId="10" fillId="0" borderId="1" xfId="3" applyFont="1" applyFill="1" applyBorder="1" applyAlignment="1" applyProtection="1">
      <alignment vertical="center" wrapText="1"/>
    </xf>
    <xf numFmtId="9" fontId="1" fillId="17" borderId="11" xfId="3" applyFont="1" applyFill="1" applyBorder="1" applyAlignment="1" applyProtection="1">
      <alignment horizontal="center"/>
    </xf>
    <xf numFmtId="9" fontId="1" fillId="17" borderId="12" xfId="3" applyFont="1" applyFill="1" applyBorder="1" applyAlignment="1" applyProtection="1">
      <alignment horizontal="center"/>
    </xf>
    <xf numFmtId="9" fontId="1" fillId="17" borderId="13" xfId="3" applyFont="1" applyFill="1" applyBorder="1" applyAlignment="1" applyProtection="1">
      <alignment horizontal="center"/>
    </xf>
    <xf numFmtId="179" fontId="5" fillId="0" borderId="11" xfId="2" applyNumberFormat="1" applyFont="1" applyFill="1" applyBorder="1" applyAlignment="1" applyProtection="1">
      <alignment vertical="center" wrapText="1"/>
    </xf>
    <xf numFmtId="0" fontId="10" fillId="18" borderId="1" xfId="0" applyFont="1" applyFill="1" applyBorder="1" applyAlignment="1">
      <alignment horizontal="right" vertical="center" wrapText="1"/>
    </xf>
    <xf numFmtId="179" fontId="10" fillId="18" borderId="1" xfId="2" applyNumberFormat="1" applyFont="1" applyFill="1" applyBorder="1" applyAlignment="1" applyProtection="1">
      <alignment vertical="center" wrapText="1"/>
      <protection locked="0"/>
    </xf>
    <xf numFmtId="179" fontId="10" fillId="18" borderId="11" xfId="2" applyNumberFormat="1" applyFont="1" applyFill="1" applyBorder="1" applyAlignment="1" applyProtection="1">
      <alignment horizontal="center" vertical="center" wrapText="1"/>
      <protection locked="0"/>
    </xf>
    <xf numFmtId="179" fontId="10" fillId="18" borderId="13" xfId="2" applyNumberFormat="1" applyFont="1" applyFill="1" applyBorder="1" applyAlignment="1" applyProtection="1">
      <alignment horizontal="center" vertical="center" wrapText="1"/>
      <protection locked="0"/>
    </xf>
    <xf numFmtId="179" fontId="10" fillId="18" borderId="1" xfId="2" applyNumberFormat="1" applyFont="1" applyFill="1" applyBorder="1" applyAlignment="1" applyProtection="1">
      <alignment vertical="center" wrapText="1"/>
    </xf>
    <xf numFmtId="179" fontId="10" fillId="18" borderId="1" xfId="0" applyNumberFormat="1" applyFont="1" applyFill="1" applyBorder="1" applyAlignment="1" applyProtection="1">
      <alignment vertical="center" wrapText="1"/>
      <protection locked="0"/>
    </xf>
    <xf numFmtId="0" fontId="18" fillId="4" borderId="0" xfId="62" applyFill="1" applyAlignment="1">
      <alignment horizontal="left" vertical="center"/>
    </xf>
    <xf numFmtId="0" fontId="18" fillId="0" borderId="0" xfId="62" applyAlignment="1">
      <alignment horizontal="left" vertical="center"/>
    </xf>
    <xf numFmtId="0" fontId="18" fillId="0" borderId="0" xfId="62" applyAlignment="1">
      <alignment horizontal="right" vertical="center"/>
    </xf>
    <xf numFmtId="0" fontId="18" fillId="0" borderId="0" xfId="62" applyAlignment="1">
      <alignment vertical="center"/>
    </xf>
    <xf numFmtId="183" fontId="18" fillId="0" borderId="0" xfId="62" applyNumberFormat="1" applyAlignment="1">
      <alignment horizontal="right" vertical="center"/>
    </xf>
    <xf numFmtId="0" fontId="19" fillId="4" borderId="2" xfId="62" applyFont="1" applyFill="1" applyBorder="1" applyAlignment="1">
      <alignment horizontal="left" vertical="center" wrapText="1"/>
    </xf>
    <xf numFmtId="0" fontId="20" fillId="4" borderId="2" xfId="62" applyFont="1" applyFill="1" applyBorder="1" applyAlignment="1">
      <alignment horizontal="left" vertical="center"/>
    </xf>
    <xf numFmtId="0" fontId="21" fillId="4" borderId="2" xfId="62" applyFont="1" applyFill="1" applyBorder="1" applyAlignment="1">
      <alignment horizontal="left" vertical="center" wrapText="1"/>
    </xf>
    <xf numFmtId="0" fontId="18" fillId="0" borderId="0" xfId="62" applyFont="1" applyAlignment="1">
      <alignment horizontal="left" vertical="center"/>
    </xf>
    <xf numFmtId="0" fontId="4" fillId="0" borderId="0" xfId="62" applyFont="1" applyBorder="1" applyAlignment="1">
      <alignment horizontal="left" vertical="center"/>
    </xf>
    <xf numFmtId="184" fontId="22" fillId="4" borderId="2" xfId="62" applyNumberFormat="1" applyFont="1" applyFill="1" applyBorder="1" applyAlignment="1">
      <alignment horizontal="left" vertical="center" wrapText="1"/>
    </xf>
    <xf numFmtId="0" fontId="23" fillId="4" borderId="2" xfId="62" applyFont="1" applyFill="1" applyBorder="1" applyAlignment="1">
      <alignment horizontal="left" vertical="center"/>
    </xf>
    <xf numFmtId="0" fontId="22" fillId="4" borderId="2" xfId="62" applyFont="1" applyFill="1" applyBorder="1" applyAlignment="1">
      <alignment horizontal="left" vertical="center" wrapText="1"/>
    </xf>
    <xf numFmtId="0" fontId="18" fillId="0" borderId="0" xfId="62" applyFont="1" applyAlignment="1">
      <alignment horizontal="right" vertical="center"/>
    </xf>
    <xf numFmtId="0" fontId="4" fillId="0" borderId="0" xfId="62" applyFont="1" applyBorder="1" applyAlignment="1">
      <alignment horizontal="right" vertical="center"/>
    </xf>
    <xf numFmtId="0" fontId="24" fillId="19" borderId="2" xfId="62" applyFont="1" applyFill="1" applyBorder="1" applyAlignment="1">
      <alignment horizontal="left" vertical="center"/>
    </xf>
    <xf numFmtId="183" fontId="23" fillId="4" borderId="2" xfId="62" applyNumberFormat="1" applyFont="1" applyFill="1" applyBorder="1" applyAlignment="1">
      <alignment horizontal="left" vertical="center"/>
    </xf>
    <xf numFmtId="183" fontId="18" fillId="0" borderId="0" xfId="62" applyNumberFormat="1" applyFont="1" applyAlignment="1">
      <alignment horizontal="right" vertical="center"/>
    </xf>
    <xf numFmtId="0" fontId="4" fillId="4" borderId="2" xfId="62" applyFont="1" applyFill="1" applyBorder="1" applyAlignment="1">
      <alignment horizontal="left" vertical="center"/>
    </xf>
    <xf numFmtId="183" fontId="18" fillId="0" borderId="0" xfId="62" applyNumberFormat="1" applyAlignment="1">
      <alignment vertical="center"/>
    </xf>
    <xf numFmtId="0" fontId="18" fillId="0" borderId="0" xfId="62" applyFont="1" applyAlignment="1">
      <alignment vertical="center"/>
    </xf>
    <xf numFmtId="176" fontId="18" fillId="0" borderId="0" xfId="1" applyFont="1" applyAlignment="1">
      <alignment vertical="center"/>
    </xf>
    <xf numFmtId="0" fontId="22" fillId="19" borderId="2" xfId="62" applyFont="1" applyFill="1" applyBorder="1" applyAlignment="1">
      <alignment horizontal="left" vertical="center"/>
    </xf>
    <xf numFmtId="0" fontId="4" fillId="0" borderId="0" xfId="62" applyFont="1" applyBorder="1" applyAlignment="1">
      <alignment vertical="center"/>
    </xf>
    <xf numFmtId="183" fontId="4" fillId="0" borderId="0" xfId="62" applyNumberFormat="1" applyFont="1" applyBorder="1" applyAlignment="1">
      <alignment vertical="center"/>
    </xf>
    <xf numFmtId="0" fontId="25" fillId="20" borderId="2" xfId="62" applyFont="1" applyFill="1" applyBorder="1" applyAlignment="1">
      <alignment horizontal="left" vertical="center"/>
    </xf>
    <xf numFmtId="183" fontId="25" fillId="20" borderId="2" xfId="62" applyNumberFormat="1" applyFont="1" applyFill="1" applyBorder="1" applyAlignment="1">
      <alignment horizontal="left" vertical="center"/>
    </xf>
    <xf numFmtId="0" fontId="26" fillId="0" borderId="17" xfId="62" applyFont="1" applyBorder="1" applyAlignment="1">
      <alignment horizontal="left" vertical="center" wrapText="1"/>
    </xf>
    <xf numFmtId="0" fontId="26" fillId="0" borderId="17" xfId="62" applyFont="1" applyBorder="1" applyAlignment="1">
      <alignment horizontal="right" vertical="center" wrapText="1"/>
    </xf>
    <xf numFmtId="183" fontId="26" fillId="0" borderId="17" xfId="62" applyNumberFormat="1" applyFont="1" applyBorder="1" applyAlignment="1">
      <alignment horizontal="right" vertical="center" wrapText="1"/>
    </xf>
    <xf numFmtId="0" fontId="27" fillId="0" borderId="17" xfId="62" applyFont="1" applyBorder="1" applyAlignment="1">
      <alignment horizontal="left" vertical="center" wrapText="1"/>
    </xf>
    <xf numFmtId="182" fontId="26" fillId="0" borderId="17" xfId="62" applyNumberFormat="1" applyFont="1" applyBorder="1" applyAlignment="1">
      <alignment horizontal="left" vertical="center" wrapText="1"/>
    </xf>
    <xf numFmtId="0" fontId="25" fillId="20" borderId="0" xfId="62" applyFont="1" applyFill="1" applyBorder="1" applyAlignment="1">
      <alignment horizontal="left" vertical="center"/>
    </xf>
    <xf numFmtId="0" fontId="28" fillId="0" borderId="0" xfId="62" applyFont="1" applyBorder="1" applyAlignment="1">
      <alignment vertical="center"/>
    </xf>
    <xf numFmtId="0" fontId="25" fillId="21" borderId="0" xfId="62" applyFont="1" applyFill="1" applyBorder="1" applyAlignment="1">
      <alignment vertical="center"/>
    </xf>
    <xf numFmtId="0" fontId="4" fillId="22" borderId="0" xfId="62" applyFont="1" applyFill="1" applyBorder="1" applyAlignment="1">
      <alignment vertical="center"/>
    </xf>
    <xf numFmtId="0" fontId="20" fillId="0" borderId="0" xfId="62" applyFont="1" applyBorder="1" applyAlignment="1">
      <alignment vertical="center"/>
    </xf>
    <xf numFmtId="0" fontId="25" fillId="0" borderId="0" xfId="62" applyFont="1" applyBorder="1" applyAlignment="1">
      <alignment vertical="center"/>
    </xf>
    <xf numFmtId="0" fontId="4" fillId="21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449935" cy="154660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449935" cy="154660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angqingqing\Desktop\&#23383;&#33410;&#21512;&#21516;\&#12304;&#24247;&#36745;&#20250;&#23637;&#12305;2024&#25253;&#20215;&#27169;&#26495;_&#20250;&#21153;-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汇总"/>
      <sheetName val="报价结算清单"/>
      <sheetName val="基准价格"/>
      <sheetName val="线下活动 vs 直播框架条目"/>
    </sheetNames>
    <sheetDataSet>
      <sheetData sheetId="0" refreshError="1"/>
      <sheetData sheetId="1" refreshError="1"/>
      <sheetData sheetId="2">
        <row r="2">
          <cell r="A2" t="str">
            <v>PVF</v>
          </cell>
        </row>
        <row r="3">
          <cell r="A3" t="str">
            <v>合同</v>
          </cell>
        </row>
        <row r="4">
          <cell r="A4" t="str">
            <v> 2024编号 </v>
          </cell>
          <cell r="B4" t="str">
            <v> 一级类别 </v>
          </cell>
          <cell r="C4" t="str">
            <v> 二级类别 </v>
          </cell>
          <cell r="D4" t="str">
            <v> 条目 </v>
          </cell>
          <cell r="E4" t="str">
            <v> 具体说明 </v>
          </cell>
          <cell r="F4" t="str">
            <v> 计价单位 </v>
          </cell>
          <cell r="G4" t="str">
            <v>计价单价</v>
          </cell>
        </row>
        <row r="5">
          <cell r="A5" t="str">
            <v>搭建制作类</v>
          </cell>
        </row>
        <row r="6">
          <cell r="A6" t="str">
            <v>A#001</v>
          </cell>
          <cell r="B6" t="str">
            <v>制作</v>
          </cell>
          <cell r="C6" t="str">
            <v>背景板基础结构</v>
          </cell>
          <cell r="D6" t="str">
            <v>9厘板龙骨，5厘多层阻燃板封面</v>
          </cell>
          <cell r="E6" t="str">
            <v>厚度100mm以内</v>
          </cell>
          <cell r="F6" t="str">
            <v>平米</v>
          </cell>
          <cell r="G6">
            <v>106</v>
          </cell>
        </row>
        <row r="7">
          <cell r="A7" t="str">
            <v>A#002</v>
          </cell>
          <cell r="B7" t="str">
            <v>制作</v>
          </cell>
          <cell r="C7" t="str">
            <v>背景板基础结构</v>
          </cell>
          <cell r="D7" t="str">
            <v>9厘板龙骨，双面封面。一面5厘多层阻燃板，一面3厘多层阻燃板</v>
          </cell>
          <cell r="E7" t="str">
            <v>厚度100mm以内</v>
          </cell>
          <cell r="F7" t="str">
            <v>平米</v>
          </cell>
          <cell r="G7">
            <v>416.67</v>
          </cell>
        </row>
        <row r="8">
          <cell r="A8" t="str">
            <v>A#003</v>
          </cell>
          <cell r="B8" t="str">
            <v>制作</v>
          </cell>
          <cell r="C8" t="str">
            <v>背景板基础结构</v>
          </cell>
          <cell r="D8" t="str">
            <v>30方管钢结构龙骨，5厘板多层阻燃板封面</v>
          </cell>
          <cell r="E8" t="str">
            <v>厚度50mm以内</v>
          </cell>
          <cell r="F8" t="str">
            <v>平米</v>
          </cell>
          <cell r="G8">
            <v>410</v>
          </cell>
        </row>
        <row r="9">
          <cell r="A9" t="str">
            <v>A#004</v>
          </cell>
          <cell r="B9" t="str">
            <v>制作</v>
          </cell>
          <cell r="C9" t="str">
            <v>异形背景板基础结构</v>
          </cell>
          <cell r="D9" t="str">
            <v>12厘板异形（双面倒角）结构龙骨，5厘多层阻燃板封面</v>
          </cell>
          <cell r="E9" t="str">
            <v>厚度100mm以内</v>
          </cell>
          <cell r="F9" t="str">
            <v>平米</v>
          </cell>
          <cell r="G9">
            <v>493.33</v>
          </cell>
        </row>
        <row r="10">
          <cell r="A10" t="str">
            <v>A#005</v>
          </cell>
          <cell r="B10" t="str">
            <v>制作</v>
          </cell>
          <cell r="C10" t="str">
            <v>常规背景结构</v>
          </cell>
          <cell r="D10" t="str">
            <v>木质背板</v>
          </cell>
          <cell r="E10" t="str">
            <v>木制背景版+写真喷绘 （高度3m下）单面</v>
          </cell>
          <cell r="F10" t="str">
            <v>平米</v>
          </cell>
          <cell r="G10">
            <v>247.45</v>
          </cell>
        </row>
        <row r="11">
          <cell r="A11" t="str">
            <v>A#006</v>
          </cell>
          <cell r="B11" t="str">
            <v>制作</v>
          </cell>
          <cell r="C11" t="str">
            <v>常规背景结构</v>
          </cell>
          <cell r="D11" t="str">
            <v>木质背板</v>
          </cell>
          <cell r="E11" t="str">
            <v>木制背景版+写真喷绘 （高度3m下）双面</v>
          </cell>
          <cell r="F11" t="str">
            <v>平米</v>
          </cell>
          <cell r="G11">
            <v>254.4</v>
          </cell>
        </row>
        <row r="12">
          <cell r="A12" t="str">
            <v>A#007</v>
          </cell>
          <cell r="B12" t="str">
            <v>制作</v>
          </cell>
          <cell r="C12" t="str">
            <v>常规背景结构</v>
          </cell>
          <cell r="D12" t="str">
            <v>木质背板</v>
          </cell>
          <cell r="E12" t="str">
            <v>单面木质背板：木结构, 表面贴画面写真（高度3m以上）</v>
          </cell>
          <cell r="F12" t="str">
            <v>平米</v>
          </cell>
          <cell r="G12">
            <v>326.67</v>
          </cell>
        </row>
        <row r="13">
          <cell r="A13" t="str">
            <v>A#008</v>
          </cell>
          <cell r="B13" t="str">
            <v>制作</v>
          </cell>
          <cell r="C13" t="str">
            <v>常规背景结构</v>
          </cell>
          <cell r="D13" t="str">
            <v>木质背板</v>
          </cell>
          <cell r="E13" t="str">
            <v>双面木质背板：木结构, 表面贴画面写真（高度3m以上）</v>
          </cell>
          <cell r="F13" t="str">
            <v>平米</v>
          </cell>
          <cell r="G13">
            <v>553.33</v>
          </cell>
        </row>
        <row r="14">
          <cell r="A14" t="str">
            <v>A#009</v>
          </cell>
          <cell r="B14" t="str">
            <v>制作</v>
          </cell>
          <cell r="C14" t="str">
            <v>常规背景结构</v>
          </cell>
          <cell r="D14" t="str">
            <v>木质背板</v>
          </cell>
          <cell r="E14" t="str">
            <v>异形木质背板：木结构, 表面贴画面写真</v>
          </cell>
          <cell r="F14" t="str">
            <v>平米</v>
          </cell>
          <cell r="G14">
            <v>356.67</v>
          </cell>
        </row>
        <row r="15">
          <cell r="A15" t="str">
            <v>A#010</v>
          </cell>
          <cell r="B15" t="str">
            <v>制作</v>
          </cell>
          <cell r="C15" t="str">
            <v>常规背景结构</v>
          </cell>
          <cell r="D15" t="str">
            <v>木质背板</v>
          </cell>
          <cell r="E15" t="str">
            <v>单面木质背板：木结构, 表面刷涂料</v>
          </cell>
          <cell r="F15" t="str">
            <v>平米</v>
          </cell>
          <cell r="G15">
            <v>318</v>
          </cell>
        </row>
        <row r="16">
          <cell r="A16" t="str">
            <v>A#011</v>
          </cell>
          <cell r="B16" t="str">
            <v>制作</v>
          </cell>
          <cell r="C16" t="str">
            <v>常规背景结构</v>
          </cell>
          <cell r="D16" t="str">
            <v>木质背板</v>
          </cell>
          <cell r="E16" t="str">
            <v>双面木质背板：木结构, 表面刷涂料</v>
          </cell>
          <cell r="F16" t="str">
            <v>平米</v>
          </cell>
          <cell r="G16">
            <v>580</v>
          </cell>
        </row>
        <row r="17">
          <cell r="A17" t="str">
            <v>A#012</v>
          </cell>
          <cell r="B17" t="str">
            <v>制作</v>
          </cell>
          <cell r="C17" t="str">
            <v>常规背景结构</v>
          </cell>
          <cell r="D17" t="str">
            <v>木质背板</v>
          </cell>
          <cell r="E17" t="str">
            <v>异形木质背板：木结构, 表面刷涂料</v>
          </cell>
          <cell r="F17" t="str">
            <v>平米</v>
          </cell>
          <cell r="G17">
            <v>436.67</v>
          </cell>
        </row>
        <row r="18">
          <cell r="A18" t="str">
            <v>A#013</v>
          </cell>
          <cell r="B18" t="str">
            <v>制作</v>
          </cell>
          <cell r="C18" t="str">
            <v>常规背景结构</v>
          </cell>
          <cell r="D18" t="str">
            <v>木质背板</v>
          </cell>
          <cell r="E18" t="str">
            <v>单面木质背板：木结构, 表面喷漆</v>
          </cell>
          <cell r="F18" t="str">
            <v>平米</v>
          </cell>
          <cell r="G18">
            <v>402.8</v>
          </cell>
        </row>
        <row r="19">
          <cell r="A19" t="str">
            <v>A#014</v>
          </cell>
          <cell r="B19" t="str">
            <v>制作</v>
          </cell>
          <cell r="C19" t="str">
            <v>常规背景结构</v>
          </cell>
          <cell r="D19" t="str">
            <v>木质背板</v>
          </cell>
          <cell r="E19" t="str">
            <v>双面木质背板：木结构, 表面喷漆</v>
          </cell>
          <cell r="F19" t="str">
            <v>平米</v>
          </cell>
          <cell r="G19">
            <v>614.8</v>
          </cell>
        </row>
        <row r="20">
          <cell r="A20" t="str">
            <v>A#015</v>
          </cell>
          <cell r="B20" t="str">
            <v>制作</v>
          </cell>
          <cell r="C20" t="str">
            <v>常规背景结构</v>
          </cell>
          <cell r="D20" t="str">
            <v>木质背板</v>
          </cell>
          <cell r="E20" t="str">
            <v>异形木质背板：木结构, 表面喷漆</v>
          </cell>
          <cell r="F20" t="str">
            <v>平米</v>
          </cell>
          <cell r="G20">
            <v>560</v>
          </cell>
        </row>
        <row r="21">
          <cell r="A21" t="str">
            <v>A#016</v>
          </cell>
          <cell r="B21" t="str">
            <v>制作</v>
          </cell>
          <cell r="C21" t="str">
            <v>常规背景结构</v>
          </cell>
          <cell r="D21" t="str">
            <v>木质背板</v>
          </cell>
          <cell r="E21" t="str">
            <v>单面木质烤漆背板：木质烤漆，含支撑</v>
          </cell>
          <cell r="F21" t="str">
            <v>平米</v>
          </cell>
          <cell r="G21">
            <v>487.6</v>
          </cell>
        </row>
        <row r="22">
          <cell r="A22" t="str">
            <v>A#017</v>
          </cell>
          <cell r="B22" t="str">
            <v>制作</v>
          </cell>
          <cell r="C22" t="str">
            <v>常规背景结构</v>
          </cell>
          <cell r="D22" t="str">
            <v>木质背板</v>
          </cell>
          <cell r="E22" t="str">
            <v>双面木质烤漆背板：木质烤漆，含支撑</v>
          </cell>
          <cell r="F22" t="str">
            <v>平米</v>
          </cell>
          <cell r="G22">
            <v>826.8</v>
          </cell>
        </row>
        <row r="23">
          <cell r="A23" t="str">
            <v>A#018</v>
          </cell>
          <cell r="B23" t="str">
            <v>制作</v>
          </cell>
          <cell r="C23" t="str">
            <v>常规背景结构</v>
          </cell>
          <cell r="D23" t="str">
            <v>木质背板</v>
          </cell>
          <cell r="E23" t="str">
            <v>异形木质烤漆背板：木质烤漆，含支撑</v>
          </cell>
          <cell r="F23" t="str">
            <v>平米</v>
          </cell>
          <cell r="G23">
            <v>614.8</v>
          </cell>
        </row>
        <row r="24">
          <cell r="A24" t="str">
            <v>A#019</v>
          </cell>
          <cell r="B24" t="str">
            <v>制作</v>
          </cell>
          <cell r="C24" t="str">
            <v>桁架</v>
          </cell>
          <cell r="D24" t="str">
            <v>宝丽布+桁架</v>
          </cell>
          <cell r="E24" t="str">
            <v>3.2m宽幅，黑底材质+无味（环保）油墨</v>
          </cell>
          <cell r="F24" t="str">
            <v>平米</v>
          </cell>
          <cell r="G24">
            <v>90.1</v>
          </cell>
        </row>
        <row r="25">
          <cell r="A25" t="str">
            <v>A#020</v>
          </cell>
          <cell r="B25" t="str">
            <v>制作</v>
          </cell>
          <cell r="C25" t="str">
            <v>桁架</v>
          </cell>
          <cell r="D25" t="str">
            <v>宝丽布+桁架</v>
          </cell>
          <cell r="E25" t="str">
            <v>5m宽幅，黑底材质+无味（环保）油墨</v>
          </cell>
          <cell r="F25" t="str">
            <v>平米</v>
          </cell>
          <cell r="G25">
            <v>106</v>
          </cell>
        </row>
        <row r="26">
          <cell r="A26" t="str">
            <v>A#021</v>
          </cell>
          <cell r="B26" t="str">
            <v>制作</v>
          </cell>
          <cell r="C26" t="str">
            <v>桁架</v>
          </cell>
          <cell r="D26" t="str">
            <v>UV宝丽布+桁架</v>
          </cell>
          <cell r="E26" t="str">
            <v>3.2m宽幅，黑底材质+无味（环保）油墨</v>
          </cell>
          <cell r="F26" t="str">
            <v>平米</v>
          </cell>
          <cell r="G26">
            <v>131.67</v>
          </cell>
        </row>
        <row r="27">
          <cell r="A27" t="str">
            <v>A#022</v>
          </cell>
          <cell r="B27" t="str">
            <v>制作</v>
          </cell>
          <cell r="C27" t="str">
            <v>桁架</v>
          </cell>
          <cell r="D27" t="str">
            <v>UV宝丽布+桁架</v>
          </cell>
          <cell r="E27" t="str">
            <v>5m宽幅，黑底材质+无味（环保）油墨</v>
          </cell>
          <cell r="F27" t="str">
            <v>平米</v>
          </cell>
          <cell r="G27">
            <v>157.97</v>
          </cell>
        </row>
        <row r="28">
          <cell r="A28" t="str">
            <v>A#023</v>
          </cell>
          <cell r="B28" t="str">
            <v>制作</v>
          </cell>
          <cell r="C28" t="str">
            <v>网格架</v>
          </cell>
          <cell r="D28" t="str">
            <v>铁丝网格架</v>
          </cell>
          <cell r="E28" t="str">
            <v>黑色铁丝网架，喷漆加槽钢固定</v>
          </cell>
          <cell r="F28" t="str">
            <v>平米</v>
          </cell>
          <cell r="G28">
            <v>174.14</v>
          </cell>
        </row>
        <row r="29">
          <cell r="A29" t="str">
            <v>A#024</v>
          </cell>
          <cell r="B29" t="str">
            <v>制作</v>
          </cell>
          <cell r="C29" t="str">
            <v>钢结构</v>
          </cell>
          <cell r="D29" t="str">
            <v>18工字钢</v>
          </cell>
          <cell r="E29" t="str">
            <v>-</v>
          </cell>
          <cell r="F29" t="str">
            <v>米</v>
          </cell>
          <cell r="G29">
            <v>162.41</v>
          </cell>
        </row>
        <row r="30">
          <cell r="A30" t="str">
            <v>A#025</v>
          </cell>
          <cell r="B30" t="str">
            <v>制作</v>
          </cell>
          <cell r="C30" t="str">
            <v>钢结构</v>
          </cell>
          <cell r="D30" t="str">
            <v>20工字钢</v>
          </cell>
          <cell r="E30" t="str">
            <v>-</v>
          </cell>
          <cell r="F30" t="str">
            <v>米</v>
          </cell>
          <cell r="G30">
            <v>209.07</v>
          </cell>
        </row>
        <row r="31">
          <cell r="A31" t="str">
            <v>A#026</v>
          </cell>
          <cell r="B31" t="str">
            <v>制作</v>
          </cell>
          <cell r="C31" t="str">
            <v>钢结构</v>
          </cell>
          <cell r="D31" t="str">
            <v>25工字钢</v>
          </cell>
          <cell r="E31" t="str">
            <v>二层结构</v>
          </cell>
          <cell r="F31" t="str">
            <v>米</v>
          </cell>
          <cell r="G31">
            <v>246.94</v>
          </cell>
        </row>
        <row r="32">
          <cell r="A32" t="str">
            <v>A#027</v>
          </cell>
          <cell r="B32" t="str">
            <v>制作</v>
          </cell>
          <cell r="C32" t="str">
            <v>钢结构</v>
          </cell>
          <cell r="D32" t="str">
            <v>U型钢</v>
          </cell>
          <cell r="E32" t="str">
            <v>壁厚3mm</v>
          </cell>
          <cell r="F32" t="str">
            <v>米</v>
          </cell>
          <cell r="G32">
            <v>137.66</v>
          </cell>
        </row>
        <row r="33">
          <cell r="A33" t="str">
            <v>A#028</v>
          </cell>
          <cell r="B33" t="str">
            <v>制作</v>
          </cell>
          <cell r="C33" t="str">
            <v>钢结构</v>
          </cell>
          <cell r="D33" t="str">
            <v>16U型钢</v>
          </cell>
          <cell r="E33" t="str">
            <v>壁厚8mm</v>
          </cell>
          <cell r="F33" t="str">
            <v>米</v>
          </cell>
          <cell r="G33">
            <v>166.8</v>
          </cell>
        </row>
        <row r="34">
          <cell r="A34" t="str">
            <v>A#029</v>
          </cell>
          <cell r="B34" t="str">
            <v>制作</v>
          </cell>
          <cell r="C34" t="str">
            <v>钢结构</v>
          </cell>
          <cell r="D34" t="str">
            <v>32U型钢</v>
          </cell>
          <cell r="E34" t="str">
            <v>壁厚10mm</v>
          </cell>
          <cell r="F34" t="str">
            <v>米</v>
          </cell>
          <cell r="G34">
            <v>210.95</v>
          </cell>
        </row>
        <row r="35">
          <cell r="A35" t="str">
            <v>A#030</v>
          </cell>
          <cell r="B35" t="str">
            <v>制作</v>
          </cell>
          <cell r="C35" t="str">
            <v>钢结构</v>
          </cell>
          <cell r="D35" t="str">
            <v>30*30方钢</v>
          </cell>
          <cell r="E35" t="str">
            <v>壁厚8mm</v>
          </cell>
          <cell r="F35" t="str">
            <v>米</v>
          </cell>
          <cell r="G35">
            <v>42.4</v>
          </cell>
        </row>
        <row r="36">
          <cell r="A36" t="str">
            <v>A#031</v>
          </cell>
          <cell r="B36" t="str">
            <v>制作</v>
          </cell>
          <cell r="C36" t="str">
            <v>钢结构</v>
          </cell>
          <cell r="D36" t="str">
            <v>桁架</v>
          </cell>
          <cell r="E36" t="str">
            <v>200mm*200mm桁架</v>
          </cell>
          <cell r="F36" t="str">
            <v>平米</v>
          </cell>
          <cell r="G36">
            <v>51.67</v>
          </cell>
        </row>
        <row r="37">
          <cell r="A37" t="str">
            <v>A#032</v>
          </cell>
          <cell r="B37" t="str">
            <v>制作</v>
          </cell>
          <cell r="C37" t="str">
            <v>钢结构</v>
          </cell>
          <cell r="D37" t="str">
            <v>结构钢板配重</v>
          </cell>
          <cell r="E37" t="str">
            <v>Q215钢板，切割焊接，厚度10mm</v>
          </cell>
          <cell r="F37" t="str">
            <v>平米</v>
          </cell>
          <cell r="G37">
            <v>125</v>
          </cell>
        </row>
        <row r="38">
          <cell r="A38" t="str">
            <v>A#033</v>
          </cell>
          <cell r="B38" t="str">
            <v>制作</v>
          </cell>
          <cell r="C38" t="str">
            <v>装饰材料</v>
          </cell>
          <cell r="D38" t="str">
            <v>防火板</v>
          </cell>
          <cell r="E38" t="str">
            <v>国产，厚度3mm</v>
          </cell>
          <cell r="F38" t="str">
            <v>平米</v>
          </cell>
          <cell r="G38">
            <v>55.3</v>
          </cell>
        </row>
        <row r="39">
          <cell r="A39" t="str">
            <v>A#034</v>
          </cell>
          <cell r="B39" t="str">
            <v>制作</v>
          </cell>
          <cell r="C39" t="str">
            <v>装饰材料</v>
          </cell>
          <cell r="D39" t="str">
            <v>铝塑板</v>
          </cell>
          <cell r="E39" t="str">
            <v>国产，单面板</v>
          </cell>
          <cell r="F39" t="str">
            <v>平米</v>
          </cell>
          <cell r="G39">
            <v>91.88</v>
          </cell>
        </row>
        <row r="40">
          <cell r="A40" t="str">
            <v>A#035</v>
          </cell>
          <cell r="B40" t="str">
            <v>制作</v>
          </cell>
          <cell r="C40" t="str">
            <v>装饰材料</v>
          </cell>
          <cell r="D40" t="str">
            <v>丙烯涂料</v>
          </cell>
          <cell r="E40" t="str">
            <v>国产,一般品牌、无味环保</v>
          </cell>
          <cell r="F40" t="str">
            <v>平米</v>
          </cell>
          <cell r="G40">
            <v>64.32</v>
          </cell>
        </row>
        <row r="41">
          <cell r="A41" t="str">
            <v>A#036</v>
          </cell>
          <cell r="B41" t="str">
            <v>制作</v>
          </cell>
          <cell r="C41" t="str">
            <v>装饰材料</v>
          </cell>
          <cell r="D41" t="str">
            <v>乳胶漆</v>
          </cell>
          <cell r="E41" t="str">
            <v>国产,一般品牌、无味环保</v>
          </cell>
          <cell r="F41" t="str">
            <v>平米</v>
          </cell>
          <cell r="G41">
            <v>64.87</v>
          </cell>
        </row>
        <row r="42">
          <cell r="A42" t="str">
            <v>A#037</v>
          </cell>
          <cell r="B42" t="str">
            <v>制作</v>
          </cell>
          <cell r="C42" t="str">
            <v>装饰材料</v>
          </cell>
          <cell r="D42" t="str">
            <v>墙纸</v>
          </cell>
          <cell r="E42" t="str">
            <v>国产，单色</v>
          </cell>
          <cell r="F42" t="str">
            <v>平米</v>
          </cell>
          <cell r="G42">
            <v>62.87</v>
          </cell>
        </row>
        <row r="43">
          <cell r="A43" t="str">
            <v>A#038</v>
          </cell>
          <cell r="B43" t="str">
            <v>制作</v>
          </cell>
          <cell r="C43" t="str">
            <v>装饰材料</v>
          </cell>
          <cell r="D43" t="str">
            <v>喷漆</v>
          </cell>
          <cell r="E43" t="str">
            <v>金属漆，三层喷漆</v>
          </cell>
          <cell r="F43" t="str">
            <v>平米</v>
          </cell>
          <cell r="G43">
            <v>186.67</v>
          </cell>
        </row>
        <row r="44">
          <cell r="A44" t="str">
            <v>A#039</v>
          </cell>
          <cell r="B44" t="str">
            <v>制作</v>
          </cell>
          <cell r="C44" t="str">
            <v>装饰材料</v>
          </cell>
          <cell r="D44" t="str">
            <v>烤漆</v>
          </cell>
          <cell r="E44" t="str">
            <v>三层烤漆,普通品牌</v>
          </cell>
          <cell r="F44" t="str">
            <v>平米</v>
          </cell>
          <cell r="G44">
            <v>206.67</v>
          </cell>
        </row>
        <row r="45">
          <cell r="A45" t="str">
            <v>A#040</v>
          </cell>
          <cell r="B45" t="str">
            <v>制作</v>
          </cell>
          <cell r="C45" t="str">
            <v>装饰材料</v>
          </cell>
          <cell r="D45" t="str">
            <v>防火涂料</v>
          </cell>
          <cell r="E45" t="str">
            <v>中南等国产品牌</v>
          </cell>
          <cell r="F45" t="str">
            <v>平米</v>
          </cell>
          <cell r="G45">
            <v>46.67</v>
          </cell>
        </row>
        <row r="46">
          <cell r="A46" t="str">
            <v>A#041</v>
          </cell>
          <cell r="B46" t="str">
            <v>制作</v>
          </cell>
          <cell r="C46" t="str">
            <v>装饰材料</v>
          </cell>
          <cell r="D46" t="str">
            <v>防水乳胶漆</v>
          </cell>
          <cell r="E46" t="str">
            <v>中南等国产品牌</v>
          </cell>
          <cell r="F46" t="str">
            <v>平米</v>
          </cell>
          <cell r="G46">
            <v>75</v>
          </cell>
        </row>
        <row r="47">
          <cell r="A47" t="str">
            <v>A#042</v>
          </cell>
          <cell r="B47" t="str">
            <v>制作</v>
          </cell>
          <cell r="C47" t="str">
            <v>装饰材料</v>
          </cell>
          <cell r="D47" t="str">
            <v>亚克力</v>
          </cell>
          <cell r="E47" t="str">
            <v>国产 3mm</v>
          </cell>
          <cell r="F47" t="str">
            <v>平米</v>
          </cell>
          <cell r="G47">
            <v>126.67</v>
          </cell>
        </row>
        <row r="48">
          <cell r="A48" t="str">
            <v>A#043</v>
          </cell>
          <cell r="B48" t="str">
            <v>制作</v>
          </cell>
          <cell r="C48" t="str">
            <v>装饰材料</v>
          </cell>
          <cell r="D48" t="str">
            <v>亚克力</v>
          </cell>
          <cell r="E48" t="str">
            <v>国产 5mm</v>
          </cell>
          <cell r="F48" t="str">
            <v>平米</v>
          </cell>
          <cell r="G48">
            <v>173.33</v>
          </cell>
        </row>
        <row r="49">
          <cell r="A49" t="str">
            <v>A#044</v>
          </cell>
          <cell r="B49" t="str">
            <v>制作</v>
          </cell>
          <cell r="C49" t="str">
            <v>装饰材料</v>
          </cell>
          <cell r="D49" t="str">
            <v>亚克力</v>
          </cell>
          <cell r="E49" t="str">
            <v>国产 10mm</v>
          </cell>
          <cell r="F49" t="str">
            <v>平米</v>
          </cell>
          <cell r="G49">
            <v>222.6</v>
          </cell>
        </row>
        <row r="50">
          <cell r="A50" t="str">
            <v>A#045</v>
          </cell>
          <cell r="B50" t="str">
            <v>制作</v>
          </cell>
          <cell r="C50" t="str">
            <v>装饰材料</v>
          </cell>
          <cell r="D50" t="str">
            <v>钢化玻璃</v>
          </cell>
          <cell r="E50" t="str">
            <v>青玻-厚度8mm</v>
          </cell>
          <cell r="F50" t="str">
            <v>平米</v>
          </cell>
          <cell r="G50">
            <v>180</v>
          </cell>
        </row>
        <row r="51">
          <cell r="A51" t="str">
            <v>A#046</v>
          </cell>
          <cell r="B51" t="str">
            <v>制作</v>
          </cell>
          <cell r="C51" t="str">
            <v>装饰材料</v>
          </cell>
          <cell r="D51" t="str">
            <v>钢化玻璃</v>
          </cell>
          <cell r="E51" t="str">
            <v>普通清玻璃10mm钢化</v>
          </cell>
          <cell r="F51" t="str">
            <v>平米</v>
          </cell>
          <cell r="G51">
            <v>212</v>
          </cell>
        </row>
        <row r="52">
          <cell r="A52" t="str">
            <v>A#047</v>
          </cell>
          <cell r="B52" t="str">
            <v>制作</v>
          </cell>
          <cell r="C52" t="str">
            <v>装饰材料</v>
          </cell>
          <cell r="D52" t="str">
            <v>钢化玻璃</v>
          </cell>
          <cell r="E52" t="str">
            <v>普通清玻璃12mm钢化</v>
          </cell>
          <cell r="F52" t="str">
            <v>平米</v>
          </cell>
          <cell r="G52">
            <v>250</v>
          </cell>
        </row>
        <row r="53">
          <cell r="A53" t="str">
            <v>A#048</v>
          </cell>
          <cell r="B53" t="str">
            <v>制作</v>
          </cell>
          <cell r="C53" t="str">
            <v>装饰材料</v>
          </cell>
          <cell r="D53" t="str">
            <v>钢化玻璃</v>
          </cell>
          <cell r="E53" t="str">
            <v>普通清玻璃15mm钢化</v>
          </cell>
          <cell r="F53" t="str">
            <v>平米</v>
          </cell>
          <cell r="G53">
            <v>296.8</v>
          </cell>
        </row>
        <row r="54">
          <cell r="A54" t="str">
            <v>A#049</v>
          </cell>
          <cell r="B54" t="str">
            <v>制作</v>
          </cell>
          <cell r="C54" t="str">
            <v>装饰材料</v>
          </cell>
          <cell r="D54" t="str">
            <v>钢化玻璃</v>
          </cell>
          <cell r="E54" t="str">
            <v>超白玻璃10mm钢化</v>
          </cell>
          <cell r="F54" t="str">
            <v>平米</v>
          </cell>
          <cell r="G54">
            <v>316.67</v>
          </cell>
        </row>
        <row r="55">
          <cell r="A55" t="str">
            <v>A#050</v>
          </cell>
          <cell r="B55" t="str">
            <v>制作</v>
          </cell>
          <cell r="C55" t="str">
            <v>装饰材料</v>
          </cell>
          <cell r="D55" t="str">
            <v>钢化玻璃</v>
          </cell>
          <cell r="E55" t="str">
            <v>超白玻璃12mm钢化</v>
          </cell>
          <cell r="F55" t="str">
            <v>平米</v>
          </cell>
          <cell r="G55">
            <v>350</v>
          </cell>
        </row>
        <row r="56">
          <cell r="A56" t="str">
            <v>A#051</v>
          </cell>
          <cell r="B56" t="str">
            <v>制作</v>
          </cell>
          <cell r="C56" t="str">
            <v>装饰材料</v>
          </cell>
          <cell r="D56" t="str">
            <v>钢化玻璃</v>
          </cell>
          <cell r="E56" t="str">
            <v>超白玻璃15mm钢化</v>
          </cell>
          <cell r="F56" t="str">
            <v>平米</v>
          </cell>
          <cell r="G56">
            <v>433.33</v>
          </cell>
        </row>
        <row r="57">
          <cell r="A57" t="str">
            <v>A#052</v>
          </cell>
          <cell r="B57" t="str">
            <v>制作</v>
          </cell>
          <cell r="C57" t="str">
            <v>装饰材料</v>
          </cell>
          <cell r="D57" t="str">
            <v>有色玻璃</v>
          </cell>
          <cell r="E57" t="str">
            <v>5mm有色镜</v>
          </cell>
          <cell r="F57" t="str">
            <v>平米</v>
          </cell>
          <cell r="G57">
            <v>161.08</v>
          </cell>
        </row>
        <row r="58">
          <cell r="A58" t="str">
            <v>A#053</v>
          </cell>
          <cell r="B58" t="str">
            <v>制作</v>
          </cell>
          <cell r="C58" t="str">
            <v>装饰材料</v>
          </cell>
          <cell r="D58" t="str">
            <v>KT板</v>
          </cell>
          <cell r="E58" t="str">
            <v>亚展A类板</v>
          </cell>
          <cell r="F58" t="str">
            <v>平米</v>
          </cell>
          <cell r="G58">
            <v>50.57</v>
          </cell>
        </row>
        <row r="59">
          <cell r="A59" t="str">
            <v>A#054</v>
          </cell>
          <cell r="B59" t="str">
            <v>制作</v>
          </cell>
          <cell r="C59" t="str">
            <v>装饰材料</v>
          </cell>
          <cell r="D59" t="str">
            <v>展板</v>
          </cell>
          <cell r="E59" t="str">
            <v>白色PVC展板，3.2mm</v>
          </cell>
          <cell r="F59" t="str">
            <v>平米</v>
          </cell>
          <cell r="G59">
            <v>63.6</v>
          </cell>
        </row>
        <row r="60">
          <cell r="A60" t="str">
            <v>A#055</v>
          </cell>
          <cell r="B60" t="str">
            <v>制作</v>
          </cell>
          <cell r="C60" t="str">
            <v>装饰材料</v>
          </cell>
          <cell r="D60" t="str">
            <v>不锈钢</v>
          </cell>
          <cell r="E60" t="str">
            <v>304 镜面</v>
          </cell>
          <cell r="F60" t="str">
            <v>平米</v>
          </cell>
          <cell r="G60">
            <v>240.42</v>
          </cell>
        </row>
        <row r="61">
          <cell r="A61" t="str">
            <v>A#056</v>
          </cell>
          <cell r="B61" t="str">
            <v>制作</v>
          </cell>
          <cell r="C61" t="str">
            <v>装饰材料</v>
          </cell>
          <cell r="D61" t="str">
            <v>亚克力镜面板</v>
          </cell>
          <cell r="E61" t="str">
            <v>亚克力镜面板金、银色等</v>
          </cell>
          <cell r="F61" t="str">
            <v>平米</v>
          </cell>
          <cell r="G61">
            <v>212</v>
          </cell>
        </row>
        <row r="62">
          <cell r="A62" t="str">
            <v>A#057</v>
          </cell>
          <cell r="B62" t="str">
            <v>制作</v>
          </cell>
          <cell r="C62" t="str">
            <v>装饰材料</v>
          </cell>
          <cell r="D62" t="str">
            <v>PVC镜面板</v>
          </cell>
          <cell r="E62" t="str">
            <v>厚度30毫米</v>
          </cell>
          <cell r="F62" t="str">
            <v>平米</v>
          </cell>
          <cell r="G62">
            <v>310.19</v>
          </cell>
        </row>
        <row r="63">
          <cell r="A63" t="str">
            <v>A#058</v>
          </cell>
          <cell r="B63" t="str">
            <v>制作</v>
          </cell>
          <cell r="C63" t="str">
            <v>装饰材料</v>
          </cell>
          <cell r="D63" t="str">
            <v>无限镜</v>
          </cell>
          <cell r="E63" t="str">
            <v>框架结构，最外层玻璃，内侧镜子结构</v>
          </cell>
          <cell r="F63" t="str">
            <v>平米</v>
          </cell>
          <cell r="G63">
            <v>1390.56</v>
          </cell>
        </row>
        <row r="64">
          <cell r="A64" t="str">
            <v>A#059</v>
          </cell>
          <cell r="B64" t="str">
            <v>制作</v>
          </cell>
          <cell r="C64" t="str">
            <v>装饰材料</v>
          </cell>
          <cell r="D64" t="str">
            <v>波音片</v>
          </cell>
          <cell r="E64" t="str">
            <v>国产</v>
          </cell>
          <cell r="F64" t="str">
            <v>平米</v>
          </cell>
          <cell r="G64">
            <v>65</v>
          </cell>
        </row>
        <row r="65">
          <cell r="A65" t="str">
            <v>A#060</v>
          </cell>
          <cell r="B65" t="str">
            <v>制作</v>
          </cell>
          <cell r="C65" t="str">
            <v>装饰材料</v>
          </cell>
          <cell r="D65" t="str">
            <v>仿真植物墙</v>
          </cell>
          <cell r="E65" t="str">
            <v>混搭植物</v>
          </cell>
          <cell r="F65" t="str">
            <v>平米</v>
          </cell>
          <cell r="G65">
            <v>623.33</v>
          </cell>
        </row>
        <row r="66">
          <cell r="A66" t="str">
            <v>A#061</v>
          </cell>
          <cell r="B66" t="str">
            <v>制作</v>
          </cell>
          <cell r="C66" t="str">
            <v>装饰材料</v>
          </cell>
          <cell r="D66" t="str">
            <v>油漆</v>
          </cell>
          <cell r="E66" t="str">
            <v>亮面漆</v>
          </cell>
          <cell r="F66" t="str">
            <v>平米</v>
          </cell>
          <cell r="G66">
            <v>226.67</v>
          </cell>
        </row>
        <row r="67">
          <cell r="A67" t="str">
            <v>A#062</v>
          </cell>
          <cell r="B67" t="str">
            <v>制作</v>
          </cell>
          <cell r="C67" t="str">
            <v>展台</v>
          </cell>
          <cell r="D67" t="str">
            <v>木制烤漆</v>
          </cell>
          <cell r="E67" t="str">
            <v>高度1米内，含抽屉、开门</v>
          </cell>
          <cell r="F67" t="str">
            <v>延米</v>
          </cell>
          <cell r="G67">
            <v>1933.33</v>
          </cell>
        </row>
        <row r="68">
          <cell r="A68" t="str">
            <v>A#063</v>
          </cell>
          <cell r="B68" t="str">
            <v>制作</v>
          </cell>
          <cell r="C68" t="str">
            <v>异形展台</v>
          </cell>
          <cell r="D68" t="str">
            <v>木制烤漆</v>
          </cell>
          <cell r="E68" t="str">
            <v>高度1米内，含抽屉、开门</v>
          </cell>
          <cell r="F68" t="str">
            <v>延米</v>
          </cell>
          <cell r="G68">
            <v>2433.33</v>
          </cell>
        </row>
        <row r="69">
          <cell r="A69" t="str">
            <v>A#064</v>
          </cell>
          <cell r="B69" t="str">
            <v>制作</v>
          </cell>
          <cell r="C69" t="str">
            <v>展台</v>
          </cell>
          <cell r="D69" t="str">
            <v>木制防火板</v>
          </cell>
          <cell r="E69" t="str">
            <v>高度1米内，含抽屉、开门</v>
          </cell>
          <cell r="F69" t="str">
            <v>延米</v>
          </cell>
          <cell r="G69">
            <v>1616.67</v>
          </cell>
        </row>
        <row r="70">
          <cell r="A70" t="str">
            <v>A#065</v>
          </cell>
          <cell r="B70" t="str">
            <v>制作</v>
          </cell>
          <cell r="C70" t="str">
            <v>异形展台</v>
          </cell>
          <cell r="D70" t="str">
            <v>木制防火板</v>
          </cell>
          <cell r="E70" t="str">
            <v>高度1米内，含抽屉、开门</v>
          </cell>
          <cell r="F70" t="str">
            <v>延米</v>
          </cell>
          <cell r="G70">
            <v>1933.33</v>
          </cell>
        </row>
        <row r="71">
          <cell r="A71" t="str">
            <v>A#066</v>
          </cell>
          <cell r="B71" t="str">
            <v>制作</v>
          </cell>
          <cell r="C71" t="str">
            <v>展柜</v>
          </cell>
          <cell r="D71" t="str">
            <v>木制烤漆</v>
          </cell>
          <cell r="E71" t="str">
            <v>高度2.4米内，含抽屉、开门</v>
          </cell>
          <cell r="F71" t="str">
            <v>延米</v>
          </cell>
          <cell r="G71">
            <v>2650</v>
          </cell>
        </row>
        <row r="72">
          <cell r="A72" t="str">
            <v>A#067</v>
          </cell>
          <cell r="B72" t="str">
            <v>制作</v>
          </cell>
          <cell r="C72" t="str">
            <v>异形展柜</v>
          </cell>
          <cell r="D72" t="str">
            <v>木制烤漆</v>
          </cell>
          <cell r="E72" t="str">
            <v>高度2.4米内，含抽屉、开门</v>
          </cell>
          <cell r="F72" t="str">
            <v>延米</v>
          </cell>
          <cell r="G72">
            <v>2650</v>
          </cell>
        </row>
        <row r="73">
          <cell r="A73" t="str">
            <v>A#068</v>
          </cell>
          <cell r="B73" t="str">
            <v>制作</v>
          </cell>
          <cell r="C73" t="str">
            <v>展柜</v>
          </cell>
          <cell r="D73" t="str">
            <v>木制防火板</v>
          </cell>
          <cell r="E73" t="str">
            <v>高度2.4米内，含抽屉、开门</v>
          </cell>
          <cell r="F73" t="str">
            <v>延米</v>
          </cell>
          <cell r="G73">
            <v>2650</v>
          </cell>
        </row>
        <row r="74">
          <cell r="A74" t="str">
            <v>A#069</v>
          </cell>
          <cell r="B74" t="str">
            <v>制作</v>
          </cell>
          <cell r="C74" t="str">
            <v>异形展柜</v>
          </cell>
          <cell r="D74" t="str">
            <v>木制防火板</v>
          </cell>
          <cell r="E74" t="str">
            <v>高度2.4米内，含抽屉、开门</v>
          </cell>
          <cell r="F74" t="str">
            <v>延米</v>
          </cell>
          <cell r="G74">
            <v>2650</v>
          </cell>
        </row>
        <row r="75">
          <cell r="A75" t="str">
            <v>A#070</v>
          </cell>
          <cell r="B75" t="str">
            <v>制作</v>
          </cell>
          <cell r="C75" t="str">
            <v>地毯</v>
          </cell>
          <cell r="D75" t="str">
            <v>普通展览地毯</v>
          </cell>
          <cell r="E75" t="str">
            <v>3mm</v>
          </cell>
          <cell r="F75" t="str">
            <v>平米</v>
          </cell>
          <cell r="G75">
            <v>16.11</v>
          </cell>
        </row>
        <row r="76">
          <cell r="A76" t="str">
            <v>A#071</v>
          </cell>
          <cell r="B76" t="str">
            <v>制作</v>
          </cell>
          <cell r="C76" t="str">
            <v>地毯</v>
          </cell>
          <cell r="D76" t="str">
            <v>加厚展览地毯</v>
          </cell>
          <cell r="E76" t="str">
            <v>5-7mm</v>
          </cell>
          <cell r="F76" t="str">
            <v>平米</v>
          </cell>
          <cell r="G76">
            <v>21.2</v>
          </cell>
        </row>
        <row r="77">
          <cell r="A77" t="str">
            <v>A#072</v>
          </cell>
          <cell r="B77" t="str">
            <v>制作</v>
          </cell>
          <cell r="C77" t="str">
            <v>地毯</v>
          </cell>
          <cell r="D77" t="str">
            <v>阻燃拉绒地毯</v>
          </cell>
          <cell r="E77" t="str">
            <v>-</v>
          </cell>
          <cell r="F77" t="str">
            <v>平米</v>
          </cell>
          <cell r="G77">
            <v>28.23</v>
          </cell>
        </row>
        <row r="78">
          <cell r="A78" t="str">
            <v>A#073</v>
          </cell>
          <cell r="B78" t="str">
            <v>制作</v>
          </cell>
          <cell r="C78" t="str">
            <v>地毯</v>
          </cell>
          <cell r="D78" t="str">
            <v>圈绒地毯</v>
          </cell>
          <cell r="E78" t="str">
            <v>-</v>
          </cell>
          <cell r="F78" t="str">
            <v>平米</v>
          </cell>
          <cell r="G78">
            <v>40.63</v>
          </cell>
        </row>
        <row r="79">
          <cell r="A79" t="str">
            <v>A#074</v>
          </cell>
          <cell r="B79" t="str">
            <v>制作</v>
          </cell>
          <cell r="C79" t="str">
            <v>地毯</v>
          </cell>
          <cell r="D79" t="str">
            <v>草皮地毯</v>
          </cell>
          <cell r="E79" t="str">
            <v>5cm以下</v>
          </cell>
          <cell r="F79" t="str">
            <v>平米</v>
          </cell>
          <cell r="G79">
            <v>10.6</v>
          </cell>
        </row>
        <row r="80">
          <cell r="A80" t="str">
            <v>A#075</v>
          </cell>
          <cell r="B80" t="str">
            <v>制作</v>
          </cell>
          <cell r="C80" t="str">
            <v>地毯</v>
          </cell>
          <cell r="D80" t="str">
            <v>草皮地毯</v>
          </cell>
          <cell r="E80" t="str">
            <v>5cm以上</v>
          </cell>
          <cell r="F80" t="str">
            <v>平米</v>
          </cell>
          <cell r="G80">
            <v>15.9</v>
          </cell>
        </row>
        <row r="81">
          <cell r="A81" t="str">
            <v>A#076</v>
          </cell>
          <cell r="B81" t="str">
            <v>制作</v>
          </cell>
          <cell r="C81" t="str">
            <v>地台</v>
          </cell>
          <cell r="D81" t="str">
            <v>舞台结构</v>
          </cell>
          <cell r="E81" t="str">
            <v>钢结构地台支撑 高10cm</v>
          </cell>
          <cell r="F81" t="str">
            <v>平米</v>
          </cell>
          <cell r="G81">
            <v>95.4</v>
          </cell>
        </row>
        <row r="82">
          <cell r="A82" t="str">
            <v>A#077</v>
          </cell>
          <cell r="B82" t="str">
            <v>制作</v>
          </cell>
          <cell r="C82" t="str">
            <v>地台</v>
          </cell>
          <cell r="D82" t="str">
            <v>舞台结构</v>
          </cell>
          <cell r="E82" t="str">
            <v>钢结构地台支撑 高20cm</v>
          </cell>
          <cell r="F82" t="str">
            <v>平米</v>
          </cell>
          <cell r="G82">
            <v>95.4</v>
          </cell>
        </row>
        <row r="83">
          <cell r="A83" t="str">
            <v>A#078</v>
          </cell>
          <cell r="B83" t="str">
            <v>制作</v>
          </cell>
          <cell r="C83" t="str">
            <v>地台</v>
          </cell>
          <cell r="D83" t="str">
            <v>舞台结构</v>
          </cell>
          <cell r="E83" t="str">
            <v>钢结构地台支撑 高40cm</v>
          </cell>
          <cell r="F83" t="str">
            <v>平米</v>
          </cell>
          <cell r="G83">
            <v>106</v>
          </cell>
        </row>
        <row r="84">
          <cell r="A84" t="str">
            <v>A#079</v>
          </cell>
          <cell r="B84" t="str">
            <v>制作</v>
          </cell>
          <cell r="C84" t="str">
            <v>地台</v>
          </cell>
          <cell r="D84" t="str">
            <v>舞台结构</v>
          </cell>
          <cell r="E84" t="str">
            <v>钢结构地台支撑 高60cm</v>
          </cell>
          <cell r="F84" t="str">
            <v>平米</v>
          </cell>
          <cell r="G84">
            <v>107.06</v>
          </cell>
        </row>
        <row r="85">
          <cell r="A85" t="str">
            <v>A#080</v>
          </cell>
          <cell r="B85" t="str">
            <v>制作</v>
          </cell>
          <cell r="C85" t="str">
            <v>地台</v>
          </cell>
          <cell r="D85" t="str">
            <v>舞台结构</v>
          </cell>
          <cell r="E85" t="str">
            <v>钢结构地台支撑 高80cm</v>
          </cell>
          <cell r="F85" t="str">
            <v>平米</v>
          </cell>
          <cell r="G85">
            <v>169.6</v>
          </cell>
        </row>
        <row r="86">
          <cell r="A86" t="str">
            <v>A#081</v>
          </cell>
          <cell r="B86" t="str">
            <v>制作</v>
          </cell>
          <cell r="C86" t="str">
            <v>地台</v>
          </cell>
          <cell r="D86" t="str">
            <v>舞台结构</v>
          </cell>
          <cell r="E86" t="str">
            <v>钢结构地台支撑 高100cm</v>
          </cell>
          <cell r="F86" t="str">
            <v>平米</v>
          </cell>
          <cell r="G86">
            <v>144.61</v>
          </cell>
        </row>
        <row r="87">
          <cell r="A87" t="str">
            <v>A#082</v>
          </cell>
          <cell r="B87" t="str">
            <v>制作</v>
          </cell>
          <cell r="C87" t="str">
            <v>地台</v>
          </cell>
          <cell r="D87" t="str">
            <v>舞台结构</v>
          </cell>
          <cell r="E87" t="str">
            <v>钢结构地台支撑 高150cm</v>
          </cell>
          <cell r="F87" t="str">
            <v>平米</v>
          </cell>
          <cell r="G87">
            <v>196.57</v>
          </cell>
        </row>
        <row r="88">
          <cell r="A88" t="str">
            <v>A#083</v>
          </cell>
          <cell r="B88" t="str">
            <v>制作</v>
          </cell>
          <cell r="C88" t="str">
            <v>地台</v>
          </cell>
          <cell r="D88" t="str">
            <v>舞台结构</v>
          </cell>
          <cell r="E88" t="str">
            <v>木结构，LED支撑地台 高20cm</v>
          </cell>
          <cell r="F88" t="str">
            <v>米</v>
          </cell>
          <cell r="G88">
            <v>106</v>
          </cell>
        </row>
        <row r="89">
          <cell r="A89" t="str">
            <v>A#084</v>
          </cell>
          <cell r="B89" t="str">
            <v>制作</v>
          </cell>
          <cell r="C89" t="str">
            <v>地台</v>
          </cell>
          <cell r="D89" t="str">
            <v>舞台结构</v>
          </cell>
          <cell r="E89" t="str">
            <v>木结构，LED支撑地台 高40cm</v>
          </cell>
          <cell r="F89" t="str">
            <v>米</v>
          </cell>
          <cell r="G89">
            <v>122.581818181818</v>
          </cell>
        </row>
        <row r="90">
          <cell r="A90" t="str">
            <v>A#085</v>
          </cell>
          <cell r="B90" t="str">
            <v>制作</v>
          </cell>
          <cell r="C90" t="str">
            <v>地台</v>
          </cell>
          <cell r="D90" t="str">
            <v>舞台结构</v>
          </cell>
          <cell r="E90" t="str">
            <v>木结构，LED支撑地台 高60cm</v>
          </cell>
          <cell r="F90" t="str">
            <v>米</v>
          </cell>
          <cell r="G90">
            <v>127.2</v>
          </cell>
        </row>
        <row r="91">
          <cell r="A91" t="str">
            <v>A#086</v>
          </cell>
          <cell r="B91" t="str">
            <v>制作</v>
          </cell>
          <cell r="C91" t="str">
            <v>地台</v>
          </cell>
          <cell r="D91" t="str">
            <v>舞台结构</v>
          </cell>
          <cell r="E91" t="str">
            <v>木结构，LED支撑地台 高80cm</v>
          </cell>
          <cell r="F91" t="str">
            <v>米</v>
          </cell>
          <cell r="G91">
            <v>148.4</v>
          </cell>
        </row>
        <row r="92">
          <cell r="A92" t="str">
            <v>A#087</v>
          </cell>
          <cell r="B92" t="str">
            <v>制作</v>
          </cell>
          <cell r="C92" t="str">
            <v>地台</v>
          </cell>
          <cell r="D92" t="str">
            <v>舞台结构</v>
          </cell>
          <cell r="E92" t="str">
            <v>木结构，LED支撑地台 高100cm</v>
          </cell>
          <cell r="F92" t="str">
            <v>米</v>
          </cell>
          <cell r="G92">
            <v>148.4</v>
          </cell>
        </row>
        <row r="93">
          <cell r="A93" t="str">
            <v>A#088</v>
          </cell>
          <cell r="B93" t="str">
            <v>制作</v>
          </cell>
          <cell r="C93" t="str">
            <v>地台面材</v>
          </cell>
          <cell r="D93" t="str">
            <v>强化复合木地板/多层板</v>
          </cell>
          <cell r="E93" t="str">
            <v>-</v>
          </cell>
          <cell r="F93" t="str">
            <v>平米</v>
          </cell>
          <cell r="G93">
            <v>69.82</v>
          </cell>
        </row>
        <row r="94">
          <cell r="A94" t="str">
            <v>A#089</v>
          </cell>
          <cell r="B94" t="str">
            <v>制作</v>
          </cell>
          <cell r="C94" t="str">
            <v>地台面材</v>
          </cell>
          <cell r="D94" t="str">
            <v>三聚氰铵地板</v>
          </cell>
          <cell r="E94" t="str">
            <v>15mm</v>
          </cell>
          <cell r="F94" t="str">
            <v>平米</v>
          </cell>
          <cell r="G94">
            <v>106</v>
          </cell>
        </row>
        <row r="95">
          <cell r="A95" t="str">
            <v>A#090</v>
          </cell>
          <cell r="B95" t="str">
            <v>制作</v>
          </cell>
          <cell r="C95" t="str">
            <v>地台面材</v>
          </cell>
          <cell r="D95" t="str">
            <v>淋油板</v>
          </cell>
          <cell r="E95" t="str">
            <v>15mm</v>
          </cell>
          <cell r="F95" t="str">
            <v>平米</v>
          </cell>
          <cell r="G95">
            <v>137.8</v>
          </cell>
        </row>
        <row r="96">
          <cell r="A96" t="str">
            <v>A#091</v>
          </cell>
          <cell r="B96" t="str">
            <v>制作</v>
          </cell>
          <cell r="C96" t="str">
            <v>地台面材</v>
          </cell>
          <cell r="D96" t="str">
            <v>pvc地胶</v>
          </cell>
          <cell r="E96" t="str">
            <v>国产</v>
          </cell>
          <cell r="F96" t="str">
            <v>平米</v>
          </cell>
          <cell r="G96">
            <v>63.6</v>
          </cell>
        </row>
        <row r="97">
          <cell r="A97" t="str">
            <v>A#092</v>
          </cell>
          <cell r="B97" t="str">
            <v>制作</v>
          </cell>
          <cell r="C97" t="str">
            <v>地面材质</v>
          </cell>
          <cell r="D97" t="str">
            <v>美工地贴</v>
          </cell>
          <cell r="E97" t="str">
            <v>普通地贴</v>
          </cell>
          <cell r="F97" t="str">
            <v>平米</v>
          </cell>
          <cell r="G97">
            <v>63.6</v>
          </cell>
        </row>
        <row r="98">
          <cell r="A98" t="str">
            <v>A#093</v>
          </cell>
          <cell r="B98" t="str">
            <v>制作</v>
          </cell>
          <cell r="C98" t="str">
            <v>地面材质</v>
          </cell>
          <cell r="D98" t="str">
            <v>美工地贴</v>
          </cell>
          <cell r="E98" t="str">
            <v>加厚地贴</v>
          </cell>
          <cell r="F98" t="str">
            <v>平米</v>
          </cell>
          <cell r="G98">
            <v>84.8</v>
          </cell>
        </row>
        <row r="99">
          <cell r="A99" t="str">
            <v>A#094</v>
          </cell>
          <cell r="B99" t="str">
            <v>制作</v>
          </cell>
          <cell r="C99" t="str">
            <v>地面材质</v>
          </cell>
          <cell r="D99" t="str">
            <v>钢化玻璃</v>
          </cell>
          <cell r="E99" t="str">
            <v>-</v>
          </cell>
          <cell r="F99" t="str">
            <v>平米</v>
          </cell>
          <cell r="G99">
            <v>212</v>
          </cell>
        </row>
        <row r="100">
          <cell r="A100" t="str">
            <v>A#095</v>
          </cell>
          <cell r="B100" t="str">
            <v>制作</v>
          </cell>
          <cell r="C100" t="str">
            <v>地台结构</v>
          </cell>
          <cell r="D100" t="str">
            <v>调节脚地台（腿和面板一整套）</v>
          </cell>
          <cell r="E100" t="str">
            <v>钢管调节地台，配车展舞台面板，奥克坦姆</v>
          </cell>
          <cell r="F100" t="str">
            <v>平米</v>
          </cell>
          <cell r="G100">
            <v>79.5</v>
          </cell>
        </row>
        <row r="101">
          <cell r="A101" t="str">
            <v>A#096</v>
          </cell>
          <cell r="B101" t="str">
            <v>制作</v>
          </cell>
          <cell r="C101" t="str">
            <v>地台结构</v>
          </cell>
          <cell r="D101" t="str">
            <v>地台</v>
          </cell>
          <cell r="E101" t="str">
            <v>木质含龙骨，10-30CM</v>
          </cell>
          <cell r="F101" t="str">
            <v>平米</v>
          </cell>
          <cell r="G101">
            <v>120</v>
          </cell>
        </row>
        <row r="102">
          <cell r="A102" t="str">
            <v>A#097</v>
          </cell>
          <cell r="B102" t="str">
            <v>制作</v>
          </cell>
          <cell r="C102" t="str">
            <v>地台结构</v>
          </cell>
          <cell r="D102" t="str">
            <v>地台包边</v>
          </cell>
          <cell r="E102" t="str">
            <v>宽度35mm，厚度6mm铝合金</v>
          </cell>
          <cell r="F102" t="str">
            <v>米</v>
          </cell>
          <cell r="G102">
            <v>50</v>
          </cell>
        </row>
        <row r="103">
          <cell r="A103" t="str">
            <v>A#098</v>
          </cell>
          <cell r="B103" t="str">
            <v>制作</v>
          </cell>
          <cell r="C103" t="str">
            <v>地台结构</v>
          </cell>
          <cell r="D103" t="str">
            <v>铁制地台 0.3m--0.5m</v>
          </cell>
          <cell r="E103" t="str">
            <v>国标3*5钢架结构+两层15厘夹板</v>
          </cell>
          <cell r="F103" t="str">
            <v>米</v>
          </cell>
          <cell r="G103">
            <v>106</v>
          </cell>
        </row>
        <row r="104">
          <cell r="A104" t="str">
            <v>A#099</v>
          </cell>
          <cell r="B104" t="str">
            <v>制作</v>
          </cell>
          <cell r="C104" t="str">
            <v>地台结构</v>
          </cell>
          <cell r="D104" t="str">
            <v>铁制地台 0.5m--1.5m</v>
          </cell>
          <cell r="E104" t="str">
            <v>国标3*5钢架结构+两层15厘夹板</v>
          </cell>
          <cell r="F104" t="str">
            <v>米</v>
          </cell>
          <cell r="G104">
            <v>149</v>
          </cell>
        </row>
        <row r="105">
          <cell r="A105" t="str">
            <v>A#100</v>
          </cell>
          <cell r="B105" t="str">
            <v>制作</v>
          </cell>
          <cell r="C105" t="str">
            <v>地台结构</v>
          </cell>
          <cell r="D105" t="str">
            <v>铁制地台 &lt;2.5m</v>
          </cell>
          <cell r="E105" t="str">
            <v>国标3*5钢架结构+国标4*4方管+两层15厘夹板</v>
          </cell>
          <cell r="F105" t="str">
            <v>米</v>
          </cell>
          <cell r="G105">
            <v>159</v>
          </cell>
        </row>
        <row r="106">
          <cell r="A106" t="str">
            <v>A#101</v>
          </cell>
          <cell r="B106" t="str">
            <v>制作</v>
          </cell>
          <cell r="C106" t="str">
            <v>地台结构</v>
          </cell>
          <cell r="D106" t="str">
            <v>铝收边条</v>
          </cell>
          <cell r="E106" t="str">
            <v>角铝25*25*1.0</v>
          </cell>
          <cell r="F106" t="str">
            <v>米</v>
          </cell>
          <cell r="G106">
            <v>31</v>
          </cell>
        </row>
        <row r="107">
          <cell r="A107" t="str">
            <v>A#102</v>
          </cell>
          <cell r="B107" t="str">
            <v>制作</v>
          </cell>
          <cell r="C107" t="str">
            <v>地台结构</v>
          </cell>
          <cell r="D107" t="str">
            <v>不锈钢收边条</v>
          </cell>
          <cell r="E107" t="str">
            <v>不锈钢25*25*1.0</v>
          </cell>
          <cell r="F107" t="str">
            <v>米</v>
          </cell>
          <cell r="G107">
            <v>31</v>
          </cell>
        </row>
        <row r="108">
          <cell r="A108" t="str">
            <v>A#103</v>
          </cell>
          <cell r="B108" t="str">
            <v>制作</v>
          </cell>
          <cell r="C108" t="str">
            <v>机械结构</v>
          </cell>
          <cell r="D108" t="str">
            <v>舞台电动推台（不含载重台）</v>
          </cell>
          <cell r="E108" t="str">
            <v>承重2吨以下，包含单一路线，数控程序及轨道及电机（在实现效果基础上，需要高性价比电机）。此条目不含承重台，屏幕承重台在A104或A105中进行报价。</v>
          </cell>
          <cell r="F108" t="str">
            <v>个</v>
          </cell>
        </row>
        <row r="109">
          <cell r="A109" t="str">
            <v>A#104</v>
          </cell>
          <cell r="B109" t="str">
            <v>制作</v>
          </cell>
          <cell r="C109" t="str">
            <v>机械结构</v>
          </cell>
          <cell r="D109" t="str">
            <v>小开合屏承重台</v>
          </cell>
          <cell r="E109" t="str">
            <v>钢木结构
 规格：承重1吨/米，屏幕搭建高度5m以下
 请按照载重量估算制作材料，折合成每延米进行报价</v>
          </cell>
          <cell r="F109" t="str">
            <v>延米</v>
          </cell>
        </row>
        <row r="110">
          <cell r="A110" t="str">
            <v>A#105</v>
          </cell>
          <cell r="B110" t="str">
            <v>制作</v>
          </cell>
          <cell r="C110" t="str">
            <v>机械结构</v>
          </cell>
          <cell r="D110" t="str">
            <v>大开合屏承重台</v>
          </cell>
          <cell r="E110" t="str">
            <v>钢木结构
 规格：承重1.5吨/米，屏幕搭建高度5m以下
 请按照载重量估算制作材料，折合成每延米进行报价</v>
          </cell>
          <cell r="F110" t="str">
            <v>延米</v>
          </cell>
        </row>
        <row r="111">
          <cell r="A111" t="str">
            <v>A#107</v>
          </cell>
          <cell r="B111" t="str">
            <v>制作</v>
          </cell>
          <cell r="C111" t="str">
            <v>机械结构</v>
          </cell>
          <cell r="D111" t="str">
            <v>钢缆升降机</v>
          </cell>
          <cell r="E111" t="str">
            <v>电控钢丝绳升降机，提升速度15m/min 以内</v>
          </cell>
          <cell r="F111" t="str">
            <v>台</v>
          </cell>
          <cell r="G111">
            <v>2120</v>
          </cell>
        </row>
        <row r="112">
          <cell r="A112" t="str">
            <v>A#108</v>
          </cell>
          <cell r="B112" t="str">
            <v>制作</v>
          </cell>
          <cell r="C112" t="str">
            <v>机械结构</v>
          </cell>
          <cell r="D112" t="str">
            <v>液压升降机</v>
          </cell>
          <cell r="E112" t="str">
            <v>承重2吨以内</v>
          </cell>
          <cell r="F112" t="str">
            <v>台</v>
          </cell>
          <cell r="G112">
            <v>3710</v>
          </cell>
        </row>
        <row r="113">
          <cell r="A113" t="str">
            <v>A#109</v>
          </cell>
          <cell r="B113" t="str">
            <v>制作</v>
          </cell>
          <cell r="C113" t="str">
            <v>台阶</v>
          </cell>
          <cell r="D113" t="str">
            <v>木结构，不含表面包裹材质</v>
          </cell>
          <cell r="E113" t="str">
            <v>常规台阶定制，非异形</v>
          </cell>
          <cell r="F113" t="str">
            <v>每阶每米</v>
          </cell>
          <cell r="G113">
            <v>137.8</v>
          </cell>
        </row>
        <row r="114">
          <cell r="A114" t="str">
            <v>A#110</v>
          </cell>
          <cell r="B114" t="str">
            <v>制作</v>
          </cell>
          <cell r="C114" t="str">
            <v>斜坡</v>
          </cell>
          <cell r="D114" t="str">
            <v>斜坡</v>
          </cell>
          <cell r="E114" t="str">
            <v>H15cm以内</v>
          </cell>
          <cell r="F114" t="str">
            <v>延米</v>
          </cell>
          <cell r="G114">
            <v>148.4</v>
          </cell>
        </row>
        <row r="115">
          <cell r="A115" t="str">
            <v>A#111</v>
          </cell>
          <cell r="B115" t="str">
            <v>制作</v>
          </cell>
          <cell r="C115" t="str">
            <v>过桥板</v>
          </cell>
          <cell r="D115" t="str">
            <v>过桥板</v>
          </cell>
          <cell r="E115" t="str">
            <v>橡胶过桥板，30-40cm宽</v>
          </cell>
          <cell r="F115" t="str">
            <v>延米</v>
          </cell>
          <cell r="G115">
            <v>31.8</v>
          </cell>
        </row>
        <row r="116">
          <cell r="A116" t="str">
            <v>A#112</v>
          </cell>
          <cell r="B116" t="str">
            <v>制作</v>
          </cell>
          <cell r="C116" t="str">
            <v>板材</v>
          </cell>
          <cell r="D116" t="str">
            <v>密度板5-8mm厚</v>
          </cell>
          <cell r="E116" t="str">
            <v>密度板单面裱写真画面</v>
          </cell>
          <cell r="F116" t="str">
            <v>平米</v>
          </cell>
          <cell r="G116">
            <v>90.1</v>
          </cell>
        </row>
        <row r="117">
          <cell r="A117" t="str">
            <v>A#113</v>
          </cell>
          <cell r="B117" t="str">
            <v>制作</v>
          </cell>
          <cell r="C117" t="str">
            <v>板材</v>
          </cell>
          <cell r="D117" t="str">
            <v>密度板10-15mm厚</v>
          </cell>
          <cell r="E117" t="str">
            <v>密度板单面裱写真画面</v>
          </cell>
          <cell r="F117" t="str">
            <v>平米</v>
          </cell>
          <cell r="G117">
            <v>106</v>
          </cell>
        </row>
        <row r="118">
          <cell r="A118" t="str">
            <v>A#114</v>
          </cell>
          <cell r="B118" t="str">
            <v>制作</v>
          </cell>
          <cell r="C118" t="str">
            <v>板材</v>
          </cell>
          <cell r="D118" t="str">
            <v>密度板20mm厚</v>
          </cell>
          <cell r="E118" t="str">
            <v>密度板单面裱写真画面</v>
          </cell>
          <cell r="F118" t="str">
            <v>平米</v>
          </cell>
          <cell r="G118">
            <v>190.8</v>
          </cell>
        </row>
        <row r="119">
          <cell r="A119" t="str">
            <v>A#115</v>
          </cell>
          <cell r="B119" t="str">
            <v>制作</v>
          </cell>
          <cell r="C119" t="str">
            <v>板材</v>
          </cell>
          <cell r="D119" t="str">
            <v>KT板</v>
          </cell>
          <cell r="E119" t="str">
            <v>KT板单面裱写真画面</v>
          </cell>
          <cell r="F119" t="str">
            <v>平米</v>
          </cell>
          <cell r="G119">
            <v>50.88</v>
          </cell>
        </row>
        <row r="120">
          <cell r="A120" t="str">
            <v>A#116</v>
          </cell>
          <cell r="B120" t="str">
            <v>制作</v>
          </cell>
          <cell r="C120" t="str">
            <v>板材</v>
          </cell>
          <cell r="D120" t="str">
            <v>KT板</v>
          </cell>
          <cell r="E120" t="str">
            <v>KT板双面裱写真画面</v>
          </cell>
          <cell r="F120" t="str">
            <v>平米</v>
          </cell>
          <cell r="G120">
            <v>50.88</v>
          </cell>
        </row>
        <row r="121">
          <cell r="A121" t="str">
            <v>A#117</v>
          </cell>
          <cell r="B121" t="str">
            <v>制作</v>
          </cell>
          <cell r="C121" t="str">
            <v>板材</v>
          </cell>
          <cell r="D121" t="str">
            <v>亚克力UV喷绘画面</v>
          </cell>
          <cell r="E121" t="str">
            <v>异型模切</v>
          </cell>
          <cell r="F121" t="str">
            <v>平米</v>
          </cell>
          <cell r="G121">
            <v>90.1</v>
          </cell>
        </row>
        <row r="122">
          <cell r="A122" t="str">
            <v>A#118</v>
          </cell>
          <cell r="B122" t="str">
            <v>制作</v>
          </cell>
          <cell r="C122" t="str">
            <v>板材</v>
          </cell>
          <cell r="D122" t="str">
            <v>雪佛板5-8mm厚</v>
          </cell>
          <cell r="E122" t="str">
            <v>密度板单面裱写真画面</v>
          </cell>
          <cell r="F122" t="str">
            <v>平米</v>
          </cell>
          <cell r="G122">
            <v>95.4</v>
          </cell>
        </row>
        <row r="123">
          <cell r="A123" t="str">
            <v>A#119</v>
          </cell>
          <cell r="B123" t="str">
            <v>制作</v>
          </cell>
          <cell r="C123" t="str">
            <v>板材</v>
          </cell>
          <cell r="D123" t="str">
            <v>雪佛板10-15mm厚</v>
          </cell>
          <cell r="E123" t="str">
            <v>密度板单面裱写真画面</v>
          </cell>
          <cell r="F123" t="str">
            <v>平米</v>
          </cell>
          <cell r="G123">
            <v>127.2</v>
          </cell>
        </row>
        <row r="124">
          <cell r="A124" t="str">
            <v>A#120</v>
          </cell>
          <cell r="B124" t="str">
            <v>制作</v>
          </cell>
          <cell r="C124" t="str">
            <v>板材</v>
          </cell>
          <cell r="D124" t="str">
            <v>雪佛板20mm</v>
          </cell>
          <cell r="E124" t="str">
            <v>密度板单面裱写真画面</v>
          </cell>
          <cell r="F124" t="str">
            <v>平米</v>
          </cell>
          <cell r="G124">
            <v>222.6</v>
          </cell>
        </row>
        <row r="125">
          <cell r="A125" t="str">
            <v>A#121</v>
          </cell>
          <cell r="B125" t="str">
            <v>制作</v>
          </cell>
          <cell r="C125" t="str">
            <v>刻字</v>
          </cell>
          <cell r="D125" t="str">
            <v>即时贴字</v>
          </cell>
          <cell r="E125" t="str">
            <v>品牌：威诗柏/333 同级或以上</v>
          </cell>
          <cell r="F125" t="str">
            <v>平米</v>
          </cell>
          <cell r="G125">
            <v>68.9</v>
          </cell>
        </row>
        <row r="126">
          <cell r="A126" t="str">
            <v>A#122</v>
          </cell>
          <cell r="B126" t="str">
            <v>制作</v>
          </cell>
          <cell r="C126" t="str">
            <v>立体雕刻字</v>
          </cell>
          <cell r="D126" t="str">
            <v>雪弗板字</v>
          </cell>
          <cell r="E126" t="str">
            <v>10mm</v>
          </cell>
          <cell r="F126" t="str">
            <v>延米</v>
          </cell>
          <cell r="G126">
            <v>90.1</v>
          </cell>
        </row>
        <row r="127">
          <cell r="A127" t="str">
            <v>A#123</v>
          </cell>
          <cell r="B127" t="str">
            <v>制作</v>
          </cell>
          <cell r="C127" t="str">
            <v>立体雕刻字</v>
          </cell>
          <cell r="D127" t="str">
            <v>雪弗板字</v>
          </cell>
          <cell r="E127" t="str">
            <v>15mm</v>
          </cell>
          <cell r="F127" t="str">
            <v>延米</v>
          </cell>
          <cell r="G127">
            <v>116.6</v>
          </cell>
        </row>
        <row r="128">
          <cell r="A128" t="str">
            <v>A#124</v>
          </cell>
          <cell r="B128" t="str">
            <v>制作</v>
          </cell>
          <cell r="C128" t="str">
            <v>立体雕刻字</v>
          </cell>
          <cell r="D128" t="str">
            <v>雪弗板字</v>
          </cell>
          <cell r="E128" t="str">
            <v>20mm</v>
          </cell>
          <cell r="F128" t="str">
            <v>延米</v>
          </cell>
          <cell r="G128">
            <v>196.1</v>
          </cell>
        </row>
        <row r="129">
          <cell r="A129" t="str">
            <v>A#125</v>
          </cell>
          <cell r="B129" t="str">
            <v>制作</v>
          </cell>
          <cell r="C129" t="str">
            <v>立体雕刻字</v>
          </cell>
          <cell r="D129" t="str">
            <v>有机玻璃/亚克力</v>
          </cell>
          <cell r="E129" t="str">
            <v>10mm</v>
          </cell>
          <cell r="F129" t="str">
            <v>延米</v>
          </cell>
          <cell r="G129">
            <v>116.6</v>
          </cell>
        </row>
        <row r="130">
          <cell r="A130" t="str">
            <v>A#126</v>
          </cell>
          <cell r="B130" t="str">
            <v>制作</v>
          </cell>
          <cell r="C130" t="str">
            <v>立体雕刻字</v>
          </cell>
          <cell r="D130" t="str">
            <v>泡沫字</v>
          </cell>
          <cell r="E130" t="str">
            <v>50mm</v>
          </cell>
          <cell r="F130" t="str">
            <v>延米</v>
          </cell>
          <cell r="G130">
            <v>58.3</v>
          </cell>
        </row>
        <row r="131">
          <cell r="A131" t="str">
            <v>A#127</v>
          </cell>
          <cell r="B131" t="str">
            <v>制作</v>
          </cell>
          <cell r="C131" t="str">
            <v>立体雕刻字</v>
          </cell>
          <cell r="D131" t="str">
            <v>泡沫字</v>
          </cell>
          <cell r="E131" t="str">
            <v>100mm</v>
          </cell>
          <cell r="F131" t="str">
            <v>延米</v>
          </cell>
          <cell r="G131">
            <v>79.5</v>
          </cell>
        </row>
        <row r="132">
          <cell r="A132" t="str">
            <v>A#128</v>
          </cell>
          <cell r="B132" t="str">
            <v>制作</v>
          </cell>
          <cell r="C132" t="str">
            <v>立体雕刻字</v>
          </cell>
          <cell r="D132" t="str">
            <v>不锈钢字</v>
          </cell>
          <cell r="E132" t="str">
            <v>-</v>
          </cell>
          <cell r="F132" t="str">
            <v>延米</v>
          </cell>
          <cell r="G132">
            <v>190.8</v>
          </cell>
        </row>
        <row r="133">
          <cell r="A133" t="str">
            <v>A#129</v>
          </cell>
          <cell r="B133" t="str">
            <v>制作</v>
          </cell>
          <cell r="C133" t="str">
            <v>立体雕刻字</v>
          </cell>
          <cell r="D133" t="str">
            <v>10mm亚克力阴刻</v>
          </cell>
          <cell r="E133" t="str">
            <v>-</v>
          </cell>
          <cell r="F133" t="str">
            <v>延米</v>
          </cell>
          <cell r="G133">
            <v>275.6</v>
          </cell>
        </row>
        <row r="134">
          <cell r="A134" t="str">
            <v>A#130</v>
          </cell>
          <cell r="B134" t="str">
            <v>制作</v>
          </cell>
          <cell r="C134" t="str">
            <v>立体雕刻字</v>
          </cell>
          <cell r="D134" t="str">
            <v>KT板字</v>
          </cell>
          <cell r="E134" t="str">
            <v>3mm</v>
          </cell>
          <cell r="F134" t="str">
            <v>延米</v>
          </cell>
          <cell r="G134">
            <v>95.4</v>
          </cell>
        </row>
        <row r="135">
          <cell r="A135" t="str">
            <v>A#131</v>
          </cell>
          <cell r="B135" t="str">
            <v>制作</v>
          </cell>
          <cell r="C135" t="str">
            <v>立体雕刻字</v>
          </cell>
          <cell r="D135" t="str">
            <v>密度板字</v>
          </cell>
          <cell r="E135" t="str">
            <v>-</v>
          </cell>
          <cell r="F135" t="str">
            <v>平米</v>
          </cell>
          <cell r="G135">
            <v>266.67</v>
          </cell>
        </row>
        <row r="136">
          <cell r="A136" t="str">
            <v>A#132</v>
          </cell>
          <cell r="B136" t="str">
            <v>制作</v>
          </cell>
          <cell r="C136" t="str">
            <v>立体雕刻字</v>
          </cell>
          <cell r="D136" t="str">
            <v>喷漆立体字</v>
          </cell>
          <cell r="E136" t="str">
            <v>-</v>
          </cell>
          <cell r="F136" t="str">
            <v>延米</v>
          </cell>
          <cell r="G136">
            <v>979.44</v>
          </cell>
        </row>
        <row r="137">
          <cell r="A137" t="str">
            <v>A#133</v>
          </cell>
          <cell r="B137" t="str">
            <v>制作</v>
          </cell>
          <cell r="C137" t="str">
            <v>立体雕刻字</v>
          </cell>
          <cell r="D137" t="str">
            <v>喷漆立体字+底座</v>
          </cell>
          <cell r="E137" t="str">
            <v>-</v>
          </cell>
          <cell r="F137" t="str">
            <v>延米</v>
          </cell>
          <cell r="G137">
            <v>816.2</v>
          </cell>
        </row>
        <row r="138">
          <cell r="A138" t="str">
            <v>A#134</v>
          </cell>
          <cell r="B138" t="str">
            <v>制作</v>
          </cell>
          <cell r="C138" t="str">
            <v>立体雕刻字</v>
          </cell>
          <cell r="D138" t="str">
            <v>乳胶漆立体字</v>
          </cell>
          <cell r="E138" t="str">
            <v>-</v>
          </cell>
          <cell r="F138" t="str">
            <v>延米</v>
          </cell>
          <cell r="G138">
            <v>652.96</v>
          </cell>
        </row>
        <row r="139">
          <cell r="A139" t="str">
            <v>A#135</v>
          </cell>
          <cell r="B139" t="str">
            <v>制作</v>
          </cell>
          <cell r="C139" t="str">
            <v>立体雕刻字</v>
          </cell>
          <cell r="D139" t="str">
            <v>乳胶漆立体字+底座</v>
          </cell>
          <cell r="E139" t="str">
            <v>-</v>
          </cell>
          <cell r="F139" t="str">
            <v>延米</v>
          </cell>
          <cell r="G139">
            <v>816.2</v>
          </cell>
        </row>
        <row r="140">
          <cell r="A140" t="str">
            <v>A#136</v>
          </cell>
          <cell r="B140" t="str">
            <v>制作</v>
          </cell>
          <cell r="C140" t="str">
            <v>立体雕刻字</v>
          </cell>
          <cell r="D140" t="str">
            <v>亚克力金属拉丝包边(含LED灯珠)</v>
          </cell>
          <cell r="E140" t="str">
            <v>-</v>
          </cell>
          <cell r="F140" t="str">
            <v>延米</v>
          </cell>
          <cell r="G140">
            <v>848</v>
          </cell>
        </row>
        <row r="141">
          <cell r="A141" t="str">
            <v>A#137</v>
          </cell>
          <cell r="B141" t="str">
            <v>制作</v>
          </cell>
          <cell r="C141" t="str">
            <v>立体雕刻字</v>
          </cell>
          <cell r="D141" t="str">
            <v>木结构喷漆字</v>
          </cell>
          <cell r="E141" t="str">
            <v>-</v>
          </cell>
          <cell r="F141" t="str">
            <v>平米</v>
          </cell>
          <cell r="G141">
            <v>636</v>
          </cell>
        </row>
        <row r="142">
          <cell r="A142" t="str">
            <v>A#138</v>
          </cell>
          <cell r="B142" t="str">
            <v>制作</v>
          </cell>
          <cell r="C142" t="str">
            <v>立体雕刻字</v>
          </cell>
          <cell r="D142" t="str">
            <v>木烤漆字</v>
          </cell>
          <cell r="E142" t="str">
            <v>-</v>
          </cell>
          <cell r="F142" t="str">
            <v>平米</v>
          </cell>
          <cell r="G142">
            <v>848</v>
          </cell>
        </row>
        <row r="143">
          <cell r="A143" t="str">
            <v>A#139</v>
          </cell>
          <cell r="B143" t="str">
            <v>制作</v>
          </cell>
          <cell r="C143" t="str">
            <v>玻璃钢制作</v>
          </cell>
          <cell r="D143" t="str">
            <v>玻璃钢雕塑，含开模费用</v>
          </cell>
          <cell r="E143" t="str">
            <v>树脂、玻璃纤维混合材质，塑型打磨，户外车漆上色/烤漆工艺
 仅为常规造型报价，复杂放到物资采买实报实销</v>
          </cell>
          <cell r="F143" t="str">
            <v>平米（立方体展开为平米进行计算）</v>
          </cell>
        </row>
        <row r="144">
          <cell r="A144" t="str">
            <v>A#140</v>
          </cell>
          <cell r="B144" t="str">
            <v>制作</v>
          </cell>
          <cell r="C144" t="str">
            <v>泡沫雕刻制作</v>
          </cell>
          <cell r="D144" t="str">
            <v>泡沫+PU雕塑，含开模费用</v>
          </cell>
          <cell r="E144" t="str">
            <v>14公斤 EPS泡沫板，雕刻打磨，附户外防护层，户外车漆上色
 仅为常规造型报价，复杂放到物资采买实报实销</v>
          </cell>
          <cell r="F144" t="str">
            <v>平米（立方体展开为平米进行计算）</v>
          </cell>
        </row>
        <row r="145">
          <cell r="A145" t="str">
            <v>A#141</v>
          </cell>
          <cell r="B145" t="str">
            <v>制作</v>
          </cell>
          <cell r="C145" t="str">
            <v>气模</v>
          </cell>
          <cell r="D145" t="str">
            <v>落地气模</v>
          </cell>
          <cell r="E145" t="str">
            <v>材质：尼龙斜纹弹丝布，每米300克，厚度32丝，画面UV喷绘。 附件：鼓风机持续充气。</v>
          </cell>
          <cell r="F145" t="str">
            <v>平米（展开的尺寸）</v>
          </cell>
        </row>
        <row r="146">
          <cell r="A146" t="str">
            <v>A#142</v>
          </cell>
          <cell r="B146" t="str">
            <v>制作</v>
          </cell>
          <cell r="C146" t="str">
            <v>气模</v>
          </cell>
          <cell r="D146" t="str">
            <v>空飘气模</v>
          </cell>
          <cell r="E146" t="str">
            <v>材质：0.18mmPVC软模； 画面UV喷绘。 内充气体：氦气。</v>
          </cell>
          <cell r="F146" t="str">
            <v>平米（展开的尺寸）</v>
          </cell>
        </row>
        <row r="147">
          <cell r="A147" t="str">
            <v>A#143</v>
          </cell>
          <cell r="B147" t="str">
            <v>制作</v>
          </cell>
          <cell r="C147" t="str">
            <v>发光字</v>
          </cell>
          <cell r="D147" t="str">
            <v>树脂发光字</v>
          </cell>
          <cell r="E147" t="str">
            <v>80mm</v>
          </cell>
          <cell r="F147" t="str">
            <v>延米</v>
          </cell>
          <cell r="G147">
            <v>636</v>
          </cell>
        </row>
        <row r="148">
          <cell r="A148" t="str">
            <v>A#144</v>
          </cell>
          <cell r="B148" t="str">
            <v>制作</v>
          </cell>
          <cell r="C148" t="str">
            <v>灯带</v>
          </cell>
          <cell r="D148" t="str">
            <v>LED单色灯带</v>
          </cell>
          <cell r="E148" t="str">
            <v>品牌greethink，灯带型号5050，灯珠颗数60珠/米</v>
          </cell>
          <cell r="F148" t="str">
            <v>米</v>
          </cell>
          <cell r="G148">
            <v>37</v>
          </cell>
        </row>
        <row r="149">
          <cell r="A149" t="str">
            <v>A#145</v>
          </cell>
          <cell r="B149" t="str">
            <v>制作</v>
          </cell>
          <cell r="C149" t="str">
            <v>灯带</v>
          </cell>
          <cell r="D149" t="str">
            <v>匀光柔性霓虹灯条</v>
          </cell>
          <cell r="E149" t="str">
            <v>柔性、抗碎、防水专业线性霓虹灯光装饰</v>
          </cell>
          <cell r="F149" t="str">
            <v>米</v>
          </cell>
          <cell r="G149">
            <v>53</v>
          </cell>
        </row>
        <row r="150">
          <cell r="A150" t="str">
            <v>A#146</v>
          </cell>
          <cell r="B150" t="str">
            <v>制作</v>
          </cell>
          <cell r="C150" t="str">
            <v>灯带</v>
          </cell>
          <cell r="D150" t="str">
            <v>RGB 灯带</v>
          </cell>
          <cell r="E150" t="str">
            <v>含电线，变压器</v>
          </cell>
          <cell r="F150" t="str">
            <v>米</v>
          </cell>
          <cell r="G150">
            <v>47</v>
          </cell>
        </row>
        <row r="151">
          <cell r="A151" t="str">
            <v>A#147</v>
          </cell>
          <cell r="B151" t="str">
            <v>制作</v>
          </cell>
          <cell r="C151" t="str">
            <v>变压器</v>
          </cell>
          <cell r="D151" t="str">
            <v>低压变压器</v>
          </cell>
          <cell r="E151" t="str">
            <v>5-24V变压器</v>
          </cell>
          <cell r="F151" t="str">
            <v>个</v>
          </cell>
          <cell r="G151">
            <v>93.28</v>
          </cell>
        </row>
        <row r="152">
          <cell r="A152" t="str">
            <v>A#148</v>
          </cell>
          <cell r="B152" t="str">
            <v>制作</v>
          </cell>
          <cell r="C152" t="str">
            <v>变压器</v>
          </cell>
          <cell r="D152" t="str">
            <v>低压变压器</v>
          </cell>
          <cell r="E152" t="str">
            <v>防水</v>
          </cell>
          <cell r="F152" t="str">
            <v>个</v>
          </cell>
          <cell r="G152">
            <v>116.6</v>
          </cell>
        </row>
        <row r="153">
          <cell r="A153" t="str">
            <v>A#149</v>
          </cell>
          <cell r="B153" t="str">
            <v>制作</v>
          </cell>
          <cell r="C153" t="str">
            <v>灯箱</v>
          </cell>
          <cell r="D153" t="str">
            <v>内嵌灯箱</v>
          </cell>
          <cell r="E153" t="str">
            <v>木结构开凹槽， 藏led550贴片，外表与墙体齐平，深度大于150mm</v>
          </cell>
          <cell r="F153" t="str">
            <v>平米</v>
          </cell>
          <cell r="G153">
            <v>424</v>
          </cell>
        </row>
        <row r="154">
          <cell r="A154" t="str">
            <v>A#150</v>
          </cell>
          <cell r="B154" t="str">
            <v>制作</v>
          </cell>
          <cell r="C154" t="str">
            <v>灯箱</v>
          </cell>
          <cell r="D154" t="str">
            <v>半嵌灯箱</v>
          </cell>
          <cell r="E154" t="str">
            <v>木结构开凹槽，藏led550贴片，外表突出墙体，深度大于150mm</v>
          </cell>
          <cell r="F154" t="str">
            <v>平米</v>
          </cell>
          <cell r="G154">
            <v>530</v>
          </cell>
        </row>
        <row r="155">
          <cell r="A155" t="str">
            <v>A#151</v>
          </cell>
          <cell r="B155" t="str">
            <v>制作</v>
          </cell>
          <cell r="C155" t="str">
            <v>灯箱</v>
          </cell>
          <cell r="D155" t="str">
            <v>外挂灯箱</v>
          </cell>
          <cell r="E155" t="str">
            <v>藏led550贴片，外表突出墙体，深度大于150mm</v>
          </cell>
          <cell r="F155" t="str">
            <v>平米</v>
          </cell>
          <cell r="G155">
            <v>318</v>
          </cell>
        </row>
        <row r="156">
          <cell r="A156" t="str">
            <v>A#152</v>
          </cell>
          <cell r="B156" t="str">
            <v>制作</v>
          </cell>
          <cell r="C156" t="str">
            <v>灯箱</v>
          </cell>
          <cell r="D156" t="str">
            <v>超薄灯箱</v>
          </cell>
          <cell r="E156" t="str">
            <v>深度小于150mm</v>
          </cell>
          <cell r="F156" t="str">
            <v>平米</v>
          </cell>
          <cell r="G156">
            <v>445</v>
          </cell>
        </row>
        <row r="157">
          <cell r="A157" t="str">
            <v>A#153</v>
          </cell>
          <cell r="B157" t="str">
            <v>制作</v>
          </cell>
          <cell r="C157" t="str">
            <v>灯箱字</v>
          </cell>
          <cell r="D157" t="str">
            <v>亚克力围边立体字</v>
          </cell>
          <cell r="E157" t="str">
            <v>含led550贴片，含损耗，高度60cm以内,字体高度50CM以内</v>
          </cell>
          <cell r="F157" t="str">
            <v>延米</v>
          </cell>
          <cell r="G157">
            <v>551</v>
          </cell>
        </row>
        <row r="158">
          <cell r="A158" t="str">
            <v>A#154</v>
          </cell>
          <cell r="B158" t="str">
            <v>制作</v>
          </cell>
          <cell r="C158" t="str">
            <v>灯箱字</v>
          </cell>
          <cell r="D158" t="str">
            <v>亚克力吸塑立体字</v>
          </cell>
          <cell r="E158" t="str">
            <v>含led550贴片，含损耗，高度60cm以内</v>
          </cell>
          <cell r="F158" t="str">
            <v>延米</v>
          </cell>
          <cell r="G158">
            <v>636</v>
          </cell>
        </row>
        <row r="159">
          <cell r="A159" t="str">
            <v>A#155</v>
          </cell>
          <cell r="B159" t="str">
            <v>制作</v>
          </cell>
          <cell r="C159" t="str">
            <v>灯箱字</v>
          </cell>
          <cell r="D159" t="str">
            <v>不锈钢围边灯箱字</v>
          </cell>
          <cell r="E159" t="str">
            <v>含led550贴片，含损耗，高度60cm以内</v>
          </cell>
          <cell r="F159" t="str">
            <v>延米</v>
          </cell>
          <cell r="G159">
            <v>848</v>
          </cell>
        </row>
        <row r="160">
          <cell r="A160" t="str">
            <v>A#156</v>
          </cell>
          <cell r="B160" t="str">
            <v>制作</v>
          </cell>
          <cell r="C160" t="str">
            <v>指引</v>
          </cell>
          <cell r="D160" t="str">
            <v>油画架</v>
          </cell>
          <cell r="E160" t="str">
            <v>木质，不含画面</v>
          </cell>
          <cell r="F160" t="str">
            <v>个</v>
          </cell>
          <cell r="G160">
            <v>106</v>
          </cell>
        </row>
        <row r="161">
          <cell r="A161" t="str">
            <v>A#157</v>
          </cell>
          <cell r="B161" t="str">
            <v>制作</v>
          </cell>
          <cell r="C161" t="str">
            <v>指引</v>
          </cell>
          <cell r="D161" t="str">
            <v>木质T型</v>
          </cell>
          <cell r="E161" t="str">
            <v>0.8m X 2m，含双面写真、钢板配重</v>
          </cell>
          <cell r="F161" t="str">
            <v>个</v>
          </cell>
          <cell r="G161">
            <v>742</v>
          </cell>
        </row>
        <row r="162">
          <cell r="A162" t="str">
            <v>A#158</v>
          </cell>
          <cell r="B162" t="str">
            <v>制作</v>
          </cell>
          <cell r="C162" t="str">
            <v>指引</v>
          </cell>
          <cell r="D162" t="str">
            <v>铝型材指示板</v>
          </cell>
          <cell r="E162" t="str">
            <v>0.8m X 2m，含双面写真、钢板配重</v>
          </cell>
          <cell r="F162" t="str">
            <v>个</v>
          </cell>
          <cell r="G162">
            <v>254.4</v>
          </cell>
        </row>
        <row r="163">
          <cell r="A163" t="str">
            <v>A#159</v>
          </cell>
          <cell r="B163" t="str">
            <v>制作</v>
          </cell>
          <cell r="C163" t="str">
            <v>指引</v>
          </cell>
          <cell r="D163" t="str">
            <v>注水道旗</v>
          </cell>
          <cell r="E163" t="str">
            <v>高度3米，加强铝合金旗杆，5级以上抗风性，双面画面旗帜布120cmx380cm（含30升以上升注水量配重支撑）</v>
          </cell>
          <cell r="F163" t="str">
            <v>个</v>
          </cell>
          <cell r="G163">
            <v>237.44</v>
          </cell>
        </row>
        <row r="164">
          <cell r="A164" t="str">
            <v>A#160</v>
          </cell>
          <cell r="B164" t="str">
            <v>制作</v>
          </cell>
          <cell r="C164" t="str">
            <v>指引</v>
          </cell>
          <cell r="D164" t="str">
            <v>注水道旗</v>
          </cell>
          <cell r="E164" t="str">
            <v>高度5米，加强铝合金旗杆，5级以上抗风性，双面画面旗帜布120cmx380cm（含30升以上升注水量配重支撑）</v>
          </cell>
          <cell r="F164" t="str">
            <v>个</v>
          </cell>
          <cell r="G164">
            <v>424</v>
          </cell>
        </row>
        <row r="165">
          <cell r="A165" t="str">
            <v>A#161</v>
          </cell>
          <cell r="B165" t="str">
            <v>制作</v>
          </cell>
          <cell r="C165" t="str">
            <v>指引</v>
          </cell>
          <cell r="D165" t="str">
            <v>X展架</v>
          </cell>
          <cell r="E165" t="str">
            <v>铝合金材质，60*160cm，含写真画面</v>
          </cell>
          <cell r="F165" t="str">
            <v>套</v>
          </cell>
          <cell r="G165">
            <v>93.33</v>
          </cell>
        </row>
        <row r="166">
          <cell r="A166" t="str">
            <v>A#162</v>
          </cell>
          <cell r="B166" t="str">
            <v>制作</v>
          </cell>
          <cell r="C166" t="str">
            <v>指引</v>
          </cell>
          <cell r="D166" t="str">
            <v>X展架</v>
          </cell>
          <cell r="E166" t="str">
            <v>铝合金材质，80*180cm，含写真画面</v>
          </cell>
          <cell r="F166" t="str">
            <v>套</v>
          </cell>
          <cell r="G166">
            <v>127.2</v>
          </cell>
        </row>
        <row r="167">
          <cell r="A167" t="str">
            <v>A#163</v>
          </cell>
          <cell r="B167" t="str">
            <v>制作</v>
          </cell>
          <cell r="C167" t="str">
            <v>指引</v>
          </cell>
          <cell r="D167" t="str">
            <v>易拉宝</v>
          </cell>
          <cell r="E167" t="str">
            <v>铝合金材质，80*200cm，含写真画面</v>
          </cell>
          <cell r="F167" t="str">
            <v>套</v>
          </cell>
          <cell r="G167">
            <v>127.2</v>
          </cell>
        </row>
        <row r="168">
          <cell r="A168" t="str">
            <v>A#164</v>
          </cell>
          <cell r="B168" t="str">
            <v>制作</v>
          </cell>
          <cell r="C168" t="str">
            <v>指引</v>
          </cell>
          <cell r="D168" t="str">
            <v>易拉宝</v>
          </cell>
          <cell r="E168" t="str">
            <v>铝合金材质，120*200cm，含写真画面</v>
          </cell>
          <cell r="F168" t="str">
            <v>套</v>
          </cell>
          <cell r="G168">
            <v>201.4</v>
          </cell>
        </row>
        <row r="169">
          <cell r="A169" t="str">
            <v>A#165</v>
          </cell>
          <cell r="B169" t="str">
            <v>制作</v>
          </cell>
          <cell r="C169" t="str">
            <v>指引</v>
          </cell>
          <cell r="D169" t="str">
            <v>立式KT板挂画架</v>
          </cell>
          <cell r="E169" t="str">
            <v>金属H型伸缩立杆，,不含画面</v>
          </cell>
          <cell r="F169" t="str">
            <v>个</v>
          </cell>
          <cell r="G169">
            <v>126.67</v>
          </cell>
        </row>
        <row r="170">
          <cell r="A170" t="str">
            <v>A#166</v>
          </cell>
          <cell r="B170" t="str">
            <v>制作</v>
          </cell>
          <cell r="C170" t="str">
            <v>指引</v>
          </cell>
          <cell r="D170" t="str">
            <v>金属H架</v>
          </cell>
          <cell r="E170" t="str">
            <v>铁质，A2大小，含画面</v>
          </cell>
          <cell r="F170" t="str">
            <v>个</v>
          </cell>
          <cell r="G170">
            <v>53</v>
          </cell>
        </row>
        <row r="171">
          <cell r="A171" t="str">
            <v>A#167</v>
          </cell>
          <cell r="B171" t="str">
            <v>制作</v>
          </cell>
          <cell r="C171" t="str">
            <v>指引</v>
          </cell>
          <cell r="D171" t="str">
            <v>金属H架</v>
          </cell>
          <cell r="E171" t="str">
            <v>铁质，A3大小，含画面</v>
          </cell>
          <cell r="F171" t="str">
            <v>个</v>
          </cell>
          <cell r="G171">
            <v>42.4</v>
          </cell>
        </row>
        <row r="172">
          <cell r="A172" t="str">
            <v>A#168</v>
          </cell>
          <cell r="B172" t="str">
            <v>制作</v>
          </cell>
          <cell r="C172" t="str">
            <v>指引</v>
          </cell>
          <cell r="D172" t="str">
            <v>金属H架</v>
          </cell>
          <cell r="E172" t="str">
            <v>铁质，A4大小，含画面</v>
          </cell>
          <cell r="F172" t="str">
            <v>个</v>
          </cell>
          <cell r="G172">
            <v>31.8</v>
          </cell>
        </row>
        <row r="173">
          <cell r="A173" t="str">
            <v>A#169</v>
          </cell>
          <cell r="B173" t="str">
            <v>制作</v>
          </cell>
          <cell r="C173" t="str">
            <v>抽奖箱</v>
          </cell>
          <cell r="D173" t="str">
            <v>亚克力材料</v>
          </cell>
          <cell r="E173" t="str">
            <v>50*50*50cm，含画面</v>
          </cell>
          <cell r="F173" t="str">
            <v>只</v>
          </cell>
          <cell r="G173">
            <v>171.72</v>
          </cell>
        </row>
        <row r="174">
          <cell r="A174" t="str">
            <v>A#170</v>
          </cell>
          <cell r="B174" t="str">
            <v>制作</v>
          </cell>
          <cell r="C174" t="str">
            <v>抽奖箱</v>
          </cell>
          <cell r="D174" t="str">
            <v>kt板材料</v>
          </cell>
          <cell r="E174" t="str">
            <v>50*50*50cm，含画面</v>
          </cell>
          <cell r="F174" t="str">
            <v>只</v>
          </cell>
          <cell r="G174">
            <v>116.6</v>
          </cell>
        </row>
        <row r="175">
          <cell r="A175" t="str">
            <v>A#171</v>
          </cell>
          <cell r="B175" t="str">
            <v>制作</v>
          </cell>
          <cell r="C175" t="str">
            <v>布艺</v>
          </cell>
          <cell r="D175" t="str">
            <v>黑、白丝绒布</v>
          </cell>
          <cell r="E175" t="str">
            <v>-</v>
          </cell>
          <cell r="F175" t="str">
            <v>平米</v>
          </cell>
          <cell r="G175">
            <v>45</v>
          </cell>
        </row>
        <row r="176">
          <cell r="A176" t="str">
            <v>A#172</v>
          </cell>
          <cell r="B176" t="str">
            <v>制作</v>
          </cell>
          <cell r="C176" t="str">
            <v>布艺</v>
          </cell>
          <cell r="D176" t="str">
            <v>遮光布</v>
          </cell>
          <cell r="E176" t="str">
            <v>单层</v>
          </cell>
          <cell r="F176" t="str">
            <v>平米</v>
          </cell>
          <cell r="G176">
            <v>21.2</v>
          </cell>
        </row>
        <row r="177">
          <cell r="A177" t="str">
            <v>A#173</v>
          </cell>
          <cell r="B177" t="str">
            <v>制作</v>
          </cell>
          <cell r="C177" t="str">
            <v>布艺</v>
          </cell>
          <cell r="D177" t="str">
            <v>星空幕 （含星空灯）</v>
          </cell>
          <cell r="E177" t="str">
            <v>-</v>
          </cell>
          <cell r="F177" t="str">
            <v>平米</v>
          </cell>
          <cell r="G177">
            <v>74.2</v>
          </cell>
        </row>
        <row r="178">
          <cell r="A178" t="str">
            <v>A#174</v>
          </cell>
          <cell r="B178" t="str">
            <v>制作</v>
          </cell>
          <cell r="C178" t="str">
            <v>布艺</v>
          </cell>
          <cell r="D178" t="str">
            <v>单片铁架结构绷网格布</v>
          </cell>
          <cell r="E178" t="str">
            <v>50方管</v>
          </cell>
          <cell r="F178" t="str">
            <v>平米</v>
          </cell>
          <cell r="G178">
            <v>127.2</v>
          </cell>
        </row>
        <row r="179">
          <cell r="A179" t="str">
            <v>A#175</v>
          </cell>
          <cell r="B179" t="str">
            <v>制作</v>
          </cell>
          <cell r="C179" t="str">
            <v>布艺</v>
          </cell>
          <cell r="D179" t="str">
            <v>单片铁架绷喷绘布</v>
          </cell>
          <cell r="E179" t="str">
            <v>50方管</v>
          </cell>
          <cell r="F179" t="str">
            <v>平米</v>
          </cell>
          <cell r="G179">
            <v>127.2</v>
          </cell>
        </row>
        <row r="180">
          <cell r="A180" t="str">
            <v>A#176</v>
          </cell>
          <cell r="B180" t="str">
            <v>制作</v>
          </cell>
          <cell r="C180" t="str">
            <v>布艺</v>
          </cell>
          <cell r="D180" t="str">
            <v>单片铁架綳软膜</v>
          </cell>
          <cell r="E180" t="str">
            <v>-</v>
          </cell>
          <cell r="F180" t="str">
            <v>平米</v>
          </cell>
          <cell r="G180">
            <v>148.4</v>
          </cell>
        </row>
        <row r="181">
          <cell r="A181" t="str">
            <v>A#177</v>
          </cell>
          <cell r="B181" t="str">
            <v>制作</v>
          </cell>
          <cell r="C181" t="str">
            <v>布艺</v>
          </cell>
          <cell r="D181" t="str">
            <v>AV架弹力布0.4m*0.4m</v>
          </cell>
          <cell r="E181" t="str">
            <v>內遮光布+弾力布</v>
          </cell>
          <cell r="F181" t="str">
            <v>平米</v>
          </cell>
          <cell r="G181">
            <v>105</v>
          </cell>
        </row>
        <row r="182">
          <cell r="A182" t="str">
            <v>A#178</v>
          </cell>
          <cell r="B182" t="str">
            <v>制作</v>
          </cell>
          <cell r="C182" t="str">
            <v>布艺</v>
          </cell>
          <cell r="D182" t="str">
            <v>AV架弹力布0.6m*0.6m</v>
          </cell>
          <cell r="E182" t="str">
            <v>內遮光布+弾力布</v>
          </cell>
          <cell r="F182" t="str">
            <v>平米</v>
          </cell>
          <cell r="G182">
            <v>116.67</v>
          </cell>
        </row>
        <row r="183">
          <cell r="A183" t="str">
            <v>A#179</v>
          </cell>
          <cell r="B183" t="str">
            <v>制作</v>
          </cell>
          <cell r="C183" t="str">
            <v>布艺</v>
          </cell>
          <cell r="D183" t="str">
            <v>条幅布</v>
          </cell>
          <cell r="E183" t="str">
            <v>0.6-0.7米宽幅，无味（环保）油墨</v>
          </cell>
          <cell r="F183" t="str">
            <v>延米</v>
          </cell>
          <cell r="G183">
            <v>10.6</v>
          </cell>
        </row>
        <row r="184">
          <cell r="A184" t="str">
            <v>A#180</v>
          </cell>
          <cell r="B184" t="str">
            <v>制作</v>
          </cell>
          <cell r="C184" t="str">
            <v>布艺</v>
          </cell>
          <cell r="D184" t="str">
            <v>条幅布</v>
          </cell>
          <cell r="E184" t="str">
            <v>0.8-1米宽幅，无味（环保）油墨</v>
          </cell>
          <cell r="F184" t="str">
            <v>延米</v>
          </cell>
          <cell r="G184">
            <v>12.72</v>
          </cell>
        </row>
        <row r="185">
          <cell r="A185" t="str">
            <v>A#181</v>
          </cell>
          <cell r="B185" t="str">
            <v>制作</v>
          </cell>
          <cell r="C185" t="str">
            <v>布艺</v>
          </cell>
          <cell r="D185" t="str">
            <v>条幅布</v>
          </cell>
          <cell r="E185" t="str">
            <v>1.1-1.2米宽幅，无味（环保）油墨</v>
          </cell>
          <cell r="F185" t="str">
            <v>延米</v>
          </cell>
          <cell r="G185">
            <v>31.8</v>
          </cell>
        </row>
        <row r="186">
          <cell r="A186" t="str">
            <v>A#182</v>
          </cell>
          <cell r="B186" t="str">
            <v>制作</v>
          </cell>
          <cell r="C186" t="str">
            <v>布艺</v>
          </cell>
          <cell r="D186" t="str">
            <v>旗帜布</v>
          </cell>
          <cell r="E186" t="str">
            <v>0.6-0.7米宽幅，无味（环保）油墨</v>
          </cell>
          <cell r="F186" t="str">
            <v>延米</v>
          </cell>
          <cell r="G186">
            <v>24.38</v>
          </cell>
        </row>
        <row r="187">
          <cell r="A187" t="str">
            <v>A#183</v>
          </cell>
          <cell r="B187" t="str">
            <v>制作</v>
          </cell>
          <cell r="C187" t="str">
            <v>布艺</v>
          </cell>
          <cell r="D187" t="str">
            <v>旗帜布</v>
          </cell>
          <cell r="E187" t="str">
            <v>0.8-1米宽幅，无味（环保）油墨</v>
          </cell>
          <cell r="F187" t="str">
            <v>延米</v>
          </cell>
          <cell r="G187">
            <v>26.5</v>
          </cell>
        </row>
        <row r="188">
          <cell r="A188" t="str">
            <v>A#184</v>
          </cell>
          <cell r="B188" t="str">
            <v>制作</v>
          </cell>
          <cell r="C188" t="str">
            <v>布艺</v>
          </cell>
          <cell r="D188" t="str">
            <v>旗帜布</v>
          </cell>
          <cell r="E188" t="str">
            <v>1.1-1.2米宽幅，无味（环保）油墨</v>
          </cell>
          <cell r="F188" t="str">
            <v>延米</v>
          </cell>
          <cell r="G188">
            <v>37.1</v>
          </cell>
        </row>
        <row r="189">
          <cell r="A189" t="str">
            <v>A#185</v>
          </cell>
          <cell r="B189" t="str">
            <v>印刷</v>
          </cell>
          <cell r="C189" t="str">
            <v>喷绘灯布</v>
          </cell>
          <cell r="D189" t="str">
            <v>灯布</v>
          </cell>
          <cell r="E189" t="str">
            <v>3.2m宽幅，黑底材质+无味（环保）油墨</v>
          </cell>
          <cell r="F189" t="str">
            <v>平米</v>
          </cell>
          <cell r="G189">
            <v>53</v>
          </cell>
        </row>
        <row r="190">
          <cell r="A190" t="str">
            <v>A#186</v>
          </cell>
          <cell r="B190" t="str">
            <v>印刷</v>
          </cell>
          <cell r="C190" t="str">
            <v>喷绘灯布</v>
          </cell>
          <cell r="D190" t="str">
            <v>灯布</v>
          </cell>
          <cell r="E190" t="str">
            <v>5m宽幅，无味（环保）油墨</v>
          </cell>
          <cell r="F190" t="str">
            <v>平米</v>
          </cell>
          <cell r="G190">
            <v>80</v>
          </cell>
        </row>
        <row r="191">
          <cell r="A191" t="str">
            <v>A#187</v>
          </cell>
          <cell r="B191" t="str">
            <v>印刷</v>
          </cell>
          <cell r="C191" t="str">
            <v>喷绘宝丽布</v>
          </cell>
          <cell r="D191" t="str">
            <v>宝丽布</v>
          </cell>
          <cell r="E191" t="str">
            <v>3.2m宽幅，黑底材质+无味（环保）油墨</v>
          </cell>
          <cell r="F191" t="str">
            <v>平米</v>
          </cell>
          <cell r="G191">
            <v>46.67</v>
          </cell>
        </row>
        <row r="192">
          <cell r="A192" t="str">
            <v>A#188</v>
          </cell>
          <cell r="B192" t="str">
            <v>印刷</v>
          </cell>
          <cell r="C192" t="str">
            <v>喷绘宝丽布</v>
          </cell>
          <cell r="D192" t="str">
            <v>宝丽布</v>
          </cell>
          <cell r="E192" t="str">
            <v>5m宽幅，黑底材质+无味（环保）油墨</v>
          </cell>
          <cell r="F192" t="str">
            <v>平米</v>
          </cell>
          <cell r="G192">
            <v>63.33</v>
          </cell>
        </row>
        <row r="193">
          <cell r="A193" t="str">
            <v>A#189</v>
          </cell>
          <cell r="B193" t="str">
            <v>印刷</v>
          </cell>
          <cell r="C193" t="str">
            <v>喷绘宝丽布</v>
          </cell>
          <cell r="D193" t="str">
            <v>宝丽布</v>
          </cell>
          <cell r="E193" t="str">
            <v>喷绘UV，3.2m宽幅，黑底材质+无味（环保）油墨</v>
          </cell>
          <cell r="F193" t="str">
            <v>平米</v>
          </cell>
          <cell r="G193">
            <v>60</v>
          </cell>
        </row>
        <row r="194">
          <cell r="A194" t="str">
            <v>A#190</v>
          </cell>
          <cell r="B194" t="str">
            <v>印刷</v>
          </cell>
          <cell r="C194" t="str">
            <v>喷绘宝丽布</v>
          </cell>
          <cell r="D194" t="str">
            <v>宝丽布</v>
          </cell>
          <cell r="E194" t="str">
            <v>喷绘UV，5m宽幅，黑底材质+无味（环保）油墨</v>
          </cell>
          <cell r="F194" t="str">
            <v>平米</v>
          </cell>
          <cell r="G194">
            <v>93.33</v>
          </cell>
        </row>
        <row r="195">
          <cell r="A195" t="str">
            <v>A#191</v>
          </cell>
          <cell r="B195" t="str">
            <v>印刷</v>
          </cell>
          <cell r="C195" t="str">
            <v>写真网格布</v>
          </cell>
          <cell r="D195" t="str">
            <v>网格布</v>
          </cell>
          <cell r="E195" t="str">
            <v>喷绘UV，3.2m宽幅，白色材质+无味（环保）油墨</v>
          </cell>
          <cell r="F195" t="str">
            <v>平米</v>
          </cell>
          <cell r="G195">
            <v>53</v>
          </cell>
        </row>
        <row r="196">
          <cell r="A196" t="str">
            <v>A#192</v>
          </cell>
          <cell r="B196" t="str">
            <v>印刷</v>
          </cell>
          <cell r="C196" t="str">
            <v>写真网格布</v>
          </cell>
          <cell r="D196" t="str">
            <v>网格布</v>
          </cell>
          <cell r="E196" t="str">
            <v>喷绘UV，5m宽幅，白色材质+无味（环保）油墨</v>
          </cell>
          <cell r="F196" t="str">
            <v>平米</v>
          </cell>
          <cell r="G196">
            <v>79.67</v>
          </cell>
        </row>
        <row r="197">
          <cell r="A197" t="str">
            <v>A#193</v>
          </cell>
          <cell r="B197" t="str">
            <v>印刷</v>
          </cell>
          <cell r="C197" t="str">
            <v>写真刀刮布</v>
          </cell>
          <cell r="D197" t="str">
            <v>刀刮布</v>
          </cell>
          <cell r="E197" t="str">
            <v>喷绘UV，3.2m宽幅，刀刮布+无味（环保）油墨</v>
          </cell>
          <cell r="F197" t="str">
            <v>平米</v>
          </cell>
          <cell r="G197">
            <v>62.54</v>
          </cell>
        </row>
        <row r="198">
          <cell r="A198" t="str">
            <v>A#194</v>
          </cell>
          <cell r="B198" t="str">
            <v>印刷</v>
          </cell>
          <cell r="C198" t="str">
            <v>写真刀刮布</v>
          </cell>
          <cell r="D198" t="str">
            <v>刀刮布</v>
          </cell>
          <cell r="E198" t="str">
            <v>喷绘UV，5m宽幅，刀刮布+无味（环保）油墨</v>
          </cell>
          <cell r="F198" t="str">
            <v>平米</v>
          </cell>
          <cell r="G198">
            <v>89.04</v>
          </cell>
        </row>
        <row r="199">
          <cell r="A199" t="str">
            <v>A#195</v>
          </cell>
          <cell r="B199" t="str">
            <v>印刷</v>
          </cell>
          <cell r="C199" t="str">
            <v>写真油画布</v>
          </cell>
          <cell r="D199" t="str">
            <v>油画布</v>
          </cell>
          <cell r="E199" t="str">
            <v>1.5m宽幅，油画布+无味（环保）油墨</v>
          </cell>
          <cell r="F199" t="str">
            <v>平米</v>
          </cell>
          <cell r="G199">
            <v>73.33</v>
          </cell>
        </row>
        <row r="200">
          <cell r="A200" t="str">
            <v>A#196</v>
          </cell>
          <cell r="B200" t="str">
            <v>印刷</v>
          </cell>
          <cell r="C200" t="str">
            <v>软膜</v>
          </cell>
          <cell r="D200" t="str">
            <v>高清UV软膜喷绘</v>
          </cell>
          <cell r="E200" t="str">
            <v>单层模式</v>
          </cell>
          <cell r="F200" t="str">
            <v>平米</v>
          </cell>
          <cell r="G200">
            <v>95</v>
          </cell>
        </row>
        <row r="201">
          <cell r="A201" t="str">
            <v>A#197</v>
          </cell>
          <cell r="B201" t="str">
            <v>印刷</v>
          </cell>
          <cell r="C201" t="str">
            <v>软膜</v>
          </cell>
          <cell r="D201" t="str">
            <v>高清UV软膜喷绘</v>
          </cell>
          <cell r="E201" t="str">
            <v>双层模式</v>
          </cell>
          <cell r="F201" t="str">
            <v>平米</v>
          </cell>
          <cell r="G201">
            <v>74.2</v>
          </cell>
        </row>
        <row r="202">
          <cell r="A202" t="str">
            <v>A#198</v>
          </cell>
          <cell r="B202" t="str">
            <v>印刷</v>
          </cell>
          <cell r="C202" t="str">
            <v>软膜</v>
          </cell>
          <cell r="D202" t="str">
            <v>黑底空白软膜</v>
          </cell>
          <cell r="E202" t="str">
            <v>黑底，不透光</v>
          </cell>
          <cell r="F202" t="str">
            <v>平米</v>
          </cell>
          <cell r="G202">
            <v>63</v>
          </cell>
        </row>
        <row r="203">
          <cell r="A203" t="str">
            <v>A#199</v>
          </cell>
          <cell r="B203" t="str">
            <v>印刷</v>
          </cell>
          <cell r="C203" t="str">
            <v>热转印布</v>
          </cell>
          <cell r="D203" t="str">
            <v>热转印布</v>
          </cell>
          <cell r="E203" t="str">
            <v>3.2m宽幅，白底材质</v>
          </cell>
          <cell r="F203" t="str">
            <v>平米</v>
          </cell>
          <cell r="G203">
            <v>42.4</v>
          </cell>
        </row>
        <row r="204">
          <cell r="A204" t="str">
            <v>A#200</v>
          </cell>
          <cell r="B204" t="str">
            <v>印刷</v>
          </cell>
          <cell r="C204" t="str">
            <v>平板UV</v>
          </cell>
          <cell r="D204" t="str">
            <v>平板UV</v>
          </cell>
          <cell r="E204" t="str">
            <v>门幅2.4X1.2m</v>
          </cell>
          <cell r="F204" t="str">
            <v>平米</v>
          </cell>
          <cell r="G204">
            <v>198.33</v>
          </cell>
        </row>
        <row r="205">
          <cell r="A205" t="str">
            <v>A#201</v>
          </cell>
          <cell r="B205" t="str">
            <v>印刷</v>
          </cell>
          <cell r="C205" t="str">
            <v>写真</v>
          </cell>
          <cell r="D205" t="str">
            <v>背胶写真+覆膜+背胶</v>
          </cell>
          <cell r="E205" t="str">
            <v>125g</v>
          </cell>
          <cell r="F205" t="str">
            <v>平米</v>
          </cell>
          <cell r="G205">
            <v>37</v>
          </cell>
        </row>
        <row r="206">
          <cell r="A206" t="str">
            <v>A#202</v>
          </cell>
          <cell r="B206" t="str">
            <v>印刷</v>
          </cell>
          <cell r="C206" t="str">
            <v>写真</v>
          </cell>
          <cell r="D206" t="str">
            <v>可转移背胶+覆膜</v>
          </cell>
          <cell r="E206" t="str">
            <v>125g</v>
          </cell>
          <cell r="F206" t="str">
            <v>平米</v>
          </cell>
          <cell r="G206">
            <v>55</v>
          </cell>
        </row>
        <row r="207">
          <cell r="A207" t="str">
            <v>A#203</v>
          </cell>
          <cell r="B207" t="str">
            <v>印刷</v>
          </cell>
          <cell r="C207" t="str">
            <v>写真</v>
          </cell>
          <cell r="D207" t="str">
            <v>照相纸写真+覆膜+背胶</v>
          </cell>
          <cell r="E207" t="str">
            <v>125g</v>
          </cell>
          <cell r="F207" t="str">
            <v>平米</v>
          </cell>
          <cell r="G207">
            <v>63</v>
          </cell>
        </row>
        <row r="208">
          <cell r="A208" t="str">
            <v>A#204</v>
          </cell>
          <cell r="B208" t="str">
            <v>印刷</v>
          </cell>
          <cell r="C208" t="str">
            <v>写真</v>
          </cell>
          <cell r="D208" t="str">
            <v>车贴写真</v>
          </cell>
          <cell r="E208" t="str">
            <v>175g</v>
          </cell>
          <cell r="F208" t="str">
            <v>平米</v>
          </cell>
          <cell r="G208">
            <v>58.3</v>
          </cell>
        </row>
        <row r="209">
          <cell r="A209" t="str">
            <v>A#205</v>
          </cell>
          <cell r="B209" t="str">
            <v>印刷</v>
          </cell>
          <cell r="C209" t="str">
            <v>写真</v>
          </cell>
          <cell r="D209" t="str">
            <v>3M进口地贴</v>
          </cell>
          <cell r="E209" t="str">
            <v>3M进口加厚地贴</v>
          </cell>
          <cell r="F209" t="str">
            <v>平米</v>
          </cell>
          <cell r="G209">
            <v>56</v>
          </cell>
        </row>
        <row r="210">
          <cell r="A210" t="str">
            <v>A#206</v>
          </cell>
          <cell r="B210" t="str">
            <v>印刷</v>
          </cell>
          <cell r="C210" t="str">
            <v>单页</v>
          </cell>
          <cell r="D210" t="str">
            <v>A4彩色单面157克铜板纸</v>
          </cell>
          <cell r="E210" t="str">
            <v>数量(1-500)</v>
          </cell>
          <cell r="F210" t="str">
            <v>张</v>
          </cell>
          <cell r="G210">
            <v>1.3</v>
          </cell>
        </row>
        <row r="211">
          <cell r="A211" t="str">
            <v>A#207</v>
          </cell>
          <cell r="B211" t="str">
            <v>印刷</v>
          </cell>
          <cell r="C211" t="str">
            <v>单页</v>
          </cell>
          <cell r="D211" t="str">
            <v>A4彩色单面157克铜板纸</v>
          </cell>
          <cell r="E211" t="str">
            <v>数量(501-5000)</v>
          </cell>
          <cell r="F211" t="str">
            <v>张</v>
          </cell>
          <cell r="G211">
            <v>1</v>
          </cell>
        </row>
        <row r="212">
          <cell r="A212" t="str">
            <v>A#208</v>
          </cell>
          <cell r="B212" t="str">
            <v>印刷</v>
          </cell>
          <cell r="C212" t="str">
            <v>单页</v>
          </cell>
          <cell r="D212" t="str">
            <v>A4彩色单面200克铜板纸</v>
          </cell>
          <cell r="E212" t="str">
            <v>数量(1-500)</v>
          </cell>
          <cell r="F212" t="str">
            <v>张</v>
          </cell>
          <cell r="G212">
            <v>1.5</v>
          </cell>
        </row>
        <row r="213">
          <cell r="A213" t="str">
            <v>A#209</v>
          </cell>
          <cell r="B213" t="str">
            <v>印刷</v>
          </cell>
          <cell r="C213" t="str">
            <v>单页</v>
          </cell>
          <cell r="D213" t="str">
            <v>A4彩色单面200克铜板纸</v>
          </cell>
          <cell r="E213" t="str">
            <v>数量(501-5000)</v>
          </cell>
          <cell r="F213" t="str">
            <v>张</v>
          </cell>
          <cell r="G213">
            <v>1.22</v>
          </cell>
        </row>
        <row r="214">
          <cell r="A214" t="str">
            <v>A#210</v>
          </cell>
          <cell r="B214" t="str">
            <v>印刷</v>
          </cell>
          <cell r="C214" t="str">
            <v>单页</v>
          </cell>
          <cell r="D214" t="str">
            <v>A4彩色单面250克铜板纸</v>
          </cell>
          <cell r="E214" t="str">
            <v>数量(1-500)</v>
          </cell>
          <cell r="F214" t="str">
            <v>张</v>
          </cell>
          <cell r="G214">
            <v>1.91</v>
          </cell>
        </row>
        <row r="215">
          <cell r="A215" t="str">
            <v>A#211</v>
          </cell>
          <cell r="B215" t="str">
            <v>印刷</v>
          </cell>
          <cell r="C215" t="str">
            <v>单页</v>
          </cell>
          <cell r="D215" t="str">
            <v>A4彩色单面250克铜板纸</v>
          </cell>
          <cell r="E215" t="str">
            <v>数量(501-5000)</v>
          </cell>
          <cell r="F215" t="str">
            <v>张</v>
          </cell>
          <cell r="G215">
            <v>1.5</v>
          </cell>
        </row>
        <row r="216">
          <cell r="A216" t="str">
            <v>A#212</v>
          </cell>
          <cell r="B216" t="str">
            <v>印刷</v>
          </cell>
          <cell r="C216" t="str">
            <v>单页</v>
          </cell>
          <cell r="D216" t="str">
            <v>A4彩色双面157克铜板纸</v>
          </cell>
          <cell r="E216" t="str">
            <v>数量(1-500)</v>
          </cell>
          <cell r="F216" t="str">
            <v>张</v>
          </cell>
          <cell r="G216">
            <v>1.73</v>
          </cell>
        </row>
        <row r="217">
          <cell r="A217" t="str">
            <v>A#213</v>
          </cell>
          <cell r="B217" t="str">
            <v>印刷</v>
          </cell>
          <cell r="C217" t="str">
            <v>单页</v>
          </cell>
          <cell r="D217" t="str">
            <v>A4彩色双面157克铜板纸</v>
          </cell>
          <cell r="E217" t="str">
            <v>数量(501-5000)</v>
          </cell>
          <cell r="F217" t="str">
            <v>张</v>
          </cell>
          <cell r="G217">
            <v>1.6</v>
          </cell>
        </row>
        <row r="218">
          <cell r="A218" t="str">
            <v>A#214</v>
          </cell>
          <cell r="B218" t="str">
            <v>印刷</v>
          </cell>
          <cell r="C218" t="str">
            <v>单页</v>
          </cell>
          <cell r="D218" t="str">
            <v>A4彩色双面200克铜板纸</v>
          </cell>
          <cell r="E218" t="str">
            <v>数量(1-500)</v>
          </cell>
          <cell r="F218" t="str">
            <v>张</v>
          </cell>
          <cell r="G218">
            <v>2.12</v>
          </cell>
        </row>
        <row r="219">
          <cell r="A219" t="str">
            <v>A#215</v>
          </cell>
          <cell r="B219" t="str">
            <v>印刷</v>
          </cell>
          <cell r="C219" t="str">
            <v>单页</v>
          </cell>
          <cell r="D219" t="str">
            <v>A4彩色双面200克铜板纸</v>
          </cell>
          <cell r="E219" t="str">
            <v>数量(501-5000)</v>
          </cell>
          <cell r="F219" t="str">
            <v>张</v>
          </cell>
          <cell r="G219">
            <v>1.6</v>
          </cell>
        </row>
        <row r="220">
          <cell r="A220" t="str">
            <v>A#216</v>
          </cell>
          <cell r="B220" t="str">
            <v>印刷</v>
          </cell>
          <cell r="C220" t="str">
            <v>单页</v>
          </cell>
          <cell r="D220" t="str">
            <v>A4彩色双面250克铜板纸</v>
          </cell>
          <cell r="E220" t="str">
            <v>数量(1-500)</v>
          </cell>
          <cell r="F220" t="str">
            <v>张</v>
          </cell>
          <cell r="G220">
            <v>2.43</v>
          </cell>
        </row>
        <row r="221">
          <cell r="A221" t="str">
            <v>A#217</v>
          </cell>
          <cell r="B221" t="str">
            <v>印刷</v>
          </cell>
          <cell r="C221" t="str">
            <v>单页</v>
          </cell>
          <cell r="D221" t="str">
            <v>A4彩色双面250克铜板纸</v>
          </cell>
          <cell r="E221" t="str">
            <v>数量(501-5000)</v>
          </cell>
          <cell r="F221" t="str">
            <v>张</v>
          </cell>
          <cell r="G221">
            <v>1.93</v>
          </cell>
        </row>
        <row r="222">
          <cell r="A222" t="str">
            <v>A#218</v>
          </cell>
          <cell r="B222" t="str">
            <v>印刷</v>
          </cell>
          <cell r="C222" t="str">
            <v>海报</v>
          </cell>
          <cell r="D222" t="str">
            <v>彩色单面印刷250克</v>
          </cell>
          <cell r="E222" t="str">
            <v>420mm X 570mm，数量(1-500)</v>
          </cell>
          <cell r="F222" t="str">
            <v>张</v>
          </cell>
          <cell r="G222">
            <v>5.83</v>
          </cell>
        </row>
        <row r="223">
          <cell r="A223" t="str">
            <v>A#219</v>
          </cell>
          <cell r="B223" t="str">
            <v>印刷</v>
          </cell>
          <cell r="C223" t="str">
            <v>桌卡</v>
          </cell>
          <cell r="D223" t="str">
            <v>200克铜版彩色打印三折页</v>
          </cell>
          <cell r="E223" t="str">
            <v>150mm X 210mm</v>
          </cell>
          <cell r="F223" t="str">
            <v>套</v>
          </cell>
          <cell r="G223">
            <v>4.5</v>
          </cell>
        </row>
        <row r="224">
          <cell r="A224" t="str">
            <v>A#220</v>
          </cell>
          <cell r="B224" t="str">
            <v>印刷</v>
          </cell>
          <cell r="C224" t="str">
            <v>证件</v>
          </cell>
          <cell r="D224" t="str">
            <v>200克铜版彩色打印内页+卡套+挂绳（含挂绳印刷）</v>
          </cell>
          <cell r="E224" t="str">
            <v>125mm X 95mm，挂绳1cm宽，尼龙，含单色logo印刷</v>
          </cell>
          <cell r="F224" t="str">
            <v>套</v>
          </cell>
          <cell r="G224">
            <v>10.6</v>
          </cell>
        </row>
        <row r="225">
          <cell r="A225" t="str">
            <v>A#221</v>
          </cell>
          <cell r="B225" t="str">
            <v>印刷</v>
          </cell>
          <cell r="C225" t="str">
            <v>证件</v>
          </cell>
          <cell r="D225" t="str">
            <v>PVC彩色印刷+挂绳（含挂绳印刷）</v>
          </cell>
          <cell r="E225" t="str">
            <v>125mm X 95mm，挂绳1cm宽，尼龙，含单色logo印刷</v>
          </cell>
          <cell r="F225" t="str">
            <v>套</v>
          </cell>
          <cell r="G225">
            <v>10.6</v>
          </cell>
        </row>
        <row r="226">
          <cell r="A226" t="str">
            <v>A#222</v>
          </cell>
          <cell r="B226" t="str">
            <v>印刷</v>
          </cell>
          <cell r="C226" t="str">
            <v>证件</v>
          </cell>
          <cell r="D226" t="str">
            <v>250G克铜版纸对裱+覆膜</v>
          </cell>
          <cell r="E226" t="str">
            <v>125mm X 95mm，挂绳1cm宽，尼龙，含单色logo印刷</v>
          </cell>
          <cell r="F226" t="str">
            <v>套</v>
          </cell>
          <cell r="G226">
            <v>6.36</v>
          </cell>
        </row>
        <row r="227">
          <cell r="A227" t="str">
            <v>A#223</v>
          </cell>
          <cell r="B227" t="str">
            <v>印刷</v>
          </cell>
          <cell r="C227" t="str">
            <v>麦克风套</v>
          </cell>
          <cell r="D227" t="str">
            <v>雪弗板裱写真</v>
          </cell>
          <cell r="E227" t="str">
            <v>80mm*50mm</v>
          </cell>
          <cell r="F227" t="str">
            <v>个</v>
          </cell>
          <cell r="G227">
            <v>21.2</v>
          </cell>
        </row>
        <row r="228">
          <cell r="A228" t="str">
            <v>A#224</v>
          </cell>
          <cell r="B228" t="str">
            <v>印刷</v>
          </cell>
          <cell r="C228" t="str">
            <v>椅背贴</v>
          </cell>
          <cell r="D228" t="str">
            <v>不干胶印刷</v>
          </cell>
          <cell r="E228" t="str">
            <v>150mm*100mm</v>
          </cell>
          <cell r="F228" t="str">
            <v>张</v>
          </cell>
          <cell r="G228">
            <v>2.12</v>
          </cell>
        </row>
        <row r="229">
          <cell r="A229" t="str">
            <v>A#225</v>
          </cell>
          <cell r="B229" t="str">
            <v>印刷</v>
          </cell>
          <cell r="C229" t="str">
            <v>主持人手卡</v>
          </cell>
          <cell r="D229" t="str">
            <v>彩色单面157克铜板纸</v>
          </cell>
          <cell r="E229" t="str">
            <v>150mm*100mm</v>
          </cell>
          <cell r="F229" t="str">
            <v>张</v>
          </cell>
          <cell r="G229">
            <v>0.95</v>
          </cell>
        </row>
        <row r="230">
          <cell r="A230" t="str">
            <v>A#226</v>
          </cell>
          <cell r="B230" t="str">
            <v>印刷</v>
          </cell>
          <cell r="C230" t="str">
            <v>臂贴</v>
          </cell>
          <cell r="D230" t="str">
            <v>不干胶印刷</v>
          </cell>
          <cell r="E230" t="str">
            <v>80mm圆</v>
          </cell>
          <cell r="F230" t="str">
            <v>张</v>
          </cell>
          <cell r="G230">
            <v>0.95</v>
          </cell>
        </row>
        <row r="231">
          <cell r="A231" t="str">
            <v>A#227</v>
          </cell>
          <cell r="B231" t="str">
            <v>印刷</v>
          </cell>
          <cell r="C231" t="str">
            <v>服装</v>
          </cell>
          <cell r="D231" t="str">
            <v>纯棉圆领T恤</v>
          </cell>
          <cell r="E231" t="str">
            <v>200g纯棉，丝印单色logo，热转印面积≤20*30cm，50件起订</v>
          </cell>
          <cell r="F231" t="str">
            <v>件</v>
          </cell>
          <cell r="G231">
            <v>50.88</v>
          </cell>
        </row>
        <row r="232">
          <cell r="A232" t="str">
            <v>A#228</v>
          </cell>
          <cell r="B232" t="str">
            <v>印刷</v>
          </cell>
          <cell r="C232" t="str">
            <v>服装</v>
          </cell>
          <cell r="D232" t="str">
            <v>纯棉polo</v>
          </cell>
          <cell r="E232" t="str">
            <v>200g纯棉，丝印单色logo，热转印面积≤20*30cm，50件起订</v>
          </cell>
          <cell r="F232" t="str">
            <v>件</v>
          </cell>
          <cell r="G232">
            <v>63.6</v>
          </cell>
        </row>
        <row r="233">
          <cell r="A233" t="str">
            <v>A#229</v>
          </cell>
          <cell r="B233" t="str">
            <v>印刷</v>
          </cell>
          <cell r="C233" t="str">
            <v>服装</v>
          </cell>
          <cell r="D233" t="str">
            <v>棒球帽</v>
          </cell>
          <cell r="E233" t="str">
            <v>优质面涤，丝印单色logo，热转印面积≤20*30cm，50件起订</v>
          </cell>
          <cell r="F233" t="str">
            <v>件</v>
          </cell>
          <cell r="G233">
            <v>31.8</v>
          </cell>
        </row>
        <row r="234">
          <cell r="A234" t="str">
            <v>A#230</v>
          </cell>
          <cell r="B234" t="str">
            <v>印刷</v>
          </cell>
          <cell r="C234" t="str">
            <v>服装</v>
          </cell>
          <cell r="D234" t="str">
            <v>卫衣</v>
          </cell>
          <cell r="E234" t="str">
            <v>400g纯棉，丝印单色logo，热转印面积≤20*30cm，50件起订</v>
          </cell>
          <cell r="F234" t="str">
            <v>件</v>
          </cell>
          <cell r="G234">
            <v>79.5</v>
          </cell>
        </row>
        <row r="235">
          <cell r="A235" t="str">
            <v>A#231</v>
          </cell>
          <cell r="B235" t="str">
            <v>印刷</v>
          </cell>
          <cell r="C235" t="str">
            <v>手提袋</v>
          </cell>
          <cell r="D235" t="str">
            <v>纸质快印</v>
          </cell>
          <cell r="E235" t="str">
            <v>350mm*250mm*100mm（1-500）</v>
          </cell>
          <cell r="F235" t="str">
            <v>个</v>
          </cell>
          <cell r="G235">
            <v>9.54</v>
          </cell>
        </row>
        <row r="236">
          <cell r="A236" t="str">
            <v>A#232</v>
          </cell>
          <cell r="B236" t="str">
            <v>印刷</v>
          </cell>
          <cell r="C236" t="str">
            <v>手提袋</v>
          </cell>
          <cell r="D236" t="str">
            <v>纸质印刷</v>
          </cell>
          <cell r="E236" t="str">
            <v>350mm*250mm*100mm（500-5000）</v>
          </cell>
          <cell r="F236" t="str">
            <v>个</v>
          </cell>
          <cell r="G236">
            <v>5.3</v>
          </cell>
        </row>
        <row r="237">
          <cell r="A237" t="str">
            <v>A#233</v>
          </cell>
          <cell r="B237" t="str">
            <v>印刷</v>
          </cell>
          <cell r="C237" t="str">
            <v>手提袋</v>
          </cell>
          <cell r="D237" t="str">
            <v>无纺布</v>
          </cell>
          <cell r="E237" t="str">
            <v>350mm*250mm*100mm，含彩色logo印刷</v>
          </cell>
          <cell r="F237" t="str">
            <v>个</v>
          </cell>
          <cell r="G237">
            <v>8.48</v>
          </cell>
        </row>
        <row r="238">
          <cell r="A238" t="str">
            <v>A#234</v>
          </cell>
          <cell r="B238" t="str">
            <v>印刷</v>
          </cell>
          <cell r="C238" t="str">
            <v>手提袋</v>
          </cell>
          <cell r="D238" t="str">
            <v>帆布</v>
          </cell>
          <cell r="E238" t="str">
            <v>350mm*250mm*100mm，含彩色logo印刷</v>
          </cell>
          <cell r="F238" t="str">
            <v>个</v>
          </cell>
          <cell r="G238">
            <v>18.02</v>
          </cell>
        </row>
        <row r="239">
          <cell r="A239" t="str">
            <v>A#235</v>
          </cell>
          <cell r="B239" t="str">
            <v>展示灯具</v>
          </cell>
          <cell r="C239" t="str">
            <v>筒灯</v>
          </cell>
          <cell r="D239" t="str">
            <v>节能灯</v>
          </cell>
          <cell r="E239" t="str">
            <v>15W</v>
          </cell>
          <cell r="F239" t="str">
            <v>台</v>
          </cell>
          <cell r="G239">
            <v>27.56</v>
          </cell>
        </row>
        <row r="240">
          <cell r="A240" t="str">
            <v>A#236</v>
          </cell>
          <cell r="B240" t="str">
            <v>展示灯具</v>
          </cell>
          <cell r="C240" t="str">
            <v>射灯</v>
          </cell>
          <cell r="D240" t="str">
            <v>格栅射灯</v>
          </cell>
          <cell r="E240" t="str">
            <v>40W</v>
          </cell>
          <cell r="F240" t="str">
            <v>台</v>
          </cell>
          <cell r="G240">
            <v>50.88</v>
          </cell>
        </row>
        <row r="241">
          <cell r="A241" t="str">
            <v>A#237</v>
          </cell>
          <cell r="B241" t="str">
            <v>展示灯具</v>
          </cell>
          <cell r="C241" t="str">
            <v>射灯</v>
          </cell>
          <cell r="D241" t="str">
            <v>长臂射灯</v>
          </cell>
          <cell r="E241" t="str">
            <v>30W</v>
          </cell>
          <cell r="F241" t="str">
            <v>台</v>
          </cell>
          <cell r="G241">
            <v>46.64</v>
          </cell>
        </row>
        <row r="242">
          <cell r="A242" t="str">
            <v>A#238</v>
          </cell>
          <cell r="B242" t="str">
            <v>展示灯具</v>
          </cell>
          <cell r="C242" t="str">
            <v>射灯</v>
          </cell>
          <cell r="D242" t="str">
            <v>轨道射灯</v>
          </cell>
          <cell r="E242" t="str">
            <v>30W</v>
          </cell>
          <cell r="F242" t="str">
            <v>台</v>
          </cell>
          <cell r="G242">
            <v>53</v>
          </cell>
        </row>
        <row r="243">
          <cell r="A243" t="str">
            <v>A#239</v>
          </cell>
          <cell r="B243" t="str">
            <v>展示灯具</v>
          </cell>
          <cell r="C243" t="str">
            <v>射灯</v>
          </cell>
          <cell r="D243" t="str">
            <v>575车展灯</v>
          </cell>
          <cell r="E243" t="str">
            <v>150WLED 聚光</v>
          </cell>
          <cell r="F243" t="str">
            <v>台</v>
          </cell>
          <cell r="G243">
            <v>127.2</v>
          </cell>
        </row>
        <row r="244">
          <cell r="A244" t="str">
            <v>A#240</v>
          </cell>
          <cell r="B244" t="str">
            <v>家具及办公设备</v>
          </cell>
          <cell r="C244" t="str">
            <v>桌椅</v>
          </cell>
          <cell r="D244" t="str">
            <v>IBM长桌</v>
          </cell>
          <cell r="E244" t="str">
            <v>1800*450mm，租赁价，3天为1展期</v>
          </cell>
          <cell r="F244" t="str">
            <v>张</v>
          </cell>
          <cell r="G244">
            <v>86.67</v>
          </cell>
        </row>
        <row r="245">
          <cell r="A245" t="str">
            <v>A#241</v>
          </cell>
          <cell r="B245" t="str">
            <v>家具及办公设备</v>
          </cell>
          <cell r="C245" t="str">
            <v>桌椅</v>
          </cell>
          <cell r="D245" t="str">
            <v>IBM长桌</v>
          </cell>
          <cell r="E245" t="str">
            <v>1200*400，租赁价，3天为1展期</v>
          </cell>
          <cell r="F245" t="str">
            <v>张</v>
          </cell>
          <cell r="G245">
            <v>73.33</v>
          </cell>
        </row>
        <row r="246">
          <cell r="A246" t="str">
            <v>A#242</v>
          </cell>
          <cell r="B246" t="str">
            <v>家具及办公设备</v>
          </cell>
          <cell r="C246" t="str">
            <v>桌椅</v>
          </cell>
          <cell r="D246" t="str">
            <v>吧桌</v>
          </cell>
          <cell r="E246" t="str">
            <v>租赁价，3天为1展期</v>
          </cell>
          <cell r="F246" t="str">
            <v>张</v>
          </cell>
          <cell r="G246">
            <v>153.33</v>
          </cell>
        </row>
        <row r="247">
          <cell r="A247" t="str">
            <v>A#243</v>
          </cell>
          <cell r="B247" t="str">
            <v>家具及办公设备</v>
          </cell>
          <cell r="C247" t="str">
            <v>桌椅</v>
          </cell>
          <cell r="D247" t="str">
            <v>折叠椅</v>
          </cell>
          <cell r="E247" t="str">
            <v>租赁价，3天为1展期</v>
          </cell>
          <cell r="F247" t="str">
            <v>张</v>
          </cell>
          <cell r="G247">
            <v>25</v>
          </cell>
        </row>
        <row r="248">
          <cell r="A248" t="str">
            <v>A#244</v>
          </cell>
          <cell r="B248" t="str">
            <v>家具及办公设备</v>
          </cell>
          <cell r="C248" t="str">
            <v>桌椅</v>
          </cell>
          <cell r="D248" t="str">
            <v>办公椅</v>
          </cell>
          <cell r="E248" t="str">
            <v>租赁价，3天为1展期</v>
          </cell>
          <cell r="F248" t="str">
            <v>张</v>
          </cell>
          <cell r="G248">
            <v>106</v>
          </cell>
        </row>
        <row r="249">
          <cell r="A249" t="str">
            <v>A#245</v>
          </cell>
          <cell r="B249" t="str">
            <v>家具及办公设备</v>
          </cell>
          <cell r="C249" t="str">
            <v>桌椅</v>
          </cell>
          <cell r="D249" t="str">
            <v>宴会椅</v>
          </cell>
          <cell r="E249" t="str">
            <v>租赁价，3天为1展期</v>
          </cell>
          <cell r="F249" t="str">
            <v>张</v>
          </cell>
          <cell r="G249">
            <v>43.33</v>
          </cell>
        </row>
        <row r="250">
          <cell r="A250" t="str">
            <v>A#246</v>
          </cell>
          <cell r="B250" t="str">
            <v>家具及办公设备</v>
          </cell>
          <cell r="C250" t="str">
            <v>桌椅</v>
          </cell>
          <cell r="D250" t="str">
            <v>吧椅</v>
          </cell>
          <cell r="E250" t="str">
            <v>租赁价，3天为1展期</v>
          </cell>
          <cell r="F250" t="str">
            <v>张</v>
          </cell>
          <cell r="G250">
            <v>73.33</v>
          </cell>
        </row>
        <row r="251">
          <cell r="A251" t="str">
            <v>A#247</v>
          </cell>
          <cell r="B251" t="str">
            <v>家具及办公设备</v>
          </cell>
          <cell r="C251" t="str">
            <v>桌椅</v>
          </cell>
          <cell r="D251" t="str">
            <v>单人面包凳</v>
          </cell>
          <cell r="E251" t="str">
            <v>租赁价，3天为1展期</v>
          </cell>
          <cell r="F251" t="str">
            <v>张</v>
          </cell>
          <cell r="G251">
            <v>123.33</v>
          </cell>
        </row>
        <row r="252">
          <cell r="A252" t="str">
            <v>A#248</v>
          </cell>
          <cell r="B252" t="str">
            <v>家具及办公设备</v>
          </cell>
          <cell r="C252" t="str">
            <v>桌椅</v>
          </cell>
          <cell r="D252" t="str">
            <v>三人面包凳</v>
          </cell>
          <cell r="E252" t="str">
            <v>租赁价，3天为1展期</v>
          </cell>
          <cell r="F252" t="str">
            <v>张</v>
          </cell>
          <cell r="G252">
            <v>243.33</v>
          </cell>
        </row>
        <row r="253">
          <cell r="A253" t="str">
            <v>A#249</v>
          </cell>
          <cell r="B253" t="str">
            <v>家具及办公设备</v>
          </cell>
          <cell r="C253" t="str">
            <v>桌椅</v>
          </cell>
          <cell r="D253" t="str">
            <v>单人沙发</v>
          </cell>
          <cell r="E253" t="str">
            <v>布艺/皮质 简易沙发，租赁价，3天为1展期</v>
          </cell>
          <cell r="F253" t="str">
            <v>张</v>
          </cell>
          <cell r="G253">
            <v>340</v>
          </cell>
        </row>
        <row r="254">
          <cell r="A254" t="str">
            <v>A#250</v>
          </cell>
          <cell r="B254" t="str">
            <v>家具及办公设备</v>
          </cell>
          <cell r="C254" t="str">
            <v>桌椅</v>
          </cell>
          <cell r="D254" t="str">
            <v>双人沙发</v>
          </cell>
          <cell r="E254" t="str">
            <v>布艺/皮质 简易沙发，租赁价，3天为1展期</v>
          </cell>
          <cell r="F254" t="str">
            <v>张</v>
          </cell>
          <cell r="G254">
            <v>496.67</v>
          </cell>
        </row>
        <row r="255">
          <cell r="A255" t="str">
            <v>A#251</v>
          </cell>
          <cell r="B255" t="str">
            <v>家具及办公设备</v>
          </cell>
          <cell r="C255" t="str">
            <v>桌椅</v>
          </cell>
          <cell r="D255" t="str">
            <v>茶几</v>
          </cell>
          <cell r="E255" t="str">
            <v>简易茶几，租赁价，3天为1展期</v>
          </cell>
          <cell r="F255" t="str">
            <v>张</v>
          </cell>
          <cell r="G255">
            <v>53</v>
          </cell>
        </row>
        <row r="256">
          <cell r="A256" t="str">
            <v>A#252</v>
          </cell>
          <cell r="B256" t="str">
            <v>家具及办公设备</v>
          </cell>
          <cell r="C256" t="str">
            <v>桌椅</v>
          </cell>
          <cell r="D256" t="str">
            <v>普通洽谈桌椅</v>
          </cell>
          <cell r="E256" t="str">
            <v>一桌四椅，租赁价，3天为1展期</v>
          </cell>
          <cell r="F256" t="str">
            <v>套</v>
          </cell>
          <cell r="G256">
            <v>212</v>
          </cell>
        </row>
        <row r="257">
          <cell r="A257" t="str">
            <v>A#253</v>
          </cell>
          <cell r="B257" t="str">
            <v>家具及办公设备</v>
          </cell>
          <cell r="C257" t="str">
            <v>桌椅</v>
          </cell>
          <cell r="D257" t="str">
            <v>高档洽谈桌椅</v>
          </cell>
          <cell r="E257" t="str">
            <v>一桌四椅，租赁价，3天为1展期</v>
          </cell>
          <cell r="F257" t="str">
            <v>套</v>
          </cell>
          <cell r="G257">
            <v>400.68</v>
          </cell>
        </row>
        <row r="258">
          <cell r="A258" t="str">
            <v>A#254</v>
          </cell>
          <cell r="B258" t="str">
            <v>家具及办公设备</v>
          </cell>
          <cell r="C258" t="str">
            <v>其他</v>
          </cell>
          <cell r="D258" t="str">
            <v>安全出口指示灯</v>
          </cell>
          <cell r="E258" t="str">
            <v>含折旧维护费，租赁价，3天为1展期</v>
          </cell>
          <cell r="F258" t="str">
            <v>个</v>
          </cell>
          <cell r="G258">
            <v>63.6</v>
          </cell>
        </row>
        <row r="259">
          <cell r="A259" t="str">
            <v>A#255</v>
          </cell>
          <cell r="B259" t="str">
            <v>家具及办公设备</v>
          </cell>
          <cell r="C259" t="str">
            <v>其他</v>
          </cell>
          <cell r="D259" t="str">
            <v>挂衣龙门架</v>
          </cell>
          <cell r="E259" t="str">
            <v>含折旧维护费，租赁价，3天为1展期</v>
          </cell>
          <cell r="F259" t="str">
            <v>个</v>
          </cell>
          <cell r="G259">
            <v>63.6</v>
          </cell>
        </row>
        <row r="260">
          <cell r="A260" t="str">
            <v>A#256</v>
          </cell>
          <cell r="B260" t="str">
            <v>家具及办公设备</v>
          </cell>
          <cell r="C260" t="str">
            <v>其他</v>
          </cell>
          <cell r="D260" t="str">
            <v>化妆镜</v>
          </cell>
          <cell r="E260" t="str">
            <v>含折旧维护费，租赁价，3天为1展期</v>
          </cell>
          <cell r="F260" t="str">
            <v>个</v>
          </cell>
          <cell r="G260">
            <v>63.6</v>
          </cell>
        </row>
        <row r="261">
          <cell r="A261" t="str">
            <v>A#257</v>
          </cell>
          <cell r="B261" t="str">
            <v>家具及办公设备</v>
          </cell>
          <cell r="C261" t="str">
            <v>其他</v>
          </cell>
          <cell r="D261" t="str">
            <v>衣架</v>
          </cell>
          <cell r="E261" t="str">
            <v>含折旧维护费，租赁价，3天为1展期</v>
          </cell>
          <cell r="F261" t="str">
            <v>个</v>
          </cell>
          <cell r="G261">
            <v>2.54</v>
          </cell>
        </row>
        <row r="262">
          <cell r="A262" t="str">
            <v>A#258</v>
          </cell>
          <cell r="B262" t="str">
            <v>家具及办公设备</v>
          </cell>
          <cell r="C262" t="str">
            <v>其他</v>
          </cell>
          <cell r="D262" t="str">
            <v>穿衣镜（小）</v>
          </cell>
          <cell r="E262" t="str">
            <v>含折旧维护费，租赁价，3天为1展期</v>
          </cell>
          <cell r="F262" t="str">
            <v>个</v>
          </cell>
          <cell r="G262">
            <v>68.9</v>
          </cell>
        </row>
        <row r="263">
          <cell r="A263" t="str">
            <v>A#259</v>
          </cell>
          <cell r="B263" t="str">
            <v>家具及办公设备</v>
          </cell>
          <cell r="C263" t="str">
            <v>其他</v>
          </cell>
          <cell r="D263" t="str">
            <v>穿衣镜（大）</v>
          </cell>
          <cell r="E263" t="str">
            <v>含折旧维护费，租赁价，3天为1展期</v>
          </cell>
          <cell r="F263" t="str">
            <v>个</v>
          </cell>
          <cell r="G263">
            <v>63.6</v>
          </cell>
        </row>
        <row r="264">
          <cell r="A264" t="str">
            <v>A#260</v>
          </cell>
          <cell r="B264" t="str">
            <v>家具及办公设备</v>
          </cell>
          <cell r="C264" t="str">
            <v>其他</v>
          </cell>
          <cell r="D264" t="str">
            <v>灭火器</v>
          </cell>
          <cell r="E264" t="str">
            <v>含折旧维护费，租赁价，3天为1展期</v>
          </cell>
          <cell r="F264" t="str">
            <v>个</v>
          </cell>
          <cell r="G264">
            <v>26.5</v>
          </cell>
        </row>
        <row r="265">
          <cell r="A265" t="str">
            <v>A#261</v>
          </cell>
          <cell r="B265" t="str">
            <v>家具及办公设备</v>
          </cell>
          <cell r="C265" t="str">
            <v>其他</v>
          </cell>
          <cell r="D265" t="str">
            <v>冷热饮水机</v>
          </cell>
          <cell r="E265" t="str">
            <v>国产品牌，不含桶水，租赁价，3天为1展期</v>
          </cell>
          <cell r="F265" t="str">
            <v>台</v>
          </cell>
          <cell r="G265">
            <v>63.6</v>
          </cell>
        </row>
        <row r="266">
          <cell r="A266" t="str">
            <v>A#262</v>
          </cell>
          <cell r="B266" t="str">
            <v>家具及办公设备</v>
          </cell>
          <cell r="C266" t="str">
            <v>其他</v>
          </cell>
          <cell r="D266" t="str">
            <v>A4彩色喷墨一体机</v>
          </cell>
          <cell r="E266" t="str">
            <v>租赁价，3天为1展期</v>
          </cell>
          <cell r="F266" t="str">
            <v>台</v>
          </cell>
          <cell r="G266">
            <v>424</v>
          </cell>
        </row>
        <row r="267">
          <cell r="A267" t="str">
            <v>A#263</v>
          </cell>
          <cell r="B267" t="str">
            <v>家具及办公设备</v>
          </cell>
          <cell r="C267" t="str">
            <v>其他</v>
          </cell>
          <cell r="D267" t="str">
            <v>A4彩色激光打印机</v>
          </cell>
          <cell r="E267" t="str">
            <v>租赁价，3天为1展期</v>
          </cell>
          <cell r="F267" t="str">
            <v>台</v>
          </cell>
          <cell r="G267">
            <v>424</v>
          </cell>
        </row>
        <row r="268">
          <cell r="A268" t="str">
            <v>A#264</v>
          </cell>
          <cell r="B268" t="str">
            <v>家具及办公设备</v>
          </cell>
          <cell r="C268" t="str">
            <v>其他</v>
          </cell>
          <cell r="D268" t="str">
            <v>A3彩色激光一体机</v>
          </cell>
          <cell r="E268" t="str">
            <v>租赁价，3天为1展期</v>
          </cell>
          <cell r="F268" t="str">
            <v>台</v>
          </cell>
          <cell r="G268">
            <v>1590</v>
          </cell>
        </row>
        <row r="269">
          <cell r="A269" t="str">
            <v>A#265</v>
          </cell>
          <cell r="B269" t="str">
            <v>家具及办公设备</v>
          </cell>
          <cell r="C269" t="str">
            <v>其他</v>
          </cell>
          <cell r="D269" t="str">
            <v>无线路由器</v>
          </cell>
          <cell r="E269" t="str">
            <v>企业级千兆，租赁价</v>
          </cell>
          <cell r="F269" t="str">
            <v>个</v>
          </cell>
          <cell r="G269">
            <v>159</v>
          </cell>
        </row>
        <row r="270">
          <cell r="A270" t="str">
            <v>A#266</v>
          </cell>
          <cell r="B270" t="str">
            <v>家具及办公设备</v>
          </cell>
          <cell r="C270" t="str">
            <v>其他</v>
          </cell>
          <cell r="D270" t="str">
            <v>移动白板</v>
          </cell>
          <cell r="E270" t="str">
            <v>移动白板，1200*900mm</v>
          </cell>
          <cell r="F270" t="str">
            <v>个</v>
          </cell>
          <cell r="G270">
            <v>111.3</v>
          </cell>
        </row>
        <row r="271">
          <cell r="A271" t="str">
            <v>A#267</v>
          </cell>
          <cell r="B271" t="str">
            <v>家具及办公设备</v>
          </cell>
          <cell r="C271" t="str">
            <v>其他</v>
          </cell>
          <cell r="D271" t="str">
            <v>移动白板</v>
          </cell>
          <cell r="E271" t="str">
            <v>移动白板，1800*900mm</v>
          </cell>
          <cell r="F271" t="str">
            <v>个</v>
          </cell>
          <cell r="G271">
            <v>206.7</v>
          </cell>
        </row>
        <row r="272">
          <cell r="A272" t="str">
            <v>A#268</v>
          </cell>
          <cell r="B272" t="str">
            <v>家具及办公设备</v>
          </cell>
          <cell r="C272" t="str">
            <v>其他</v>
          </cell>
          <cell r="D272" t="str">
            <v>插线板</v>
          </cell>
          <cell r="E272" t="str">
            <v>3米，公牛</v>
          </cell>
          <cell r="F272" t="str">
            <v>个</v>
          </cell>
          <cell r="G272">
            <v>31.8</v>
          </cell>
        </row>
        <row r="273">
          <cell r="A273" t="str">
            <v>A#269</v>
          </cell>
          <cell r="B273" t="str">
            <v>家具及办公设备</v>
          </cell>
          <cell r="C273" t="str">
            <v>其他</v>
          </cell>
          <cell r="D273" t="str">
            <v>墨盒</v>
          </cell>
          <cell r="E273" t="str">
            <v>墨盒（黑、黄、红、蓝四色为一套）</v>
          </cell>
          <cell r="F273" t="str">
            <v>套</v>
          </cell>
          <cell r="G273">
            <v>58.3</v>
          </cell>
        </row>
        <row r="274">
          <cell r="A274" t="str">
            <v>A#270</v>
          </cell>
          <cell r="B274" t="str">
            <v>家具及办公设备</v>
          </cell>
          <cell r="C274" t="str">
            <v>其他</v>
          </cell>
          <cell r="D274" t="str">
            <v>硒鼓</v>
          </cell>
          <cell r="E274" t="str">
            <v>-</v>
          </cell>
          <cell r="F274" t="str">
            <v>套</v>
          </cell>
          <cell r="G274">
            <v>42.4</v>
          </cell>
        </row>
        <row r="275">
          <cell r="A275" t="str">
            <v>A#271</v>
          </cell>
          <cell r="B275" t="str">
            <v>家具及办公设备</v>
          </cell>
          <cell r="C275" t="str">
            <v>其他</v>
          </cell>
          <cell r="D275" t="str">
            <v>小型绿植</v>
          </cell>
          <cell r="E275" t="str">
            <v>小型盆栽（如多肉植物、小绿萝等）</v>
          </cell>
          <cell r="F275" t="str">
            <v>盆</v>
          </cell>
          <cell r="G275">
            <v>21.2</v>
          </cell>
        </row>
        <row r="276">
          <cell r="A276" t="str">
            <v>A#272</v>
          </cell>
          <cell r="B276" t="str">
            <v>家具及办公设备</v>
          </cell>
          <cell r="C276" t="str">
            <v>其他</v>
          </cell>
          <cell r="D276" t="str">
            <v>大型绿植</v>
          </cell>
          <cell r="E276" t="str">
            <v>大型景观绿植（如绿萝、散尾葵等）</v>
          </cell>
          <cell r="F276" t="str">
            <v>盆</v>
          </cell>
          <cell r="G276">
            <v>74.2</v>
          </cell>
        </row>
        <row r="277">
          <cell r="A277" t="str">
            <v>A#273</v>
          </cell>
          <cell r="B277" t="str">
            <v>家具及办公设备</v>
          </cell>
          <cell r="C277" t="str">
            <v>其他</v>
          </cell>
          <cell r="D277" t="str">
            <v>演讲台花</v>
          </cell>
          <cell r="E277" t="str">
            <v>鲜花</v>
          </cell>
          <cell r="F277" t="str">
            <v>个</v>
          </cell>
          <cell r="G277">
            <v>445.2</v>
          </cell>
        </row>
        <row r="278">
          <cell r="A278" t="str">
            <v>A#274</v>
          </cell>
          <cell r="B278" t="str">
            <v>家具及办公设备</v>
          </cell>
          <cell r="C278" t="str">
            <v>其他</v>
          </cell>
          <cell r="D278" t="str">
            <v>移动厕所租赁</v>
          </cell>
          <cell r="E278" t="str">
            <v>无冲水，泡沫封，塑料外壳</v>
          </cell>
          <cell r="F278" t="str">
            <v>每个每天</v>
          </cell>
        </row>
        <row r="279">
          <cell r="A279" t="str">
            <v>A#275</v>
          </cell>
          <cell r="B279" t="str">
            <v>家具及办公设备</v>
          </cell>
          <cell r="C279" t="str">
            <v>其他</v>
          </cell>
          <cell r="D279" t="str">
            <v>大型垃圾桶租赁</v>
          </cell>
          <cell r="E279" t="str">
            <v>240升，含垃圾袋，3天为一个展期</v>
          </cell>
          <cell r="F279" t="str">
            <v>个/展期</v>
          </cell>
        </row>
        <row r="280">
          <cell r="A280" t="str">
            <v>A#276</v>
          </cell>
          <cell r="B280" t="str">
            <v>家具及办公设备</v>
          </cell>
          <cell r="C280" t="str">
            <v>柱头牌</v>
          </cell>
          <cell r="D280" t="str">
            <v>A3柱头牌</v>
          </cell>
          <cell r="E280" t="str">
            <v>说明：铁质喷漆
 规格：A3大小</v>
          </cell>
          <cell r="F280" t="str">
            <v>个</v>
          </cell>
          <cell r="G280">
            <v>106</v>
          </cell>
        </row>
        <row r="281">
          <cell r="A281" t="str">
            <v>A#277</v>
          </cell>
          <cell r="B281" t="str">
            <v>家具及办公设备</v>
          </cell>
          <cell r="C281" t="str">
            <v>柱头牌</v>
          </cell>
          <cell r="D281" t="str">
            <v>A4柱头牌</v>
          </cell>
          <cell r="E281" t="str">
            <v>说明：铁质喷漆
 规格：A4大小</v>
          </cell>
          <cell r="F281" t="str">
            <v>个</v>
          </cell>
          <cell r="G281">
            <v>106</v>
          </cell>
        </row>
        <row r="282">
          <cell r="A282" t="str">
            <v>A#278</v>
          </cell>
          <cell r="B282" t="str">
            <v>隔离物</v>
          </cell>
          <cell r="C282" t="str">
            <v>隔离物</v>
          </cell>
          <cell r="D282" t="str">
            <v>一米栏</v>
          </cell>
          <cell r="E282" t="str">
            <v>租赁价，3天为1展期</v>
          </cell>
          <cell r="F282" t="str">
            <v>个</v>
          </cell>
          <cell r="G282">
            <v>32.86</v>
          </cell>
        </row>
        <row r="283">
          <cell r="A283" t="str">
            <v>A#279</v>
          </cell>
          <cell r="B283" t="str">
            <v>隔离物</v>
          </cell>
          <cell r="C283" t="str">
            <v>隔离物</v>
          </cell>
          <cell r="D283" t="str">
            <v>铁质护栏</v>
          </cell>
          <cell r="E283" t="str">
            <v>租赁价，3天为1展期</v>
          </cell>
          <cell r="F283" t="str">
            <v>个</v>
          </cell>
          <cell r="G283">
            <v>53</v>
          </cell>
        </row>
        <row r="284">
          <cell r="A284" t="str">
            <v>A#280</v>
          </cell>
          <cell r="B284" t="str">
            <v>隔离物</v>
          </cell>
          <cell r="C284" t="str">
            <v>隔离物</v>
          </cell>
          <cell r="D284" t="str">
            <v>防爆铁马</v>
          </cell>
          <cell r="E284" t="str">
            <v>租赁价，3天为1展期</v>
          </cell>
          <cell r="F284" t="str">
            <v>个</v>
          </cell>
          <cell r="G284">
            <v>106</v>
          </cell>
        </row>
        <row r="285">
          <cell r="A285" t="str">
            <v>A#281</v>
          </cell>
          <cell r="B285" t="str">
            <v>电器</v>
          </cell>
          <cell r="C285" t="str">
            <v>电器</v>
          </cell>
          <cell r="D285" t="str">
            <v>空调</v>
          </cell>
          <cell r="E285" t="str">
            <v>2匹，租赁价，3天为1展期</v>
          </cell>
          <cell r="F285" t="str">
            <v>台</v>
          </cell>
          <cell r="G285">
            <v>1400</v>
          </cell>
        </row>
        <row r="286">
          <cell r="A286" t="str">
            <v>A#282</v>
          </cell>
          <cell r="B286" t="str">
            <v>电器</v>
          </cell>
          <cell r="C286" t="str">
            <v>电器</v>
          </cell>
          <cell r="D286" t="str">
            <v>空调</v>
          </cell>
          <cell r="E286" t="str">
            <v>5匹，租赁价，3天为1展期</v>
          </cell>
          <cell r="F286" t="str">
            <v>台</v>
          </cell>
          <cell r="G286">
            <v>2433.33</v>
          </cell>
        </row>
        <row r="287">
          <cell r="A287" t="str">
            <v>A#283</v>
          </cell>
          <cell r="B287" t="str">
            <v>电器</v>
          </cell>
          <cell r="C287" t="str">
            <v>电器</v>
          </cell>
          <cell r="D287" t="str">
            <v>配电箱</v>
          </cell>
          <cell r="E287" t="str">
            <v>配电箱（单相，32 A ）</v>
          </cell>
          <cell r="F287" t="str">
            <v>台</v>
          </cell>
          <cell r="G287">
            <v>483.33</v>
          </cell>
        </row>
        <row r="288">
          <cell r="A288" t="str">
            <v>A#284</v>
          </cell>
          <cell r="B288" t="str">
            <v>隔断</v>
          </cell>
          <cell r="C288" t="str">
            <v>铝料间</v>
          </cell>
          <cell r="D288" t="str">
            <v>铝料间搭建</v>
          </cell>
          <cell r="E288" t="str">
            <v>工作间、休息室、物料间临时搭建。3天为1展期</v>
          </cell>
          <cell r="F288" t="str">
            <v>平米</v>
          </cell>
        </row>
        <row r="289">
          <cell r="A289" t="str">
            <v>A#285</v>
          </cell>
          <cell r="B289" t="str">
            <v>篷房</v>
          </cell>
          <cell r="C289" t="str">
            <v>篷房</v>
          </cell>
          <cell r="D289" t="str">
            <v>小篷房（玻璃墙面）</v>
          </cell>
          <cell r="E289" t="str">
            <v>德也或国产品牌同级，小于100平米。包含结构、地板、玻璃墙面及空调，租赁价，3天为1展期</v>
          </cell>
          <cell r="F289" t="str">
            <v>平米</v>
          </cell>
        </row>
        <row r="290">
          <cell r="A290" t="str">
            <v>A#286</v>
          </cell>
          <cell r="B290" t="str">
            <v>篷房</v>
          </cell>
          <cell r="C290" t="str">
            <v>篷房</v>
          </cell>
          <cell r="D290" t="str">
            <v>中篷房（玻璃墙面）</v>
          </cell>
          <cell r="E290" t="str">
            <v>德也或国产品牌同级，100-500平米区间。包含结构、地板、玻璃墙面及空调，租赁价，3天为1展期</v>
          </cell>
          <cell r="F290" t="str">
            <v>平米</v>
          </cell>
        </row>
        <row r="291">
          <cell r="A291" t="str">
            <v>A#287</v>
          </cell>
          <cell r="B291" t="str">
            <v>篷房</v>
          </cell>
          <cell r="C291" t="str">
            <v>篷房</v>
          </cell>
          <cell r="D291" t="str">
            <v>大篷房（玻璃墙面）</v>
          </cell>
          <cell r="E291" t="str">
            <v>德也或国产品牌同级，500平米以上面积。包含结构、地板、玻璃墙面及空调，租赁价，3天为1展期</v>
          </cell>
          <cell r="F291" t="str">
            <v>平米</v>
          </cell>
        </row>
        <row r="292">
          <cell r="A292" t="str">
            <v>A#288</v>
          </cell>
          <cell r="B292" t="str">
            <v>篷房</v>
          </cell>
          <cell r="C292" t="str">
            <v>篷房</v>
          </cell>
          <cell r="D292" t="str">
            <v>小篷房（篷布墙面）</v>
          </cell>
          <cell r="E292" t="str">
            <v>德也或国产品牌同级，小于100平米。包含结构、地板、篷布墙面及空调，租赁价，3天为1展期</v>
          </cell>
          <cell r="F292" t="str">
            <v>平米</v>
          </cell>
        </row>
        <row r="293">
          <cell r="A293" t="str">
            <v>A#289</v>
          </cell>
          <cell r="B293" t="str">
            <v>篷房</v>
          </cell>
          <cell r="C293" t="str">
            <v>篷房</v>
          </cell>
          <cell r="D293" t="str">
            <v>中篷房（篷布墙面）</v>
          </cell>
          <cell r="E293" t="str">
            <v>德也或国产品牌同级，100-500平米区间。包含结构、地板、篷布墙面及空调，租赁价，3天为1展期</v>
          </cell>
          <cell r="F293" t="str">
            <v>平米</v>
          </cell>
        </row>
        <row r="294">
          <cell r="A294" t="str">
            <v>A#290</v>
          </cell>
          <cell r="B294" t="str">
            <v>篷房</v>
          </cell>
          <cell r="C294" t="str">
            <v>篷房</v>
          </cell>
          <cell r="D294" t="str">
            <v>大篷房（篷布墙面）</v>
          </cell>
          <cell r="E294" t="str">
            <v>德也或国产品牌同级，500平米以上面积。包含结构、地板、篷布墙面及空调，租赁价，3天为1展期</v>
          </cell>
          <cell r="F294" t="str">
            <v>平米</v>
          </cell>
        </row>
        <row r="295">
          <cell r="A295" t="str">
            <v>A#291</v>
          </cell>
          <cell r="B295" t="str">
            <v>篷房</v>
          </cell>
          <cell r="C295" t="str">
            <v>篷房</v>
          </cell>
          <cell r="D295" t="str">
            <v>户外小帐篷</v>
          </cell>
          <cell r="E295" t="str">
            <v>3mL*3mW，租赁价，3天为1展期</v>
          </cell>
          <cell r="F295" t="str">
            <v>个</v>
          </cell>
        </row>
        <row r="296">
          <cell r="A296" t="str">
            <v>A#292</v>
          </cell>
          <cell r="B296" t="str">
            <v>篷房</v>
          </cell>
          <cell r="C296" t="str">
            <v>篷房</v>
          </cell>
          <cell r="D296" t="str">
            <v>户外中帐篷</v>
          </cell>
          <cell r="E296" t="str">
            <v>3mL*6mW，租赁价，3天为1展期</v>
          </cell>
          <cell r="F296" t="str">
            <v>个</v>
          </cell>
        </row>
        <row r="297">
          <cell r="A297" t="str">
            <v>A#293</v>
          </cell>
          <cell r="B297" t="str">
            <v>安装及运输</v>
          </cell>
          <cell r="C297" t="str">
            <v>安装设备</v>
          </cell>
          <cell r="D297" t="str">
            <v>升降机</v>
          </cell>
          <cell r="E297" t="str">
            <v>商业渠道租赁，不含场馆、酒店等指定渠道</v>
          </cell>
          <cell r="F297" t="str">
            <v>台</v>
          </cell>
        </row>
        <row r="298">
          <cell r="A298" t="str">
            <v>A#294</v>
          </cell>
          <cell r="B298" t="str">
            <v>安装及运输</v>
          </cell>
          <cell r="C298" t="str">
            <v>安装设备</v>
          </cell>
          <cell r="D298" t="str">
            <v>叉车</v>
          </cell>
          <cell r="E298" t="str">
            <v>普通3吨叉车</v>
          </cell>
          <cell r="F298" t="str">
            <v>台</v>
          </cell>
        </row>
        <row r="299">
          <cell r="A299" t="str">
            <v>A#295</v>
          </cell>
          <cell r="B299" t="str">
            <v>车辆</v>
          </cell>
          <cell r="C299" t="str">
            <v>车辆物流</v>
          </cell>
          <cell r="D299" t="str">
            <v>货车-市内运输</v>
          </cell>
          <cell r="E299" t="str">
            <v>金杯车运输，距离30km内</v>
          </cell>
          <cell r="F299" t="str">
            <v>车次</v>
          </cell>
          <cell r="G299">
            <v>486.67</v>
          </cell>
        </row>
        <row r="300">
          <cell r="A300" t="str">
            <v>A#296</v>
          </cell>
          <cell r="B300" t="str">
            <v>车辆</v>
          </cell>
          <cell r="C300" t="str">
            <v>车辆物流</v>
          </cell>
          <cell r="D300" t="str">
            <v>货车-市内运输</v>
          </cell>
          <cell r="E300" t="str">
            <v>4.2m 货车，距离30km内</v>
          </cell>
          <cell r="F300" t="str">
            <v>车次</v>
          </cell>
          <cell r="G300">
            <v>833.33</v>
          </cell>
        </row>
        <row r="301">
          <cell r="A301" t="str">
            <v>A#297</v>
          </cell>
          <cell r="B301" t="str">
            <v>车辆</v>
          </cell>
          <cell r="C301" t="str">
            <v>车辆物流</v>
          </cell>
          <cell r="D301" t="str">
            <v>货车-市内运输</v>
          </cell>
          <cell r="E301" t="str">
            <v>6.2m 货车，距离30km内</v>
          </cell>
          <cell r="F301" t="str">
            <v>车次</v>
          </cell>
          <cell r="G301">
            <v>1353.33</v>
          </cell>
        </row>
        <row r="302">
          <cell r="A302" t="str">
            <v>A#298</v>
          </cell>
          <cell r="B302" t="str">
            <v>车辆</v>
          </cell>
          <cell r="C302" t="str">
            <v>车辆物流</v>
          </cell>
          <cell r="D302" t="str">
            <v>货车-市内运输</v>
          </cell>
          <cell r="E302" t="str">
            <v>7.2m 货车，距离30km内</v>
          </cell>
          <cell r="F302" t="str">
            <v>车次</v>
          </cell>
          <cell r="G302">
            <v>1533.33</v>
          </cell>
        </row>
        <row r="303">
          <cell r="A303" t="str">
            <v>A#299</v>
          </cell>
          <cell r="B303" t="str">
            <v>车辆</v>
          </cell>
          <cell r="C303" t="str">
            <v>车辆物流</v>
          </cell>
          <cell r="D303" t="str">
            <v>货车-市内运输</v>
          </cell>
          <cell r="E303" t="str">
            <v>9.6m 货车，距离30km内</v>
          </cell>
          <cell r="F303" t="str">
            <v>车次</v>
          </cell>
          <cell r="G303">
            <v>1600</v>
          </cell>
        </row>
        <row r="304">
          <cell r="A304" t="str">
            <v>A#300</v>
          </cell>
          <cell r="B304" t="str">
            <v>车辆</v>
          </cell>
          <cell r="C304" t="str">
            <v>车辆物流</v>
          </cell>
          <cell r="D304" t="str">
            <v>货车-市内运输</v>
          </cell>
          <cell r="E304" t="str">
            <v>12.5m 货车，距离30km内</v>
          </cell>
          <cell r="F304" t="str">
            <v>车次</v>
          </cell>
          <cell r="G304">
            <v>2066.67</v>
          </cell>
        </row>
        <row r="305">
          <cell r="A305" t="str">
            <v>A#301</v>
          </cell>
          <cell r="B305" t="str">
            <v>车辆</v>
          </cell>
          <cell r="C305" t="str">
            <v>车辆物流</v>
          </cell>
          <cell r="D305" t="str">
            <v>货车-市内运输</v>
          </cell>
          <cell r="E305" t="str">
            <v>15m 货车，距离30km内</v>
          </cell>
          <cell r="F305" t="str">
            <v>车次</v>
          </cell>
          <cell r="G305">
            <v>2300</v>
          </cell>
        </row>
        <row r="306">
          <cell r="A306" t="str">
            <v>A#302</v>
          </cell>
          <cell r="B306" t="str">
            <v>车辆</v>
          </cell>
          <cell r="C306" t="str">
            <v>车辆物流</v>
          </cell>
          <cell r="D306" t="str">
            <v>货车-市内运输</v>
          </cell>
          <cell r="E306" t="str">
            <v>17.5m 货车，距离30km内</v>
          </cell>
          <cell r="F306" t="str">
            <v>车次</v>
          </cell>
          <cell r="G306">
            <v>2756</v>
          </cell>
        </row>
        <row r="307">
          <cell r="A307" t="str">
            <v>A#303</v>
          </cell>
          <cell r="B307" t="str">
            <v>车辆</v>
          </cell>
          <cell r="C307" t="str">
            <v>车辆物流</v>
          </cell>
          <cell r="D307" t="str">
            <v>货车-城际运输</v>
          </cell>
          <cell r="E307" t="str">
            <v>金杯车运输</v>
          </cell>
          <cell r="F307" t="str">
            <v>每车每公里</v>
          </cell>
          <cell r="G307">
            <v>7</v>
          </cell>
        </row>
        <row r="308">
          <cell r="A308" t="str">
            <v>A#304</v>
          </cell>
          <cell r="B308" t="str">
            <v>车辆</v>
          </cell>
          <cell r="C308" t="str">
            <v>车辆物流</v>
          </cell>
          <cell r="D308" t="str">
            <v>货车-城际运输</v>
          </cell>
          <cell r="E308" t="str">
            <v>4.2m 货车</v>
          </cell>
          <cell r="F308" t="str">
            <v>每车每公里</v>
          </cell>
          <cell r="G308">
            <v>8.48</v>
          </cell>
        </row>
        <row r="309">
          <cell r="A309" t="str">
            <v>A#305</v>
          </cell>
          <cell r="B309" t="str">
            <v>车辆</v>
          </cell>
          <cell r="C309" t="str">
            <v>车辆物流</v>
          </cell>
          <cell r="D309" t="str">
            <v>货车-城际运输</v>
          </cell>
          <cell r="E309" t="str">
            <v>6.2m 货车</v>
          </cell>
          <cell r="F309" t="str">
            <v>每车每公里</v>
          </cell>
          <cell r="G309">
            <v>9.54</v>
          </cell>
        </row>
        <row r="310">
          <cell r="A310" t="str">
            <v>A#306</v>
          </cell>
          <cell r="B310" t="str">
            <v>车辆</v>
          </cell>
          <cell r="C310" t="str">
            <v>车辆物流</v>
          </cell>
          <cell r="D310" t="str">
            <v>货车-城际运输</v>
          </cell>
          <cell r="E310" t="str">
            <v>9.6m 货车</v>
          </cell>
          <cell r="F310" t="str">
            <v>每车每公里</v>
          </cell>
          <cell r="G310">
            <v>10</v>
          </cell>
        </row>
        <row r="311">
          <cell r="A311" t="str">
            <v>A#307</v>
          </cell>
          <cell r="B311" t="str">
            <v>车辆</v>
          </cell>
          <cell r="C311" t="str">
            <v>车辆物流</v>
          </cell>
          <cell r="D311" t="str">
            <v>货车-城际运输</v>
          </cell>
          <cell r="E311" t="str">
            <v>12.5m 货车</v>
          </cell>
          <cell r="F311" t="str">
            <v>每车每公里</v>
          </cell>
          <cell r="G311">
            <v>14</v>
          </cell>
        </row>
        <row r="312">
          <cell r="A312" t="str">
            <v>A#308</v>
          </cell>
          <cell r="B312" t="str">
            <v>车辆</v>
          </cell>
          <cell r="C312" t="str">
            <v>车辆物流</v>
          </cell>
          <cell r="D312" t="str">
            <v>货车-城际运输</v>
          </cell>
          <cell r="E312" t="str">
            <v>17.5m 货车</v>
          </cell>
          <cell r="F312" t="str">
            <v>每车每公里</v>
          </cell>
          <cell r="G312">
            <v>18.02</v>
          </cell>
        </row>
        <row r="313">
          <cell r="A313" t="str">
            <v>AVL设备类</v>
          </cell>
        </row>
        <row r="314">
          <cell r="A314" t="str">
            <v>B#001</v>
          </cell>
          <cell r="B314" t="str">
            <v>视频</v>
          </cell>
          <cell r="C314" t="str">
            <v>LED</v>
          </cell>
          <cell r="D314" t="str">
            <v>P1.8 LED Display Indoor Screen
 国产 P1.8 室内显示屏</v>
          </cell>
          <cell r="E314" t="str">
            <v>光翔、利亚德，每场为5天，每增加1天按0.5场核算</v>
          </cell>
          <cell r="F314" t="str">
            <v>平米</v>
          </cell>
          <cell r="G314">
            <v>1060</v>
          </cell>
        </row>
        <row r="315">
          <cell r="A315" t="str">
            <v>B#002</v>
          </cell>
          <cell r="B315" t="str">
            <v>视频</v>
          </cell>
          <cell r="C315" t="str">
            <v>LED</v>
          </cell>
          <cell r="D315" t="str">
            <v>P2 LED Display Indoor Screen
 国产 P2.5 室内显示屏</v>
          </cell>
          <cell r="E315" t="str">
            <v>光翔、利亚德，每场为5天，每增加1天按0.5场核算</v>
          </cell>
          <cell r="F315" t="str">
            <v>平米</v>
          </cell>
          <cell r="G315">
            <v>742</v>
          </cell>
        </row>
        <row r="316">
          <cell r="A316" t="str">
            <v>B#003</v>
          </cell>
          <cell r="B316" t="str">
            <v>视频</v>
          </cell>
          <cell r="C316" t="str">
            <v>LED</v>
          </cell>
          <cell r="D316" t="str">
            <v>P3 LED Display Indoor Screen
 国产 P3 室内显示屏</v>
          </cell>
          <cell r="E316" t="str">
            <v>光翔</v>
          </cell>
          <cell r="F316" t="str">
            <v>平米</v>
          </cell>
          <cell r="G316">
            <v>466.4</v>
          </cell>
        </row>
        <row r="317">
          <cell r="A317" t="str">
            <v>B#004</v>
          </cell>
          <cell r="B317" t="str">
            <v>视频</v>
          </cell>
          <cell r="C317" t="str">
            <v>LED</v>
          </cell>
          <cell r="D317" t="str">
            <v>P4 LED Display Indoor Screen
 国产 P4 室内显示屏</v>
          </cell>
          <cell r="E317" t="str">
            <v>光翔</v>
          </cell>
          <cell r="F317" t="str">
            <v>平米</v>
          </cell>
          <cell r="G317">
            <v>371</v>
          </cell>
        </row>
        <row r="318">
          <cell r="A318" t="str">
            <v>B#005</v>
          </cell>
          <cell r="B318" t="str">
            <v>视频</v>
          </cell>
          <cell r="C318" t="str">
            <v>LED</v>
          </cell>
          <cell r="D318" t="str">
            <v>P4 LED Display Outdoor Screen
 国产 P4 户外显示屏</v>
          </cell>
          <cell r="E318" t="str">
            <v>光翔</v>
          </cell>
          <cell r="F318" t="str">
            <v>平米</v>
          </cell>
          <cell r="G318">
            <v>400</v>
          </cell>
        </row>
        <row r="319">
          <cell r="A319" t="str">
            <v>B#006</v>
          </cell>
          <cell r="B319" t="str">
            <v>视频</v>
          </cell>
          <cell r="C319" t="str">
            <v>LED透明屏</v>
          </cell>
          <cell r="D319" t="str">
            <v>VTEAM 3.9mm Transparent Panel（500*1000mm）G3.9透明防水LED</v>
          </cell>
          <cell r="E319" t="str">
            <v>威特姆</v>
          </cell>
          <cell r="F319" t="str">
            <v>平米</v>
          </cell>
          <cell r="G319">
            <v>750</v>
          </cell>
        </row>
        <row r="320">
          <cell r="A320" t="str">
            <v>B#007</v>
          </cell>
          <cell r="B320" t="str">
            <v>视频</v>
          </cell>
          <cell r="C320" t="str">
            <v>LED透明屏</v>
          </cell>
          <cell r="D320" t="str">
            <v>（500*1000mm）G3.9透明防水LED（黑色）</v>
          </cell>
          <cell r="E320" t="str">
            <v>秀狐/光翔</v>
          </cell>
          <cell r="F320" t="str">
            <v>平米</v>
          </cell>
          <cell r="G320">
            <v>848</v>
          </cell>
        </row>
        <row r="321">
          <cell r="A321" t="str">
            <v>B#008</v>
          </cell>
          <cell r="B321" t="str">
            <v>视频</v>
          </cell>
          <cell r="C321" t="str">
            <v>LED地屏</v>
          </cell>
          <cell r="D321" t="str">
            <v>P3 floor LED Screen
 国产 P3 地屏</v>
          </cell>
          <cell r="E321" t="str">
            <v>光翔</v>
          </cell>
          <cell r="F321" t="str">
            <v>平米</v>
          </cell>
          <cell r="G321">
            <v>530</v>
          </cell>
        </row>
        <row r="322">
          <cell r="A322" t="str">
            <v>B#009</v>
          </cell>
          <cell r="B322" t="str">
            <v>视频</v>
          </cell>
          <cell r="C322" t="str">
            <v>LED地屏</v>
          </cell>
          <cell r="D322" t="str">
            <v>P4 floor LED Screen
 国产 P4 地屏</v>
          </cell>
          <cell r="E322" t="str">
            <v>光翔</v>
          </cell>
          <cell r="F322" t="str">
            <v>平米</v>
          </cell>
          <cell r="G322">
            <v>371</v>
          </cell>
        </row>
        <row r="323">
          <cell r="A323" t="str">
            <v>B#010</v>
          </cell>
          <cell r="B323" t="str">
            <v>视频</v>
          </cell>
          <cell r="C323" t="str">
            <v>LED地屏</v>
          </cell>
          <cell r="D323" t="str">
            <v>P6 floor LED Screen
 国产 P6 地屏</v>
          </cell>
          <cell r="E323" t="str">
            <v>光翔</v>
          </cell>
          <cell r="F323" t="str">
            <v>平米</v>
          </cell>
          <cell r="G323">
            <v>318</v>
          </cell>
        </row>
        <row r="324">
          <cell r="A324" t="str">
            <v>B#011</v>
          </cell>
          <cell r="B324" t="str">
            <v>视频</v>
          </cell>
          <cell r="C324" t="str">
            <v>LED柔性屏</v>
          </cell>
          <cell r="D324" t="str">
            <v>P2 LED Display Indoor Screen
 国产 P2.6 室内柔性屏</v>
          </cell>
          <cell r="E324" t="str">
            <v>光翔</v>
          </cell>
          <cell r="F324" t="str">
            <v>平米</v>
          </cell>
          <cell r="G324">
            <v>1060</v>
          </cell>
        </row>
        <row r="325">
          <cell r="A325" t="str">
            <v>B#012</v>
          </cell>
          <cell r="B325" t="str">
            <v>视频</v>
          </cell>
          <cell r="C325" t="str">
            <v>LED柔性屏</v>
          </cell>
          <cell r="D325" t="str">
            <v>P3 LED Display Indoor Screen
 国产 P3 柔性屏</v>
          </cell>
          <cell r="E325" t="str">
            <v>光翔</v>
          </cell>
          <cell r="F325" t="str">
            <v>平米</v>
          </cell>
          <cell r="G325">
            <v>848</v>
          </cell>
        </row>
        <row r="326">
          <cell r="A326" t="str">
            <v>B#013</v>
          </cell>
          <cell r="B326" t="str">
            <v>视频</v>
          </cell>
          <cell r="C326" t="str">
            <v>LED斜角屏</v>
          </cell>
          <cell r="D326" t="str">
            <v>P3 LED Display Indoor Screen
 国产 P3 斜角屏</v>
          </cell>
          <cell r="E326" t="str">
            <v>光翔</v>
          </cell>
          <cell r="F326" t="str">
            <v>平米</v>
          </cell>
          <cell r="G326">
            <v>530</v>
          </cell>
        </row>
        <row r="327">
          <cell r="A327" t="str">
            <v>B#014</v>
          </cell>
          <cell r="B327" t="str">
            <v>视频</v>
          </cell>
          <cell r="C327" t="str">
            <v>LED户外屏</v>
          </cell>
          <cell r="D327" t="str">
            <v>P3 LED Display Indoor Screen
 国产 P3 户外防水屏</v>
          </cell>
          <cell r="E327" t="str">
            <v>光翔</v>
          </cell>
          <cell r="F327" t="str">
            <v>平米</v>
          </cell>
          <cell r="G327">
            <v>424</v>
          </cell>
        </row>
        <row r="328">
          <cell r="A328" t="str">
            <v>B#015</v>
          </cell>
          <cell r="B328" t="str">
            <v>视频</v>
          </cell>
          <cell r="C328" t="str">
            <v>触控一体机</v>
          </cell>
          <cell r="D328" t="str">
            <v>智能触控一体机</v>
          </cell>
          <cell r="E328" t="str">
            <v>每场为3天，每增加一天按0.5场计费</v>
          </cell>
          <cell r="F328" t="str">
            <v>台</v>
          </cell>
          <cell r="G328">
            <v>1060</v>
          </cell>
        </row>
        <row r="329">
          <cell r="A329" t="str">
            <v>B#016</v>
          </cell>
          <cell r="B329" t="str">
            <v>视频</v>
          </cell>
          <cell r="C329" t="str">
            <v>进口投影</v>
          </cell>
          <cell r="D329" t="str">
            <v>进口 22000流明 4K</v>
          </cell>
          <cell r="E329" t="str">
            <v>Barco、Panasonic同等级高端4K激光投影机</v>
          </cell>
          <cell r="F329" t="str">
            <v>台</v>
          </cell>
        </row>
        <row r="330">
          <cell r="A330" t="str">
            <v>B#017</v>
          </cell>
          <cell r="B330" t="str">
            <v>视频</v>
          </cell>
          <cell r="C330" t="str">
            <v>进口投影</v>
          </cell>
          <cell r="D330" t="str">
            <v>进口 32000流明 4K</v>
          </cell>
          <cell r="E330" t="str">
            <v>Barco、Panasonic同等级高端4K激光投影机</v>
          </cell>
          <cell r="F330" t="str">
            <v>台</v>
          </cell>
        </row>
        <row r="331">
          <cell r="A331" t="str">
            <v>B#018</v>
          </cell>
          <cell r="B331" t="str">
            <v>视频</v>
          </cell>
          <cell r="C331" t="str">
            <v>进口投影</v>
          </cell>
          <cell r="D331" t="str">
            <v>激光投影机 12000流明以下</v>
          </cell>
          <cell r="E331" t="str">
            <v>Barco、Panasonic同等级高端激光投影机</v>
          </cell>
          <cell r="F331" t="str">
            <v>台</v>
          </cell>
          <cell r="G331">
            <v>8480</v>
          </cell>
        </row>
        <row r="332">
          <cell r="A332" t="str">
            <v>B#019</v>
          </cell>
          <cell r="B332" t="str">
            <v>视频</v>
          </cell>
          <cell r="C332" t="str">
            <v>进口投影</v>
          </cell>
          <cell r="D332" t="str">
            <v>激光投影机 22000流明</v>
          </cell>
          <cell r="E332" t="str">
            <v>Barco、Panasonic同等级高端激光投影机</v>
          </cell>
          <cell r="F332" t="str">
            <v>台</v>
          </cell>
          <cell r="G332">
            <v>10600</v>
          </cell>
        </row>
        <row r="333">
          <cell r="A333" t="str">
            <v>B#020</v>
          </cell>
          <cell r="B333" t="str">
            <v>视频</v>
          </cell>
          <cell r="C333" t="str">
            <v>进口投影</v>
          </cell>
          <cell r="D333" t="str">
            <v>激光投影机 32000流明</v>
          </cell>
          <cell r="E333" t="str">
            <v>Barco、Panasonic同等级高端激光投影机</v>
          </cell>
          <cell r="F333" t="str">
            <v>台</v>
          </cell>
        </row>
        <row r="334">
          <cell r="A334" t="str">
            <v>B#021</v>
          </cell>
          <cell r="B334" t="str">
            <v>视频</v>
          </cell>
          <cell r="C334" t="str">
            <v>进口投影</v>
          </cell>
          <cell r="D334" t="str">
            <v>激光投影机 35000流明</v>
          </cell>
          <cell r="E334" t="str">
            <v>Barco、Panasonic同等级高端激光投影机</v>
          </cell>
          <cell r="F334" t="str">
            <v>台</v>
          </cell>
        </row>
        <row r="335">
          <cell r="A335" t="str">
            <v>B#022</v>
          </cell>
          <cell r="B335" t="str">
            <v>视频</v>
          </cell>
          <cell r="C335" t="str">
            <v>进口投影</v>
          </cell>
          <cell r="D335" t="str">
            <v>激光投影机 40000流明</v>
          </cell>
          <cell r="E335" t="str">
            <v>Barco、Panasonic同等级高端激光投影机</v>
          </cell>
          <cell r="F335" t="str">
            <v>台</v>
          </cell>
        </row>
        <row r="336">
          <cell r="A336" t="str">
            <v>B#023</v>
          </cell>
          <cell r="B336" t="str">
            <v>视频</v>
          </cell>
          <cell r="C336" t="str">
            <v>进口投影</v>
          </cell>
          <cell r="D336" t="str">
            <v>激光投影机 52000流明</v>
          </cell>
          <cell r="E336" t="str">
            <v>Barco、Panasonic同等级高端激光投影机</v>
          </cell>
          <cell r="F336" t="str">
            <v>台</v>
          </cell>
        </row>
        <row r="337">
          <cell r="A337" t="str">
            <v>B#024</v>
          </cell>
          <cell r="B337" t="str">
            <v>视频</v>
          </cell>
          <cell r="C337" t="str">
            <v>国产投影</v>
          </cell>
          <cell r="D337" t="str">
            <v>12000流明</v>
          </cell>
          <cell r="E337" t="str">
            <v>SANYO PLC-XF4600C LCD Projector
 SANYO PLC-XF4600C LCD 三洋12000流明投影机</v>
          </cell>
          <cell r="F337" t="str">
            <v>台</v>
          </cell>
          <cell r="G337">
            <v>3816</v>
          </cell>
        </row>
        <row r="338">
          <cell r="A338" t="str">
            <v>B#025</v>
          </cell>
          <cell r="B338" t="str">
            <v>视频</v>
          </cell>
          <cell r="C338" t="str">
            <v>国产投影</v>
          </cell>
          <cell r="D338" t="str">
            <v>10000流明</v>
          </cell>
          <cell r="E338" t="str">
            <v>SANYO PLC-XF710C LCD Projector
 SANYO PLC-XF710C LCD 三洋10000流明投影机</v>
          </cell>
          <cell r="F338" t="str">
            <v>台</v>
          </cell>
          <cell r="G338">
            <v>3180</v>
          </cell>
        </row>
        <row r="339">
          <cell r="A339" t="str">
            <v>B#026</v>
          </cell>
          <cell r="B339" t="str">
            <v>视频</v>
          </cell>
          <cell r="C339" t="str">
            <v>国产投影</v>
          </cell>
          <cell r="D339" t="str">
            <v>6500流明</v>
          </cell>
          <cell r="E339" t="str">
            <v>SANYO PLC-XP1000C LCD Projector
 SANYO PLC-XP1000C LCD 三洋6500流明投影机</v>
          </cell>
          <cell r="F339" t="str">
            <v>台</v>
          </cell>
          <cell r="G339">
            <v>1590</v>
          </cell>
        </row>
        <row r="340">
          <cell r="A340" t="str">
            <v>B#027</v>
          </cell>
          <cell r="B340" t="str">
            <v>视频</v>
          </cell>
          <cell r="C340" t="str">
            <v>Lens 镜头</v>
          </cell>
          <cell r="D340" t="str">
            <v>进口超短焦镜头</v>
          </cell>
          <cell r="E340" t="str">
            <v>Barco TLD+ 0.37 Ultra Short throw lens
 Barco TLD+ 0.37 超短焦镜头</v>
          </cell>
          <cell r="F340" t="str">
            <v>台</v>
          </cell>
          <cell r="G340">
            <v>848</v>
          </cell>
        </row>
        <row r="341">
          <cell r="A341" t="str">
            <v>B#028</v>
          </cell>
          <cell r="B341" t="str">
            <v>视频</v>
          </cell>
          <cell r="C341" t="str">
            <v>Lens 镜头</v>
          </cell>
          <cell r="D341" t="str">
            <v>进口 定焦广角镜头</v>
          </cell>
          <cell r="E341" t="str">
            <v>Barco High Brightness TLD Short Focus Len
 Barco 定焦广角镜头</v>
          </cell>
          <cell r="F341" t="str">
            <v>只</v>
          </cell>
          <cell r="G341">
            <v>848</v>
          </cell>
        </row>
        <row r="342">
          <cell r="A342" t="str">
            <v>B#029</v>
          </cell>
          <cell r="B342" t="str">
            <v>视频</v>
          </cell>
          <cell r="C342" t="str">
            <v>Lens 镜头</v>
          </cell>
          <cell r="D342" t="str">
            <v>进口 变焦中长焦镜头</v>
          </cell>
          <cell r="E342" t="str">
            <v>Barco High Brightness TLD Zoom Len
 Barco 变焦中长焦镜头</v>
          </cell>
          <cell r="F342" t="str">
            <v>只</v>
          </cell>
          <cell r="G342">
            <v>848</v>
          </cell>
        </row>
        <row r="343">
          <cell r="A343" t="str">
            <v>B#030</v>
          </cell>
          <cell r="B343" t="str">
            <v>视频</v>
          </cell>
          <cell r="C343" t="str">
            <v>Lens 镜头</v>
          </cell>
          <cell r="D343" t="str">
            <v>进口 超长焦镜头</v>
          </cell>
          <cell r="E343" t="str">
            <v>Barco High Brightness TLD Long Focus Len
 Barco 超长焦镜头</v>
          </cell>
          <cell r="F343" t="str">
            <v>只</v>
          </cell>
          <cell r="G343">
            <v>848</v>
          </cell>
        </row>
        <row r="344">
          <cell r="A344" t="str">
            <v>B#031</v>
          </cell>
          <cell r="B344" t="str">
            <v>视频</v>
          </cell>
          <cell r="C344" t="str">
            <v>Screen 投影幕</v>
          </cell>
          <cell r="D344" t="str">
            <v>300″Front/Rear Fast-fold Screen
 300 寸正/背折叠投影幕</v>
          </cell>
          <cell r="E344" t="str">
            <v>-</v>
          </cell>
          <cell r="F344" t="str">
            <v>块</v>
          </cell>
          <cell r="G344">
            <v>848</v>
          </cell>
        </row>
        <row r="345">
          <cell r="A345" t="str">
            <v>B#032</v>
          </cell>
          <cell r="B345" t="str">
            <v>视频</v>
          </cell>
          <cell r="C345" t="str">
            <v>Screen 投影幕</v>
          </cell>
          <cell r="D345" t="str">
            <v>250″Front/Rear Fast-fold Screen
 250 寸正/背折叠投影幕</v>
          </cell>
          <cell r="E345" t="str">
            <v>-</v>
          </cell>
          <cell r="F345" t="str">
            <v>块</v>
          </cell>
          <cell r="G345">
            <v>636</v>
          </cell>
        </row>
        <row r="346">
          <cell r="A346" t="str">
            <v>B#033</v>
          </cell>
          <cell r="B346" t="str">
            <v>视频</v>
          </cell>
          <cell r="C346" t="str">
            <v>Screen 投影幕</v>
          </cell>
          <cell r="D346" t="str">
            <v>200″Front/Rear Fast-fold Screen
 200 寸正/背投影幕</v>
          </cell>
          <cell r="E346" t="str">
            <v>-</v>
          </cell>
          <cell r="F346" t="str">
            <v>块</v>
          </cell>
          <cell r="G346">
            <v>530</v>
          </cell>
        </row>
        <row r="347">
          <cell r="A347" t="str">
            <v>B#034</v>
          </cell>
          <cell r="B347" t="str">
            <v>视频</v>
          </cell>
          <cell r="C347" t="str">
            <v>Screen 投影幕</v>
          </cell>
          <cell r="D347" t="str">
            <v>180″Front/Rear Fast-fold Screen
 180 寸正/背折叠投影幕</v>
          </cell>
          <cell r="E347" t="str">
            <v>-</v>
          </cell>
          <cell r="F347" t="str">
            <v>块</v>
          </cell>
          <cell r="G347">
            <v>424</v>
          </cell>
        </row>
        <row r="348">
          <cell r="A348" t="str">
            <v>B#035</v>
          </cell>
          <cell r="B348" t="str">
            <v>视频</v>
          </cell>
          <cell r="C348" t="str">
            <v>Screen 投影幕</v>
          </cell>
          <cell r="D348" t="str">
            <v>150″Front/Rear Fast-fold Screen
 150 寸正/背折叠投影幕</v>
          </cell>
          <cell r="E348" t="str">
            <v>-</v>
          </cell>
          <cell r="F348" t="str">
            <v>块</v>
          </cell>
          <cell r="G348">
            <v>318</v>
          </cell>
        </row>
        <row r="349">
          <cell r="A349" t="str">
            <v>B#036</v>
          </cell>
          <cell r="B349" t="str">
            <v>视频</v>
          </cell>
          <cell r="C349" t="str">
            <v>Screen 投影幕</v>
          </cell>
          <cell r="D349" t="str">
            <v>120″ Front/Rear Fast-fold Screen
 120 寸正/背投影幕</v>
          </cell>
          <cell r="E349" t="str">
            <v>-</v>
          </cell>
          <cell r="F349" t="str">
            <v>块</v>
          </cell>
          <cell r="G349">
            <v>212</v>
          </cell>
        </row>
        <row r="350">
          <cell r="A350" t="str">
            <v>B#037</v>
          </cell>
          <cell r="B350" t="str">
            <v>视频</v>
          </cell>
          <cell r="C350" t="str">
            <v>显示器</v>
          </cell>
          <cell r="D350" t="str">
            <v>100寸等离子</v>
          </cell>
          <cell r="E350" t="str">
            <v>小米/夏普100吋等离子电视</v>
          </cell>
          <cell r="F350" t="str">
            <v>台</v>
          </cell>
          <cell r="G350">
            <v>4333.33</v>
          </cell>
        </row>
        <row r="351">
          <cell r="A351" t="str">
            <v>B#038</v>
          </cell>
          <cell r="B351" t="str">
            <v>视频</v>
          </cell>
          <cell r="C351" t="str">
            <v>显示器</v>
          </cell>
          <cell r="D351" t="str">
            <v>70寸等离子显示器</v>
          </cell>
          <cell r="E351" t="str">
            <v>夏普70液晶电视 70SU665A</v>
          </cell>
          <cell r="F351" t="str">
            <v>台</v>
          </cell>
          <cell r="G351">
            <v>1853.67</v>
          </cell>
        </row>
        <row r="352">
          <cell r="A352" t="str">
            <v>B#039</v>
          </cell>
          <cell r="B352" t="str">
            <v>视频</v>
          </cell>
          <cell r="C352" t="str">
            <v>显示器</v>
          </cell>
          <cell r="D352" t="str">
            <v>65 寸等离子显示器</v>
          </cell>
          <cell r="E352" t="str">
            <v>Panasonic TH-65PF10CK 65″HDTV Plasma Display
 松下65 寸等离子显示器（70“）</v>
          </cell>
          <cell r="F352" t="str">
            <v>台</v>
          </cell>
          <cell r="G352">
            <v>1590</v>
          </cell>
        </row>
        <row r="353">
          <cell r="A353" t="str">
            <v>B#040</v>
          </cell>
          <cell r="B353" t="str">
            <v>视频</v>
          </cell>
          <cell r="C353" t="str">
            <v>显示器</v>
          </cell>
          <cell r="D353" t="str">
            <v>60 寸等离子显示器</v>
          </cell>
          <cell r="E353" t="str">
            <v>LG 60LG63CJ-CA 等离子电视</v>
          </cell>
          <cell r="F353" t="str">
            <v>台</v>
          </cell>
          <cell r="G353">
            <v>636</v>
          </cell>
        </row>
        <row r="354">
          <cell r="A354" t="str">
            <v>B#041</v>
          </cell>
          <cell r="B354" t="str">
            <v>视频</v>
          </cell>
          <cell r="C354" t="str">
            <v>显示器</v>
          </cell>
          <cell r="D354" t="str">
            <v>55寸等离子</v>
          </cell>
          <cell r="E354" t="str">
            <v>小米/夏普55吋等离子 电视</v>
          </cell>
          <cell r="F354" t="str">
            <v> 台 </v>
          </cell>
          <cell r="G354">
            <v>1272</v>
          </cell>
        </row>
        <row r="355">
          <cell r="A355" t="str">
            <v>B#042</v>
          </cell>
          <cell r="B355" t="str">
            <v>视频</v>
          </cell>
          <cell r="C355" t="str">
            <v>显示器</v>
          </cell>
          <cell r="D355" t="str">
            <v>50 寸等离子显示器</v>
          </cell>
          <cell r="E355" t="str">
            <v>Panasonic TH-50PF12CK 50″HDTV Plasma Display
 松下50 寸等离子显示器</v>
          </cell>
          <cell r="F355" t="str">
            <v>台</v>
          </cell>
          <cell r="G355">
            <v>825.74</v>
          </cell>
        </row>
        <row r="356">
          <cell r="A356" t="str">
            <v>B#043</v>
          </cell>
          <cell r="B356" t="str">
            <v>视频</v>
          </cell>
          <cell r="C356" t="str">
            <v>显示器</v>
          </cell>
          <cell r="D356" t="str">
            <v>42 寸等离子显示器</v>
          </cell>
          <cell r="E356" t="str">
            <v>Panasonic TH-42PWD 42″ Plasma Display
 松下42 寸等离子显示器</v>
          </cell>
          <cell r="F356" t="str">
            <v>台</v>
          </cell>
          <cell r="G356">
            <v>521.52</v>
          </cell>
        </row>
        <row r="357">
          <cell r="A357" t="str">
            <v>B#044</v>
          </cell>
          <cell r="B357" t="str">
            <v>视频</v>
          </cell>
          <cell r="C357" t="str">
            <v>显示器</v>
          </cell>
          <cell r="D357" t="str">
            <v>32″ LCD HDTV
 32 寸高清液晶电视</v>
          </cell>
          <cell r="E357" t="str">
            <v>-</v>
          </cell>
          <cell r="F357" t="str">
            <v>台</v>
          </cell>
          <cell r="G357">
            <v>246.98</v>
          </cell>
        </row>
        <row r="358">
          <cell r="A358" t="str">
            <v>B#045</v>
          </cell>
          <cell r="B358" t="str">
            <v>视频</v>
          </cell>
          <cell r="C358" t="str">
            <v>显示器</v>
          </cell>
          <cell r="D358" t="str">
            <v>19-22″ LCD Display
 19-22 寸液晶显示器</v>
          </cell>
          <cell r="E358" t="str">
            <v>-</v>
          </cell>
          <cell r="F358" t="str">
            <v>台</v>
          </cell>
          <cell r="G358">
            <v>161.12</v>
          </cell>
        </row>
        <row r="359">
          <cell r="A359" t="str">
            <v>B#046</v>
          </cell>
          <cell r="B359" t="str">
            <v>视频</v>
          </cell>
          <cell r="C359" t="str">
            <v>Video Control System 
 操作系统--视频处理器</v>
          </cell>
          <cell r="D359" t="str">
            <v>Barco Folsom Encore E2
 Barco Folsom Encore 高清视频处理器</v>
          </cell>
          <cell r="E359" t="str">
            <v>品牌：Barco，型号：E2</v>
          </cell>
          <cell r="F359" t="str">
            <v>台</v>
          </cell>
          <cell r="G359">
            <v>12500</v>
          </cell>
        </row>
        <row r="360">
          <cell r="A360" t="str">
            <v>B#047</v>
          </cell>
          <cell r="B360" t="str">
            <v>视频</v>
          </cell>
          <cell r="C360" t="str">
            <v>Video Control System 
 操作系统--视频处理器</v>
          </cell>
          <cell r="D360" t="str">
            <v>V6服务器-高清视频处理器</v>
          </cell>
          <cell r="E360" t="str">
            <v>MAGNIMAGA V6服务器</v>
          </cell>
          <cell r="F360" t="str">
            <v>台</v>
          </cell>
          <cell r="G360">
            <v>5300</v>
          </cell>
        </row>
        <row r="361">
          <cell r="A361" t="str">
            <v>B#048</v>
          </cell>
          <cell r="B361" t="str">
            <v>视频</v>
          </cell>
          <cell r="C361" t="str">
            <v>Video Control System 
 操作系统--视频处理器</v>
          </cell>
          <cell r="D361" t="str">
            <v>V8服务器-高清视频处理器</v>
          </cell>
          <cell r="E361" t="str">
            <v>MAGNIMAGA V8服务器兼容大中小活动场景</v>
          </cell>
          <cell r="F361" t="str">
            <v>台</v>
          </cell>
          <cell r="G361">
            <v>5733.33</v>
          </cell>
        </row>
        <row r="362">
          <cell r="A362" t="str">
            <v>B#049</v>
          </cell>
          <cell r="B362" t="str">
            <v>视频</v>
          </cell>
          <cell r="C362" t="str">
            <v>Video Control System 
 操作系统--视频处理器</v>
          </cell>
          <cell r="D362" t="str">
            <v>D12-高清视频处理器</v>
          </cell>
          <cell r="E362" t="str">
            <v>NOVASTAR-D12服务器兼容大中小活动场景</v>
          </cell>
          <cell r="F362" t="str">
            <v>台</v>
          </cell>
          <cell r="G362">
            <v>6000</v>
          </cell>
        </row>
        <row r="363">
          <cell r="A363" t="str">
            <v>B#050</v>
          </cell>
          <cell r="B363" t="str">
            <v>视频</v>
          </cell>
          <cell r="C363" t="str">
            <v>Video Control System 
 操作系统--视频处理器</v>
          </cell>
          <cell r="D363" t="str">
            <v>Barco Folsom Encore
 E2 Gen 2 BTO
 Barco Folsom Encore barco高清视频处理器</v>
          </cell>
          <cell r="E363" t="str">
            <v>品牌：Barco，型号：
 E2 Gen 2 BTO处理器-兼容大中小活动使用</v>
          </cell>
          <cell r="F363" t="str">
            <v>台</v>
          </cell>
          <cell r="G363">
            <v>14310</v>
          </cell>
        </row>
        <row r="364">
          <cell r="A364" t="str">
            <v>B#051</v>
          </cell>
          <cell r="B364" t="str">
            <v>视频</v>
          </cell>
          <cell r="C364" t="str">
            <v>Video Control System 
 操作系统--视频处理器</v>
          </cell>
          <cell r="D364" t="str">
            <v>Barco Folsom Encore HD VP 3ME
 Barco Folsom Encore 高清视频处理器</v>
          </cell>
          <cell r="E364" t="str">
            <v>品牌：Barco，型号：VP 3ME</v>
          </cell>
          <cell r="F364" t="str">
            <v>台</v>
          </cell>
          <cell r="G364">
            <v>2120</v>
          </cell>
        </row>
        <row r="365">
          <cell r="A365" t="str">
            <v>B#052</v>
          </cell>
          <cell r="B365" t="str">
            <v>视频</v>
          </cell>
          <cell r="C365" t="str">
            <v>Video Control System 
 操作系统-视频处理器</v>
          </cell>
          <cell r="D365" t="str">
            <v>MAGNIMAGE MIG-V3 2K视频处理器</v>
          </cell>
          <cell r="E365" t="str">
            <v>-</v>
          </cell>
          <cell r="F365" t="str">
            <v>台</v>
          </cell>
          <cell r="G365">
            <v>2544</v>
          </cell>
        </row>
        <row r="366">
          <cell r="A366" t="str">
            <v>B#053</v>
          </cell>
          <cell r="B366" t="str">
            <v>视频</v>
          </cell>
          <cell r="C366" t="str">
            <v>Video Control System 
 操作系统-视频转换器</v>
          </cell>
          <cell r="D366" t="str">
            <v>MAGNIMAGE MIG-590 转换器 </v>
          </cell>
          <cell r="E366" t="str">
            <v>-</v>
          </cell>
          <cell r="F366" t="str">
            <v>台</v>
          </cell>
          <cell r="G366">
            <v>900</v>
          </cell>
        </row>
        <row r="367">
          <cell r="A367" t="str">
            <v>B#054</v>
          </cell>
          <cell r="B367" t="str">
            <v>视频</v>
          </cell>
          <cell r="C367" t="str">
            <v>LED处理器</v>
          </cell>
          <cell r="D367" t="str">
            <v>LED/LEC Processor
 国产 LED/LEC 处理器</v>
          </cell>
          <cell r="E367" t="str">
            <v>-</v>
          </cell>
          <cell r="F367" t="str">
            <v>台</v>
          </cell>
          <cell r="G367">
            <v>633.33</v>
          </cell>
        </row>
        <row r="368">
          <cell r="A368" t="str">
            <v>B#055</v>
          </cell>
          <cell r="B368" t="str">
            <v>视频</v>
          </cell>
          <cell r="C368" t="str">
            <v>Video Control System 
 操作系统-控台</v>
          </cell>
          <cell r="D368" t="str">
            <v>MAGNIMAGE MIG-H1 控制台</v>
          </cell>
          <cell r="E368" t="str">
            <v>-</v>
          </cell>
          <cell r="F368" t="str">
            <v>台</v>
          </cell>
          <cell r="G368">
            <v>2120</v>
          </cell>
        </row>
        <row r="369">
          <cell r="A369" t="str">
            <v>B#056</v>
          </cell>
          <cell r="B369" t="str">
            <v>视频</v>
          </cell>
          <cell r="C369" t="str">
            <v>Video Control System 
 操作系统-控台</v>
          </cell>
          <cell r="D369" t="str">
            <v>BARCO EC40 控制台</v>
          </cell>
          <cell r="E369" t="str">
            <v>Barco 控台，搭配barcoE2/E2lite使用-兼容中小活动场景</v>
          </cell>
          <cell r="F369" t="str">
            <v>台</v>
          </cell>
        </row>
        <row r="370">
          <cell r="A370" t="str">
            <v>B#057</v>
          </cell>
          <cell r="B370" t="str">
            <v>视频</v>
          </cell>
          <cell r="C370" t="str">
            <v>Video Control System 
 操作系统-控台</v>
          </cell>
          <cell r="D370" t="str">
            <v>EC-210 控制台-barco大型新款控台</v>
          </cell>
          <cell r="E370" t="str">
            <v>Barco EC-210 控台兼容大中小活动场景</v>
          </cell>
          <cell r="F370" t="str">
            <v>台</v>
          </cell>
        </row>
        <row r="371">
          <cell r="A371" t="str">
            <v>B#058</v>
          </cell>
          <cell r="B371" t="str">
            <v>视频</v>
          </cell>
          <cell r="C371" t="str">
            <v>Video Control System 
 操作系统-控台</v>
          </cell>
          <cell r="D371" t="str">
            <v>淡入淡出切换器</v>
          </cell>
          <cell r="E371" t="str">
            <v>MAGNIMAGA-640淡入淡出切换器</v>
          </cell>
          <cell r="F371" t="str">
            <v>台</v>
          </cell>
          <cell r="G371">
            <v>2066.67</v>
          </cell>
        </row>
        <row r="372">
          <cell r="A372" t="str">
            <v>B#059</v>
          </cell>
          <cell r="B372" t="str">
            <v>视频</v>
          </cell>
          <cell r="C372" t="str">
            <v>Video Control System 
 操作系统-控台</v>
          </cell>
          <cell r="D372" t="str">
            <v>C3控制器-中大型控台</v>
          </cell>
          <cell r="E372" t="str">
            <v>NOVASTAR-C3控制器 控制台 控台中大型活动使用</v>
          </cell>
          <cell r="F372" t="str">
            <v>台</v>
          </cell>
        </row>
        <row r="373">
          <cell r="A373" t="str">
            <v>B#060</v>
          </cell>
          <cell r="B373" t="str">
            <v>视频</v>
          </cell>
          <cell r="C373" t="str">
            <v>Video Control System 
 操作系统-控台</v>
          </cell>
          <cell r="D373" t="str">
            <v>H8视频控制器-中大型控台</v>
          </cell>
          <cell r="E373" t="str">
            <v>MAGNIMAGA H6 Event Controller 中大型视频控制器控台</v>
          </cell>
          <cell r="F373" t="str">
            <v>台</v>
          </cell>
        </row>
        <row r="374">
          <cell r="A374" t="str">
            <v>B#061</v>
          </cell>
          <cell r="B374" t="str">
            <v>视频</v>
          </cell>
          <cell r="C374" t="str">
            <v>Video Control System 
 操作系统-控台</v>
          </cell>
          <cell r="D374" t="str">
            <v>H6视频控制器-中小型控台</v>
          </cell>
          <cell r="E374" t="str">
            <v>MAGNIMAGA H6 Event Controller 小型视频控制器控台</v>
          </cell>
          <cell r="F374" t="str">
            <v>台</v>
          </cell>
          <cell r="G374">
            <v>2833.33</v>
          </cell>
        </row>
        <row r="375">
          <cell r="A375" t="str">
            <v>B#062</v>
          </cell>
          <cell r="B375" t="str">
            <v>视频</v>
          </cell>
          <cell r="C375" t="str">
            <v>Video Control System 
 操作系统-控台</v>
          </cell>
          <cell r="D375" t="str">
            <v>BARCO EC200 控制台</v>
          </cell>
          <cell r="E375" t="str">
            <v>Barco</v>
          </cell>
          <cell r="F375" t="str">
            <v>台</v>
          </cell>
        </row>
        <row r="376">
          <cell r="A376" t="str">
            <v>B#063</v>
          </cell>
          <cell r="B376" t="str">
            <v>视频</v>
          </cell>
          <cell r="C376" t="str">
            <v>Video Control System 
 操作系统--视频播放器</v>
          </cell>
          <cell r="D376" t="str">
            <v>WATCHOUT Programming
 WATCHOUT 主机（含编程、解密单元、显示服务器、拼接同步器）</v>
          </cell>
          <cell r="E376" t="str">
            <v>-</v>
          </cell>
          <cell r="F376" t="str">
            <v>次</v>
          </cell>
          <cell r="G376">
            <v>2900</v>
          </cell>
        </row>
        <row r="377">
          <cell r="A377" t="str">
            <v>B#064</v>
          </cell>
          <cell r="B377" t="str">
            <v>视频</v>
          </cell>
          <cell r="C377" t="str">
            <v>Video Control System 
 操作系统--视频播放器</v>
          </cell>
          <cell r="D377" t="str">
            <v>WATCHOUT VP</v>
          </cell>
          <cell r="E377" t="str">
            <v>-</v>
          </cell>
          <cell r="F377" t="str">
            <v>通道</v>
          </cell>
          <cell r="G377">
            <v>1900</v>
          </cell>
        </row>
        <row r="378">
          <cell r="A378" t="str">
            <v>B#065</v>
          </cell>
          <cell r="B378" t="str">
            <v>视频</v>
          </cell>
          <cell r="C378" t="str">
            <v>Video Control System 
 操作系统--视频播放器</v>
          </cell>
          <cell r="D378" t="str">
            <v>hirender - S3-</v>
          </cell>
          <cell r="E378" t="str">
            <v>品牌：hirender 媒体播控服务器</v>
          </cell>
          <cell r="F378" t="str">
            <v>台</v>
          </cell>
          <cell r="G378">
            <v>1833.33</v>
          </cell>
        </row>
        <row r="379">
          <cell r="A379" t="str">
            <v>B#066</v>
          </cell>
          <cell r="B379" t="str">
            <v>视频</v>
          </cell>
          <cell r="C379" t="str">
            <v>Other Video Auxiliary Equipment 
 其它视频辅助设备</v>
          </cell>
          <cell r="D379" t="str">
            <v>触摸屏</v>
          </cell>
          <cell r="E379" t="str">
            <v>65’</v>
          </cell>
          <cell r="F379" t="str">
            <v>台</v>
          </cell>
          <cell r="G379">
            <v>1666.67</v>
          </cell>
        </row>
        <row r="380">
          <cell r="A380" t="str">
            <v>B#067</v>
          </cell>
          <cell r="B380" t="str">
            <v>视频</v>
          </cell>
          <cell r="C380" t="str">
            <v>Other Video Auxiliary Equipment 
 其它视频辅助设备</v>
          </cell>
          <cell r="D380" t="str">
            <v>触摸屏</v>
          </cell>
          <cell r="E380" t="str">
            <v>55’</v>
          </cell>
          <cell r="F380" t="str">
            <v>台</v>
          </cell>
          <cell r="G380">
            <v>1187.2</v>
          </cell>
        </row>
        <row r="381">
          <cell r="A381" t="str">
            <v>B#068</v>
          </cell>
          <cell r="B381" t="str">
            <v>视频</v>
          </cell>
          <cell r="C381" t="str">
            <v>Other Video Auxiliary Equipment 
 其它视频辅助设备</v>
          </cell>
          <cell r="D381" t="str">
            <v>触摸屏</v>
          </cell>
          <cell r="E381" t="str">
            <v>42’</v>
          </cell>
          <cell r="F381" t="str">
            <v>台</v>
          </cell>
          <cell r="G381">
            <v>890.4</v>
          </cell>
        </row>
        <row r="382">
          <cell r="A382" t="str">
            <v>B#069</v>
          </cell>
          <cell r="B382" t="str">
            <v>视频</v>
          </cell>
          <cell r="C382" t="str">
            <v>Other Video Auxiliary Equipment 
 其它视频辅助设备</v>
          </cell>
          <cell r="D382" t="str">
            <v>视频分配器</v>
          </cell>
          <cell r="E382" t="str">
            <v>EXTRON VGA DA1:4 DISTRIBUTION AMPLIFIER</v>
          </cell>
          <cell r="F382" t="str">
            <v>台</v>
          </cell>
          <cell r="G382">
            <v>212</v>
          </cell>
        </row>
        <row r="383">
          <cell r="A383" t="str">
            <v>B#070</v>
          </cell>
          <cell r="B383" t="str">
            <v>视频</v>
          </cell>
          <cell r="C383" t="str">
            <v>Other Video Auxiliary Equipment 
 其它视频辅助设备</v>
          </cell>
          <cell r="D383" t="str">
            <v>Apple Notebook
 Apple 笔记本电脑</v>
          </cell>
          <cell r="E383" t="str">
            <v>近两年款机型</v>
          </cell>
          <cell r="F383" t="str">
            <v>台</v>
          </cell>
          <cell r="G383">
            <v>400</v>
          </cell>
        </row>
        <row r="384">
          <cell r="A384" t="str">
            <v>B#071</v>
          </cell>
          <cell r="B384" t="str">
            <v>视频</v>
          </cell>
          <cell r="C384" t="str">
            <v>Other Video Auxiliary Equipment 
 其它视频辅助设备</v>
          </cell>
          <cell r="D384" t="str">
            <v>Apple iMac
 Apple 一体机电脑</v>
          </cell>
          <cell r="E384" t="str">
            <v>近两年款机型（设备租赁）</v>
          </cell>
          <cell r="F384" t="str">
            <v>台</v>
          </cell>
          <cell r="G384">
            <v>700</v>
          </cell>
        </row>
        <row r="385">
          <cell r="A385" t="str">
            <v>B#072</v>
          </cell>
          <cell r="B385" t="str">
            <v>视频</v>
          </cell>
          <cell r="C385" t="str">
            <v>Other Video Auxiliary Equipment 
 其它视频辅助设备</v>
          </cell>
          <cell r="D385" t="str">
            <v>Apple Mac Pro
 Apple 台式电脑</v>
          </cell>
          <cell r="E385" t="str">
            <v>近两年款机型</v>
          </cell>
          <cell r="F385" t="str">
            <v>台</v>
          </cell>
          <cell r="G385">
            <v>400</v>
          </cell>
        </row>
        <row r="386">
          <cell r="A386" t="str">
            <v>B#073</v>
          </cell>
          <cell r="B386" t="str">
            <v>视频</v>
          </cell>
          <cell r="C386" t="str">
            <v>Other Video Auxiliary Equipment 
 其它视频辅助设备</v>
          </cell>
          <cell r="D386" t="str">
            <v>苹果工作站</v>
          </cell>
          <cell r="E386" t="str">
            <v>近 Apple Mac Pro专业级台式工作站（设备租赁）</v>
          </cell>
          <cell r="F386" t="str">
            <v>台</v>
          </cell>
          <cell r="G386">
            <v>848</v>
          </cell>
        </row>
        <row r="387">
          <cell r="A387" t="str">
            <v>B#074</v>
          </cell>
          <cell r="B387" t="str">
            <v>视频</v>
          </cell>
          <cell r="C387" t="str">
            <v>Other Video Auxiliary Equipment 
 其它视频辅助设备</v>
          </cell>
          <cell r="D387" t="str">
            <v>D′San Cue lights PC-433-mini
 D′San PC-433-mini 无线长距离翻页提示器</v>
          </cell>
          <cell r="E387" t="str">
            <v>-</v>
          </cell>
          <cell r="F387" t="str">
            <v>个</v>
          </cell>
          <cell r="G387">
            <v>344.5</v>
          </cell>
        </row>
        <row r="388">
          <cell r="A388" t="str">
            <v>B#075</v>
          </cell>
          <cell r="B388" t="str">
            <v>视频</v>
          </cell>
          <cell r="C388" t="str">
            <v>Other Video Auxiliary Equipment 
 其它视频辅助设备</v>
          </cell>
          <cell r="D388" t="str">
            <v>专业提示翻页器（一托二）</v>
          </cell>
          <cell r="E388" t="str">
            <v>PerfectCue</v>
          </cell>
          <cell r="F388" t="str">
            <v>套</v>
          </cell>
          <cell r="G388">
            <v>371</v>
          </cell>
        </row>
        <row r="389">
          <cell r="A389" t="str">
            <v>B#076</v>
          </cell>
          <cell r="B389" t="str">
            <v>视频</v>
          </cell>
          <cell r="C389" t="str">
            <v>Other Video Auxiliary Equipment 
 其它视频辅助设备</v>
          </cell>
          <cell r="D389" t="str">
            <v>专业提示翻页器（一托四）</v>
          </cell>
          <cell r="E389" t="str">
            <v>PerfectCue</v>
          </cell>
          <cell r="F389" t="str">
            <v>套</v>
          </cell>
          <cell r="G389">
            <v>702</v>
          </cell>
        </row>
        <row r="390">
          <cell r="A390" t="str">
            <v>B#077</v>
          </cell>
          <cell r="B390" t="str">
            <v>视频</v>
          </cell>
          <cell r="C390" t="str">
            <v>Other Video Auxiliary Equipment 
 其它视频辅助设备</v>
          </cell>
          <cell r="D390" t="str">
            <v>专业提示翻页器（一托八）</v>
          </cell>
          <cell r="E390" t="str">
            <v>PerfectCue</v>
          </cell>
          <cell r="F390" t="str">
            <v>套</v>
          </cell>
          <cell r="G390">
            <v>1272</v>
          </cell>
        </row>
        <row r="391">
          <cell r="A391" t="str">
            <v>B#078</v>
          </cell>
          <cell r="B391" t="str">
            <v>视频</v>
          </cell>
          <cell r="C391" t="str">
            <v>Other Video Auxiliary Equipment 
 其它视频辅助设备</v>
          </cell>
          <cell r="D391" t="str">
            <v>Prompter
 普通翻页提示器</v>
          </cell>
          <cell r="E391" t="str">
            <v>-</v>
          </cell>
          <cell r="F391" t="str">
            <v>个</v>
          </cell>
          <cell r="G391">
            <v>95.4</v>
          </cell>
        </row>
        <row r="392">
          <cell r="A392" t="str">
            <v>B#079</v>
          </cell>
          <cell r="B392" t="str">
            <v>视频</v>
          </cell>
          <cell r="C392" t="str">
            <v>Other Video Auxiliary Equipment 
 其它视频辅助设备</v>
          </cell>
          <cell r="D392" t="str">
            <v>光纤线</v>
          </cell>
          <cell r="E392" t="str">
            <v>Optical Filber System（100m/条，100米内部不计费
 大于100米按每条计费）</v>
          </cell>
          <cell r="F392" t="str">
            <v>条</v>
          </cell>
          <cell r="G392">
            <v>440</v>
          </cell>
        </row>
        <row r="393">
          <cell r="A393" t="str">
            <v>B#080</v>
          </cell>
          <cell r="B393" t="str">
            <v>视频</v>
          </cell>
          <cell r="C393" t="str">
            <v>Other Video Auxiliary Equipment 
 其它视频辅助设备</v>
          </cell>
          <cell r="D393" t="str">
            <v>光纤传输处理器</v>
          </cell>
          <cell r="E393" t="str">
            <v>Optic fiber cables between all dispaly and playback</v>
          </cell>
          <cell r="F393" t="str">
            <v>台</v>
          </cell>
          <cell r="G393">
            <v>493.33</v>
          </cell>
        </row>
        <row r="394">
          <cell r="A394" t="str">
            <v>B#081</v>
          </cell>
          <cell r="B394" t="str">
            <v>视频</v>
          </cell>
          <cell r="C394" t="str">
            <v>Other Video Auxiliary Equipment 
 其它视频辅助设备</v>
          </cell>
          <cell r="D394" t="str">
            <v>千兆交换机</v>
          </cell>
          <cell r="E394" t="str">
            <v>1000baseT Switch &amp; Cat5 Ethernet Cable</v>
          </cell>
          <cell r="F394" t="str">
            <v>台</v>
          </cell>
          <cell r="G394">
            <v>371</v>
          </cell>
        </row>
        <row r="395">
          <cell r="A395" t="str">
            <v>B#082</v>
          </cell>
          <cell r="B395" t="str">
            <v>音频</v>
          </cell>
          <cell r="C395" t="str">
            <v>Loudspeaker
 高档音箱</v>
          </cell>
          <cell r="D395" t="str">
            <v>线阵音箱</v>
          </cell>
          <cell r="E395" t="str">
            <v>L-acoustics、D&amp;B、EAW、Meyersound、C-MARK</v>
          </cell>
          <cell r="F395" t="str">
            <v>台</v>
          </cell>
          <cell r="G395">
            <v>848</v>
          </cell>
        </row>
        <row r="396">
          <cell r="A396" t="str">
            <v>B#083</v>
          </cell>
          <cell r="B396" t="str">
            <v>音频</v>
          </cell>
          <cell r="C396" t="str">
            <v>Loudspeaker
 高档音箱</v>
          </cell>
          <cell r="D396" t="str">
            <v>线阵超低音音箱</v>
          </cell>
          <cell r="E396" t="str">
            <v>L-acoustics、D&amp;B、EAW、Meyersound、C-MARK</v>
          </cell>
          <cell r="F396" t="str">
            <v>台</v>
          </cell>
          <cell r="G396">
            <v>1060</v>
          </cell>
        </row>
        <row r="397">
          <cell r="A397" t="str">
            <v>B#084</v>
          </cell>
          <cell r="B397" t="str">
            <v>音频</v>
          </cell>
          <cell r="C397" t="str">
            <v>Loudspeaker
 高档音箱</v>
          </cell>
          <cell r="D397" t="str">
            <v>线阵低音音箱</v>
          </cell>
          <cell r="E397" t="str">
            <v>L-acoustics、D&amp;B、EAW、Meyersound、C-MARK</v>
          </cell>
          <cell r="F397" t="str">
            <v>台</v>
          </cell>
          <cell r="G397">
            <v>583.33</v>
          </cell>
        </row>
        <row r="398">
          <cell r="A398" t="str">
            <v>B#085</v>
          </cell>
          <cell r="B398" t="str">
            <v>音频</v>
          </cell>
          <cell r="C398" t="str">
            <v>Loudspeaker
 高档音箱</v>
          </cell>
          <cell r="D398" t="str">
            <v>线阵反送</v>
          </cell>
          <cell r="E398" t="str">
            <v>L-acoustics、D&amp;B、EAW、Meyersound、C-MARK</v>
          </cell>
          <cell r="F398" t="str">
            <v>台</v>
          </cell>
          <cell r="G398">
            <v>689</v>
          </cell>
        </row>
        <row r="399">
          <cell r="A399" t="str">
            <v>B#086</v>
          </cell>
          <cell r="B399" t="str">
            <v>音频</v>
          </cell>
          <cell r="C399" t="str">
            <v>Loudspeaker
 高档音箱</v>
          </cell>
          <cell r="D399" t="str">
            <v>全频音箱</v>
          </cell>
          <cell r="E399" t="str">
            <v>JBL、EAW、Meyersound、D&amp;B</v>
          </cell>
          <cell r="F399" t="str">
            <v>台</v>
          </cell>
          <cell r="G399">
            <v>763.2</v>
          </cell>
        </row>
        <row r="400">
          <cell r="A400" t="str">
            <v>B#087</v>
          </cell>
          <cell r="B400" t="str">
            <v>音频</v>
          </cell>
          <cell r="C400" t="str">
            <v>Loudspeaker
 高档音箱</v>
          </cell>
          <cell r="D400" t="str">
            <v>全频低音音箱</v>
          </cell>
          <cell r="E400" t="str">
            <v>JBL、EAW、Meyersound、D&amp;B</v>
          </cell>
          <cell r="F400" t="str">
            <v>台</v>
          </cell>
          <cell r="G400">
            <v>763.2</v>
          </cell>
        </row>
        <row r="401">
          <cell r="A401" t="str">
            <v>B#088</v>
          </cell>
          <cell r="B401" t="str">
            <v>音频</v>
          </cell>
          <cell r="C401" t="str">
            <v>Loudspeaker
 高档音箱</v>
          </cell>
          <cell r="D401" t="str">
            <v>全频反送</v>
          </cell>
          <cell r="E401" t="str">
            <v>JBL、EAW、Meyersound、D&amp;B</v>
          </cell>
          <cell r="F401" t="str">
            <v>台</v>
          </cell>
          <cell r="G401">
            <v>614.8</v>
          </cell>
        </row>
        <row r="402">
          <cell r="A402" t="str">
            <v>B#089</v>
          </cell>
          <cell r="B402" t="str">
            <v>音频</v>
          </cell>
          <cell r="C402" t="str">
            <v>Loudspeaker
 中档音箱</v>
          </cell>
          <cell r="D402" t="str">
            <v>线阵音箱</v>
          </cell>
          <cell r="E402" t="str">
            <v>JBL、Hivi、JVC、Peavey Electronics</v>
          </cell>
          <cell r="F402" t="str">
            <v>台</v>
          </cell>
          <cell r="G402">
            <v>636</v>
          </cell>
        </row>
        <row r="403">
          <cell r="A403" t="str">
            <v>B#090</v>
          </cell>
          <cell r="B403" t="str">
            <v>音频</v>
          </cell>
          <cell r="C403" t="str">
            <v>Loudspeaker
 中档音箱</v>
          </cell>
          <cell r="D403" t="str">
            <v>线阵超低音音箱</v>
          </cell>
          <cell r="E403" t="str">
            <v>JBL、Hivi、JVC、Peavey Electronics</v>
          </cell>
          <cell r="F403" t="str">
            <v>台</v>
          </cell>
          <cell r="G403">
            <v>636</v>
          </cell>
        </row>
        <row r="404">
          <cell r="A404" t="str">
            <v>B#091</v>
          </cell>
          <cell r="B404" t="str">
            <v>音频</v>
          </cell>
          <cell r="C404" t="str">
            <v>Loudspeaker
 中档音箱</v>
          </cell>
          <cell r="D404" t="str">
            <v>线阵低音音箱</v>
          </cell>
          <cell r="E404" t="str">
            <v>JBL、Hivi、JVC、Peavey Electronics</v>
          </cell>
          <cell r="F404" t="str">
            <v>台</v>
          </cell>
          <cell r="G404">
            <v>636</v>
          </cell>
        </row>
        <row r="405">
          <cell r="A405" t="str">
            <v>B#092</v>
          </cell>
          <cell r="B405" t="str">
            <v>音频</v>
          </cell>
          <cell r="C405" t="str">
            <v>Loudspeaker
 中档音箱</v>
          </cell>
          <cell r="D405" t="str">
            <v>线阵反送</v>
          </cell>
          <cell r="E405" t="str">
            <v>JBL、Hivi、JVC、Peavey Electronics</v>
          </cell>
          <cell r="F405" t="str">
            <v>台</v>
          </cell>
          <cell r="G405">
            <v>636</v>
          </cell>
        </row>
        <row r="406">
          <cell r="A406" t="str">
            <v>B#093</v>
          </cell>
          <cell r="B406" t="str">
            <v>音频</v>
          </cell>
          <cell r="C406" t="str">
            <v>Loudspeaker
 中档音箱</v>
          </cell>
          <cell r="D406" t="str">
            <v>全频音箱</v>
          </cell>
          <cell r="E406" t="str">
            <v>力素(NEXO)、JBL、JVC</v>
          </cell>
          <cell r="F406" t="str">
            <v>台</v>
          </cell>
          <cell r="G406">
            <v>560</v>
          </cell>
        </row>
        <row r="407">
          <cell r="A407" t="str">
            <v>B#094</v>
          </cell>
          <cell r="B407" t="str">
            <v>音频</v>
          </cell>
          <cell r="C407" t="str">
            <v>Loudspeaker
 中档音箱</v>
          </cell>
          <cell r="D407" t="str">
            <v>全频低音音箱</v>
          </cell>
          <cell r="E407" t="str">
            <v>力素(NEXO)、JBL、JVC</v>
          </cell>
          <cell r="F407" t="str">
            <v>台</v>
          </cell>
          <cell r="G407">
            <v>583</v>
          </cell>
        </row>
        <row r="408">
          <cell r="A408" t="str">
            <v>B#095</v>
          </cell>
          <cell r="B408" t="str">
            <v>音频</v>
          </cell>
          <cell r="C408" t="str">
            <v>Loudspeaker
 中档音箱</v>
          </cell>
          <cell r="D408" t="str">
            <v>全频反送</v>
          </cell>
          <cell r="E408" t="str">
            <v>力素(NEXO)、JBL、JVC</v>
          </cell>
          <cell r="F408" t="str">
            <v>台</v>
          </cell>
          <cell r="G408">
            <v>499</v>
          </cell>
        </row>
        <row r="409">
          <cell r="A409" t="str">
            <v>B#096</v>
          </cell>
          <cell r="B409" t="str">
            <v>音频</v>
          </cell>
          <cell r="C409" t="str">
            <v>音箱</v>
          </cell>
          <cell r="D409" t="str">
            <v>小音箱</v>
          </cell>
          <cell r="E409" t="str">
            <v>雅马哈（YAMAHA）NX-N500</v>
          </cell>
          <cell r="F409" t="str">
            <v>对</v>
          </cell>
          <cell r="G409">
            <v>318</v>
          </cell>
        </row>
        <row r="410">
          <cell r="A410" t="str">
            <v>B#097</v>
          </cell>
          <cell r="B410" t="str">
            <v>音频</v>
          </cell>
          <cell r="C410" t="str">
            <v>AMP
 功放</v>
          </cell>
          <cell r="D410" t="str">
            <v>数字功放</v>
          </cell>
          <cell r="E410" t="str">
            <v>Nexo、D&amp;B、Crown</v>
          </cell>
          <cell r="F410" t="str">
            <v>台</v>
          </cell>
          <cell r="G410">
            <v>416.67</v>
          </cell>
        </row>
        <row r="411">
          <cell r="A411" t="str">
            <v>B#098</v>
          </cell>
          <cell r="B411" t="str">
            <v>音频</v>
          </cell>
          <cell r="C411" t="str">
            <v>Mixer
 调音台</v>
          </cell>
          <cell r="D411" t="str">
            <v>YAMAHA CL5 Digital Mixer (72ch)
 YAMAHA CL5 数字调音台（72 路）</v>
          </cell>
          <cell r="E411" t="str">
            <v>YAMAHA</v>
          </cell>
          <cell r="F411" t="str">
            <v>台</v>
          </cell>
          <cell r="G411">
            <v>2650</v>
          </cell>
        </row>
        <row r="412">
          <cell r="A412" t="str">
            <v>B#099</v>
          </cell>
          <cell r="B412" t="str">
            <v>音频</v>
          </cell>
          <cell r="C412" t="str">
            <v>Mixer
 调音台</v>
          </cell>
          <cell r="D412" t="str">
            <v>YAMAHA M7CL Digital Mixer (48ch)
 YAMAHA M7CL 数字调音台（48 路）</v>
          </cell>
          <cell r="E412" t="str">
            <v>YAMAHA</v>
          </cell>
          <cell r="F412" t="str">
            <v>台</v>
          </cell>
          <cell r="G412">
            <v>1266.67</v>
          </cell>
        </row>
        <row r="413">
          <cell r="A413" t="str">
            <v>B#100</v>
          </cell>
          <cell r="B413" t="str">
            <v>音频</v>
          </cell>
          <cell r="C413" t="str">
            <v>Mixer
 调音台</v>
          </cell>
          <cell r="D413" t="str">
            <v>YAMAHA LS9-32 Digital Mixer (32ch)
 YAMAHA LS9-32 数字调音台（32 路）</v>
          </cell>
          <cell r="E413" t="str">
            <v>YAMAHA</v>
          </cell>
          <cell r="F413" t="str">
            <v>台</v>
          </cell>
          <cell r="G413">
            <v>2200</v>
          </cell>
        </row>
        <row r="414">
          <cell r="A414" t="str">
            <v>B#101</v>
          </cell>
          <cell r="B414" t="str">
            <v>音频</v>
          </cell>
          <cell r="C414" t="str">
            <v>Mixer
 调音台</v>
          </cell>
          <cell r="D414" t="str">
            <v>YAMAHA 01V96 Digital Mixer (16 ch)
 YAMAHA 01V96 数字调音台（16 路）</v>
          </cell>
          <cell r="E414" t="str">
            <v>YAMAHA</v>
          </cell>
          <cell r="F414" t="str">
            <v>台</v>
          </cell>
          <cell r="G414">
            <v>1200</v>
          </cell>
        </row>
        <row r="415">
          <cell r="A415" t="str">
            <v>B#102</v>
          </cell>
          <cell r="B415" t="str">
            <v>音频</v>
          </cell>
          <cell r="C415" t="str">
            <v>Mixer
 调音台</v>
          </cell>
          <cell r="D415" t="str">
            <v>MIDAS M32 （32路数字调音台）</v>
          </cell>
          <cell r="E415" t="str">
            <v>MIDAS</v>
          </cell>
          <cell r="F415" t="str">
            <v>台</v>
          </cell>
          <cell r="G415">
            <v>2374.4</v>
          </cell>
        </row>
        <row r="416">
          <cell r="A416" t="str">
            <v>B#103</v>
          </cell>
          <cell r="B416" t="str">
            <v>音频</v>
          </cell>
          <cell r="C416" t="str">
            <v>Mixer
 调音台</v>
          </cell>
          <cell r="D416" t="str">
            <v>Digico SD5 Digital Sound Console 数字调音台</v>
          </cell>
          <cell r="E416" t="str">
            <v>Digico</v>
          </cell>
          <cell r="F416" t="str">
            <v>台</v>
          </cell>
          <cell r="G416">
            <v>2968</v>
          </cell>
        </row>
        <row r="417">
          <cell r="A417" t="str">
            <v>B#104</v>
          </cell>
          <cell r="B417" t="str">
            <v>音频</v>
          </cell>
          <cell r="C417" t="str">
            <v>Mixer
 调音台</v>
          </cell>
          <cell r="D417" t="str">
            <v>Digico SD8 Digital Sound Console 数字调音台</v>
          </cell>
          <cell r="E417" t="str">
            <v>Digico</v>
          </cell>
          <cell r="F417" t="str">
            <v>台</v>
          </cell>
          <cell r="G417">
            <v>2968</v>
          </cell>
        </row>
        <row r="418">
          <cell r="A418" t="str">
            <v>B#105</v>
          </cell>
          <cell r="B418" t="str">
            <v>音频</v>
          </cell>
          <cell r="C418" t="str">
            <v>Mixer
 调音台</v>
          </cell>
          <cell r="D418" t="str">
            <v>Digico SD11 Digital Sound Console 数字调音台</v>
          </cell>
          <cell r="E418" t="str">
            <v>Digico</v>
          </cell>
          <cell r="F418" t="str">
            <v>台</v>
          </cell>
          <cell r="G418">
            <v>3180</v>
          </cell>
        </row>
        <row r="419">
          <cell r="A419" t="str">
            <v>B#115</v>
          </cell>
          <cell r="B419" t="str">
            <v>音频</v>
          </cell>
          <cell r="C419" t="str">
            <v>Microphone
 话筒</v>
          </cell>
          <cell r="D419" t="str">
            <v>SHURE BETA53 Headset Mic
 SHURE BETA53 无线头戴话筒</v>
          </cell>
          <cell r="E419" t="str">
            <v>SHURE</v>
          </cell>
          <cell r="F419" t="str">
            <v>只</v>
          </cell>
          <cell r="G419">
            <v>159</v>
          </cell>
        </row>
        <row r="420">
          <cell r="A420" t="str">
            <v>B#116</v>
          </cell>
          <cell r="B420" t="str">
            <v>音频</v>
          </cell>
          <cell r="C420" t="str">
            <v>Microphone
 话筒</v>
          </cell>
          <cell r="D420" t="str">
            <v>SHURE UHF Wireless Lapel Mic WL183
 SHURE WL183 无线领夹话筒</v>
          </cell>
          <cell r="E420" t="str">
            <v>SHURE</v>
          </cell>
          <cell r="F420" t="str">
            <v>只</v>
          </cell>
          <cell r="G420">
            <v>159</v>
          </cell>
        </row>
        <row r="421">
          <cell r="A421" t="str">
            <v>B#117</v>
          </cell>
          <cell r="B421" t="str">
            <v>音频</v>
          </cell>
          <cell r="C421" t="str">
            <v>Microphone
 话筒</v>
          </cell>
          <cell r="D421" t="str">
            <v>SHURE U2 Wireless BETA58A Hand-hold Mic (Q10A)
 SHURE U2 BETA58A（Q10A）无线手持话筒</v>
          </cell>
          <cell r="E421" t="str">
            <v>SHURE</v>
          </cell>
          <cell r="F421" t="str">
            <v>只</v>
          </cell>
          <cell r="G421">
            <v>169.6</v>
          </cell>
        </row>
        <row r="422">
          <cell r="A422" t="str">
            <v>B#118</v>
          </cell>
          <cell r="B422" t="str">
            <v>音频</v>
          </cell>
          <cell r="C422" t="str">
            <v>Microphone
 话筒</v>
          </cell>
          <cell r="D422" t="str">
            <v>Audio Technica AT859/8615 Lectern Mic
 铁三角AT859/8615 有线讲台鹅颈话筒</v>
          </cell>
          <cell r="E422" t="str">
            <v>铁三角</v>
          </cell>
          <cell r="F422" t="str">
            <v>只</v>
          </cell>
          <cell r="G422">
            <v>185.5</v>
          </cell>
        </row>
        <row r="423">
          <cell r="A423" t="str">
            <v>B#119</v>
          </cell>
          <cell r="B423" t="str">
            <v>音频</v>
          </cell>
          <cell r="C423" t="str">
            <v>Microphone
 话筒</v>
          </cell>
          <cell r="D423" t="str">
            <v>SHURE UHF Wireless Tables Mic/SXL14- WH 30 JB)
 SHURE SXL14- WH 30 JB 无线鹅颈讲台话筒</v>
          </cell>
          <cell r="E423" t="str">
            <v>SHURE</v>
          </cell>
          <cell r="F423" t="str">
            <v>只</v>
          </cell>
          <cell r="G423">
            <v>183.33</v>
          </cell>
        </row>
        <row r="424">
          <cell r="A424" t="str">
            <v>B#120</v>
          </cell>
          <cell r="B424" t="str">
            <v>音频</v>
          </cell>
          <cell r="C424" t="str">
            <v>Microphone
 话筒</v>
          </cell>
          <cell r="D424" t="str">
            <v>SHURE UR4D (Q10A) Receiver
 SHURE UR4D (Q10A) 无线话筒接收机（含天线分配器、通州中继、天线分配混合器）</v>
          </cell>
          <cell r="E424" t="str">
            <v>SHURE</v>
          </cell>
          <cell r="F424" t="str">
            <v>台</v>
          </cell>
          <cell r="G424">
            <v>424</v>
          </cell>
        </row>
        <row r="425">
          <cell r="A425" t="str">
            <v>B#121</v>
          </cell>
          <cell r="B425" t="str">
            <v>音频</v>
          </cell>
          <cell r="C425" t="str">
            <v>小蜜蜂</v>
          </cell>
          <cell r="D425" t="str">
            <v>SHURE UHF Wireless Lapel Mic WL184
 SHURE WL184 无线领夹话筒</v>
          </cell>
          <cell r="E425" t="str">
            <v>SHURE</v>
          </cell>
          <cell r="F425" t="str">
            <v>台</v>
          </cell>
          <cell r="G425">
            <v>159</v>
          </cell>
        </row>
        <row r="426">
          <cell r="A426" t="str">
            <v>B#122</v>
          </cell>
          <cell r="B426" t="str">
            <v>音频</v>
          </cell>
          <cell r="C426" t="str">
            <v>Other Audio Auxiliary Equipment 
 其它音频辅助设备</v>
          </cell>
          <cell r="D426" t="str">
            <v>TELEX BTR800 Wireless Intercom Master
 TELEX BTR800 无线对讲主机</v>
          </cell>
          <cell r="E426" t="str">
            <v>TELEX</v>
          </cell>
          <cell r="F426" t="str">
            <v>台</v>
          </cell>
          <cell r="G426">
            <v>1060</v>
          </cell>
        </row>
        <row r="427">
          <cell r="A427" t="str">
            <v>B#123</v>
          </cell>
          <cell r="B427" t="str">
            <v>音频</v>
          </cell>
          <cell r="C427" t="str">
            <v>Other Audio Auxiliary Equipment 
 其它音频辅助设备</v>
          </cell>
          <cell r="D427" t="str">
            <v>TELEX TR800 Wireless Intercom Belt Pack C/W Headset
 TELEX TR800 无线对讲耳机/腰包</v>
          </cell>
          <cell r="E427" t="str">
            <v>TELEX</v>
          </cell>
          <cell r="F427" t="str">
            <v>只</v>
          </cell>
          <cell r="G427">
            <v>318</v>
          </cell>
        </row>
        <row r="428">
          <cell r="A428" t="str">
            <v>B#124</v>
          </cell>
          <cell r="B428" t="str">
            <v>音频</v>
          </cell>
          <cell r="C428" t="str">
            <v>Other Audio Auxiliary Equipment 
 其它音频辅助设备</v>
          </cell>
          <cell r="D428" t="str">
            <v>5G无线数字内通，LT750 主机</v>
          </cell>
          <cell r="E428" t="str">
            <v>LAON</v>
          </cell>
          <cell r="F428" t="str">
            <v>台</v>
          </cell>
          <cell r="G428">
            <v>1219</v>
          </cell>
        </row>
        <row r="429">
          <cell r="A429" t="str">
            <v>B#125</v>
          </cell>
          <cell r="B429" t="str">
            <v>音频</v>
          </cell>
          <cell r="C429" t="str">
            <v>Other Audio Auxiliary Equipment 
 其它音频辅助设备</v>
          </cell>
          <cell r="D429" t="str">
            <v>5G无线数字内通，LT750 子机+耳机</v>
          </cell>
          <cell r="E429" t="str">
            <v>LAON</v>
          </cell>
          <cell r="F429" t="str">
            <v>台</v>
          </cell>
          <cell r="G429">
            <v>212</v>
          </cell>
        </row>
        <row r="430">
          <cell r="A430" t="str">
            <v>B#126</v>
          </cell>
          <cell r="B430" t="str">
            <v>音频</v>
          </cell>
          <cell r="C430" t="str">
            <v>Other Audio Auxiliary Equipment 
 其它音频辅助设备</v>
          </cell>
          <cell r="D430" t="str">
            <v>5G无线数字内通，LT750 5G 信号放大器</v>
          </cell>
          <cell r="E430" t="str">
            <v>LAON</v>
          </cell>
          <cell r="F430" t="str">
            <v>台</v>
          </cell>
          <cell r="G430">
            <v>318</v>
          </cell>
        </row>
        <row r="431">
          <cell r="A431" t="str">
            <v>B#127</v>
          </cell>
          <cell r="B431" t="str">
            <v>音频</v>
          </cell>
          <cell r="C431" t="str">
            <v>Other Audio Auxiliary Equipment 
 其它音频辅助设备</v>
          </cell>
          <cell r="D431" t="str">
            <v>EAR MONITOR SENNHEISER IEM300-G3 无线监听系统</v>
          </cell>
          <cell r="E431" t="str">
            <v>SENNHEISER</v>
          </cell>
          <cell r="F431" t="str">
            <v>台</v>
          </cell>
          <cell r="G431">
            <v>212</v>
          </cell>
        </row>
        <row r="432">
          <cell r="A432" t="str">
            <v>B#128</v>
          </cell>
          <cell r="B432" t="str">
            <v>音频</v>
          </cell>
          <cell r="C432" t="str">
            <v>Other Audio Auxiliary Equipment 
 其它音频辅助设备</v>
          </cell>
          <cell r="D432" t="str">
            <v>EAR MONITOR SENNHEISER IEM300-G2 无线监听系统</v>
          </cell>
          <cell r="E432" t="str">
            <v>SENNHEISER</v>
          </cell>
          <cell r="F432" t="str">
            <v>台</v>
          </cell>
          <cell r="G432">
            <v>318</v>
          </cell>
        </row>
        <row r="433">
          <cell r="A433" t="str">
            <v>B#129</v>
          </cell>
          <cell r="B433" t="str">
            <v>音频</v>
          </cell>
          <cell r="C433" t="str">
            <v>Other Audio Auxiliary Equipment 
 其它音频辅助设备</v>
          </cell>
          <cell r="D433" t="str">
            <v>Walking-Talkie
 无线对讲机</v>
          </cell>
          <cell r="E433" t="str">
            <v>-</v>
          </cell>
          <cell r="F433" t="str">
            <v>台</v>
          </cell>
          <cell r="G433">
            <v>42.4</v>
          </cell>
        </row>
        <row r="434">
          <cell r="A434" t="str">
            <v>B#130</v>
          </cell>
          <cell r="B434" t="str">
            <v>音频</v>
          </cell>
          <cell r="C434" t="str">
            <v>Other Audio Auxiliary Equipment 
 其它音频辅助设备</v>
          </cell>
          <cell r="D434" t="str">
            <v>处理器</v>
          </cell>
          <cell r="E434" t="str">
            <v>Crossover/Controller PS 15 TD</v>
          </cell>
          <cell r="F434" t="str">
            <v>台</v>
          </cell>
          <cell r="G434">
            <v>212</v>
          </cell>
        </row>
        <row r="435">
          <cell r="A435" t="str">
            <v>B#131</v>
          </cell>
          <cell r="B435" t="str">
            <v>灯光</v>
          </cell>
          <cell r="C435" t="str">
            <v>电脑灯</v>
          </cell>
          <cell r="D435" t="str">
            <v>多色LOGO 片</v>
          </cell>
          <cell r="E435" t="str">
            <v>含可做多色LOGO灯片</v>
          </cell>
          <cell r="F435" t="str">
            <v>片</v>
          </cell>
          <cell r="G435">
            <v>180.2</v>
          </cell>
        </row>
        <row r="436">
          <cell r="A436" t="str">
            <v>B#132</v>
          </cell>
          <cell r="B436" t="str">
            <v>灯光</v>
          </cell>
          <cell r="C436" t="str">
            <v>电脑灯</v>
          </cell>
          <cell r="D436" t="str">
            <v>单色LOGO 片</v>
          </cell>
          <cell r="E436" t="str">
            <v>单色LOGO灯片</v>
          </cell>
          <cell r="F436" t="str">
            <v>片</v>
          </cell>
          <cell r="G436">
            <v>95.4</v>
          </cell>
        </row>
        <row r="437">
          <cell r="A437" t="str">
            <v>B#133</v>
          </cell>
          <cell r="B437" t="str">
            <v>灯光</v>
          </cell>
          <cell r="C437" t="str">
            <v>电脑灯</v>
          </cell>
          <cell r="D437" t="str">
            <v>电脑染色灯1500W WASH</v>
          </cell>
          <cell r="E437" t="str">
            <v>JOLLY COLOR 1500 /TERBLY V2000W-1500</v>
          </cell>
          <cell r="F437" t="str">
            <v>台</v>
          </cell>
          <cell r="G437">
            <v>530</v>
          </cell>
        </row>
        <row r="438">
          <cell r="A438" t="str">
            <v>B#134</v>
          </cell>
          <cell r="B438" t="str">
            <v>灯光</v>
          </cell>
          <cell r="C438" t="str">
            <v>电脑灯</v>
          </cell>
          <cell r="D438" t="str">
            <v>电脑染色灯2000W WASH</v>
          </cell>
          <cell r="E438" t="str">
            <v>FINEART WASH /MAC 2000XB</v>
          </cell>
          <cell r="F438" t="str">
            <v>台</v>
          </cell>
          <cell r="G438">
            <v>689</v>
          </cell>
        </row>
        <row r="439">
          <cell r="A439" t="str">
            <v>B#135</v>
          </cell>
          <cell r="B439" t="str">
            <v>灯光</v>
          </cell>
          <cell r="C439" t="str">
            <v>电脑灯</v>
          </cell>
          <cell r="D439" t="str">
            <v>电脑图案灯1200W SPOT</v>
          </cell>
          <cell r="E439" t="str">
            <v>ROBE SPOT 1200 /FINE 2000</v>
          </cell>
          <cell r="F439" t="str">
            <v>台</v>
          </cell>
          <cell r="G439">
            <v>424</v>
          </cell>
        </row>
        <row r="440">
          <cell r="A440" t="str">
            <v>B#136</v>
          </cell>
          <cell r="B440" t="str">
            <v>灯光</v>
          </cell>
          <cell r="C440" t="str">
            <v>电脑灯</v>
          </cell>
          <cell r="D440" t="str">
            <v>电脑图案灯1500W SPOT</v>
          </cell>
          <cell r="E440" t="str">
            <v>ROBE SPOT 1500 /TERBLY V2500S-1500</v>
          </cell>
          <cell r="F440" t="str">
            <v>台</v>
          </cell>
          <cell r="G440">
            <v>530</v>
          </cell>
        </row>
        <row r="441">
          <cell r="A441" t="str">
            <v>B#137</v>
          </cell>
          <cell r="B441" t="str">
            <v>灯光</v>
          </cell>
          <cell r="C441" t="str">
            <v>电脑灯</v>
          </cell>
          <cell r="D441" t="str">
            <v>电脑图案灯2000W SPOT</v>
          </cell>
          <cell r="E441" t="str">
            <v>FINEART SPOT 1000E</v>
          </cell>
          <cell r="F441" t="str">
            <v>台</v>
          </cell>
          <cell r="G441">
            <v>742</v>
          </cell>
        </row>
        <row r="442">
          <cell r="A442" t="str">
            <v>B#138</v>
          </cell>
          <cell r="B442" t="str">
            <v>灯光</v>
          </cell>
          <cell r="C442" t="str">
            <v>电脑灯</v>
          </cell>
          <cell r="D442" t="str">
            <v>电脑光束灯230W BEAM</v>
          </cell>
          <cell r="E442" t="str">
            <v>GTD-230 /LEES 230 /MRT -230 /</v>
          </cell>
          <cell r="F442" t="str">
            <v>台</v>
          </cell>
          <cell r="G442">
            <v>296</v>
          </cell>
        </row>
        <row r="443">
          <cell r="A443" t="str">
            <v>B#139</v>
          </cell>
          <cell r="B443" t="str">
            <v>灯光</v>
          </cell>
          <cell r="C443" t="str">
            <v>电脑灯</v>
          </cell>
          <cell r="D443" t="str">
            <v>电脑光束灯330W BEAM</v>
          </cell>
          <cell r="E443" t="str">
            <v>JOLLY COUPE X-5 /GTD-330</v>
          </cell>
          <cell r="F443" t="str">
            <v>台</v>
          </cell>
          <cell r="G443">
            <v>371</v>
          </cell>
        </row>
        <row r="444">
          <cell r="A444" t="str">
            <v>B#140</v>
          </cell>
          <cell r="B444" t="str">
            <v>灯光</v>
          </cell>
          <cell r="C444" t="str">
            <v>电脑灯</v>
          </cell>
          <cell r="D444" t="str">
            <v>电脑光束灯1500W BEAM</v>
          </cell>
          <cell r="E444" t="str">
            <v>FINE1500</v>
          </cell>
          <cell r="F444" t="str">
            <v>台</v>
          </cell>
          <cell r="G444">
            <v>498.2</v>
          </cell>
        </row>
        <row r="445">
          <cell r="A445" t="str">
            <v>B#141</v>
          </cell>
          <cell r="B445" t="str">
            <v>灯光</v>
          </cell>
          <cell r="C445" t="str">
            <v>电脑灯</v>
          </cell>
          <cell r="D445" t="str">
            <v>电脑图案切割灯（SPOT切割系列）</v>
          </cell>
          <cell r="E445" t="str">
            <v>TERBLY GL-6 /GTD-1500 /PR-5000 /FINE 1000E PERF</v>
          </cell>
          <cell r="F445" t="str">
            <v>台</v>
          </cell>
          <cell r="G445">
            <v>689</v>
          </cell>
        </row>
        <row r="446">
          <cell r="A446" t="str">
            <v>B#142</v>
          </cell>
          <cell r="B446" t="str">
            <v>灯光</v>
          </cell>
          <cell r="C446" t="str">
            <v>电脑灯</v>
          </cell>
          <cell r="D446" t="str">
            <v>电脑三合一光束灯</v>
          </cell>
          <cell r="E446" t="str">
            <v>JOLLY COUPE X-3 /ACME 380 /FINEART 470</v>
          </cell>
          <cell r="F446" t="str">
            <v>台</v>
          </cell>
          <cell r="G446">
            <v>366.67</v>
          </cell>
        </row>
        <row r="447">
          <cell r="A447" t="str">
            <v>B#143</v>
          </cell>
          <cell r="B447" t="str">
            <v>灯光</v>
          </cell>
          <cell r="C447" t="str">
            <v>电脑灯</v>
          </cell>
          <cell r="D447" t="str">
            <v>摇头LED染色灯</v>
          </cell>
          <cell r="E447" t="str">
            <v>TERBLY OK190Z- ZOOM MOVING /FINEART 1519</v>
          </cell>
          <cell r="F447" t="str">
            <v>台</v>
          </cell>
          <cell r="G447">
            <v>302.1</v>
          </cell>
        </row>
        <row r="448">
          <cell r="A448" t="str">
            <v>B#144</v>
          </cell>
          <cell r="B448" t="str">
            <v>灯光</v>
          </cell>
          <cell r="C448" t="str">
            <v>电脑灯</v>
          </cell>
          <cell r="D448" t="str">
            <v>电脑摇头灯</v>
          </cell>
          <cell r="E448" t="str">
            <v>ACME 560 Z</v>
          </cell>
          <cell r="F448" t="str">
            <v>台</v>
          </cell>
          <cell r="G448">
            <v>302.1</v>
          </cell>
        </row>
        <row r="449">
          <cell r="A449" t="str">
            <v>B#145</v>
          </cell>
          <cell r="B449" t="str">
            <v>灯光</v>
          </cell>
          <cell r="C449" t="str">
            <v>Fixture 
 常规灯具</v>
          </cell>
          <cell r="D449" t="str">
            <v>Moving LED Par
 摇头LED PAR 灯</v>
          </cell>
          <cell r="E449" t="str">
            <v>ACME CM系列/EK 系列</v>
          </cell>
          <cell r="F449" t="str">
            <v>台</v>
          </cell>
          <cell r="G449">
            <v>253.33</v>
          </cell>
        </row>
        <row r="450">
          <cell r="A450" t="str">
            <v>B#146</v>
          </cell>
          <cell r="B450" t="str">
            <v>灯光</v>
          </cell>
          <cell r="C450" t="str">
            <v>Fixture 
 常规灯具</v>
          </cell>
          <cell r="D450" t="str">
            <v>LED Wallwash -3W*18 1 Meter
 LED 洗墙换色灯</v>
          </cell>
          <cell r="E450" t="str">
            <v>-</v>
          </cell>
          <cell r="F450" t="str">
            <v>台</v>
          </cell>
          <cell r="G450">
            <v>183.33</v>
          </cell>
        </row>
        <row r="451">
          <cell r="A451" t="str">
            <v>B#147</v>
          </cell>
          <cell r="B451" t="str">
            <v>灯光</v>
          </cell>
          <cell r="C451" t="str">
            <v>Fixture 
 常规灯具</v>
          </cell>
          <cell r="D451" t="str">
            <v>ETC Source Four Profile spotlight( 26°,19°,50°,36°)
 ETC Source Four 造型灯( 26°,19°,50°,36°)</v>
          </cell>
          <cell r="E451" t="str">
            <v>-</v>
          </cell>
          <cell r="F451" t="str">
            <v>只</v>
          </cell>
          <cell r="G451">
            <v>176.67</v>
          </cell>
        </row>
        <row r="452">
          <cell r="A452" t="str">
            <v>B#148</v>
          </cell>
          <cell r="B452" t="str">
            <v>灯光</v>
          </cell>
          <cell r="C452" t="str">
            <v>Fixture 
 常规灯具</v>
          </cell>
          <cell r="D452" t="str">
            <v>4 Bulb Floodlight
 四头灯</v>
          </cell>
          <cell r="E452" t="str">
            <v>-</v>
          </cell>
          <cell r="F452" t="str">
            <v>只</v>
          </cell>
          <cell r="G452">
            <v>190.8</v>
          </cell>
        </row>
        <row r="453">
          <cell r="A453" t="str">
            <v>B#149</v>
          </cell>
          <cell r="B453" t="str">
            <v>灯光</v>
          </cell>
          <cell r="C453" t="str">
            <v>Fixture 
 常规灯具</v>
          </cell>
          <cell r="D453" t="str">
            <v>8 Bulb Floodlight
 八头灯</v>
          </cell>
          <cell r="E453" t="str">
            <v>-</v>
          </cell>
          <cell r="F453" t="str">
            <v>只</v>
          </cell>
          <cell r="G453">
            <v>402.8</v>
          </cell>
        </row>
        <row r="454">
          <cell r="A454" t="str">
            <v>B#150</v>
          </cell>
          <cell r="B454" t="str">
            <v>灯光</v>
          </cell>
          <cell r="C454" t="str">
            <v>Fixture 
 常规灯具</v>
          </cell>
          <cell r="D454" t="str">
            <v>Follow Spot (1200w)
 追光灯</v>
          </cell>
          <cell r="E454" t="str">
            <v>-</v>
          </cell>
          <cell r="F454" t="str">
            <v>台</v>
          </cell>
          <cell r="G454">
            <v>381.6</v>
          </cell>
        </row>
        <row r="455">
          <cell r="A455" t="str">
            <v>B#151</v>
          </cell>
          <cell r="B455" t="str">
            <v>灯光</v>
          </cell>
          <cell r="C455" t="str">
            <v>Fixture 
 常规灯具</v>
          </cell>
          <cell r="D455" t="str">
            <v>Follow Spot (2500w)
 追光灯</v>
          </cell>
          <cell r="E455" t="str">
            <v>-</v>
          </cell>
          <cell r="F455" t="str">
            <v>台</v>
          </cell>
          <cell r="G455">
            <v>699.6</v>
          </cell>
        </row>
        <row r="456">
          <cell r="A456" t="str">
            <v>B#152</v>
          </cell>
          <cell r="B456" t="str">
            <v>灯光</v>
          </cell>
          <cell r="C456" t="str">
            <v>Fixture 
 常规灯具</v>
          </cell>
          <cell r="D456" t="str">
            <v>Follow Spot (4000w)
 追光灯</v>
          </cell>
          <cell r="E456" t="str">
            <v>HMI-4000W /XE-4000Z</v>
          </cell>
          <cell r="F456" t="str">
            <v>台</v>
          </cell>
          <cell r="G456">
            <v>636</v>
          </cell>
        </row>
        <row r="457">
          <cell r="A457" t="str">
            <v>B#153</v>
          </cell>
          <cell r="B457" t="str">
            <v>灯光</v>
          </cell>
          <cell r="C457" t="str">
            <v>Fixture 
 常规灯具</v>
          </cell>
          <cell r="D457" t="str">
            <v>多功能面光灯</v>
          </cell>
          <cell r="E457" t="str">
            <v>ETC EA PAR 700W</v>
          </cell>
          <cell r="F457" t="str">
            <v>台</v>
          </cell>
          <cell r="G457">
            <v>127.2</v>
          </cell>
        </row>
        <row r="458">
          <cell r="A458" t="str">
            <v>B#154</v>
          </cell>
          <cell r="B458" t="str">
            <v>灯光</v>
          </cell>
          <cell r="C458" t="str">
            <v>Fixture 
 常规灯具</v>
          </cell>
          <cell r="D458" t="str">
            <v>LED矩阵灯</v>
          </cell>
          <cell r="E458" t="str">
            <v>-</v>
          </cell>
          <cell r="F458" t="str">
            <v>台</v>
          </cell>
          <cell r="G458">
            <v>127.2</v>
          </cell>
        </row>
        <row r="459">
          <cell r="A459" t="str">
            <v>B#155</v>
          </cell>
          <cell r="B459" t="str">
            <v>灯光</v>
          </cell>
          <cell r="C459" t="str">
            <v>Effect Lights 
 效果灯</v>
          </cell>
          <cell r="D459" t="str">
            <v>LED条形灯，光束</v>
          </cell>
          <cell r="E459" t="str">
            <v>ACME TB 1230QW</v>
          </cell>
          <cell r="F459" t="str">
            <v>台</v>
          </cell>
          <cell r="G459">
            <v>212</v>
          </cell>
        </row>
        <row r="460">
          <cell r="A460" t="str">
            <v>B#156</v>
          </cell>
          <cell r="B460" t="str">
            <v>灯光</v>
          </cell>
          <cell r="C460" t="str">
            <v>Effect Lights 
 效果灯</v>
          </cell>
          <cell r="D460" t="str">
            <v>LED条形灯，大颗粒灯珠</v>
          </cell>
          <cell r="E460" t="str">
            <v>ACME TB 1060</v>
          </cell>
          <cell r="F460" t="str">
            <v>台</v>
          </cell>
          <cell r="G460">
            <v>508.8</v>
          </cell>
        </row>
        <row r="461">
          <cell r="A461" t="str">
            <v>B#157</v>
          </cell>
          <cell r="B461" t="str">
            <v>灯光</v>
          </cell>
          <cell r="C461" t="str">
            <v>Effect Lights 
 效果灯</v>
          </cell>
          <cell r="D461" t="str">
            <v>LED条形灯，小颗粒LED灯珠</v>
          </cell>
          <cell r="E461" t="str">
            <v>ACME STROBE 3 IP</v>
          </cell>
          <cell r="F461" t="str">
            <v>台</v>
          </cell>
          <cell r="G461">
            <v>212</v>
          </cell>
        </row>
        <row r="462">
          <cell r="A462" t="str">
            <v>B#158</v>
          </cell>
          <cell r="B462" t="str">
            <v>灯光</v>
          </cell>
          <cell r="C462" t="str">
            <v>Effect Lights 
 效果灯</v>
          </cell>
          <cell r="D462" t="str">
            <v>LED频闪,5头,光束,染色,像素控制以及无极旋转功能于一体</v>
          </cell>
          <cell r="E462" t="str">
            <v>ACME CM560Z</v>
          </cell>
          <cell r="F462" t="str">
            <v>台</v>
          </cell>
          <cell r="G462">
            <v>318</v>
          </cell>
        </row>
        <row r="463">
          <cell r="A463" t="str">
            <v>B#159</v>
          </cell>
          <cell r="B463" t="str">
            <v>灯光</v>
          </cell>
          <cell r="C463" t="str">
            <v>Effect Lights 
 效果灯</v>
          </cell>
          <cell r="D463" t="str">
            <v>LED频闪,36头,染色、像素效果、星空背景、月花光束等多效果功能于一体，随机频闪和脉冲</v>
          </cell>
          <cell r="E463" t="str">
            <v>ACME S6</v>
          </cell>
          <cell r="F463" t="str">
            <v>台</v>
          </cell>
          <cell r="G463">
            <v>424</v>
          </cell>
        </row>
        <row r="464">
          <cell r="A464" t="str">
            <v>B#160</v>
          </cell>
          <cell r="B464" t="str">
            <v>灯光</v>
          </cell>
          <cell r="C464" t="str">
            <v>Effect Lights 
 效果灯</v>
          </cell>
          <cell r="D464" t="str">
            <v>LED集频闪、光束、染色效果于一体的多功能频闪灯</v>
          </cell>
          <cell r="E464" t="str">
            <v>ACME STROBE 5 IP</v>
          </cell>
          <cell r="F464" t="str">
            <v>台</v>
          </cell>
          <cell r="G464">
            <v>424</v>
          </cell>
        </row>
        <row r="465">
          <cell r="A465" t="str">
            <v>B#161</v>
          </cell>
          <cell r="B465" t="str">
            <v>灯光</v>
          </cell>
          <cell r="C465" t="str">
            <v>Effect Lights 
 效果灯</v>
          </cell>
          <cell r="D465" t="str">
            <v>LED集频闪、光束、染色效果于一体的多功能频闪灯</v>
          </cell>
          <cell r="E465" t="str">
            <v>ACME BL1000</v>
          </cell>
          <cell r="F465" t="str">
            <v>台</v>
          </cell>
          <cell r="G465">
            <v>416.67</v>
          </cell>
        </row>
        <row r="466">
          <cell r="A466" t="str">
            <v>B#162</v>
          </cell>
          <cell r="B466" t="str">
            <v>灯光</v>
          </cell>
          <cell r="C466" t="str">
            <v>Effect Lights 
 效果灯</v>
          </cell>
          <cell r="D466" t="str">
            <v>摇头光束频闪染色灯</v>
          </cell>
          <cell r="E466" t="str">
            <v>EK 短吻鳄</v>
          </cell>
          <cell r="F466" t="str">
            <v>台</v>
          </cell>
          <cell r="G466">
            <v>466.67</v>
          </cell>
        </row>
        <row r="467">
          <cell r="A467" t="str">
            <v>B#163</v>
          </cell>
          <cell r="B467" t="str">
            <v>灯光</v>
          </cell>
          <cell r="C467" t="str">
            <v>Effect Lights 
 效果灯</v>
          </cell>
          <cell r="D467" t="str">
            <v>LED光束染色频闪多功能条灯</v>
          </cell>
          <cell r="E467" t="str">
            <v>EK 响尾蛇</v>
          </cell>
          <cell r="F467" t="str">
            <v>台</v>
          </cell>
          <cell r="G467">
            <v>466.67</v>
          </cell>
        </row>
        <row r="468">
          <cell r="A468" t="str">
            <v>B#164</v>
          </cell>
          <cell r="B468" t="str">
            <v>灯光</v>
          </cell>
          <cell r="C468" t="str">
            <v>Effect Lights 
 效果灯</v>
          </cell>
          <cell r="D468" t="str">
            <v>防水LED全彩频闪条灯</v>
          </cell>
          <cell r="E468" t="str">
            <v>EK COLLIDER-BAR-IP</v>
          </cell>
          <cell r="F468" t="str">
            <v>台</v>
          </cell>
          <cell r="G468">
            <v>233</v>
          </cell>
        </row>
        <row r="469">
          <cell r="A469" t="str">
            <v>B#165</v>
          </cell>
          <cell r="B469" t="str">
            <v>灯光</v>
          </cell>
          <cell r="C469" t="str">
            <v>Laser 
 激光</v>
          </cell>
          <cell r="D469" t="str">
            <v>Full Color Laser Light 30W
 全彩激光灯30W</v>
          </cell>
          <cell r="E469" t="str">
            <v>-</v>
          </cell>
          <cell r="F469" t="str">
            <v>台</v>
          </cell>
        </row>
        <row r="470">
          <cell r="A470" t="str">
            <v>B#166</v>
          </cell>
          <cell r="B470" t="str">
            <v>灯光</v>
          </cell>
          <cell r="C470" t="str">
            <v>Laser 
 激光</v>
          </cell>
          <cell r="D470" t="str">
            <v>Full Color Laser Light 20W
 全彩激光灯20W</v>
          </cell>
          <cell r="E470" t="str">
            <v>-</v>
          </cell>
          <cell r="F470" t="str">
            <v>台</v>
          </cell>
        </row>
        <row r="471">
          <cell r="A471" t="str">
            <v>B#167</v>
          </cell>
          <cell r="B471" t="str">
            <v>灯光</v>
          </cell>
          <cell r="C471" t="str">
            <v>Laser 
 激光</v>
          </cell>
          <cell r="D471" t="str">
            <v>Full Color Laser Light 10W
 全彩激光灯10W</v>
          </cell>
          <cell r="E471" t="str">
            <v>-</v>
          </cell>
          <cell r="F471" t="str">
            <v>台</v>
          </cell>
        </row>
        <row r="472">
          <cell r="A472" t="str">
            <v>B#168</v>
          </cell>
          <cell r="B472" t="str">
            <v>灯光</v>
          </cell>
          <cell r="C472" t="str">
            <v>Laser 
 激光</v>
          </cell>
          <cell r="D472" t="str">
            <v>Full Color Laser Light 7W
 全彩激光灯7W</v>
          </cell>
          <cell r="E472" t="str">
            <v>-</v>
          </cell>
          <cell r="F472" t="str">
            <v>台</v>
          </cell>
        </row>
        <row r="473">
          <cell r="A473" t="str">
            <v>B#169</v>
          </cell>
          <cell r="B473" t="str">
            <v>灯光</v>
          </cell>
          <cell r="C473" t="str">
            <v>Laser 
 激光</v>
          </cell>
          <cell r="D473" t="str">
            <v>Full Color Laser Light 5W
 全彩激光灯5W</v>
          </cell>
          <cell r="E473" t="str">
            <v>-</v>
          </cell>
          <cell r="F473" t="str">
            <v>台</v>
          </cell>
        </row>
        <row r="474">
          <cell r="A474" t="str">
            <v>B#170</v>
          </cell>
          <cell r="B474" t="str">
            <v>灯光</v>
          </cell>
          <cell r="C474" t="str">
            <v>Laser 
 激光</v>
          </cell>
          <cell r="D474" t="str">
            <v>Monochromic Laser Light 5W
 单色激光灯5W</v>
          </cell>
          <cell r="E474" t="str">
            <v>-</v>
          </cell>
          <cell r="F474" t="str">
            <v>台</v>
          </cell>
        </row>
        <row r="475">
          <cell r="A475" t="str">
            <v>B#171</v>
          </cell>
          <cell r="B475" t="str">
            <v>灯光</v>
          </cell>
          <cell r="C475" t="str">
            <v>Laser 
 激光</v>
          </cell>
          <cell r="D475" t="str">
            <v>Monochromic Laser Light 3W
 单色激光灯3W</v>
          </cell>
          <cell r="E475" t="str">
            <v>-</v>
          </cell>
          <cell r="F475" t="str">
            <v>台</v>
          </cell>
        </row>
        <row r="476">
          <cell r="A476" t="str">
            <v>B#172</v>
          </cell>
          <cell r="B476" t="str">
            <v>灯光</v>
          </cell>
          <cell r="C476" t="str">
            <v>Lighting Control System 
 灯光控制系统-灯光控台</v>
          </cell>
          <cell r="D476" t="str">
            <v>数字调光台</v>
          </cell>
          <cell r="E476" t="str">
            <v>GRAND MA Controller
 GRAND MA 调光台</v>
          </cell>
          <cell r="F476" t="str">
            <v>台</v>
          </cell>
          <cell r="G476">
            <v>1700</v>
          </cell>
        </row>
        <row r="477">
          <cell r="A477" t="str">
            <v>B#173</v>
          </cell>
          <cell r="B477" t="str">
            <v>灯光</v>
          </cell>
          <cell r="C477" t="str">
            <v>Lighting Control System 
 灯光控制系统-灯光控台</v>
          </cell>
          <cell r="D477" t="str">
            <v>数字调光台</v>
          </cell>
          <cell r="E477" t="str">
            <v>GRAND MA II Controller
 GRAND MA II 调光台</v>
          </cell>
          <cell r="F477" t="str">
            <v>台</v>
          </cell>
          <cell r="G477">
            <v>1833.33</v>
          </cell>
        </row>
        <row r="478">
          <cell r="A478" t="str">
            <v>B#174</v>
          </cell>
          <cell r="B478" t="str">
            <v>灯光</v>
          </cell>
          <cell r="C478" t="str">
            <v>Lighting Control System 
 灯光控制系统-灯光控台</v>
          </cell>
          <cell r="D478" t="str">
            <v>Isolated DMX512 Splitter
 信号放大器</v>
          </cell>
          <cell r="E478" t="str">
            <v>-</v>
          </cell>
          <cell r="F478" t="str">
            <v>台</v>
          </cell>
          <cell r="G478">
            <v>106</v>
          </cell>
        </row>
        <row r="479">
          <cell r="A479" t="str">
            <v>B#175</v>
          </cell>
          <cell r="B479" t="str">
            <v>灯光</v>
          </cell>
          <cell r="C479" t="str">
            <v>Lighting Control System 
 灯光控制系统-灯光控台</v>
          </cell>
          <cell r="D479" t="str">
            <v>MA信号处理器</v>
          </cell>
          <cell r="E479" t="str">
            <v>MA NPU</v>
          </cell>
          <cell r="F479" t="str">
            <v>台</v>
          </cell>
          <cell r="G479">
            <v>212</v>
          </cell>
        </row>
        <row r="480">
          <cell r="A480" t="str">
            <v>B#176</v>
          </cell>
          <cell r="B480" t="str">
            <v>灯光</v>
          </cell>
          <cell r="C480" t="str">
            <v>Lighting Control System 
 灯光控制系统-灯光控台</v>
          </cell>
          <cell r="D480" t="str">
            <v>灯光信号分配器</v>
          </cell>
          <cell r="E480" t="str">
            <v>Lighting DA</v>
          </cell>
          <cell r="F480" t="str">
            <v>台</v>
          </cell>
          <cell r="G480">
            <v>148.4</v>
          </cell>
        </row>
        <row r="481">
          <cell r="A481" t="str">
            <v>B#177</v>
          </cell>
          <cell r="B481" t="str">
            <v>结构</v>
          </cell>
          <cell r="C481" t="str">
            <v>Truss Syste
 Truss 结构</v>
          </cell>
          <cell r="D481" t="str">
            <v>Layer 
 雷亚架</v>
          </cell>
          <cell r="E481" t="str">
            <v>-</v>
          </cell>
          <cell r="F481" t="str">
            <v>根</v>
          </cell>
          <cell r="G481">
            <v>12.72</v>
          </cell>
        </row>
        <row r="482">
          <cell r="A482" t="str">
            <v>B#178</v>
          </cell>
          <cell r="B482" t="str">
            <v>结构</v>
          </cell>
          <cell r="C482" t="str">
            <v>Truss Syste
 Truss 结构</v>
          </cell>
          <cell r="D482" t="str">
            <v>TRUSS (520 x 760 mm)
 灯光吊架(520 x 760 毫米)</v>
          </cell>
          <cell r="E482" t="str">
            <v>-</v>
          </cell>
          <cell r="F482" t="str">
            <v>米</v>
          </cell>
          <cell r="G482">
            <v>128.26</v>
          </cell>
        </row>
        <row r="483">
          <cell r="A483" t="str">
            <v>B#179</v>
          </cell>
          <cell r="B483" t="str">
            <v>结构</v>
          </cell>
          <cell r="C483" t="str">
            <v>Truss Syste
 Truss 结构</v>
          </cell>
          <cell r="D483" t="str">
            <v>TRUSS (400 x 600 mm)
 灯光吊架(400 x 600 毫米)</v>
          </cell>
          <cell r="E483" t="str">
            <v>-</v>
          </cell>
          <cell r="F483" t="str">
            <v>米</v>
          </cell>
          <cell r="G483">
            <v>97.33</v>
          </cell>
        </row>
        <row r="484">
          <cell r="A484" t="str">
            <v>B#180</v>
          </cell>
          <cell r="B484" t="str">
            <v>结构</v>
          </cell>
          <cell r="C484" t="str">
            <v>Truss Syste
 Truss 结构</v>
          </cell>
          <cell r="D484" t="str">
            <v>TRUSS (400 x 400mm)
 灯光吊架(400 x 400 毫米)</v>
          </cell>
          <cell r="E484" t="str">
            <v>-</v>
          </cell>
          <cell r="F484" t="str">
            <v>米</v>
          </cell>
          <cell r="G484">
            <v>74.2</v>
          </cell>
        </row>
        <row r="485">
          <cell r="A485" t="str">
            <v>B#181</v>
          </cell>
          <cell r="B485" t="str">
            <v>结构</v>
          </cell>
          <cell r="C485" t="str">
            <v>Truss Syste
 Truss 结构</v>
          </cell>
          <cell r="D485" t="str">
            <v>TRUSS (678 x 1018mm)
 灯光吊架(678 x 1018 毫米)</v>
          </cell>
          <cell r="E485" t="str">
            <v>-</v>
          </cell>
          <cell r="F485" t="str">
            <v>米</v>
          </cell>
          <cell r="G485">
            <v>183.33</v>
          </cell>
        </row>
        <row r="486">
          <cell r="A486" t="str">
            <v>B#182</v>
          </cell>
          <cell r="B486" t="str">
            <v>结构</v>
          </cell>
          <cell r="C486" t="str">
            <v>Truss Syste
 Truss 结构</v>
          </cell>
          <cell r="D486" t="str">
            <v>TRUSS (600 x 1200mm)
 灯光吊架(600 x 1200 毫米)</v>
          </cell>
          <cell r="E486" t="str">
            <v>-</v>
          </cell>
          <cell r="F486" t="str">
            <v>米</v>
          </cell>
          <cell r="G486">
            <v>216.67</v>
          </cell>
        </row>
        <row r="487">
          <cell r="A487" t="str">
            <v>B#183</v>
          </cell>
          <cell r="B487" t="str">
            <v>结构</v>
          </cell>
          <cell r="C487" t="str">
            <v>Truss Syste
 Truss 结构</v>
          </cell>
          <cell r="D487" t="str">
            <v>TRUSS (1000 x 1600mm)
 灯光吊架(1000 x 1600 毫米)</v>
          </cell>
          <cell r="E487" t="str">
            <v>-</v>
          </cell>
          <cell r="F487" t="str">
            <v>米</v>
          </cell>
          <cell r="G487">
            <v>293.33</v>
          </cell>
        </row>
        <row r="488">
          <cell r="A488" t="str">
            <v>B#184</v>
          </cell>
          <cell r="B488" t="str">
            <v>结构</v>
          </cell>
          <cell r="C488" t="str">
            <v>Truss Syste
 Truss 结构</v>
          </cell>
          <cell r="D488" t="str">
            <v>4m直径圆Truss</v>
          </cell>
          <cell r="E488" t="str">
            <v>-</v>
          </cell>
          <cell r="F488" t="str">
            <v>个</v>
          </cell>
          <cell r="G488">
            <v>159</v>
          </cell>
        </row>
        <row r="489">
          <cell r="A489" t="str">
            <v>B#185</v>
          </cell>
          <cell r="B489" t="str">
            <v>结构</v>
          </cell>
          <cell r="C489" t="str">
            <v>Truss Syste
 Truss 结构</v>
          </cell>
          <cell r="D489" t="str">
            <v>6m直径圆Truss</v>
          </cell>
          <cell r="E489" t="str">
            <v>-</v>
          </cell>
          <cell r="F489" t="str">
            <v>个</v>
          </cell>
          <cell r="G489">
            <v>159</v>
          </cell>
        </row>
        <row r="490">
          <cell r="A490" t="str">
            <v>B#186</v>
          </cell>
          <cell r="B490" t="str">
            <v>结构</v>
          </cell>
          <cell r="C490" t="str">
            <v>Truss Syste
 Truss 结构</v>
          </cell>
          <cell r="D490" t="str">
            <v>8m直径圆Truss</v>
          </cell>
          <cell r="E490" t="str">
            <v>-</v>
          </cell>
          <cell r="F490" t="str">
            <v>个</v>
          </cell>
          <cell r="G490">
            <v>159</v>
          </cell>
        </row>
        <row r="491">
          <cell r="A491" t="str">
            <v>B#187</v>
          </cell>
          <cell r="B491" t="str">
            <v>结构</v>
          </cell>
          <cell r="C491" t="str">
            <v>Truss Syste
 Truss 结构</v>
          </cell>
          <cell r="D491" t="str">
            <v>10m直径圆Truss</v>
          </cell>
          <cell r="E491" t="str">
            <v>-</v>
          </cell>
          <cell r="F491" t="str">
            <v>个</v>
          </cell>
          <cell r="G491">
            <v>159</v>
          </cell>
        </row>
        <row r="492">
          <cell r="A492" t="str">
            <v>B#188</v>
          </cell>
          <cell r="B492" t="str">
            <v>结构</v>
          </cell>
          <cell r="C492" t="str">
            <v>Truss Syste
 Truss 结构</v>
          </cell>
          <cell r="D492" t="str">
            <v>12m直径圆Truss</v>
          </cell>
          <cell r="E492" t="str">
            <v>-</v>
          </cell>
          <cell r="F492" t="str">
            <v>个</v>
          </cell>
          <cell r="G492">
            <v>159</v>
          </cell>
        </row>
        <row r="493">
          <cell r="A493" t="str">
            <v>B#189</v>
          </cell>
          <cell r="B493" t="str">
            <v>结构</v>
          </cell>
          <cell r="C493" t="str">
            <v>Windlass 
 葫芦</v>
          </cell>
          <cell r="D493" t="str">
            <v>Imported CM Brand Electric Windlass 2 Ton
 进口CM 电动葫芦2 吨</v>
          </cell>
          <cell r="E493" t="str">
            <v>-</v>
          </cell>
          <cell r="F493" t="str">
            <v>台</v>
          </cell>
          <cell r="G493">
            <v>434.6</v>
          </cell>
        </row>
        <row r="494">
          <cell r="A494" t="str">
            <v>B#190</v>
          </cell>
          <cell r="B494" t="str">
            <v>结构</v>
          </cell>
          <cell r="C494" t="str">
            <v>Windlass 
 葫芦</v>
          </cell>
          <cell r="D494" t="str">
            <v>Imported CM Brand Electric Windlass 1 Ton
 进口CM 电动葫芦1 吨</v>
          </cell>
          <cell r="E494" t="str">
            <v>-</v>
          </cell>
          <cell r="F494" t="str">
            <v>台</v>
          </cell>
          <cell r="G494">
            <v>316.67</v>
          </cell>
        </row>
        <row r="495">
          <cell r="A495" t="str">
            <v>B#191</v>
          </cell>
          <cell r="B495" t="str">
            <v>结构</v>
          </cell>
          <cell r="C495" t="str">
            <v>Windlass 
 葫芦</v>
          </cell>
          <cell r="D495" t="str">
            <v>Local Electric Windlass 2 Ton
 国产电动葫芦2 吨</v>
          </cell>
          <cell r="E495" t="str">
            <v>-</v>
          </cell>
          <cell r="F495" t="str">
            <v>台</v>
          </cell>
          <cell r="G495">
            <v>212</v>
          </cell>
        </row>
        <row r="496">
          <cell r="A496" t="str">
            <v>B#192</v>
          </cell>
          <cell r="B496" t="str">
            <v>结构</v>
          </cell>
          <cell r="C496" t="str">
            <v>Windlass 
 葫芦</v>
          </cell>
          <cell r="D496" t="str">
            <v>Local Electric Windlass 1 Ton
 国产电动葫芦1 吨</v>
          </cell>
          <cell r="E496" t="str">
            <v>-</v>
          </cell>
          <cell r="F496" t="str">
            <v>台</v>
          </cell>
          <cell r="G496">
            <v>180.2</v>
          </cell>
        </row>
        <row r="497">
          <cell r="A497" t="str">
            <v>B#193</v>
          </cell>
          <cell r="B497" t="str">
            <v>结构</v>
          </cell>
          <cell r="C497" t="str">
            <v>Windlass 
 葫芦</v>
          </cell>
          <cell r="D497" t="str">
            <v>Electric Windlass controller
 电动葫芦控制器</v>
          </cell>
          <cell r="E497" t="str">
            <v>-</v>
          </cell>
          <cell r="F497" t="str">
            <v>台</v>
          </cell>
          <cell r="G497">
            <v>328.6</v>
          </cell>
        </row>
        <row r="498">
          <cell r="A498" t="str">
            <v>B#194</v>
          </cell>
          <cell r="B498" t="str">
            <v>结构</v>
          </cell>
          <cell r="C498" t="str">
            <v>Windlass 
 葫芦</v>
          </cell>
          <cell r="D498" t="str">
            <v>Manual Windlass
 手拉葫芦</v>
          </cell>
          <cell r="E498" t="str">
            <v>-</v>
          </cell>
          <cell r="F498" t="str">
            <v>只</v>
          </cell>
          <cell r="G498">
            <v>103.88</v>
          </cell>
        </row>
        <row r="499">
          <cell r="A499" t="str">
            <v>B#195</v>
          </cell>
          <cell r="B499" t="str">
            <v>供电</v>
          </cell>
          <cell r="C499" t="str">
            <v>Electrical Power System 
 电源系统</v>
          </cell>
          <cell r="D499" t="str">
            <v>Generator Car
 发电车400KW</v>
          </cell>
          <cell r="E499" t="str">
            <v>不含油</v>
          </cell>
          <cell r="F499" t="str">
            <v>8小时/台</v>
          </cell>
        </row>
        <row r="500">
          <cell r="A500" t="str">
            <v>B#196</v>
          </cell>
          <cell r="B500" t="str">
            <v>供电</v>
          </cell>
          <cell r="C500" t="str">
            <v>Electrical Power System 
 电源系统</v>
          </cell>
          <cell r="D500" t="str">
            <v>Generator Car
 发电车200KW</v>
          </cell>
          <cell r="E500" t="str">
            <v>不含油</v>
          </cell>
          <cell r="F500" t="str">
            <v>8小时/台</v>
          </cell>
        </row>
        <row r="501">
          <cell r="A501" t="str">
            <v>B#197</v>
          </cell>
          <cell r="B501" t="str">
            <v>供电</v>
          </cell>
          <cell r="C501" t="str">
            <v>Electrical Power System 
 电源系统</v>
          </cell>
          <cell r="D501" t="str">
            <v>Generator Car
 发电车100KW</v>
          </cell>
          <cell r="E501" t="str">
            <v>不含油</v>
          </cell>
          <cell r="F501" t="str">
            <v>8小时/台</v>
          </cell>
        </row>
        <row r="502">
          <cell r="A502" t="str">
            <v>B#198</v>
          </cell>
          <cell r="B502" t="str">
            <v>供电</v>
          </cell>
          <cell r="C502" t="str">
            <v>Electrical Power System 
 电源系统</v>
          </cell>
          <cell r="D502" t="str">
            <v>Generator Car
 发电车800KW</v>
          </cell>
          <cell r="E502" t="str">
            <v>不含油</v>
          </cell>
          <cell r="F502" t="str">
            <v>8小时/台</v>
          </cell>
        </row>
        <row r="503">
          <cell r="A503" t="str">
            <v>B#199</v>
          </cell>
          <cell r="B503" t="str">
            <v>供电</v>
          </cell>
          <cell r="C503" t="str">
            <v>Electrical Power System 
 电源系统</v>
          </cell>
          <cell r="D503" t="str">
            <v>Generator Car
 发电车1000KW</v>
          </cell>
          <cell r="E503" t="str">
            <v>不含油</v>
          </cell>
          <cell r="F503" t="str">
            <v>8小时/台</v>
          </cell>
        </row>
        <row r="504">
          <cell r="A504" t="str">
            <v>B#200</v>
          </cell>
          <cell r="B504" t="str">
            <v>供电</v>
          </cell>
          <cell r="C504" t="str">
            <v>Electrical Power System 
 电源系统</v>
          </cell>
          <cell r="D504" t="str">
            <v>Generator Car
 发电车1500KW</v>
          </cell>
          <cell r="E504" t="str">
            <v>不含油</v>
          </cell>
          <cell r="F504" t="str">
            <v>8小时/台</v>
          </cell>
        </row>
        <row r="505">
          <cell r="A505" t="str">
            <v>B#201</v>
          </cell>
          <cell r="B505" t="str">
            <v>供电</v>
          </cell>
          <cell r="C505" t="str">
            <v>Electrical Power System 
 电源系统</v>
          </cell>
          <cell r="D505" t="str">
            <v>Generator Car
 发电车2000KW</v>
          </cell>
          <cell r="E505" t="str">
            <v>不含油</v>
          </cell>
          <cell r="F505" t="str">
            <v>8小时/台</v>
          </cell>
        </row>
        <row r="506">
          <cell r="A506" t="str">
            <v>B#202</v>
          </cell>
          <cell r="B506" t="str">
            <v>供电</v>
          </cell>
          <cell r="C506" t="str">
            <v>Electrical Power System 
 电源系统</v>
          </cell>
          <cell r="D506" t="str">
            <v>RGB Power Distributor
 RGB 电源柜（19 芯x8ch）</v>
          </cell>
          <cell r="E506" t="str">
            <v>-</v>
          </cell>
          <cell r="F506" t="str">
            <v>个</v>
          </cell>
        </row>
        <row r="507">
          <cell r="A507" t="str">
            <v>B#203</v>
          </cell>
          <cell r="B507" t="str">
            <v>供电</v>
          </cell>
          <cell r="C507" t="str">
            <v>Transformer System 
 变压系统</v>
          </cell>
          <cell r="D507" t="str">
            <v>Uninterruptible Power Supply
 不间断电源</v>
          </cell>
          <cell r="E507" t="str">
            <v>-</v>
          </cell>
          <cell r="F507" t="str">
            <v>台</v>
          </cell>
        </row>
        <row r="508">
          <cell r="A508" t="str">
            <v>B#204</v>
          </cell>
          <cell r="B508" t="str">
            <v>供电</v>
          </cell>
          <cell r="C508" t="str">
            <v>Cable 
 电缆</v>
          </cell>
          <cell r="D508" t="str">
            <v>Cable 70mm
 电缆直径70mm
 100米内部不计费
 大于100米按每米计费</v>
          </cell>
          <cell r="E508" t="str">
            <v>-</v>
          </cell>
          <cell r="F508" t="str">
            <v>米</v>
          </cell>
        </row>
        <row r="509">
          <cell r="A509" t="str">
            <v>B#205</v>
          </cell>
          <cell r="B509" t="str">
            <v>供电</v>
          </cell>
          <cell r="C509" t="str">
            <v>Cable 
 电缆</v>
          </cell>
          <cell r="D509" t="str">
            <v>Cable 50mm
 电缆直径50mm
 100米内部不计费
 大于100米按每米计费</v>
          </cell>
          <cell r="E509" t="str">
            <v>-</v>
          </cell>
          <cell r="F509" t="str">
            <v>米</v>
          </cell>
        </row>
        <row r="510">
          <cell r="A510" t="str">
            <v>B#206</v>
          </cell>
          <cell r="B510" t="str">
            <v>供电</v>
          </cell>
          <cell r="C510" t="str">
            <v>Cable 
 电缆</v>
          </cell>
          <cell r="D510" t="str">
            <v>Cable 35/25/16/10mm
 电缆直径 35/25/16/10mm
 100米内部不计费
 大于100米按每米计费</v>
          </cell>
          <cell r="E510" t="str">
            <v>-</v>
          </cell>
          <cell r="F510" t="str">
            <v>米</v>
          </cell>
        </row>
        <row r="511">
          <cell r="A511" t="str">
            <v>B#207</v>
          </cell>
          <cell r="B511" t="str">
            <v>特效</v>
          </cell>
          <cell r="C511" t="str">
            <v>烟雾、水雾油化物</v>
          </cell>
          <cell r="D511" t="str">
            <v>Dry Ice Machine
 数控干冰机（含20kg干冰）</v>
          </cell>
          <cell r="E511" t="str">
            <v>-</v>
          </cell>
          <cell r="F511" t="str">
            <v>台</v>
          </cell>
        </row>
        <row r="512">
          <cell r="A512" t="str">
            <v>B#208</v>
          </cell>
          <cell r="B512" t="str">
            <v>特效</v>
          </cell>
          <cell r="C512" t="str">
            <v>烟雾、水雾油化物</v>
          </cell>
          <cell r="D512" t="str">
            <v>干冰</v>
          </cell>
          <cell r="E512" t="str">
            <v>-</v>
          </cell>
          <cell r="F512" t="str">
            <v>公斤</v>
          </cell>
        </row>
        <row r="513">
          <cell r="A513" t="str">
            <v>B#209</v>
          </cell>
          <cell r="B513" t="str">
            <v>特效</v>
          </cell>
          <cell r="C513" t="str">
            <v>烟雾、水雾油化物</v>
          </cell>
          <cell r="D513" t="str">
            <v>Snow Flake Machine
 雪花机</v>
          </cell>
          <cell r="E513" t="str">
            <v>1200w</v>
          </cell>
          <cell r="F513" t="str">
            <v>台</v>
          </cell>
        </row>
        <row r="514">
          <cell r="A514" t="str">
            <v>B#210</v>
          </cell>
          <cell r="B514" t="str">
            <v>特效</v>
          </cell>
          <cell r="C514" t="str">
            <v>烟雾、水雾油化物</v>
          </cell>
          <cell r="D514" t="str">
            <v>Jet Spins CO2
 气柱</v>
          </cell>
          <cell r="E514" t="str">
            <v>-</v>
          </cell>
          <cell r="F514" t="str">
            <v>点</v>
          </cell>
        </row>
        <row r="515">
          <cell r="A515" t="str">
            <v>B#211</v>
          </cell>
          <cell r="B515" t="str">
            <v>特效</v>
          </cell>
          <cell r="C515" t="str">
            <v>烟雾、水雾油化物</v>
          </cell>
          <cell r="D515" t="str">
            <v>Fog Machine
 烟机、雾机</v>
          </cell>
          <cell r="E515" t="str">
            <v>-</v>
          </cell>
          <cell r="F515" t="str">
            <v>台</v>
          </cell>
          <cell r="G515">
            <v>265</v>
          </cell>
        </row>
        <row r="516">
          <cell r="A516" t="str">
            <v>B#212</v>
          </cell>
          <cell r="B516" t="str">
            <v>特效</v>
          </cell>
          <cell r="C516" t="str">
            <v>烟雾、水雾油化物</v>
          </cell>
          <cell r="D516" t="str">
            <v>彩虹机</v>
          </cell>
          <cell r="E516" t="str">
            <v>-</v>
          </cell>
          <cell r="F516" t="str">
            <v>台</v>
          </cell>
          <cell r="G516">
            <v>477</v>
          </cell>
        </row>
        <row r="517">
          <cell r="A517" t="str">
            <v>B#213</v>
          </cell>
          <cell r="B517" t="str">
            <v>特效</v>
          </cell>
          <cell r="C517" t="str">
            <v>烟雾、水雾油化物</v>
          </cell>
          <cell r="D517" t="str">
            <v>大功率彩虹机</v>
          </cell>
          <cell r="E517" t="str">
            <v>-</v>
          </cell>
          <cell r="F517" t="str">
            <v>台</v>
          </cell>
          <cell r="G517">
            <v>1166</v>
          </cell>
        </row>
        <row r="518">
          <cell r="A518" t="str">
            <v>B#214</v>
          </cell>
          <cell r="B518" t="str">
            <v>特效</v>
          </cell>
          <cell r="C518" t="str">
            <v>烟雾、水雾油化物</v>
          </cell>
          <cell r="D518" t="str">
            <v>泡泡机</v>
          </cell>
          <cell r="E518" t="str">
            <v>-</v>
          </cell>
          <cell r="F518" t="str">
            <v>台</v>
          </cell>
          <cell r="G518">
            <v>233.2</v>
          </cell>
        </row>
        <row r="519">
          <cell r="A519" t="str">
            <v>B#215</v>
          </cell>
          <cell r="B519" t="str">
            <v>特效</v>
          </cell>
          <cell r="C519" t="str">
            <v>烟雾、水雾油化物</v>
          </cell>
          <cell r="D519" t="str">
            <v>吹纸机</v>
          </cell>
          <cell r="E519" t="str">
            <v>-</v>
          </cell>
          <cell r="F519" t="str">
            <v>台</v>
          </cell>
          <cell r="G519">
            <v>530</v>
          </cell>
        </row>
        <row r="520">
          <cell r="A520" t="str">
            <v>B#216</v>
          </cell>
          <cell r="B520" t="str">
            <v>特效</v>
          </cell>
          <cell r="C520" t="str">
            <v>布纱类</v>
          </cell>
          <cell r="D520" t="str">
            <v>电磁阀</v>
          </cell>
          <cell r="E520" t="str">
            <v>-</v>
          </cell>
          <cell r="F520" t="str">
            <v>个</v>
          </cell>
        </row>
        <row r="521">
          <cell r="A521" t="str">
            <v>B#217</v>
          </cell>
          <cell r="B521" t="str">
            <v>特效</v>
          </cell>
          <cell r="C521" t="str">
            <v>布纱类</v>
          </cell>
          <cell r="D521" t="str">
            <v>幕布</v>
          </cell>
          <cell r="E521" t="str">
            <v>-</v>
          </cell>
          <cell r="F521" t="str">
            <v>平米</v>
          </cell>
        </row>
        <row r="522">
          <cell r="A522" t="str">
            <v>B#218</v>
          </cell>
          <cell r="B522" t="str">
            <v>特效</v>
          </cell>
          <cell r="C522" t="str">
            <v>电子烟花</v>
          </cell>
          <cell r="D522" t="str">
            <v>电子烟花机</v>
          </cell>
          <cell r="E522" t="str">
            <v>-</v>
          </cell>
          <cell r="F522" t="str">
            <v>台</v>
          </cell>
        </row>
        <row r="523">
          <cell r="A523" t="str">
            <v>B#219</v>
          </cell>
          <cell r="B523" t="str">
            <v>直播</v>
          </cell>
          <cell r="C523" t="str">
            <v>导播讯道设备</v>
          </cell>
          <cell r="D523" t="str">
            <v>高清摄像机</v>
          </cell>
          <cell r="E523" t="str">
            <v>Panasonic P2HXP-600MC或相同档次（广播级摄像机，可做单机使用，假讯）</v>
          </cell>
          <cell r="F523" t="str">
            <v>每台每天</v>
          </cell>
        </row>
        <row r="524">
          <cell r="A524" t="str">
            <v>B#220</v>
          </cell>
          <cell r="B524" t="str">
            <v>直播</v>
          </cell>
          <cell r="C524" t="str">
            <v>导播讯道设备（4讯起）</v>
          </cell>
          <cell r="D524" t="str">
            <v>高清摄像机</v>
          </cell>
          <cell r="E524" t="str">
            <v>Sony2580或相同档次（广播级讯道设备，不可做单机使用，真讯）</v>
          </cell>
          <cell r="F524" t="str">
            <v>每台每天</v>
          </cell>
        </row>
        <row r="525">
          <cell r="A525" t="str">
            <v>B#221</v>
          </cell>
          <cell r="B525" t="str">
            <v>直播</v>
          </cell>
          <cell r="C525" t="str">
            <v>导播讯道设备（4讯起）</v>
          </cell>
          <cell r="D525" t="str">
            <v>4K摄像机</v>
          </cell>
          <cell r="E525" t="str">
            <v>Sony4300或相同档次（广播级讯道设备，不可做单机使用，真讯）</v>
          </cell>
          <cell r="F525" t="str">
            <v>每台每天</v>
          </cell>
        </row>
        <row r="526">
          <cell r="A526" t="str">
            <v>B#222</v>
          </cell>
          <cell r="B526" t="str">
            <v>直播</v>
          </cell>
          <cell r="C526" t="str">
            <v>导播讯道设备（4讯起）</v>
          </cell>
          <cell r="D526" t="str">
            <v>摄像机镜头</v>
          </cell>
          <cell r="E526" t="str">
            <v>35倍长焦镜头</v>
          </cell>
          <cell r="F526" t="str">
            <v>每只每场</v>
          </cell>
        </row>
        <row r="527">
          <cell r="A527" t="str">
            <v>B#223</v>
          </cell>
          <cell r="B527" t="str">
            <v>直播</v>
          </cell>
          <cell r="C527" t="str">
            <v>导播讯道设备 （4讯起）</v>
          </cell>
          <cell r="D527" t="str">
            <v>摄像机镜头</v>
          </cell>
          <cell r="E527" t="str">
            <v>40倍长焦镜头</v>
          </cell>
          <cell r="F527" t="str">
            <v>每只每场</v>
          </cell>
        </row>
        <row r="528">
          <cell r="A528" t="str">
            <v>B#224</v>
          </cell>
          <cell r="B528" t="str">
            <v>直播</v>
          </cell>
          <cell r="C528" t="str">
            <v>导播讯道设备（4讯起）</v>
          </cell>
          <cell r="D528" t="str">
            <v>摄像机镜头</v>
          </cell>
          <cell r="E528" t="str">
            <v>70倍长焦镜头</v>
          </cell>
          <cell r="F528" t="str">
            <v>每只每场</v>
          </cell>
        </row>
        <row r="529">
          <cell r="A529" t="str">
            <v>B#225</v>
          </cell>
          <cell r="B529" t="str">
            <v>直播</v>
          </cell>
          <cell r="C529" t="str">
            <v>摄像设备</v>
          </cell>
          <cell r="D529" t="str">
            <v>aja硬盘+录机</v>
          </cell>
          <cell r="E529" t="str">
            <v>-</v>
          </cell>
          <cell r="F529" t="str">
            <v>每台每天</v>
          </cell>
          <cell r="G529">
            <v>530</v>
          </cell>
        </row>
        <row r="530">
          <cell r="A530" t="str">
            <v>B#226</v>
          </cell>
          <cell r="B530" t="str">
            <v>直播</v>
          </cell>
          <cell r="C530" t="str">
            <v>摄像设备</v>
          </cell>
          <cell r="D530" t="str">
            <v>高清摄像机（天眼）</v>
          </cell>
          <cell r="E530" t="str">
            <v>SONY-2580</v>
          </cell>
          <cell r="F530" t="str">
            <v>每台每天</v>
          </cell>
          <cell r="G530">
            <v>1908</v>
          </cell>
        </row>
        <row r="531">
          <cell r="A531" t="str">
            <v>B#227</v>
          </cell>
          <cell r="B531" t="str">
            <v>直播</v>
          </cell>
          <cell r="C531" t="str">
            <v>摄像设备</v>
          </cell>
          <cell r="D531" t="str">
            <v>其他摄像机镜头</v>
          </cell>
          <cell r="E531" t="str">
            <v>高清广角镜头</v>
          </cell>
          <cell r="F531" t="str">
            <v>每台每天</v>
          </cell>
          <cell r="G531">
            <v>530</v>
          </cell>
        </row>
        <row r="532">
          <cell r="A532" t="str">
            <v>B#228</v>
          </cell>
          <cell r="B532" t="str">
            <v>直播</v>
          </cell>
          <cell r="C532" t="str">
            <v>摄像设备</v>
          </cell>
          <cell r="D532" t="str">
            <v>其他摄像机镜头</v>
          </cell>
          <cell r="E532" t="str">
            <v>0.8倍广角镜头</v>
          </cell>
          <cell r="F532" t="str">
            <v>每台每天</v>
          </cell>
          <cell r="G532">
            <v>174.9</v>
          </cell>
        </row>
        <row r="533">
          <cell r="A533" t="str">
            <v>B#229</v>
          </cell>
          <cell r="B533" t="str">
            <v>直播</v>
          </cell>
          <cell r="C533" t="str">
            <v>摄像设备</v>
          </cell>
          <cell r="D533" t="str">
            <v>其他摄像机镜头</v>
          </cell>
          <cell r="E533" t="str">
            <v>1.2倍广角镜头</v>
          </cell>
          <cell r="F533" t="str">
            <v>每台每天</v>
          </cell>
          <cell r="G533">
            <v>174.9</v>
          </cell>
        </row>
        <row r="534">
          <cell r="A534" t="str">
            <v>B#230</v>
          </cell>
          <cell r="B534" t="str">
            <v>直播</v>
          </cell>
          <cell r="C534" t="str">
            <v>摄像设备</v>
          </cell>
          <cell r="D534" t="str">
            <v>其他摄像机镜头</v>
          </cell>
          <cell r="E534" t="str">
            <v>4-6倍长焦镜头</v>
          </cell>
          <cell r="F534" t="str">
            <v>每台每天</v>
          </cell>
          <cell r="G534">
            <v>424</v>
          </cell>
        </row>
        <row r="535">
          <cell r="A535" t="str">
            <v>B#231</v>
          </cell>
          <cell r="B535" t="str">
            <v>直播</v>
          </cell>
          <cell r="C535" t="str">
            <v>摄像设备</v>
          </cell>
          <cell r="D535" t="str">
            <v>其他摄像机镜头</v>
          </cell>
          <cell r="E535" t="str">
            <v>7倍长焦镜头</v>
          </cell>
          <cell r="F535" t="str">
            <v>每台每天</v>
          </cell>
          <cell r="G535">
            <v>477</v>
          </cell>
        </row>
        <row r="536">
          <cell r="A536" t="str">
            <v>B#232</v>
          </cell>
          <cell r="B536" t="str">
            <v>直播</v>
          </cell>
          <cell r="C536" t="str">
            <v>摄像设备</v>
          </cell>
          <cell r="D536" t="str">
            <v>其他摄像机镜头</v>
          </cell>
          <cell r="E536" t="str">
            <v>76倍长焦镜头</v>
          </cell>
          <cell r="F536" t="str">
            <v>每台每天</v>
          </cell>
          <cell r="G536">
            <v>4770</v>
          </cell>
        </row>
        <row r="537">
          <cell r="A537" t="str">
            <v>B#233</v>
          </cell>
          <cell r="B537" t="str">
            <v>直播</v>
          </cell>
          <cell r="C537" t="str">
            <v>摄像设备</v>
          </cell>
          <cell r="D537" t="str">
            <v>三维飞猫spider</v>
          </cell>
          <cell r="E537" t="str">
            <v>ROBYCAM-Robycam3D</v>
          </cell>
          <cell r="F537" t="str">
            <v>每台每天</v>
          </cell>
        </row>
        <row r="538">
          <cell r="A538" t="str">
            <v>B#234</v>
          </cell>
          <cell r="B538" t="str">
            <v>直播</v>
          </cell>
          <cell r="C538" t="str">
            <v>摄像设备</v>
          </cell>
          <cell r="D538" t="str">
            <v>二维飞猫spider</v>
          </cell>
          <cell r="E538" t="str">
            <v>ROBYCAM-Robycam2D</v>
          </cell>
          <cell r="F538" t="str">
            <v>每台每天</v>
          </cell>
        </row>
        <row r="539">
          <cell r="A539" t="str">
            <v>B#235</v>
          </cell>
          <cell r="B539" t="str">
            <v>直播</v>
          </cell>
          <cell r="C539" t="str">
            <v>摄像设备</v>
          </cell>
          <cell r="D539" t="str">
            <v>单线飞猫spider</v>
          </cell>
          <cell r="E539" t="str">
            <v>MOVICOM-NOX 1</v>
          </cell>
          <cell r="F539" t="str">
            <v>每台每天</v>
          </cell>
        </row>
        <row r="540">
          <cell r="A540" t="str">
            <v>B#236</v>
          </cell>
          <cell r="B540" t="str">
            <v>直播</v>
          </cell>
          <cell r="C540" t="str">
            <v>摄像设备</v>
          </cell>
          <cell r="D540" t="str">
            <v>电动轨道</v>
          </cell>
          <cell r="E540" t="str">
            <v>Ross</v>
          </cell>
          <cell r="F540" t="str">
            <v>每台每天</v>
          </cell>
          <cell r="G540">
            <v>1908</v>
          </cell>
        </row>
        <row r="541">
          <cell r="A541" t="str">
            <v>B#237</v>
          </cell>
          <cell r="B541" t="str">
            <v>直播</v>
          </cell>
          <cell r="C541" t="str">
            <v>摄像设备</v>
          </cell>
          <cell r="D541" t="str">
            <v>8米摄像摇臂</v>
          </cell>
          <cell r="E541" t="str">
            <v>每场为2天，每增加1天按0.5场计费</v>
          </cell>
          <cell r="F541" t="str">
            <v>每台每场</v>
          </cell>
          <cell r="G541">
            <v>4028</v>
          </cell>
        </row>
        <row r="542">
          <cell r="A542" t="str">
            <v>B#238</v>
          </cell>
          <cell r="B542" t="str">
            <v>直播</v>
          </cell>
          <cell r="C542" t="str">
            <v>摄像设备</v>
          </cell>
          <cell r="D542" t="str">
            <v>10米摄像摇臂</v>
          </cell>
          <cell r="E542" t="str">
            <v>每场为2天，每增加1天按0.5场计费（不含操作人员、不含摄像机镜头等）</v>
          </cell>
          <cell r="F542" t="str">
            <v>每台每场</v>
          </cell>
          <cell r="G542">
            <v>4500</v>
          </cell>
        </row>
        <row r="543">
          <cell r="A543" t="str">
            <v>B#239</v>
          </cell>
          <cell r="B543" t="str">
            <v>直播</v>
          </cell>
          <cell r="C543" t="str">
            <v>摄像设备</v>
          </cell>
          <cell r="D543" t="str">
            <v>15米摄像摇臂</v>
          </cell>
          <cell r="E543" t="str">
            <v>每场为2天，每增加1天按0.5场计费</v>
          </cell>
          <cell r="F543" t="str">
            <v>每台每场</v>
          </cell>
          <cell r="G543">
            <v>6000</v>
          </cell>
        </row>
        <row r="544">
          <cell r="A544" t="str">
            <v>B#240</v>
          </cell>
          <cell r="B544" t="str">
            <v>直播</v>
          </cell>
          <cell r="C544" t="str">
            <v>摄像设备</v>
          </cell>
          <cell r="D544" t="str">
            <v>电动伸缩摇臂</v>
          </cell>
          <cell r="E544" t="str">
            <v>-</v>
          </cell>
          <cell r="F544" t="str">
            <v>每台每场</v>
          </cell>
        </row>
        <row r="545">
          <cell r="A545" t="str">
            <v>B#241</v>
          </cell>
          <cell r="B545" t="str">
            <v>直播</v>
          </cell>
          <cell r="C545" t="str">
            <v>视频设备-导播台</v>
          </cell>
          <cell r="D545" t="str">
            <v>切换台（HD）</v>
          </cell>
          <cell r="E545" t="str">
            <v>1ME Panasonic AV-HS410 50I 切换台1个、监视器+线缆 或同级设备</v>
          </cell>
          <cell r="F545" t="str">
            <v>每台每天</v>
          </cell>
          <cell r="G545">
            <v>3180</v>
          </cell>
        </row>
        <row r="546">
          <cell r="A546" t="str">
            <v>B#242</v>
          </cell>
          <cell r="B546" t="str">
            <v>直播</v>
          </cell>
          <cell r="C546" t="str">
            <v>视频设备-导播台</v>
          </cell>
          <cell r="D546" t="str">
            <v>切换台（4K）</v>
          </cell>
          <cell r="E546" t="str">
            <v>2ME Panasonic AV-HS6000 60P 切换台1个、监视器+线缆 或同级设备</v>
          </cell>
          <cell r="F546" t="str">
            <v>每台每天</v>
          </cell>
          <cell r="G546">
            <v>4750</v>
          </cell>
        </row>
        <row r="547">
          <cell r="A547" t="str">
            <v>B#243</v>
          </cell>
          <cell r="B547" t="str">
            <v>直播</v>
          </cell>
          <cell r="C547" t="str">
            <v>视频设备-效果设备</v>
          </cell>
          <cell r="D547" t="str">
            <v>字幕机</v>
          </cell>
          <cell r="E547" t="str">
            <v>新奥特等</v>
          </cell>
          <cell r="F547" t="str">
            <v>每台每天</v>
          </cell>
        </row>
        <row r="548">
          <cell r="A548" t="str">
            <v>B#244</v>
          </cell>
          <cell r="B548" t="str">
            <v>直播</v>
          </cell>
          <cell r="C548" t="str">
            <v>视频设备-效果设备</v>
          </cell>
          <cell r="D548" t="str">
            <v>图文机</v>
          </cell>
          <cell r="E548" t="str">
            <v>ROSS-Xpression（4路）（60P）</v>
          </cell>
          <cell r="F548" t="str">
            <v>每台每天</v>
          </cell>
        </row>
        <row r="549">
          <cell r="A549" t="str">
            <v>B#245</v>
          </cell>
          <cell r="B549" t="str">
            <v>直播</v>
          </cell>
          <cell r="C549" t="str">
            <v>视频设备-效果设备</v>
          </cell>
          <cell r="D549" t="str">
            <v>图文机</v>
          </cell>
          <cell r="E549" t="str">
            <v>ROSS-Xpression（2路）（60P）</v>
          </cell>
          <cell r="F549" t="str">
            <v>每台每天</v>
          </cell>
        </row>
        <row r="550">
          <cell r="A550" t="str">
            <v>B#246</v>
          </cell>
          <cell r="B550" t="str">
            <v>直播</v>
          </cell>
          <cell r="C550" t="str">
            <v>视频设备-效果设备</v>
          </cell>
          <cell r="D550" t="str">
            <v>图文机</v>
          </cell>
          <cell r="E550" t="str">
            <v>CW-4进4出/2T/32G（60P）</v>
          </cell>
          <cell r="F550" t="str">
            <v>每台每天</v>
          </cell>
        </row>
        <row r="551">
          <cell r="A551" t="str">
            <v>B#247</v>
          </cell>
          <cell r="B551" t="str">
            <v>直播</v>
          </cell>
          <cell r="C551" t="str">
            <v>视频设备-效果设备</v>
          </cell>
          <cell r="D551" t="str">
            <v>慢放机</v>
          </cell>
          <cell r="E551" t="str">
            <v>50I 4路</v>
          </cell>
          <cell r="F551" t="str">
            <v>每台每天</v>
          </cell>
        </row>
        <row r="552">
          <cell r="A552" t="str">
            <v>B#248</v>
          </cell>
          <cell r="B552" t="str">
            <v>直播</v>
          </cell>
          <cell r="C552" t="str">
            <v>导播讯道辅助设备</v>
          </cell>
          <cell r="D552" t="str">
            <v>Jimmy Dolly 轨道车</v>
          </cell>
          <cell r="E552" t="str">
            <v>-</v>
          </cell>
          <cell r="F552" t="str">
            <v>每只每天</v>
          </cell>
        </row>
        <row r="553">
          <cell r="A553" t="str">
            <v>B#249</v>
          </cell>
          <cell r="B553" t="str">
            <v>直播</v>
          </cell>
          <cell r="C553" t="str">
            <v>导播讯道辅助设备</v>
          </cell>
          <cell r="D553" t="str">
            <v>斯坦尼康稳定器</v>
          </cell>
          <cell r="E553" t="str">
            <v>-</v>
          </cell>
          <cell r="F553" t="str">
            <v>每套每天</v>
          </cell>
        </row>
        <row r="554">
          <cell r="A554" t="str">
            <v>B#250</v>
          </cell>
          <cell r="B554" t="str">
            <v>直播</v>
          </cell>
          <cell r="C554" t="str">
            <v>导播讯道辅助设备</v>
          </cell>
          <cell r="D554" t="str">
            <v>无线图传高功（100-300m）</v>
          </cell>
          <cell r="E554" t="str">
            <v>威固600或猛犸400s</v>
          </cell>
          <cell r="F554" t="str">
            <v>每套每天</v>
          </cell>
        </row>
        <row r="555">
          <cell r="A555" t="str">
            <v>B#251</v>
          </cell>
          <cell r="B555" t="str">
            <v>直播</v>
          </cell>
          <cell r="C555" t="str">
            <v>导播讯道辅助设备</v>
          </cell>
          <cell r="D555" t="str">
            <v>无线微波传输器30-80M</v>
          </cell>
          <cell r="E555" t="str">
            <v>-</v>
          </cell>
          <cell r="F555" t="str">
            <v>每套每天</v>
          </cell>
        </row>
        <row r="556">
          <cell r="A556" t="str">
            <v>B#252</v>
          </cell>
          <cell r="B556" t="str">
            <v>直播</v>
          </cell>
          <cell r="C556" t="str">
            <v>导播讯道辅助设备</v>
          </cell>
          <cell r="D556" t="str">
            <v>无线微波传输器1KM以内</v>
          </cell>
          <cell r="E556" t="str">
            <v>LINK L1500/L2174</v>
          </cell>
          <cell r="F556" t="str">
            <v>每套每天</v>
          </cell>
        </row>
        <row r="557">
          <cell r="A557" t="str">
            <v>B#253</v>
          </cell>
          <cell r="B557" t="str">
            <v>直播</v>
          </cell>
          <cell r="C557" t="str">
            <v>导播讯道辅助设备</v>
          </cell>
          <cell r="D557" t="str">
            <v>监视器</v>
          </cell>
          <cell r="E557" t="str">
            <v>SONY（索尼）</v>
          </cell>
          <cell r="F557" t="str">
            <v>每台每天</v>
          </cell>
        </row>
        <row r="558">
          <cell r="A558" t="str">
            <v>B#254</v>
          </cell>
          <cell r="B558" t="str">
            <v>直播</v>
          </cell>
          <cell r="C558" t="str">
            <v>视频设备-效果设备</v>
          </cell>
          <cell r="D558" t="str">
            <v>在线包装系统</v>
          </cell>
          <cell r="E558" t="str">
            <v>-</v>
          </cell>
          <cell r="F558" t="str">
            <v>每台每天</v>
          </cell>
        </row>
        <row r="559">
          <cell r="A559" t="str">
            <v>B#255</v>
          </cell>
          <cell r="B559" t="str">
            <v>直播</v>
          </cell>
          <cell r="C559" t="str">
            <v>视频设备-效果设备</v>
          </cell>
          <cell r="D559" t="str">
            <v>达芬奇调色器</v>
          </cell>
          <cell r="E559" t="str">
            <v>-</v>
          </cell>
          <cell r="F559" t="str">
            <v>每台每天</v>
          </cell>
        </row>
        <row r="560">
          <cell r="A560" t="str">
            <v>B#256</v>
          </cell>
          <cell r="B560" t="str">
            <v>直播</v>
          </cell>
          <cell r="C560" t="str">
            <v>视频设备</v>
          </cell>
          <cell r="D560" t="str">
            <v>加嵌器/解嵌器</v>
          </cell>
          <cell r="E560" t="str">
            <v>BMD</v>
          </cell>
          <cell r="F560" t="str">
            <v>每台每天</v>
          </cell>
        </row>
        <row r="561">
          <cell r="A561" t="str">
            <v>B#257</v>
          </cell>
          <cell r="B561" t="str">
            <v>直播</v>
          </cell>
          <cell r="C561" t="str">
            <v>视频设备</v>
          </cell>
          <cell r="D561" t="str">
            <v>视频分配器</v>
          </cell>
          <cell r="E561" t="str">
            <v>-</v>
          </cell>
          <cell r="F561" t="str">
            <v>每台每天</v>
          </cell>
        </row>
        <row r="562">
          <cell r="A562" t="str">
            <v>B#258</v>
          </cell>
          <cell r="B562" t="str">
            <v>直播</v>
          </cell>
          <cell r="C562" t="str">
            <v>视频设备</v>
          </cell>
          <cell r="D562" t="str">
            <v>视频光端机</v>
          </cell>
          <cell r="E562" t="str">
            <v>-</v>
          </cell>
          <cell r="F562" t="str">
            <v>每台每天</v>
          </cell>
        </row>
        <row r="563">
          <cell r="A563" t="str">
            <v>B#259</v>
          </cell>
          <cell r="B563" t="str">
            <v>直播</v>
          </cell>
          <cell r="C563" t="str">
            <v>传输设备</v>
          </cell>
          <cell r="D563" t="str">
            <v>视频转换器</v>
          </cell>
          <cell r="E563" t="str">
            <v>HDMI转SDI</v>
          </cell>
          <cell r="F563" t="str">
            <v>套</v>
          </cell>
        </row>
        <row r="564">
          <cell r="A564" t="str">
            <v>B#260</v>
          </cell>
          <cell r="B564" t="str">
            <v>直播</v>
          </cell>
          <cell r="C564" t="str">
            <v>传输设备</v>
          </cell>
          <cell r="D564" t="str">
            <v>4K转播车</v>
          </cell>
          <cell r="E564" t="str">
            <v>-</v>
          </cell>
          <cell r="F564" t="str">
            <v>套</v>
          </cell>
        </row>
        <row r="565">
          <cell r="A565" t="str">
            <v>B#261</v>
          </cell>
          <cell r="B565" t="str">
            <v>直播</v>
          </cell>
          <cell r="C565" t="str">
            <v>传输设备</v>
          </cell>
          <cell r="D565" t="str">
            <v>4K讯道系统</v>
          </cell>
          <cell r="E565" t="str">
            <v>-</v>
          </cell>
          <cell r="F565" t="str">
            <v>套</v>
          </cell>
        </row>
        <row r="566">
          <cell r="A566" t="str">
            <v>B#262</v>
          </cell>
          <cell r="B566" t="str">
            <v>直播</v>
          </cell>
          <cell r="C566" t="str">
            <v>传输设备</v>
          </cell>
          <cell r="D566" t="str">
            <v>4G传输设备</v>
          </cell>
          <cell r="E566" t="str">
            <v>多卡聚合路由器</v>
          </cell>
          <cell r="F566" t="str">
            <v>每套每场</v>
          </cell>
        </row>
        <row r="567">
          <cell r="A567" t="str">
            <v>B#263</v>
          </cell>
          <cell r="B567" t="str">
            <v>直播</v>
          </cell>
          <cell r="C567" t="str">
            <v>采集设备</v>
          </cell>
          <cell r="D567" t="str">
            <v>sdi采集卡</v>
          </cell>
          <cell r="E567" t="str">
            <v>-</v>
          </cell>
          <cell r="F567" t="str">
            <v>每个每场</v>
          </cell>
        </row>
        <row r="568">
          <cell r="A568" t="str">
            <v>B#264</v>
          </cell>
          <cell r="B568" t="str">
            <v>直播</v>
          </cell>
          <cell r="C568" t="str">
            <v>推流设备</v>
          </cell>
          <cell r="D568" t="str">
            <v>国产信号采集及编码上传设备</v>
          </cell>
          <cell r="E568" t="str">
            <v>高视T80采编传输一体设备</v>
          </cell>
          <cell r="F568" t="str">
            <v>每套每场</v>
          </cell>
        </row>
        <row r="569">
          <cell r="A569" t="str">
            <v>B#265</v>
          </cell>
          <cell r="B569" t="str">
            <v>直播</v>
          </cell>
          <cell r="C569" t="str">
            <v>推流设备</v>
          </cell>
          <cell r="D569" t="str">
            <v>进口信号采集及编码上传设备</v>
          </cell>
          <cell r="E569" t="str">
            <v>liveU 、TVU ONE</v>
          </cell>
          <cell r="F569" t="str">
            <v>每套每场</v>
          </cell>
        </row>
        <row r="570">
          <cell r="A570" t="str">
            <v>B#266</v>
          </cell>
          <cell r="B570" t="str">
            <v>直播</v>
          </cell>
          <cell r="C570" t="str">
            <v>视频设备-效果设备</v>
          </cell>
          <cell r="D570" t="str">
            <v>脱敏延时</v>
          </cell>
          <cell r="E570" t="str">
            <v>T2</v>
          </cell>
          <cell r="F570" t="str">
            <v>每台每天</v>
          </cell>
        </row>
        <row r="571">
          <cell r="A571" t="str">
            <v>B#267</v>
          </cell>
          <cell r="B571" t="str">
            <v>直播</v>
          </cell>
          <cell r="C571" t="str">
            <v>视频设备-效果设备</v>
          </cell>
          <cell r="D571" t="str">
            <v>脱敏延时</v>
          </cell>
          <cell r="E571" t="str">
            <v>Redlink</v>
          </cell>
          <cell r="F571" t="str">
            <v>每台每天</v>
          </cell>
        </row>
        <row r="572">
          <cell r="A572" t="str">
            <v>B#293</v>
          </cell>
          <cell r="B572" t="str">
            <v>签到</v>
          </cell>
          <cell r="C572" t="str">
            <v>扫码枪</v>
          </cell>
          <cell r="D572" t="str">
            <v>租赁</v>
          </cell>
          <cell r="E572" t="str">
            <v>-</v>
          </cell>
          <cell r="F572" t="str">
            <v>每台每天</v>
          </cell>
          <cell r="G572">
            <v>153.7</v>
          </cell>
        </row>
        <row r="573">
          <cell r="A573" t="str">
            <v>B#294</v>
          </cell>
          <cell r="B573" t="str">
            <v>签到</v>
          </cell>
          <cell r="C573" t="str">
            <v>自助机（身份证功能）</v>
          </cell>
          <cell r="D573" t="str">
            <v>液晶触摸屏，含二维条码读取器及取卡口</v>
          </cell>
          <cell r="E573" t="str">
            <v>17寸以上</v>
          </cell>
          <cell r="F573" t="str">
            <v>每台每天</v>
          </cell>
          <cell r="G573">
            <v>700</v>
          </cell>
        </row>
        <row r="574">
          <cell r="A574" t="str">
            <v>B#295</v>
          </cell>
          <cell r="B574" t="str">
            <v>签到</v>
          </cell>
          <cell r="C574" t="str">
            <v>PDA扫描设备</v>
          </cell>
          <cell r="D574" t="str">
            <v>用于门禁等</v>
          </cell>
          <cell r="E574" t="str">
            <v>-</v>
          </cell>
          <cell r="F574" t="str">
            <v>每台每天</v>
          </cell>
          <cell r="G574">
            <v>318</v>
          </cell>
        </row>
        <row r="575">
          <cell r="A575" t="str">
            <v>B#296</v>
          </cell>
          <cell r="B575" t="str">
            <v>签到</v>
          </cell>
          <cell r="C575" t="str">
            <v>刷卡闸机</v>
          </cell>
          <cell r="D575" t="str">
            <v>用于门禁等</v>
          </cell>
          <cell r="E575" t="str">
            <v>-</v>
          </cell>
          <cell r="F575" t="str">
            <v>每台每天</v>
          </cell>
          <cell r="G575">
            <v>1590</v>
          </cell>
        </row>
        <row r="576">
          <cell r="A576" t="str">
            <v>B#297</v>
          </cell>
          <cell r="B576" t="str">
            <v>签到</v>
          </cell>
          <cell r="C576" t="str">
            <v>短信服务</v>
          </cell>
          <cell r="D576" t="str">
            <v>短信提醒</v>
          </cell>
          <cell r="E576" t="str">
            <v>按每条计算，起订量不低于300条</v>
          </cell>
          <cell r="F576" t="str">
            <v>条</v>
          </cell>
          <cell r="G576">
            <v>0.11</v>
          </cell>
        </row>
        <row r="577">
          <cell r="A577" t="str">
            <v>第三方人员类</v>
          </cell>
        </row>
        <row r="578">
          <cell r="A578" t="str">
            <v>C#001</v>
          </cell>
          <cell r="B578" t="str">
            <v>内容制作</v>
          </cell>
          <cell r="C578" t="str">
            <v>平面制作</v>
          </cell>
          <cell r="D578" t="str">
            <v>PPT美化</v>
          </cell>
          <cell r="E578" t="str">
            <v>根据设计风格排版，调整宽屏进行美化</v>
          </cell>
          <cell r="F578" t="str">
            <v>页</v>
          </cell>
          <cell r="G578">
            <v>416.67</v>
          </cell>
        </row>
        <row r="579">
          <cell r="A579" t="str">
            <v>C#002</v>
          </cell>
          <cell r="B579" t="str">
            <v>内容制作</v>
          </cell>
          <cell r="C579" t="str">
            <v>平面制作</v>
          </cell>
          <cell r="D579" t="str">
            <v>PPT设计</v>
          </cell>
          <cell r="E579" t="str">
            <v>需设计icon、图片重新绘制图表等并对其整体风格进行排版美化</v>
          </cell>
          <cell r="F579" t="str">
            <v>页</v>
          </cell>
          <cell r="G579">
            <v>1060</v>
          </cell>
        </row>
        <row r="580">
          <cell r="A580" t="str">
            <v>C#003</v>
          </cell>
          <cell r="B580" t="str">
            <v>内容制作</v>
          </cell>
          <cell r="C580" t="str">
            <v>平面制作</v>
          </cell>
          <cell r="D580" t="str">
            <v>Keynote美化</v>
          </cell>
          <cell r="E580" t="str">
            <v>根据设计风格排版，调整宽屏进行美化</v>
          </cell>
          <cell r="F580" t="str">
            <v>页</v>
          </cell>
          <cell r="G580">
            <v>516.67</v>
          </cell>
        </row>
        <row r="581">
          <cell r="A581" t="str">
            <v>C#004</v>
          </cell>
          <cell r="B581" t="str">
            <v>内容制作</v>
          </cell>
          <cell r="C581" t="str">
            <v>平面制作</v>
          </cell>
          <cell r="D581" t="str">
            <v>Keynote设计</v>
          </cell>
          <cell r="E581" t="str">
            <v>需设计icon、图片重新绘制图表等并对其整体风格进行排版美化</v>
          </cell>
          <cell r="F581" t="str">
            <v>页</v>
          </cell>
          <cell r="G581">
            <v>1484</v>
          </cell>
        </row>
        <row r="582">
          <cell r="A582" t="str">
            <v>C#005</v>
          </cell>
          <cell r="B582" t="str">
            <v>内容制作</v>
          </cell>
          <cell r="C582" t="str">
            <v>视频制作</v>
          </cell>
          <cell r="D582" t="str">
            <v>活动流程相关视频素材包装及剪辑</v>
          </cell>
          <cell r="E582" t="str">
            <v>现有素材+包含简单后期渲染输出，开场3分钟以内，串场1分钟以内</v>
          </cell>
          <cell r="F582" t="str">
            <v>秒</v>
          </cell>
          <cell r="G582">
            <v>260</v>
          </cell>
        </row>
        <row r="583">
          <cell r="A583" t="str">
            <v>C#006</v>
          </cell>
          <cell r="B583" t="str">
            <v>内容制作</v>
          </cell>
          <cell r="C583" t="str">
            <v>视频制作</v>
          </cell>
          <cell r="D583" t="str">
            <v>活动内容素材整理、快速剪辑，粗剪</v>
          </cell>
          <cell r="E583" t="str">
            <v>拍摄结束后2小时内完成快速剪辑，2分钟以内，超出2分钟按照2分钟计价</v>
          </cell>
          <cell r="F583" t="str">
            <v>条</v>
          </cell>
          <cell r="G583">
            <v>2400</v>
          </cell>
        </row>
        <row r="584">
          <cell r="A584" t="str">
            <v>C#007</v>
          </cell>
          <cell r="B584" t="str">
            <v>内容制作</v>
          </cell>
          <cell r="C584" t="str">
            <v>视频制作</v>
          </cell>
          <cell r="D584" t="str">
            <v>活动内容素材整理，精剪</v>
          </cell>
          <cell r="E584" t="str">
            <v>视频素材整理，精修，2分钟以内，超出2分钟按照2分钟计价</v>
          </cell>
          <cell r="F584" t="str">
            <v>条</v>
          </cell>
          <cell r="G584">
            <v>3180</v>
          </cell>
        </row>
        <row r="585">
          <cell r="A585" t="str">
            <v>C#018</v>
          </cell>
          <cell r="B585" t="str">
            <v>内容制作</v>
          </cell>
          <cell r="C585" t="str">
            <v>H5</v>
          </cell>
          <cell r="D585" t="str">
            <v>H5邀请页面制作</v>
          </cell>
          <cell r="E585" t="str">
            <v>按页面数量计费，有简单交互功能（点击翻页、点击输入信息等），不包含程序</v>
          </cell>
          <cell r="F585" t="str">
            <v>页</v>
          </cell>
          <cell r="G585">
            <v>750</v>
          </cell>
        </row>
        <row r="586">
          <cell r="A586" t="str">
            <v>C#019</v>
          </cell>
          <cell r="B586" t="str">
            <v>内容制作</v>
          </cell>
          <cell r="C586" t="str">
            <v>H5</v>
          </cell>
          <cell r="D586" t="str">
            <v>H5前端程序开发</v>
          </cell>
          <cell r="E586" t="str">
            <v>前端页面制作，动效实现</v>
          </cell>
          <cell r="F586" t="str">
            <v>页</v>
          </cell>
          <cell r="G586">
            <v>2968</v>
          </cell>
        </row>
        <row r="587">
          <cell r="A587" t="str">
            <v>C#020</v>
          </cell>
          <cell r="B587" t="str">
            <v>内容制作</v>
          </cell>
          <cell r="C587" t="str">
            <v>H5</v>
          </cell>
          <cell r="D587" t="str">
            <v>H5模块开发</v>
          </cell>
          <cell r="E587" t="str">
            <v>基于功能需求的定制化模块后端程序开发</v>
          </cell>
          <cell r="F587" t="str">
            <v>页</v>
          </cell>
          <cell r="G587">
            <v>3561.6</v>
          </cell>
        </row>
        <row r="588">
          <cell r="A588" t="str">
            <v>C#030</v>
          </cell>
          <cell r="B588" t="str">
            <v>侧拍摄影摄像</v>
          </cell>
          <cell r="C588" t="str">
            <v>摄影</v>
          </cell>
          <cell r="D588" t="str">
            <v>普通数字摄影</v>
          </cell>
          <cell r="E588" t="str">
            <v>人员劳务费及基础拍摄设备。不含住宿、交通、补贴等费用，每天不超过8小时，彩排与活动日价格一致（5年从业经验）</v>
          </cell>
          <cell r="F588" t="str">
            <v>每人每天</v>
          </cell>
          <cell r="G588">
            <v>2200</v>
          </cell>
        </row>
        <row r="589">
          <cell r="A589" t="str">
            <v>C#031</v>
          </cell>
          <cell r="B589" t="str">
            <v>侧拍摄影摄像</v>
          </cell>
          <cell r="C589" t="str">
            <v>摄像</v>
          </cell>
          <cell r="D589" t="str">
            <v>延时拍摄</v>
          </cell>
          <cell r="E589" t="str">
            <v>人员劳务费及基础拍摄设备。不含住宿、交通、补贴等费用（5年从业经验）</v>
          </cell>
          <cell r="F589" t="str">
            <v>每人每天</v>
          </cell>
          <cell r="G589">
            <v>2066.67</v>
          </cell>
        </row>
        <row r="590">
          <cell r="A590" t="str">
            <v>C#032</v>
          </cell>
          <cell r="B590" t="str">
            <v>侧拍摄影摄像</v>
          </cell>
          <cell r="C590" t="str">
            <v>摄像</v>
          </cell>
          <cell r="D590" t="str">
            <v>普通数字视频拍摄</v>
          </cell>
          <cell r="E590" t="str">
            <v>人员劳务费及基础拍摄设备。不含住宿、交通、补贴等费用，每天不超过8小时，彩排与活动日价格一致（5年从业经验）</v>
          </cell>
          <cell r="F590" t="str">
            <v>每人每天</v>
          </cell>
          <cell r="G590">
            <v>2438</v>
          </cell>
        </row>
        <row r="591">
          <cell r="A591" t="str">
            <v>C#033</v>
          </cell>
          <cell r="B591" t="str">
            <v>侧拍摄影摄像</v>
          </cell>
          <cell r="C591" t="str">
            <v>摄影摄像</v>
          </cell>
          <cell r="D591" t="str">
            <v>航拍</v>
          </cell>
          <cell r="E591" t="str">
            <v>飞手人员及基础设备劳务费。不含住宿、交通、补贴等费用，每天不超过8小时，彩排与活动日价格一致</v>
          </cell>
          <cell r="F591" t="str">
            <v>每人每天</v>
          </cell>
          <cell r="G591">
            <v>3498</v>
          </cell>
        </row>
        <row r="592">
          <cell r="A592" t="str">
            <v>C#034</v>
          </cell>
          <cell r="B592" t="str">
            <v>侧拍摄影摄像</v>
          </cell>
          <cell r="C592" t="str">
            <v>云摄影</v>
          </cell>
          <cell r="D592" t="str">
            <v>现场修图师</v>
          </cell>
          <cell r="E592" t="str">
            <v>人员劳务，不含住宿、交通、补贴等费用，每天不超过8小时</v>
          </cell>
          <cell r="F592" t="str">
            <v>每人每天</v>
          </cell>
          <cell r="G592">
            <v>1500</v>
          </cell>
        </row>
        <row r="593">
          <cell r="A593" t="str">
            <v>C#035</v>
          </cell>
          <cell r="B593" t="str">
            <v>侧拍摄影摄像</v>
          </cell>
          <cell r="C593" t="str">
            <v>云摄影</v>
          </cell>
          <cell r="D593" t="str">
            <v>摄影师+修图+平台使用</v>
          </cell>
          <cell r="E593" t="str">
            <v>人员劳务费及基础拍摄设备。不含住宿、交通、补贴等费用，每天不超过8小时，彩排与活动日价格一致</v>
          </cell>
          <cell r="F593" t="str">
            <v>每人每天</v>
          </cell>
          <cell r="G593">
            <v>3498.33</v>
          </cell>
        </row>
        <row r="594">
          <cell r="A594" t="str">
            <v>C#036</v>
          </cell>
          <cell r="B594" t="str">
            <v>侧拍摄影摄像</v>
          </cell>
          <cell r="C594" t="str">
            <v>云摄影</v>
          </cell>
          <cell r="D594" t="str">
            <v>Ai修图+平台使用</v>
          </cell>
          <cell r="E594" t="str">
            <v>AI修图及平台使用，例如VPHOTO</v>
          </cell>
          <cell r="F594" t="str">
            <v>场</v>
          </cell>
          <cell r="G594">
            <v>3500</v>
          </cell>
        </row>
        <row r="595">
          <cell r="A595" t="str">
            <v>C#037</v>
          </cell>
          <cell r="B595" t="str">
            <v>技术人员</v>
          </cell>
          <cell r="C595" t="str">
            <v>灯光音视频技术人员</v>
          </cell>
          <cell r="D595" t="str">
            <v>总监-现场总控</v>
          </cell>
          <cell r="E595" t="str">
            <v>普通级别，人员劳务费。不含住宿、交通、补贴等费用，每场不超过8小时</v>
          </cell>
          <cell r="F595" t="str">
            <v>每人每天</v>
          </cell>
          <cell r="G595">
            <v>604.2</v>
          </cell>
        </row>
        <row r="596">
          <cell r="A596" t="str">
            <v>C#038</v>
          </cell>
          <cell r="B596" t="str">
            <v>技术人员</v>
          </cell>
          <cell r="C596" t="str">
            <v>灯光音视频技术人员</v>
          </cell>
          <cell r="D596" t="str">
            <v>技师-控台人员</v>
          </cell>
          <cell r="E596" t="str">
            <v>人员劳务费。不含住宿、交通、补贴等费用，每场不超过8小时</v>
          </cell>
          <cell r="F596" t="str">
            <v>每人每天</v>
          </cell>
          <cell r="G596">
            <v>614.8</v>
          </cell>
        </row>
        <row r="597">
          <cell r="A597" t="str">
            <v>C#040</v>
          </cell>
          <cell r="B597" t="str">
            <v>技术人员</v>
          </cell>
          <cell r="C597" t="str">
            <v>直播推流技术人员</v>
          </cell>
          <cell r="D597" t="str">
            <v>网络工程师</v>
          </cell>
          <cell r="E597" t="str">
            <v>人员劳务费。不含住宿、交通、补贴等费用，每场不超过8小时，活动当日推流操作及保障</v>
          </cell>
          <cell r="F597" t="str">
            <v>每人每天</v>
          </cell>
          <cell r="G597">
            <v>1484</v>
          </cell>
        </row>
        <row r="598">
          <cell r="A598" t="str">
            <v>C#046</v>
          </cell>
          <cell r="B598" t="str">
            <v>搭建人员</v>
          </cell>
          <cell r="C598" t="str">
            <v>搭建人员</v>
          </cell>
          <cell r="D598" t="str">
            <v>搭建人工</v>
          </cell>
          <cell r="E598" t="str">
            <v>人员劳务费，每场不超过8小时</v>
          </cell>
          <cell r="F598" t="str">
            <v>每人每场</v>
          </cell>
          <cell r="G598">
            <v>316.67</v>
          </cell>
        </row>
        <row r="599">
          <cell r="A599" t="str">
            <v>C#047</v>
          </cell>
          <cell r="B599" t="str">
            <v>搭建人员</v>
          </cell>
          <cell r="C599" t="str">
            <v>搭建人员</v>
          </cell>
          <cell r="D599" t="str">
            <v>高空作业</v>
          </cell>
          <cell r="E599" t="str">
            <v>持高空作业资格证专业上岗人员，人员劳务费，每场不超过8小时</v>
          </cell>
          <cell r="F599" t="str">
            <v>每人每场</v>
          </cell>
        </row>
        <row r="600">
          <cell r="A600" t="str">
            <v>C#048</v>
          </cell>
          <cell r="B600" t="str">
            <v>搭建人员</v>
          </cell>
          <cell r="C600" t="str">
            <v>搭建人员</v>
          </cell>
          <cell r="D600" t="str">
            <v>美工</v>
          </cell>
          <cell r="E600" t="str">
            <v>人员劳务费。不含住宿、交通、补贴等费用，白天8小时/班，夜间4小时/班</v>
          </cell>
          <cell r="F600" t="str">
            <v>每人每场</v>
          </cell>
          <cell r="G600">
            <v>318</v>
          </cell>
        </row>
        <row r="601">
          <cell r="A601" t="str">
            <v>C#049</v>
          </cell>
          <cell r="B601" t="str">
            <v>搭建人员</v>
          </cell>
          <cell r="C601" t="str">
            <v>搭建人员</v>
          </cell>
          <cell r="D601" t="str">
            <v>电工</v>
          </cell>
          <cell r="E601" t="str">
            <v>人员劳务费。不含住宿、交通、补贴等费用，白天8小时/班，夜间4小时/班</v>
          </cell>
          <cell r="F601" t="str">
            <v>每人每场</v>
          </cell>
          <cell r="G601">
            <v>424</v>
          </cell>
        </row>
        <row r="602">
          <cell r="A602" t="str">
            <v>C#050</v>
          </cell>
          <cell r="B602" t="str">
            <v>运营人员</v>
          </cell>
          <cell r="C602" t="str">
            <v>服务人员</v>
          </cell>
          <cell r="D602" t="str">
            <v>场工</v>
          </cell>
          <cell r="E602" t="str">
            <v>不含住宿、交通、补贴、餐费等费用，负责物料、道具的搬运，装台，卸台。</v>
          </cell>
          <cell r="F602" t="str">
            <v>每人每天</v>
          </cell>
        </row>
        <row r="603">
          <cell r="A603" t="str">
            <v>C#051</v>
          </cell>
          <cell r="B603" t="str">
            <v>运营人员</v>
          </cell>
          <cell r="C603" t="str">
            <v>服务人员</v>
          </cell>
          <cell r="D603" t="str">
            <v>保洁</v>
          </cell>
          <cell r="E603" t="str">
            <v>人员劳务费，每场按4小时计，含个税</v>
          </cell>
          <cell r="F603" t="str">
            <v>每人每场</v>
          </cell>
          <cell r="G603">
            <v>190.8</v>
          </cell>
        </row>
        <row r="604">
          <cell r="A604" t="str">
            <v>C#052</v>
          </cell>
          <cell r="B604" t="str">
            <v>运营人员</v>
          </cell>
          <cell r="C604" t="str">
            <v>服务人员</v>
          </cell>
          <cell r="D604" t="str">
            <v>高级礼仪</v>
          </cell>
          <cell r="E604" t="str">
            <v>身高168cm以上，有过2年以上大型活动经验
 人员劳务费。不含住宿、交通、补贴等费用，每场不超过8小时
 彩排按每人0.5场收费，含个税</v>
          </cell>
          <cell r="F604" t="str">
            <v>每人每场</v>
          </cell>
          <cell r="G604">
            <v>948</v>
          </cell>
        </row>
        <row r="605">
          <cell r="A605" t="str">
            <v>C#053</v>
          </cell>
          <cell r="B605" t="str">
            <v>运营人员</v>
          </cell>
          <cell r="C605" t="str">
            <v>服务人员</v>
          </cell>
          <cell r="D605" t="str">
            <v>礼仪</v>
          </cell>
          <cell r="E605" t="str">
            <v>人员劳务费。不含住宿、交通、补贴等费用，每场不超过8小时
 彩排按每人0.5场收费，含个税</v>
          </cell>
          <cell r="F605" t="str">
            <v>每人每场</v>
          </cell>
          <cell r="G605">
            <v>689</v>
          </cell>
        </row>
        <row r="606">
          <cell r="A606" t="str">
            <v>C#054</v>
          </cell>
          <cell r="B606" t="str">
            <v>运营人员</v>
          </cell>
          <cell r="C606" t="str">
            <v>服务人员</v>
          </cell>
          <cell r="D606" t="str">
            <v>兼职人员</v>
          </cell>
          <cell r="E606" t="str">
            <v>人员劳务费。不含住宿、交通、补贴等费用，每场不超过8小时
 彩排按每人0.5场收费，含个税</v>
          </cell>
          <cell r="F606" t="str">
            <v>每人每场</v>
          </cell>
          <cell r="G606">
            <v>318</v>
          </cell>
        </row>
        <row r="607">
          <cell r="A607" t="str">
            <v>C#055</v>
          </cell>
          <cell r="B607" t="str">
            <v>运营人员</v>
          </cell>
          <cell r="C607" t="str">
            <v>翻译速记</v>
          </cell>
          <cell r="D607" t="str">
            <v>速记</v>
          </cell>
          <cell r="E607" t="str">
            <v>专业速记证书
 人员劳务费。不含住宿、交通、补贴等费用，每场不超过4小时，含个税</v>
          </cell>
          <cell r="F607" t="str">
            <v>每人每场</v>
          </cell>
          <cell r="G607">
            <v>2000</v>
          </cell>
        </row>
        <row r="608">
          <cell r="A608" t="str">
            <v>C#056</v>
          </cell>
          <cell r="B608" t="str">
            <v>运营人员</v>
          </cell>
          <cell r="C608" t="str">
            <v>专业人员</v>
          </cell>
          <cell r="D608" t="str">
            <v>录音师</v>
          </cell>
          <cell r="E608" t="str">
            <v>录音师助理-初级(8小时，不含住宿、交通、补贴等费用，含餐费）</v>
          </cell>
          <cell r="F608" t="str">
            <v>每人每天</v>
          </cell>
        </row>
        <row r="609">
          <cell r="A609" t="str">
            <v>C#057</v>
          </cell>
          <cell r="B609" t="str">
            <v>运营人员</v>
          </cell>
          <cell r="C609" t="str">
            <v>专业人员</v>
          </cell>
          <cell r="D609" t="str">
            <v>录音师</v>
          </cell>
          <cell r="E609" t="str">
            <v>普通级别录音师-中级(8小时，不含住宿、交通、补贴等费用，含餐费）</v>
          </cell>
          <cell r="F609" t="str">
            <v>每人每天</v>
          </cell>
        </row>
        <row r="610">
          <cell r="A610" t="str">
            <v>Onsite 人员</v>
          </cell>
        </row>
        <row r="611">
          <cell r="A611" t="str">
            <v>D#001</v>
          </cell>
          <cell r="B611" t="str">
            <v>Onsite 人员</v>
          </cell>
          <cell r="C611" t="str">
            <v>服务人员</v>
          </cell>
          <cell r="D611" t="str">
            <v>项目总监</v>
          </cell>
          <cell r="E611" t="str">
            <v>人员劳务费。不含住宿、交通、补贴等费用，每天不超过8小时</v>
          </cell>
          <cell r="F611" t="str">
            <v>每人每天</v>
          </cell>
          <cell r="G611">
            <v>1060</v>
          </cell>
        </row>
        <row r="612">
          <cell r="A612" t="str">
            <v>D#002</v>
          </cell>
          <cell r="B612" t="str">
            <v>Onsite 人员</v>
          </cell>
          <cell r="C612" t="str">
            <v>服务人员</v>
          </cell>
          <cell r="D612" t="str">
            <v>项目经理</v>
          </cell>
          <cell r="E612" t="str">
            <v>人员劳务费。不含住宿、交通、补贴等费用，每天不超过8小时</v>
          </cell>
          <cell r="F612" t="str">
            <v>每人每天</v>
          </cell>
          <cell r="G612">
            <v>848</v>
          </cell>
        </row>
        <row r="613">
          <cell r="A613" t="str">
            <v>D#003</v>
          </cell>
          <cell r="B613" t="str">
            <v>Onsite 人员</v>
          </cell>
          <cell r="C613" t="str">
            <v>服务人员</v>
          </cell>
          <cell r="D613" t="str">
            <v>项目助理</v>
          </cell>
          <cell r="E613" t="str">
            <v>人员劳务费。不含住宿、交通、补贴等费用，每天不超过8小时</v>
          </cell>
          <cell r="F613" t="str">
            <v>每人每天</v>
          </cell>
          <cell r="G613">
            <v>530</v>
          </cell>
        </row>
        <row r="614">
          <cell r="A614" t="str">
            <v>D#004</v>
          </cell>
          <cell r="B614" t="str">
            <v>Onsite 人员</v>
          </cell>
          <cell r="C614" t="str">
            <v>服务人员</v>
          </cell>
          <cell r="D614" t="str">
            <v>地接上会服务人员</v>
          </cell>
          <cell r="E614" t="str">
            <v>人员劳务费。不含住宿、交通、补贴等费用，每天不超过8小时</v>
          </cell>
          <cell r="F614" t="str">
            <v>每人每天</v>
          </cell>
          <cell r="G614">
            <v>530</v>
          </cell>
        </row>
        <row r="615">
          <cell r="A615" t="str">
            <v>D#005</v>
          </cell>
          <cell r="B615" t="str">
            <v>Onsite 人员</v>
          </cell>
          <cell r="C615" t="str">
            <v>导游</v>
          </cell>
          <cell r="D615" t="str">
            <v>普通中文导游</v>
          </cell>
          <cell r="E615" t="str">
            <v>人员劳务费。不含住宿、交通、补贴等费用，每天不超过8小时</v>
          </cell>
          <cell r="F615" t="str">
            <v>每人每天</v>
          </cell>
          <cell r="G615">
            <v>671.333333333333</v>
          </cell>
        </row>
        <row r="616">
          <cell r="A616" t="str">
            <v>D#006</v>
          </cell>
          <cell r="B616" t="str">
            <v>Onsite 人员</v>
          </cell>
          <cell r="C616" t="str">
            <v>导游</v>
          </cell>
          <cell r="D616" t="str">
            <v>高级中文导游</v>
          </cell>
          <cell r="E616" t="str">
            <v>人员劳务费。不含住宿、交通、补贴等费用，每天不超过8小时</v>
          </cell>
          <cell r="F616" t="str">
            <v>每人每天</v>
          </cell>
          <cell r="G616">
            <v>989.333333333333</v>
          </cell>
        </row>
        <row r="617">
          <cell r="A617" t="str">
            <v>D#007</v>
          </cell>
          <cell r="B617" t="str">
            <v>Onsite 人员</v>
          </cell>
          <cell r="C617" t="str">
            <v>导游</v>
          </cell>
          <cell r="D617" t="str">
            <v>普通英文导游</v>
          </cell>
          <cell r="E617" t="str">
            <v>人员劳务费。不含住宿、交通、补贴等费用，每天不超过8小时</v>
          </cell>
          <cell r="F617" t="str">
            <v>每人每天</v>
          </cell>
          <cell r="G617">
            <v>1060</v>
          </cell>
        </row>
        <row r="618">
          <cell r="A618" t="str">
            <v>D#008</v>
          </cell>
          <cell r="B618" t="str">
            <v>Onsite 人员</v>
          </cell>
          <cell r="C618" t="str">
            <v>导游</v>
          </cell>
          <cell r="D618" t="str">
            <v>高级英文导游</v>
          </cell>
          <cell r="E618" t="str">
            <v>人员劳务费。不含住宿、交通、补贴等费用，每天不超过8小时</v>
          </cell>
          <cell r="F618" t="str">
            <v>每人每天</v>
          </cell>
          <cell r="G618">
            <v>1590</v>
          </cell>
        </row>
        <row r="619">
          <cell r="A619" t="str">
            <v>创意</v>
          </cell>
        </row>
        <row r="620">
          <cell r="A620" t="str">
            <v>E#009</v>
          </cell>
          <cell r="B620" t="str">
            <v>导演组</v>
          </cell>
          <cell r="C620" t="str">
            <v>内容组</v>
          </cell>
          <cell r="D620" t="str">
            <v>导演</v>
          </cell>
          <cell r="E620" t="str">
            <v>导演助理-初级，不含住宿、交通、补贴、餐费等费用</v>
          </cell>
          <cell r="F620" t="str">
            <v>每人每天</v>
          </cell>
        </row>
        <row r="621">
          <cell r="A621" t="str">
            <v>E#010</v>
          </cell>
          <cell r="B621" t="str">
            <v>导演组</v>
          </cell>
          <cell r="C621" t="str">
            <v>内容组</v>
          </cell>
          <cell r="D621" t="str">
            <v>导演</v>
          </cell>
          <cell r="E621" t="str">
            <v>普通导演-中级，不含住宿、交通、补贴、餐费等费用</v>
          </cell>
          <cell r="F621" t="str">
            <v>每人每天</v>
          </cell>
        </row>
        <row r="622">
          <cell r="A622" t="str">
            <v>E#011</v>
          </cell>
          <cell r="B622" t="str">
            <v>导演组</v>
          </cell>
          <cell r="C622" t="str">
            <v>内容组</v>
          </cell>
          <cell r="D622" t="str">
            <v>导演</v>
          </cell>
          <cell r="E622" t="str">
            <v>资深级别导演-高级，不含住宿、交通、补贴、餐费等费用</v>
          </cell>
          <cell r="F622" t="str">
            <v>每人每天</v>
          </cell>
        </row>
        <row r="623">
          <cell r="A623" t="str">
            <v>E#044</v>
          </cell>
          <cell r="B623" t="str">
            <v>导演组</v>
          </cell>
          <cell r="C623" t="str">
            <v>技术组</v>
          </cell>
          <cell r="D623" t="str">
            <v>导播讯道技术人员（4讯道）</v>
          </cell>
          <cell r="E623" t="str">
            <v>人员劳务费。不含住宿、交通、补贴等费用，每场不超过8小时，限4讯切换，彩排与活动日价格一致（导播老师不低于5年从业经验）</v>
          </cell>
          <cell r="F623" t="str">
            <v>每人每天</v>
          </cell>
        </row>
        <row r="624">
          <cell r="A624" t="str">
            <v>E#045</v>
          </cell>
          <cell r="B624" t="str">
            <v>导演组</v>
          </cell>
          <cell r="C624" t="str">
            <v>技术组</v>
          </cell>
          <cell r="D624" t="str">
            <v>导播讯道技术人员 （6讯道以上）</v>
          </cell>
          <cell r="E624" t="str">
            <v>人员劳务费。不含住宿、交通、补贴等费用，每场不超过8小时，限6讯以上切换，彩排与活动日价格一致（导播老师不低于5年从业经验，完全具备电视台综艺、大型演出、活动类切像经验）</v>
          </cell>
          <cell r="F624" t="str">
            <v>每人每天</v>
          </cell>
        </row>
        <row r="625">
          <cell r="A625" t="str">
            <v>E#046</v>
          </cell>
          <cell r="B625" t="str">
            <v>导演组</v>
          </cell>
          <cell r="C625" t="str">
            <v>技术组</v>
          </cell>
          <cell r="D625" t="str">
            <v>导播讯道技术人员（摄像）</v>
          </cell>
          <cell r="E625" t="str">
            <v>人员劳务费。不含住宿、交通、补贴等费用，每场不超过8小时
 彩排与活动日价格一致（5年工作经验）</v>
          </cell>
          <cell r="F625" t="str">
            <v>每人每天</v>
          </cell>
        </row>
        <row r="626">
          <cell r="A626" t="str">
            <v>E#047</v>
          </cell>
          <cell r="B626" t="str">
            <v>导演组</v>
          </cell>
          <cell r="C626" t="str">
            <v>技术组</v>
          </cell>
          <cell r="D626" t="str">
            <v>轨道机器人摄像师</v>
          </cell>
          <cell r="E626" t="str">
            <v>人员劳务费。不含住宿、交通、补贴等费用，每场不超过8小时，彩排与活动日价格一致</v>
          </cell>
          <cell r="F626" t="str">
            <v>每人每天</v>
          </cell>
        </row>
        <row r="627">
          <cell r="A627" t="str">
            <v>E#048</v>
          </cell>
          <cell r="B627" t="str">
            <v>导演组</v>
          </cell>
          <cell r="C627" t="str">
            <v>技术组</v>
          </cell>
          <cell r="D627" t="str">
            <v>斯坦尼康摄像师</v>
          </cell>
          <cell r="E627" t="str">
            <v>人员劳务费。不含住宿、交通、补贴等费用，每场不超过8小时，彩排与活动日价格一致</v>
          </cell>
          <cell r="F627" t="str">
            <v>每人每天</v>
          </cell>
        </row>
        <row r="628">
          <cell r="A628" t="str">
            <v>E#109</v>
          </cell>
          <cell r="B628" t="str">
            <v>导演组</v>
          </cell>
          <cell r="C628" t="str">
            <v>演职员组</v>
          </cell>
          <cell r="D628" t="str">
            <v>主持人</v>
          </cell>
          <cell r="E628" t="str">
            <v>五年以上经验，有大型直播晚会/综艺主持经验，形象气质佳（非艺人级、非达人级的主持人）</v>
          </cell>
          <cell r="F628" t="str">
            <v>每人每天</v>
          </cell>
          <cell r="G628">
            <v>2120</v>
          </cell>
        </row>
        <row r="629">
          <cell r="A629" t="str">
            <v>E#113</v>
          </cell>
          <cell r="B629" t="str">
            <v>导演组</v>
          </cell>
          <cell r="C629" t="str">
            <v>演职员组</v>
          </cell>
          <cell r="D629" t="str">
            <v>编舞师</v>
          </cell>
          <cell r="E629" t="str">
            <v>三年以上经验，不含住宿、交通、补贴、餐费等费用，有大型直播晚会、大型演唱会编舞经验</v>
          </cell>
          <cell r="F629" t="str">
            <v>每人每天</v>
          </cell>
        </row>
        <row r="630">
          <cell r="A630" t="str">
            <v>E#114</v>
          </cell>
          <cell r="B630" t="str">
            <v>导演组</v>
          </cell>
          <cell r="C630" t="str">
            <v>演职员组</v>
          </cell>
          <cell r="D630" t="str">
            <v>资深编舞师</v>
          </cell>
          <cell r="E630" t="str">
            <v>五年以上经验，不含住宿、交通、补贴、餐费等费用，有直播晚会、平台直播盛典、演唱会、艺人演唱会编舞经验</v>
          </cell>
          <cell r="F630" t="str">
            <v>每人每天</v>
          </cell>
        </row>
        <row r="631">
          <cell r="A631" t="str">
            <v>E#122</v>
          </cell>
          <cell r="B631" t="str">
            <v>导演组</v>
          </cell>
          <cell r="C631" t="str">
            <v>演职员组</v>
          </cell>
          <cell r="D631" t="str">
            <v>妆发师</v>
          </cell>
          <cell r="E631" t="str">
            <v>3年以上化妆经验
 人员劳务费。不含住宿、交通、补贴等费用，每场不超过8小时，含个税，此价格为最高限价，以实际发生为准</v>
          </cell>
          <cell r="F631" t="str">
            <v>每人每天</v>
          </cell>
          <cell r="G631">
            <v>1590</v>
          </cell>
        </row>
        <row r="632">
          <cell r="A632" t="str">
            <v>接待用车</v>
          </cell>
        </row>
        <row r="633">
          <cell r="A633" t="str">
            <v>G#001</v>
          </cell>
          <cell r="B633" t="str">
            <v>车辆</v>
          </cell>
          <cell r="C633" t="str">
            <v>车辆物流</v>
          </cell>
          <cell r="D633" t="str">
            <v>运营车辆</v>
          </cell>
          <cell r="E633" t="str">
            <v>接送机-GL8，60公里内，高速费另计</v>
          </cell>
          <cell r="F633" t="str">
            <v>每辆每趟</v>
          </cell>
          <cell r="G633">
            <v>530</v>
          </cell>
        </row>
        <row r="634">
          <cell r="A634" t="str">
            <v>G#002</v>
          </cell>
          <cell r="B634" t="str">
            <v>车辆</v>
          </cell>
          <cell r="C634" t="str">
            <v>车辆物流</v>
          </cell>
          <cell r="D634" t="str">
            <v>运营车辆</v>
          </cell>
          <cell r="E634" t="str">
            <v>接送机-考斯特，60公里内，高速费另计</v>
          </cell>
          <cell r="F634" t="str">
            <v>每辆每趟</v>
          </cell>
          <cell r="G634">
            <v>848</v>
          </cell>
        </row>
        <row r="635">
          <cell r="A635" t="str">
            <v>G#003</v>
          </cell>
          <cell r="B635" t="str">
            <v>车辆</v>
          </cell>
          <cell r="C635" t="str">
            <v>车辆物流</v>
          </cell>
          <cell r="D635" t="str">
            <v>运营车辆</v>
          </cell>
          <cell r="E635" t="str">
            <v>接送机-50座大巴车，60公里内，高速费另计</v>
          </cell>
          <cell r="F635" t="str">
            <v>每辆每趟</v>
          </cell>
          <cell r="G635">
            <v>1272</v>
          </cell>
        </row>
        <row r="636">
          <cell r="A636" t="str">
            <v>G#004</v>
          </cell>
          <cell r="B636" t="str">
            <v>车辆</v>
          </cell>
          <cell r="C636" t="str">
            <v>车辆物流</v>
          </cell>
          <cell r="D636" t="str">
            <v>运营车辆</v>
          </cell>
          <cell r="E636" t="str">
            <v>接送机-奥迪A6，60公里内，高速费另计</v>
          </cell>
          <cell r="F636" t="str">
            <v>每辆每趟</v>
          </cell>
          <cell r="G636">
            <v>650</v>
          </cell>
        </row>
        <row r="637">
          <cell r="A637" t="str">
            <v>G#005</v>
          </cell>
          <cell r="B637" t="str">
            <v>车辆</v>
          </cell>
          <cell r="C637" t="str">
            <v>车辆物流</v>
          </cell>
          <cell r="D637" t="str">
            <v>运营车辆</v>
          </cell>
          <cell r="E637" t="str">
            <v>豪华轿车-奥迪A6，可使用同等类型车辆，1天8小时 or 100km计算，超出公里数及时间另计费</v>
          </cell>
          <cell r="F637" t="str">
            <v>每辆每天</v>
          </cell>
          <cell r="G637">
            <v>1272</v>
          </cell>
        </row>
        <row r="638">
          <cell r="A638" t="str">
            <v>G#006</v>
          </cell>
          <cell r="B638" t="str">
            <v>车辆</v>
          </cell>
          <cell r="C638" t="str">
            <v>车辆物流</v>
          </cell>
          <cell r="D638" t="str">
            <v>运营车辆</v>
          </cell>
          <cell r="E638" t="str">
            <v>豪华轿车-奥迪A6，超时间收费</v>
          </cell>
          <cell r="F638" t="str">
            <v>每辆每小时</v>
          </cell>
          <cell r="G638">
            <v>81.62</v>
          </cell>
        </row>
        <row r="639">
          <cell r="A639" t="str">
            <v>G#007</v>
          </cell>
          <cell r="B639" t="str">
            <v>车辆</v>
          </cell>
          <cell r="C639" t="str">
            <v>车辆物流</v>
          </cell>
          <cell r="D639" t="str">
            <v>运营车辆</v>
          </cell>
          <cell r="E639" t="str">
            <v>豪华轿车-奥迪A6，超公里收费</v>
          </cell>
          <cell r="F639" t="str">
            <v>每辆每公里</v>
          </cell>
          <cell r="G639">
            <v>10</v>
          </cell>
        </row>
        <row r="640">
          <cell r="A640" t="str">
            <v>G#008</v>
          </cell>
          <cell r="B640" t="str">
            <v>车辆</v>
          </cell>
          <cell r="C640" t="str">
            <v>车辆物流</v>
          </cell>
          <cell r="D640" t="str">
            <v>运营车辆</v>
          </cell>
          <cell r="E640" t="str">
            <v>商务乘用车-GL8，可使用同等类型车辆，1天8小时 or 100km计算，超出公里数及时间另计费</v>
          </cell>
          <cell r="F640" t="str">
            <v>每辆每天</v>
          </cell>
          <cell r="G640">
            <v>1060</v>
          </cell>
        </row>
        <row r="641">
          <cell r="A641" t="str">
            <v>G#009</v>
          </cell>
          <cell r="B641" t="str">
            <v>车辆</v>
          </cell>
          <cell r="C641" t="str">
            <v>车辆物流</v>
          </cell>
          <cell r="D641" t="str">
            <v>运营车辆</v>
          </cell>
          <cell r="E641" t="str">
            <v>商务乘用车-GL8，超时间收费</v>
          </cell>
          <cell r="F641" t="str">
            <v>每辆每小时</v>
          </cell>
          <cell r="G641">
            <v>74.2</v>
          </cell>
        </row>
        <row r="642">
          <cell r="A642" t="str">
            <v>G#010</v>
          </cell>
          <cell r="B642" t="str">
            <v>车辆</v>
          </cell>
          <cell r="C642" t="str">
            <v>车辆物流</v>
          </cell>
          <cell r="D642" t="str">
            <v>运营车辆</v>
          </cell>
          <cell r="E642" t="str">
            <v>商务乘用车-GL8，超公里收费</v>
          </cell>
          <cell r="F642" t="str">
            <v>每辆每公里</v>
          </cell>
          <cell r="G642">
            <v>10</v>
          </cell>
        </row>
        <row r="643">
          <cell r="A643" t="str">
            <v>G#011</v>
          </cell>
          <cell r="B643" t="str">
            <v>车辆</v>
          </cell>
          <cell r="C643" t="str">
            <v>车辆物流</v>
          </cell>
          <cell r="D643" t="str">
            <v>运营车辆</v>
          </cell>
          <cell r="E643" t="str">
            <v>中型车-考斯特，可使用同等类型车辆，1天8小时 or 100km计算，超出公里数及时间另计费</v>
          </cell>
          <cell r="F643" t="str">
            <v>每辆每天</v>
          </cell>
          <cell r="G643">
            <v>1500</v>
          </cell>
        </row>
        <row r="644">
          <cell r="A644" t="str">
            <v>G#012</v>
          </cell>
          <cell r="B644" t="str">
            <v>车辆</v>
          </cell>
          <cell r="C644" t="str">
            <v>车辆物流</v>
          </cell>
          <cell r="D644" t="str">
            <v>运营车辆</v>
          </cell>
          <cell r="E644" t="str">
            <v>中型车-考斯特，超时间收费</v>
          </cell>
          <cell r="F644" t="str">
            <v>每辆每小时</v>
          </cell>
          <cell r="G644">
            <v>120</v>
          </cell>
        </row>
        <row r="645">
          <cell r="A645" t="str">
            <v>G#013</v>
          </cell>
          <cell r="B645" t="str">
            <v>车辆</v>
          </cell>
          <cell r="C645" t="str">
            <v>车辆物流</v>
          </cell>
          <cell r="D645" t="str">
            <v>运营车辆</v>
          </cell>
          <cell r="E645" t="str">
            <v>中型车-考斯特，超公里收费</v>
          </cell>
          <cell r="F645" t="str">
            <v>每辆每公里</v>
          </cell>
          <cell r="G645">
            <v>15</v>
          </cell>
        </row>
        <row r="646">
          <cell r="A646" t="str">
            <v>G#014</v>
          </cell>
          <cell r="B646" t="str">
            <v>车辆</v>
          </cell>
          <cell r="C646" t="str">
            <v>车辆物流</v>
          </cell>
          <cell r="D646" t="str">
            <v>运营车辆</v>
          </cell>
          <cell r="E646" t="str">
            <v>50人座大巴车，1天8小时 or 100km计算，超出公里数及时间另计费</v>
          </cell>
          <cell r="F646" t="str">
            <v>每辆每天</v>
          </cell>
          <cell r="G646">
            <v>1866.67</v>
          </cell>
        </row>
        <row r="647">
          <cell r="A647" t="str">
            <v>G#015</v>
          </cell>
          <cell r="B647" t="str">
            <v>车辆</v>
          </cell>
          <cell r="C647" t="str">
            <v>车辆物流</v>
          </cell>
          <cell r="D647" t="str">
            <v>运营车辆</v>
          </cell>
          <cell r="E647" t="str">
            <v>50人座大巴车，超时间收费</v>
          </cell>
          <cell r="F647" t="str">
            <v>每辆每小时</v>
          </cell>
          <cell r="G647">
            <v>133.33</v>
          </cell>
        </row>
        <row r="648">
          <cell r="A648" t="str">
            <v>G#016</v>
          </cell>
          <cell r="B648" t="str">
            <v>车辆</v>
          </cell>
          <cell r="C648" t="str">
            <v>车辆物流</v>
          </cell>
          <cell r="D648" t="str">
            <v>运营车辆</v>
          </cell>
          <cell r="E648" t="str">
            <v>50人座大巴车，超公里收费</v>
          </cell>
          <cell r="F648" t="str">
            <v>每辆每公里</v>
          </cell>
          <cell r="G648">
            <v>18.33</v>
          </cell>
        </row>
        <row r="649">
          <cell r="A649" t="str">
            <v>机酒餐</v>
          </cell>
        </row>
        <row r="650">
          <cell r="A650" t="str">
            <v>H#001</v>
          </cell>
          <cell r="B650" t="str">
            <v>交通费</v>
          </cell>
          <cell r="C650" t="str">
            <v>机票</v>
          </cell>
          <cell r="D650" t="str">
            <v>机票</v>
          </cell>
          <cell r="E650" t="str">
            <v>经济舱，不能为全价票</v>
          </cell>
          <cell r="F650" t="str">
            <v>次</v>
          </cell>
          <cell r="G650" t="str">
            <v>据实结算</v>
          </cell>
        </row>
        <row r="651">
          <cell r="A651" t="str">
            <v>H#002</v>
          </cell>
          <cell r="B651" t="str">
            <v>交通费</v>
          </cell>
          <cell r="C651" t="str">
            <v>高铁</v>
          </cell>
          <cell r="D651" t="str">
            <v>高铁</v>
          </cell>
          <cell r="E651" t="str">
            <v>二等座</v>
          </cell>
          <cell r="F651" t="str">
            <v>次</v>
          </cell>
          <cell r="G651" t="str">
            <v>据实结算</v>
          </cell>
        </row>
        <row r="652">
          <cell r="A652" t="str">
            <v>H#003</v>
          </cell>
          <cell r="B652" t="str">
            <v>交通费</v>
          </cell>
          <cell r="C652" t="str">
            <v>市内交通</v>
          </cell>
          <cell r="D652" t="str">
            <v>打车</v>
          </cell>
          <cell r="E652" t="str">
            <v>出租车、快车实报实销；不能为高档车辆</v>
          </cell>
          <cell r="F652" t="str">
            <v>次</v>
          </cell>
          <cell r="G652" t="str">
            <v>据实结算</v>
          </cell>
        </row>
        <row r="653">
          <cell r="A653" t="str">
            <v>H#004</v>
          </cell>
          <cell r="B653" t="str">
            <v>住宿费</v>
          </cell>
          <cell r="C653" t="str">
            <v>酒店</v>
          </cell>
          <cell r="D653" t="str">
            <v>酒店</v>
          </cell>
          <cell r="E653" t="str">
            <v>二人一间，一线城市北、上、广、深，不得超过500元/间/晚
 二、三线城市不得超过400元/间/晚，数量上限为20夜/城市</v>
          </cell>
          <cell r="F653" t="str">
            <v>晚</v>
          </cell>
          <cell r="G653" t="str">
            <v>据实结算</v>
          </cell>
        </row>
        <row r="654">
          <cell r="A654" t="str">
            <v>H#005</v>
          </cell>
          <cell r="B654" t="str">
            <v>餐费</v>
          </cell>
          <cell r="C654" t="str">
            <v>餐费</v>
          </cell>
          <cell r="D654" t="str">
            <v>餐费</v>
          </cell>
          <cell r="E654" t="str">
            <v>乙方人员餐费不得超过100元/人/天
 已含餐费的第三方人员不得重复收费</v>
          </cell>
          <cell r="F654" t="str">
            <v>天</v>
          </cell>
          <cell r="G654" t="str">
            <v>据实结算</v>
          </cell>
        </row>
        <row r="655">
          <cell r="A655" t="str">
            <v>物料采买</v>
          </cell>
        </row>
        <row r="656">
          <cell r="A656" t="str">
            <v> I#001</v>
          </cell>
          <cell r="B656" t="str">
            <v>物料采买</v>
          </cell>
          <cell r="C656" t="str">
            <v>物料采买</v>
          </cell>
          <cell r="D656" t="str">
            <v>物料采买</v>
          </cell>
          <cell r="E656" t="str">
            <v>直接采买型，需提供购买链接/购买凭证</v>
          </cell>
          <cell r="F656" t="str">
            <v>项</v>
          </cell>
          <cell r="G656" t="str">
            <v>据实结算</v>
          </cell>
        </row>
        <row r="657">
          <cell r="A657" t="str">
            <v>场地相关</v>
          </cell>
        </row>
        <row r="658">
          <cell r="A658" t="str">
            <v>J#001</v>
          </cell>
          <cell r="B658" t="str">
            <v>场地费用</v>
          </cell>
          <cell r="C658" t="str">
            <v>场地租金</v>
          </cell>
          <cell r="D658" t="str">
            <v>会议中心</v>
          </cell>
          <cell r="E658" t="str">
            <v>-</v>
          </cell>
          <cell r="F658" t="str">
            <v>项</v>
          </cell>
          <cell r="G658" t="str">
            <v>据实结算</v>
          </cell>
        </row>
        <row r="659">
          <cell r="A659" t="str">
            <v>J#002</v>
          </cell>
          <cell r="B659" t="str">
            <v>场地费用</v>
          </cell>
          <cell r="C659" t="str">
            <v>场地租金</v>
          </cell>
          <cell r="D659" t="str">
            <v>体育场馆</v>
          </cell>
          <cell r="E659" t="str">
            <v>-</v>
          </cell>
          <cell r="F659" t="str">
            <v>项</v>
          </cell>
          <cell r="G659" t="str">
            <v>据实结算</v>
          </cell>
        </row>
        <row r="660">
          <cell r="A660" t="str">
            <v>J#003</v>
          </cell>
          <cell r="B660" t="str">
            <v>场地费用</v>
          </cell>
          <cell r="C660" t="str">
            <v>场地租金</v>
          </cell>
          <cell r="D660" t="str">
            <v>户外草坪</v>
          </cell>
          <cell r="E660" t="str">
            <v>-</v>
          </cell>
          <cell r="F660" t="str">
            <v>项</v>
          </cell>
          <cell r="G660" t="str">
            <v>据实结算</v>
          </cell>
        </row>
        <row r="661">
          <cell r="A661" t="str">
            <v>J#004</v>
          </cell>
          <cell r="B661" t="str">
            <v>场地费用</v>
          </cell>
          <cell r="C661" t="str">
            <v>场地租金</v>
          </cell>
          <cell r="D661" t="str">
            <v>酒店</v>
          </cell>
          <cell r="E661" t="str">
            <v>-</v>
          </cell>
          <cell r="F661" t="str">
            <v>项</v>
          </cell>
          <cell r="G661" t="str">
            <v>据实结算</v>
          </cell>
        </row>
        <row r="662">
          <cell r="A662" t="str">
            <v>J#005</v>
          </cell>
          <cell r="B662" t="str">
            <v>场地费用</v>
          </cell>
          <cell r="C662" t="str">
            <v>场地租金</v>
          </cell>
          <cell r="D662" t="str">
            <v>演播厅/录影棚</v>
          </cell>
          <cell r="E662" t="str">
            <v>-</v>
          </cell>
          <cell r="F662" t="str">
            <v>项</v>
          </cell>
          <cell r="G662" t="str">
            <v>据实结算</v>
          </cell>
        </row>
        <row r="663">
          <cell r="A663" t="str">
            <v>J#006</v>
          </cell>
          <cell r="B663" t="str">
            <v>场地费用</v>
          </cell>
          <cell r="C663" t="str">
            <v>场地租金</v>
          </cell>
          <cell r="D663" t="str">
            <v>其他</v>
          </cell>
          <cell r="E663" t="str">
            <v>-</v>
          </cell>
          <cell r="F663" t="str">
            <v>项</v>
          </cell>
          <cell r="G663" t="str">
            <v>据实结算</v>
          </cell>
        </row>
        <row r="664">
          <cell r="A664" t="str">
            <v>J#007</v>
          </cell>
          <cell r="B664" t="str">
            <v>场地费用</v>
          </cell>
          <cell r="C664" t="str">
            <v>场地租金</v>
          </cell>
          <cell r="D664" t="str">
            <v>场地广告位</v>
          </cell>
          <cell r="E664" t="str">
            <v>-</v>
          </cell>
          <cell r="F664" t="str">
            <v>项</v>
          </cell>
          <cell r="G664" t="str">
            <v>据实结算</v>
          </cell>
        </row>
        <row r="665">
          <cell r="A665" t="str">
            <v>J#008</v>
          </cell>
          <cell r="B665" t="str">
            <v>场地费用</v>
          </cell>
          <cell r="C665" t="str">
            <v>管理费用</v>
          </cell>
          <cell r="D665" t="str">
            <v>场地管理</v>
          </cell>
          <cell r="E665" t="str">
            <v>场地管理费</v>
          </cell>
          <cell r="F665" t="str">
            <v>项</v>
          </cell>
          <cell r="G665" t="str">
            <v>据实结算</v>
          </cell>
        </row>
        <row r="666">
          <cell r="A666" t="str">
            <v>J#009</v>
          </cell>
          <cell r="B666" t="str">
            <v>场地费用</v>
          </cell>
          <cell r="C666" t="str">
            <v>管理费用</v>
          </cell>
          <cell r="D666" t="str">
            <v>场地管理</v>
          </cell>
          <cell r="E666" t="str">
            <v>吊点费</v>
          </cell>
          <cell r="F666" t="str">
            <v>项</v>
          </cell>
          <cell r="G666" t="str">
            <v>据实结算</v>
          </cell>
        </row>
        <row r="667">
          <cell r="A667" t="str">
            <v>J#010</v>
          </cell>
          <cell r="B667" t="str">
            <v>场地费用</v>
          </cell>
          <cell r="C667" t="str">
            <v>管理费用</v>
          </cell>
          <cell r="D667" t="str">
            <v>场地管理</v>
          </cell>
          <cell r="E667" t="str">
            <v>施工证</v>
          </cell>
          <cell r="F667" t="str">
            <v>项</v>
          </cell>
          <cell r="G667" t="str">
            <v>据实结算</v>
          </cell>
        </row>
        <row r="668">
          <cell r="A668" t="str">
            <v>J#011</v>
          </cell>
          <cell r="B668" t="str">
            <v>场地费用</v>
          </cell>
          <cell r="C668" t="str">
            <v>管理费用</v>
          </cell>
          <cell r="D668" t="str">
            <v>场地管理</v>
          </cell>
          <cell r="E668" t="str">
            <v>车证</v>
          </cell>
          <cell r="F668" t="str">
            <v>项</v>
          </cell>
          <cell r="G668" t="str">
            <v>据实结算</v>
          </cell>
        </row>
        <row r="669">
          <cell r="A669" t="str">
            <v>J#012</v>
          </cell>
          <cell r="B669" t="str">
            <v>场地费用</v>
          </cell>
          <cell r="C669" t="str">
            <v>管理费用</v>
          </cell>
          <cell r="D669" t="str">
            <v>专业服务</v>
          </cell>
          <cell r="E669" t="str">
            <v>监理</v>
          </cell>
          <cell r="F669" t="str">
            <v>项</v>
          </cell>
          <cell r="G669" t="str">
            <v>据实结算</v>
          </cell>
        </row>
        <row r="670">
          <cell r="A670" t="str">
            <v>J#013</v>
          </cell>
          <cell r="B670" t="str">
            <v>场地费用</v>
          </cell>
          <cell r="C670" t="str">
            <v>管理费用</v>
          </cell>
          <cell r="D670" t="str">
            <v>专业服务</v>
          </cell>
          <cell r="E670" t="str">
            <v>结构审核</v>
          </cell>
          <cell r="F670" t="str">
            <v>项</v>
          </cell>
          <cell r="G670" t="str">
            <v>据实结算</v>
          </cell>
        </row>
        <row r="671">
          <cell r="A671" t="str">
            <v>J#014</v>
          </cell>
          <cell r="B671" t="str">
            <v>场地费用</v>
          </cell>
          <cell r="C671" t="str">
            <v>其他场地费用</v>
          </cell>
          <cell r="D671" t="str">
            <v>水电费</v>
          </cell>
          <cell r="E671" t="str">
            <v>电费</v>
          </cell>
          <cell r="F671" t="str">
            <v>项</v>
          </cell>
          <cell r="G671" t="str">
            <v>据实结算</v>
          </cell>
        </row>
        <row r="672">
          <cell r="A672" t="str">
            <v>J#015</v>
          </cell>
          <cell r="B672" t="str">
            <v>场地费用</v>
          </cell>
          <cell r="C672" t="str">
            <v>其他场地费用</v>
          </cell>
          <cell r="D672" t="str">
            <v>水电费</v>
          </cell>
          <cell r="E672" t="str">
            <v>水费</v>
          </cell>
          <cell r="F672" t="str">
            <v>项</v>
          </cell>
          <cell r="G672" t="str">
            <v>据实结算</v>
          </cell>
        </row>
        <row r="673">
          <cell r="A673" t="str">
            <v>J#016</v>
          </cell>
          <cell r="B673" t="str">
            <v>场地费用</v>
          </cell>
          <cell r="C673" t="str">
            <v>其他场地费用</v>
          </cell>
          <cell r="D673" t="str">
            <v>场地押金</v>
          </cell>
          <cell r="E673" t="str">
            <v>进场前缴纳场地押金，如有扣款则报在此行</v>
          </cell>
          <cell r="F673" t="str">
            <v>项</v>
          </cell>
          <cell r="G673" t="str">
            <v>据实结算</v>
          </cell>
        </row>
        <row r="674">
          <cell r="A674" t="str">
            <v>J#017</v>
          </cell>
          <cell r="B674" t="str">
            <v>场地费用</v>
          </cell>
          <cell r="C674" t="str">
            <v>其他场地费用</v>
          </cell>
          <cell r="D674" t="str">
            <v>场地杂费</v>
          </cell>
          <cell r="E674" t="str">
            <v>场地杂费</v>
          </cell>
          <cell r="F674" t="str">
            <v>项</v>
          </cell>
          <cell r="G674" t="str">
            <v>据实结算</v>
          </cell>
        </row>
        <row r="675">
          <cell r="A675" t="str">
            <v>J#018</v>
          </cell>
          <cell r="B675" t="str">
            <v>网络设备</v>
          </cell>
          <cell r="C675" t="str">
            <v>WIFI布网</v>
          </cell>
          <cell r="D675" t="str">
            <v>路由器</v>
          </cell>
          <cell r="E675" t="str">
            <v>H3C ER8300G2-X（活动租赁）</v>
          </cell>
          <cell r="F675" t="str">
            <v>台</v>
          </cell>
        </row>
        <row r="676">
          <cell r="A676" t="str">
            <v>J#019</v>
          </cell>
          <cell r="B676" t="str">
            <v>网络设备</v>
          </cell>
          <cell r="C676" t="str">
            <v>WIFI布网</v>
          </cell>
          <cell r="D676" t="str">
            <v>核心交换机</v>
          </cell>
          <cell r="E676" t="str">
            <v>H3C S5110 PoE</v>
          </cell>
          <cell r="F676" t="str">
            <v>台</v>
          </cell>
        </row>
        <row r="677">
          <cell r="A677" t="str">
            <v>J#020</v>
          </cell>
          <cell r="B677" t="str">
            <v>网络设备</v>
          </cell>
          <cell r="C677" t="str">
            <v>WIFI布网</v>
          </cell>
          <cell r="D677" t="str">
            <v>AC控制器</v>
          </cell>
          <cell r="E677" t="str">
            <v>优科 1100</v>
          </cell>
          <cell r="F677" t="str">
            <v>台</v>
          </cell>
        </row>
        <row r="678">
          <cell r="A678" t="str">
            <v>J#021</v>
          </cell>
          <cell r="B678" t="str">
            <v>网络设备</v>
          </cell>
          <cell r="C678" t="str">
            <v>WIFI布网</v>
          </cell>
          <cell r="D678" t="str">
            <v>AP</v>
          </cell>
          <cell r="E678" t="str">
            <v>优科 R700</v>
          </cell>
          <cell r="F678" t="str">
            <v>台</v>
          </cell>
        </row>
        <row r="679">
          <cell r="A679" t="str">
            <v>J#022</v>
          </cell>
          <cell r="B679" t="str">
            <v>网络设备</v>
          </cell>
          <cell r="C679" t="str">
            <v>WIFI布网</v>
          </cell>
          <cell r="D679" t="str">
            <v>UPS</v>
          </cell>
          <cell r="E679" t="str">
            <v>APC BR1000G-CN（活动租赁）</v>
          </cell>
          <cell r="F679" t="str">
            <v>台</v>
          </cell>
        </row>
        <row r="680">
          <cell r="A680" t="str">
            <v>报批及安保</v>
          </cell>
        </row>
        <row r="681">
          <cell r="A681" t="str">
            <v>K#001</v>
          </cell>
          <cell r="B681" t="str">
            <v>场地费用</v>
          </cell>
          <cell r="C681" t="str">
            <v>管理费用</v>
          </cell>
          <cell r="D681" t="str">
            <v>政府监管</v>
          </cell>
          <cell r="E681" t="str">
            <v>场地报批</v>
          </cell>
          <cell r="F681" t="str">
            <v>项</v>
          </cell>
          <cell r="G681" t="str">
            <v>据实结算</v>
          </cell>
        </row>
        <row r="682">
          <cell r="A682" t="str">
            <v>K#002</v>
          </cell>
          <cell r="B682" t="str">
            <v>场地费用</v>
          </cell>
          <cell r="C682" t="str">
            <v>管理费用</v>
          </cell>
          <cell r="D682" t="str">
            <v>政府监管</v>
          </cell>
          <cell r="E682" t="str">
            <v>消电检查</v>
          </cell>
          <cell r="F682" t="str">
            <v>项</v>
          </cell>
          <cell r="G682" t="str">
            <v>据实结算</v>
          </cell>
        </row>
        <row r="683">
          <cell r="A683" t="str">
            <v>K#003</v>
          </cell>
          <cell r="B683" t="str">
            <v>场地费用</v>
          </cell>
          <cell r="C683" t="str">
            <v>管理费用</v>
          </cell>
          <cell r="D683" t="str">
            <v>政府监管</v>
          </cell>
          <cell r="E683" t="str">
            <v>场地公安报批</v>
          </cell>
          <cell r="F683" t="str">
            <v>项</v>
          </cell>
          <cell r="G683" t="str">
            <v>据实结算</v>
          </cell>
        </row>
        <row r="684">
          <cell r="A684" t="str">
            <v>K#004</v>
          </cell>
          <cell r="B684" t="str">
            <v>场地费用</v>
          </cell>
          <cell r="C684" t="str">
            <v>管理费用</v>
          </cell>
          <cell r="D684" t="str">
            <v>政府监管</v>
          </cell>
          <cell r="E684" t="str">
            <v>场地文化报批</v>
          </cell>
          <cell r="F684" t="str">
            <v>项</v>
          </cell>
          <cell r="G684" t="str">
            <v>据实结算</v>
          </cell>
        </row>
        <row r="685">
          <cell r="A685" t="str">
            <v>K#005</v>
          </cell>
          <cell r="B685" t="str">
            <v>场地搭建</v>
          </cell>
          <cell r="C685" t="str">
            <v>搭建费用</v>
          </cell>
          <cell r="D685" t="str">
            <v>资质证明</v>
          </cell>
          <cell r="E685" t="str">
            <v>搭建安全资质证明</v>
          </cell>
          <cell r="F685" t="str">
            <v>项</v>
          </cell>
          <cell r="G685" t="str">
            <v>据实结算</v>
          </cell>
        </row>
        <row r="686">
          <cell r="A686" t="str">
            <v>K#006</v>
          </cell>
          <cell r="B686" t="str">
            <v>场地搭建</v>
          </cell>
          <cell r="C686" t="str">
            <v>搭建费用</v>
          </cell>
          <cell r="D686" t="str">
            <v>资质证明</v>
          </cell>
          <cell r="E686" t="str">
            <v>防水认证</v>
          </cell>
          <cell r="F686" t="str">
            <v>项</v>
          </cell>
          <cell r="G686" t="str">
            <v>据实结算</v>
          </cell>
        </row>
        <row r="687">
          <cell r="A687" t="str">
            <v>K#007</v>
          </cell>
          <cell r="B687" t="str">
            <v>场地搭建</v>
          </cell>
          <cell r="C687" t="str">
            <v>搭建费用</v>
          </cell>
          <cell r="D687" t="str">
            <v>资质证明</v>
          </cell>
          <cell r="E687" t="str">
            <v>防火认证</v>
          </cell>
          <cell r="F687" t="str">
            <v>项</v>
          </cell>
          <cell r="G687" t="str">
            <v>据实结算</v>
          </cell>
        </row>
        <row r="688">
          <cell r="A688" t="str">
            <v>K#008</v>
          </cell>
          <cell r="B688" t="str">
            <v>场地搭建</v>
          </cell>
          <cell r="C688" t="str">
            <v>搭建费用</v>
          </cell>
          <cell r="D688" t="str">
            <v>质检报告</v>
          </cell>
          <cell r="E688" t="str">
            <v>提供符合国家要求的舞台结构、悬吊结构、电路安全等相关专业机构报告</v>
          </cell>
          <cell r="F688" t="str">
            <v>每份</v>
          </cell>
          <cell r="G688" t="str">
            <v>据实结算</v>
          </cell>
        </row>
        <row r="689">
          <cell r="A689" t="str">
            <v>K#009</v>
          </cell>
          <cell r="B689" t="str">
            <v>运营人员</v>
          </cell>
          <cell r="C689" t="str">
            <v>保障组</v>
          </cell>
          <cell r="D689" t="str">
            <v>普通保安</v>
          </cell>
          <cell r="E689" t="str">
            <v>搭建、展区、外场用安保（人员劳务费，每场不超过8小时，含个税）</v>
          </cell>
          <cell r="F689" t="str">
            <v>每人每场</v>
          </cell>
          <cell r="G689">
            <v>446.26</v>
          </cell>
        </row>
        <row r="690">
          <cell r="A690" t="str">
            <v>K#010</v>
          </cell>
          <cell r="B690" t="str">
            <v>运营人员</v>
          </cell>
          <cell r="C690" t="str">
            <v>保障组</v>
          </cell>
          <cell r="D690" t="str">
            <v>高级保安</v>
          </cell>
          <cell r="E690" t="str">
            <v>内场安保（对形象有要求）人员劳务费，每场不超过8小时，含个税</v>
          </cell>
          <cell r="F690" t="str">
            <v>每人每场</v>
          </cell>
          <cell r="G690">
            <v>742</v>
          </cell>
        </row>
        <row r="691">
          <cell r="A691" t="str">
            <v>K#011</v>
          </cell>
          <cell r="B691" t="str">
            <v>运营人员</v>
          </cell>
          <cell r="C691" t="str">
            <v>保障组</v>
          </cell>
          <cell r="D691" t="str">
            <v>特级保安</v>
          </cell>
          <cell r="E691" t="str">
            <v>不含住宿、交通、补贴、餐费等费用，艺人随性，负责艺人的安全监控。</v>
          </cell>
          <cell r="F691" t="str">
            <v>每人每场</v>
          </cell>
          <cell r="G691">
            <v>1272</v>
          </cell>
        </row>
        <row r="692">
          <cell r="A692" t="str">
            <v>K#012</v>
          </cell>
          <cell r="B692" t="str">
            <v>运营人员</v>
          </cell>
          <cell r="C692" t="str">
            <v>服务人员</v>
          </cell>
          <cell r="D692" t="str">
            <v>手持金属检测器</v>
          </cell>
          <cell r="E692" t="str">
            <v>-</v>
          </cell>
          <cell r="F692" t="str">
            <v>每台每天</v>
          </cell>
          <cell r="G692">
            <v>530</v>
          </cell>
        </row>
        <row r="693">
          <cell r="A693" t="str">
            <v>K#013</v>
          </cell>
          <cell r="B693" t="str">
            <v>运营人员</v>
          </cell>
          <cell r="C693" t="str">
            <v>服务人员</v>
          </cell>
          <cell r="D693" t="str">
            <v>安检门</v>
          </cell>
          <cell r="E693" t="str">
            <v>-</v>
          </cell>
          <cell r="F693" t="str">
            <v>每台每天</v>
          </cell>
          <cell r="G693">
            <v>1590</v>
          </cell>
        </row>
        <row r="694">
          <cell r="A694" t="str">
            <v>K#014</v>
          </cell>
          <cell r="B694" t="str">
            <v>运营人员</v>
          </cell>
          <cell r="C694" t="str">
            <v>服务人员</v>
          </cell>
          <cell r="D694" t="str">
            <v>安检机</v>
          </cell>
          <cell r="E694" t="str">
            <v>-</v>
          </cell>
          <cell r="F694" t="str">
            <v>每台每天</v>
          </cell>
          <cell r="G694">
            <v>2120</v>
          </cell>
        </row>
        <row r="695">
          <cell r="A695" t="str">
            <v>K#015</v>
          </cell>
          <cell r="B695" t="str">
            <v>报批手续费</v>
          </cell>
          <cell r="C695" t="str">
            <v>报批手续费</v>
          </cell>
          <cell r="D695" t="str">
            <v>报批手续费</v>
          </cell>
          <cell r="E695" t="str">
            <v>实报实销，需提第三方合同/支付凭证</v>
          </cell>
          <cell r="F695" t="str">
            <v>项</v>
          </cell>
          <cell r="G695" t="str">
            <v>据实结算</v>
          </cell>
        </row>
        <row r="696">
          <cell r="A696" t="str">
            <v>垫付</v>
          </cell>
        </row>
        <row r="697">
          <cell r="A697" t="str">
            <v>L#001</v>
          </cell>
          <cell r="B697" t="str">
            <v>代垫付相关</v>
          </cell>
          <cell r="C697" t="str">
            <v>代垫付本金</v>
          </cell>
          <cell r="D697" t="str">
            <v>指定第三方本金</v>
          </cell>
          <cell r="E697" t="str">
            <v>由我方指定的第三方，且我方确认费用明细，只需乙方提供代付款，无需管理及运营的费用为代垫付。</v>
          </cell>
          <cell r="F697" t="str">
            <v>项</v>
          </cell>
          <cell r="G697" t="str">
            <v>据实结算</v>
          </cell>
        </row>
        <row r="698">
          <cell r="A698" t="str">
            <v>服务费税费</v>
          </cell>
        </row>
        <row r="699">
          <cell r="A699" t="str">
            <v>M#003</v>
          </cell>
          <cell r="B699" t="str">
            <v>项目税费</v>
          </cell>
          <cell r="C699" t="str">
            <v>无票垫付费</v>
          </cell>
          <cell r="D699" t="str">
            <v>第三方无票垫付服务费</v>
          </cell>
          <cell r="E699" t="str">
            <v>服务费比例</v>
          </cell>
          <cell r="F699" t="str">
            <v>项</v>
          </cell>
          <cell r="G699">
            <v>0.1</v>
          </cell>
        </row>
        <row r="700">
          <cell r="A700" t="str">
            <v>M#004</v>
          </cell>
          <cell r="B700" t="str">
            <v>项目服务费</v>
          </cell>
          <cell r="C700" t="str">
            <v>项目服务费</v>
          </cell>
          <cell r="D700" t="str">
            <v>场地采买、酒店用房服务费</v>
          </cell>
          <cell r="E700" t="str">
            <v>服务费比例</v>
          </cell>
          <cell r="F700" t="str">
            <v>项</v>
          </cell>
          <cell r="G700">
            <v>0.06</v>
          </cell>
        </row>
        <row r="701">
          <cell r="A701" t="str">
            <v>M#005</v>
          </cell>
          <cell r="B701" t="str">
            <v>项目服务费</v>
          </cell>
          <cell r="C701" t="str">
            <v>项目服务费</v>
          </cell>
          <cell r="D701" t="str">
            <v>机票、用车、用餐等第三方资源</v>
          </cell>
          <cell r="E701" t="str">
            <v>服务费比例</v>
          </cell>
          <cell r="F701" t="str">
            <v>项</v>
          </cell>
          <cell r="G701">
            <v>0.06</v>
          </cell>
        </row>
        <row r="702">
          <cell r="A702" t="str">
            <v>M#006</v>
          </cell>
          <cell r="B702" t="str">
            <v>项目服务费</v>
          </cell>
          <cell r="C702" t="str">
            <v>项目服务费</v>
          </cell>
          <cell r="D702" t="str">
            <v>制作搭建、AVL设备、第三方人员服务费</v>
          </cell>
          <cell r="E702" t="str">
            <v>服务费比例</v>
          </cell>
          <cell r="F702" t="str">
            <v>项</v>
          </cell>
          <cell r="G702">
            <v>0.1</v>
          </cell>
        </row>
        <row r="703">
          <cell r="A703" t="str">
            <v>M#007</v>
          </cell>
          <cell r="B703" t="str">
            <v>项目服务费</v>
          </cell>
          <cell r="C703" t="str">
            <v>项目服务费</v>
          </cell>
          <cell r="D703" t="str">
            <v>物资采买、其他代垫付服务费</v>
          </cell>
          <cell r="E703" t="str">
            <v>服务费比例</v>
          </cell>
          <cell r="F703" t="str">
            <v>项</v>
          </cell>
          <cell r="G703">
            <v>0.06</v>
          </cell>
        </row>
        <row r="704">
          <cell r="A704" t="str">
            <v>M#008</v>
          </cell>
          <cell r="B704" t="str">
            <v>项目服务费</v>
          </cell>
          <cell r="C704" t="str">
            <v>项目服务费</v>
          </cell>
          <cell r="D704" t="str">
            <v>onsite人员服务费</v>
          </cell>
          <cell r="E704" t="str">
            <v>服务费比例</v>
          </cell>
          <cell r="F704" t="str">
            <v>项</v>
          </cell>
          <cell r="G704">
            <v>0.06</v>
          </cell>
        </row>
        <row r="705">
          <cell r="A705" t="str">
            <v>M#009</v>
          </cell>
          <cell r="B705" t="str">
            <v>项目税费</v>
          </cell>
          <cell r="C705" t="str">
            <v>项目税费</v>
          </cell>
          <cell r="D705" t="str">
            <v>场地采买、酒店用房服务费</v>
          </cell>
          <cell r="E705" t="str">
            <v>增值税比例</v>
          </cell>
          <cell r="F705" t="str">
            <v>项</v>
          </cell>
          <cell r="G705">
            <v>0.06</v>
          </cell>
        </row>
        <row r="706">
          <cell r="A706" t="str">
            <v>M#010</v>
          </cell>
          <cell r="B706" t="str">
            <v>项目税费</v>
          </cell>
          <cell r="C706" t="str">
            <v>项目税费</v>
          </cell>
          <cell r="D706" t="str">
            <v>机票、用车、用餐等第三方资源</v>
          </cell>
          <cell r="E706" t="str">
            <v>增值税比例</v>
          </cell>
          <cell r="F706" t="str">
            <v>项</v>
          </cell>
          <cell r="G706">
            <v>0.06</v>
          </cell>
        </row>
        <row r="707">
          <cell r="A707" t="str">
            <v>M#011</v>
          </cell>
          <cell r="B707" t="str">
            <v>项目税费</v>
          </cell>
          <cell r="C707" t="str">
            <v>项目税费</v>
          </cell>
          <cell r="D707" t="str">
            <v>制作搭建、AVL设备、第三方人员服务费</v>
          </cell>
          <cell r="E707" t="str">
            <v>增值税比例</v>
          </cell>
          <cell r="F707" t="str">
            <v>项</v>
          </cell>
          <cell r="G707">
            <v>0.06</v>
          </cell>
        </row>
        <row r="708">
          <cell r="A708" t="str">
            <v>M#012</v>
          </cell>
          <cell r="B708" t="str">
            <v>项目税费</v>
          </cell>
          <cell r="C708" t="str">
            <v>项目税费</v>
          </cell>
          <cell r="D708" t="str">
            <v>物资采买、代垫付、其他未罗列项服务费</v>
          </cell>
          <cell r="E708" t="str">
            <v>增值税比例</v>
          </cell>
          <cell r="F708" t="str">
            <v>项</v>
          </cell>
          <cell r="G708">
            <v>0.06</v>
          </cell>
        </row>
        <row r="709">
          <cell r="A709" t="str">
            <v>M#013</v>
          </cell>
          <cell r="B709" t="str">
            <v>项目税费</v>
          </cell>
          <cell r="C709" t="str">
            <v>项目税费</v>
          </cell>
          <cell r="D709" t="str">
            <v>onsite人员服务费</v>
          </cell>
          <cell r="E709" t="str">
            <v>增值税比例</v>
          </cell>
          <cell r="F709" t="str">
            <v>项</v>
          </cell>
          <cell r="G709">
            <v>0.06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mp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bmp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mp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mp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lisitian@cct.cn" TargetMode="External"/><Relationship Id="rId2" Type="http://schemas.openxmlformats.org/officeDocument/2006/relationships/hyperlink" Target="mailto:liuyu.423@bytedance.com" TargetMode="External"/><Relationship Id="rId1" Type="http://schemas.openxmlformats.org/officeDocument/2006/relationships/hyperlink" Target="mailto:zhangyufei.0524@bytedance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  <outlinePr summaryBelow="0" summaryRight="0"/>
  </sheetPr>
  <dimension ref="A1:U32"/>
  <sheetViews>
    <sheetView workbookViewId="0">
      <selection activeCell="B32" sqref="B32"/>
    </sheetView>
  </sheetViews>
  <sheetFormatPr defaultColWidth="11.6637931034483" defaultRowHeight="13"/>
  <cols>
    <col min="1" max="1" width="15" style="216" customWidth="1"/>
    <col min="2" max="20" width="11.6637931034483" style="216" customWidth="1"/>
    <col min="21" max="16384" width="11.6637931034483" style="216"/>
  </cols>
  <sheetData>
    <row r="1" spans="1:2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</row>
    <row r="2" spans="1:10">
      <c r="A2" s="248" t="s">
        <v>1</v>
      </c>
      <c r="B2" s="248" t="s">
        <v>2</v>
      </c>
      <c r="C2" s="248"/>
      <c r="D2" s="248"/>
      <c r="E2" s="248"/>
      <c r="F2" s="248"/>
      <c r="G2" s="248"/>
      <c r="H2" s="248"/>
      <c r="I2" s="248"/>
      <c r="J2" s="248"/>
    </row>
    <row r="3" spans="1:10">
      <c r="A3" s="248"/>
      <c r="B3" s="248" t="s">
        <v>3</v>
      </c>
      <c r="C3" s="248"/>
      <c r="D3" s="248"/>
      <c r="E3" s="248"/>
      <c r="F3" s="248"/>
      <c r="G3" s="248"/>
      <c r="H3" s="248"/>
      <c r="I3" s="248"/>
      <c r="J3" s="248"/>
    </row>
    <row r="4" spans="1:10">
      <c r="A4" s="248"/>
      <c r="B4" s="248" t="s">
        <v>4</v>
      </c>
      <c r="C4" s="248"/>
      <c r="D4" s="248"/>
      <c r="E4" s="248"/>
      <c r="F4" s="248"/>
      <c r="G4" s="248"/>
      <c r="H4" s="248"/>
      <c r="I4" s="248"/>
      <c r="J4" s="248"/>
    </row>
    <row r="5" spans="1:2">
      <c r="A5" s="236" t="s">
        <v>5</v>
      </c>
      <c r="B5" s="236" t="s">
        <v>6</v>
      </c>
    </row>
    <row r="6" spans="1:2">
      <c r="A6" s="236"/>
      <c r="B6" s="236" t="s">
        <v>7</v>
      </c>
    </row>
    <row r="7" spans="1:2">
      <c r="A7" s="236"/>
      <c r="B7" s="236" t="s">
        <v>8</v>
      </c>
    </row>
    <row r="8" spans="1:2">
      <c r="A8" s="236"/>
      <c r="B8" s="236" t="s">
        <v>9</v>
      </c>
    </row>
    <row r="9" ht="19" customHeight="1" spans="1:2">
      <c r="A9" s="236"/>
      <c r="B9" s="236" t="s">
        <v>10</v>
      </c>
    </row>
    <row r="10" ht="19" customHeight="1" spans="1:2">
      <c r="A10" s="236"/>
      <c r="B10" s="236" t="s">
        <v>11</v>
      </c>
    </row>
    <row r="11" ht="19" customHeight="1" spans="1:2">
      <c r="A11" s="236"/>
      <c r="B11" s="236" t="s">
        <v>12</v>
      </c>
    </row>
    <row r="12" spans="1:2">
      <c r="A12" s="236"/>
      <c r="B12" s="236" t="s">
        <v>13</v>
      </c>
    </row>
    <row r="13" spans="1:2">
      <c r="A13" s="236"/>
      <c r="B13" s="236" t="s">
        <v>14</v>
      </c>
    </row>
    <row r="14" spans="1:2">
      <c r="A14" s="236"/>
      <c r="B14" s="236" t="s">
        <v>15</v>
      </c>
    </row>
    <row r="15" spans="1:2">
      <c r="A15" s="236"/>
      <c r="B15" s="249" t="s">
        <v>16</v>
      </c>
    </row>
    <row r="16" spans="1:21">
      <c r="A16" s="236" t="s">
        <v>17</v>
      </c>
      <c r="B16" s="236" t="s">
        <v>18</v>
      </c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</row>
    <row r="17" spans="1:21">
      <c r="A17" s="236"/>
      <c r="B17" s="236" t="s">
        <v>19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</row>
    <row r="18" spans="1:21">
      <c r="A18" s="236"/>
      <c r="B18" s="236" t="s">
        <v>20</v>
      </c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</row>
    <row r="19" spans="1:21">
      <c r="A19" s="236"/>
      <c r="B19" s="236" t="s">
        <v>21</v>
      </c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</row>
    <row r="20" spans="1:21">
      <c r="A20" s="236"/>
      <c r="B20" s="236" t="s">
        <v>22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</row>
    <row r="21" spans="1:21">
      <c r="A21" s="236"/>
      <c r="B21" s="236" t="s">
        <v>23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</row>
    <row r="22" spans="1:21">
      <c r="A22" s="236"/>
      <c r="B22" s="236" t="s">
        <v>24</v>
      </c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</row>
    <row r="23" spans="1:21">
      <c r="A23" s="236"/>
      <c r="B23" s="236" t="s">
        <v>25</v>
      </c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</row>
    <row r="24" spans="1:21">
      <c r="A24" s="236"/>
      <c r="B24" s="236" t="s">
        <v>26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</row>
    <row r="25" spans="1:21">
      <c r="A25" s="236"/>
      <c r="B25" s="236" t="s">
        <v>27</v>
      </c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</row>
    <row r="26" spans="1:21">
      <c r="A26" s="236"/>
      <c r="B26" s="236" t="s">
        <v>28</v>
      </c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</row>
    <row r="27" spans="1:21">
      <c r="A27" s="250"/>
      <c r="B27" s="250"/>
      <c r="C27" s="236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</row>
    <row r="28" spans="1:21">
      <c r="A28" s="247" t="s">
        <v>29</v>
      </c>
      <c r="B28" s="247"/>
      <c r="C28" s="251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">
      <c r="A29" s="250" t="s">
        <v>30</v>
      </c>
      <c r="B29" s="250" t="s">
        <v>31</v>
      </c>
    </row>
    <row r="30" spans="1:2">
      <c r="A30" s="236" t="s">
        <v>32</v>
      </c>
      <c r="B30" s="236" t="s">
        <v>33</v>
      </c>
    </row>
    <row r="31" spans="1:2">
      <c r="A31" s="236" t="s">
        <v>34</v>
      </c>
      <c r="B31" s="236" t="s">
        <v>35</v>
      </c>
    </row>
    <row r="32" spans="1:2">
      <c r="A32" s="236" t="s">
        <v>36</v>
      </c>
      <c r="B32" s="236" t="s">
        <v>37</v>
      </c>
    </row>
  </sheetData>
  <sheetProtection formatCells="0" insertHyperlinks="0" autoFilter="0"/>
  <mergeCells count="3">
    <mergeCell ref="A2:A4"/>
    <mergeCell ref="A5:A15"/>
    <mergeCell ref="A16:A26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  <outlinePr summaryBelow="0" summaryRight="0"/>
  </sheetPr>
  <dimension ref="A1:U29"/>
  <sheetViews>
    <sheetView zoomScale="130" zoomScaleNormal="130" workbookViewId="0">
      <selection activeCell="B32" sqref="B32"/>
    </sheetView>
  </sheetViews>
  <sheetFormatPr defaultColWidth="11.6637931034483" defaultRowHeight="13"/>
  <cols>
    <col min="1" max="1" width="20.1637931034483" style="214" customWidth="1"/>
    <col min="2" max="2" width="70.8362068965517" style="214" customWidth="1"/>
    <col min="3" max="3" width="12.5" style="215" customWidth="1"/>
    <col min="4" max="4" width="12.5" style="214" customWidth="1"/>
    <col min="5" max="5" width="12.5" style="217" customWidth="1"/>
    <col min="6" max="6" width="12.5" style="214" customWidth="1"/>
    <col min="7" max="7" width="15" style="214" customWidth="1"/>
    <col min="8" max="8" width="18.8362068965517" style="214" customWidth="1"/>
    <col min="9" max="9" width="11.6637931034483" style="214"/>
    <col min="10" max="11" width="22.5" style="214" customWidth="1"/>
    <col min="12" max="16384" width="11.6637931034483" style="216"/>
  </cols>
  <sheetData>
    <row r="1" s="214" customFormat="1" spans="1:21">
      <c r="A1" s="238" t="s">
        <v>38</v>
      </c>
      <c r="B1" s="238" t="s">
        <v>39</v>
      </c>
      <c r="C1" s="238" t="s">
        <v>40</v>
      </c>
      <c r="D1" s="238" t="s">
        <v>41</v>
      </c>
      <c r="E1" s="239" t="s">
        <v>34</v>
      </c>
      <c r="F1" s="238" t="s">
        <v>36</v>
      </c>
      <c r="G1" s="238" t="s">
        <v>42</v>
      </c>
      <c r="H1" s="238" t="s">
        <v>43</v>
      </c>
      <c r="I1" s="238" t="s">
        <v>44</v>
      </c>
      <c r="J1" s="238" t="s">
        <v>45</v>
      </c>
      <c r="K1" s="238" t="s">
        <v>46</v>
      </c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ht="26.1" spans="1:21">
      <c r="A2" s="240" t="s">
        <v>47</v>
      </c>
      <c r="B2" s="240" t="s">
        <v>48</v>
      </c>
      <c r="C2" s="241" t="s">
        <v>49</v>
      </c>
      <c r="D2" s="240" t="s">
        <v>50</v>
      </c>
      <c r="E2" s="242">
        <v>0.03</v>
      </c>
      <c r="F2" s="240" t="s">
        <v>51</v>
      </c>
      <c r="G2" s="240" t="s">
        <v>52</v>
      </c>
      <c r="H2" s="240" t="s">
        <v>53</v>
      </c>
      <c r="I2" s="240" t="s">
        <v>54</v>
      </c>
      <c r="J2" s="240" t="s">
        <v>55</v>
      </c>
      <c r="K2" s="240" t="s">
        <v>56</v>
      </c>
      <c r="L2" s="246"/>
      <c r="M2" s="246"/>
      <c r="N2" s="246"/>
      <c r="O2" s="246"/>
      <c r="P2" s="246"/>
      <c r="Q2" s="246"/>
      <c r="R2" s="246"/>
      <c r="S2" s="246"/>
      <c r="T2" s="246"/>
      <c r="U2" s="246"/>
    </row>
    <row r="3" ht="26.1" spans="1:21">
      <c r="A3" s="243" t="s">
        <v>57</v>
      </c>
      <c r="B3" s="240" t="s">
        <v>58</v>
      </c>
      <c r="C3" s="241" t="e">
        <f>IF($A3="","",VLOOKUP($A3,'3.框架内物料'!$B:$I,5,0))</f>
        <v>#N/A</v>
      </c>
      <c r="D3" s="240" t="e">
        <f>IF($A3="","",VLOOKUP($A3,'3.框架内物料'!$B:$I,4,0))</f>
        <v>#N/A</v>
      </c>
      <c r="E3" s="242">
        <f>IF($A2="","",'2.报价结算清单'!$K$86)</f>
        <v>0.06</v>
      </c>
      <c r="F3" s="240" t="str">
        <f>IF($A2="","",'2.报价结算清单'!$E$86)</f>
        <v>CNY</v>
      </c>
      <c r="G3" s="240"/>
      <c r="H3" s="244" t="str">
        <f>RIGHT(A3,18)</f>
        <v>926524805110788101</v>
      </c>
      <c r="I3" s="240" t="s">
        <v>54</v>
      </c>
      <c r="J3" s="240" t="s">
        <v>55</v>
      </c>
      <c r="K3" s="240" t="s">
        <v>56</v>
      </c>
      <c r="L3" s="246"/>
      <c r="M3" s="246"/>
      <c r="N3" s="246"/>
      <c r="O3" s="246"/>
      <c r="P3" s="246"/>
      <c r="Q3" s="246"/>
      <c r="R3" s="246"/>
      <c r="S3" s="246"/>
      <c r="T3" s="246"/>
      <c r="U3" s="246"/>
    </row>
    <row r="4" ht="26.1" spans="1:21">
      <c r="A4" s="243" t="s">
        <v>59</v>
      </c>
      <c r="B4" s="240" t="s">
        <v>60</v>
      </c>
      <c r="C4" s="241" t="e">
        <f>IF($A4="","",VLOOKUP($A4,'3.框架内物料'!$B:$I,5,0))</f>
        <v>#N/A</v>
      </c>
      <c r="D4" s="240" t="e">
        <f>IF($A4="","",VLOOKUP($A4,'3.框架内物料'!$B:$I,4,0))</f>
        <v>#N/A</v>
      </c>
      <c r="E4" s="242">
        <f>IF($A3="","",'2.报价结算清单'!$K$86)</f>
        <v>0.06</v>
      </c>
      <c r="F4" s="240" t="str">
        <f>IF($A3="","",'2.报价结算清单'!$E$86)</f>
        <v>CNY</v>
      </c>
      <c r="G4" s="240"/>
      <c r="H4" s="244" t="str">
        <f t="shared" ref="H4:H29" si="0">RIGHT(A4,18)</f>
        <v>926524805110788102</v>
      </c>
      <c r="I4" s="240" t="s">
        <v>61</v>
      </c>
      <c r="J4" s="240" t="s">
        <v>62</v>
      </c>
      <c r="K4" s="240" t="s">
        <v>56</v>
      </c>
      <c r="L4" s="246"/>
      <c r="M4" s="246"/>
      <c r="N4" s="246"/>
      <c r="O4" s="246"/>
      <c r="P4" s="246"/>
      <c r="Q4" s="246"/>
      <c r="R4" s="246"/>
      <c r="S4" s="246"/>
      <c r="T4" s="246"/>
      <c r="U4" s="246"/>
    </row>
    <row r="5" ht="26.1" spans="1:21">
      <c r="A5" s="243" t="s">
        <v>63</v>
      </c>
      <c r="B5" s="240" t="s">
        <v>64</v>
      </c>
      <c r="C5" s="241" t="e">
        <f>IF($A5="","",VLOOKUP($A5,'3.框架内物料'!$B:$I,5,0))</f>
        <v>#N/A</v>
      </c>
      <c r="D5" s="240" t="e">
        <f>IF($A5="","",VLOOKUP($A5,'3.框架内物料'!$B:$I,4,0))</f>
        <v>#N/A</v>
      </c>
      <c r="E5" s="242">
        <f>IF($A4="","",'2.报价结算清单'!$K$86)</f>
        <v>0.06</v>
      </c>
      <c r="F5" s="240" t="str">
        <f>IF($A4="","",'2.报价结算清单'!$E$86)</f>
        <v>CNY</v>
      </c>
      <c r="G5" s="240"/>
      <c r="H5" s="244" t="str">
        <f t="shared" si="0"/>
        <v>926524805110788103</v>
      </c>
      <c r="I5" s="240" t="s">
        <v>65</v>
      </c>
      <c r="J5" s="240" t="s">
        <v>66</v>
      </c>
      <c r="K5" s="240" t="s">
        <v>56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</row>
    <row r="6" ht="26.1" spans="1:21">
      <c r="A6" s="243" t="s">
        <v>67</v>
      </c>
      <c r="B6" s="240" t="s">
        <v>68</v>
      </c>
      <c r="C6" s="241" t="e">
        <f>IF($A6="","",VLOOKUP($A6,'3.框架内物料'!$B:$I,5,0))</f>
        <v>#N/A</v>
      </c>
      <c r="D6" s="240" t="e">
        <f>IF($A6="","",VLOOKUP($A6,'3.框架内物料'!$B:$I,4,0))</f>
        <v>#N/A</v>
      </c>
      <c r="E6" s="242">
        <f>IF($A5="","",'2.报价结算清单'!$K$86)</f>
        <v>0.06</v>
      </c>
      <c r="F6" s="240" t="str">
        <f>IF($A5="","",'2.报价结算清单'!$E$86)</f>
        <v>CNY</v>
      </c>
      <c r="G6" s="240"/>
      <c r="H6" s="244" t="str">
        <f t="shared" si="0"/>
        <v>926524805110788104</v>
      </c>
      <c r="I6" s="240" t="s">
        <v>69</v>
      </c>
      <c r="J6" s="240" t="s">
        <v>70</v>
      </c>
      <c r="K6" s="240" t="s">
        <v>56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</row>
    <row r="7" ht="26.1" spans="1:21">
      <c r="A7" s="243" t="s">
        <v>57</v>
      </c>
      <c r="B7" s="240" t="s">
        <v>71</v>
      </c>
      <c r="C7" s="241" t="e">
        <f>IF($A7="","",VLOOKUP($A7,'3.框架内物料'!$B:$I,5,0))</f>
        <v>#N/A</v>
      </c>
      <c r="D7" s="240" t="e">
        <f>IF($A7="","",VLOOKUP($A7,'3.框架内物料'!$B:$I,4,0))</f>
        <v>#N/A</v>
      </c>
      <c r="E7" s="242">
        <f>IF($A6="","",'2.报价结算清单'!$K$86)</f>
        <v>0.06</v>
      </c>
      <c r="F7" s="240" t="str">
        <f>IF($A6="","",'2.报价结算清单'!$E$86)</f>
        <v>CNY</v>
      </c>
      <c r="G7" s="240"/>
      <c r="H7" s="244" t="str">
        <f t="shared" si="0"/>
        <v>926524805110788101</v>
      </c>
      <c r="I7" s="240" t="s">
        <v>72</v>
      </c>
      <c r="J7" s="240" t="s">
        <v>73</v>
      </c>
      <c r="K7" s="240" t="s">
        <v>56</v>
      </c>
      <c r="L7" s="246"/>
      <c r="M7" s="246"/>
      <c r="N7" s="246"/>
      <c r="O7" s="246"/>
      <c r="P7" s="246"/>
      <c r="Q7" s="246"/>
      <c r="R7" s="246"/>
      <c r="S7" s="246"/>
      <c r="T7" s="246"/>
      <c r="U7" s="246"/>
    </row>
    <row r="8" ht="26.1" spans="1:21">
      <c r="A8" s="243" t="s">
        <v>59</v>
      </c>
      <c r="B8" s="240" t="s">
        <v>74</v>
      </c>
      <c r="C8" s="241" t="e">
        <f>IF($A8="","",VLOOKUP($A8,'3.框架内物料'!$B:$I,5,0))</f>
        <v>#N/A</v>
      </c>
      <c r="D8" s="240" t="e">
        <f>IF($A8="","",VLOOKUP($A8,'3.框架内物料'!$B:$I,4,0))</f>
        <v>#N/A</v>
      </c>
      <c r="E8" s="242">
        <f>IF($A7="","",'2.报价结算清单'!$K$86)</f>
        <v>0.06</v>
      </c>
      <c r="F8" s="240" t="str">
        <f>IF($A7="","",'2.报价结算清单'!$E$86)</f>
        <v>CNY</v>
      </c>
      <c r="G8" s="240"/>
      <c r="H8" s="244" t="str">
        <f t="shared" si="0"/>
        <v>926524805110788102</v>
      </c>
      <c r="I8" s="240" t="s">
        <v>75</v>
      </c>
      <c r="J8" s="240" t="s">
        <v>76</v>
      </c>
      <c r="K8" s="240" t="s">
        <v>56</v>
      </c>
      <c r="L8" s="246"/>
      <c r="M8" s="246"/>
      <c r="N8" s="246"/>
      <c r="O8" s="246"/>
      <c r="P8" s="246"/>
      <c r="Q8" s="246"/>
      <c r="R8" s="246"/>
      <c r="S8" s="246"/>
      <c r="T8" s="246"/>
      <c r="U8" s="246"/>
    </row>
    <row r="9" ht="26.1" spans="1:21">
      <c r="A9" s="243" t="s">
        <v>63</v>
      </c>
      <c r="B9" s="240" t="s">
        <v>77</v>
      </c>
      <c r="C9" s="241" t="e">
        <f>IF($A9="","",VLOOKUP($A9,'3.框架内物料'!$B:$I,5,0))</f>
        <v>#N/A</v>
      </c>
      <c r="D9" s="240" t="e">
        <f>IF($A9="","",VLOOKUP($A9,'3.框架内物料'!$B:$I,4,0))</f>
        <v>#N/A</v>
      </c>
      <c r="E9" s="242">
        <f>IF($A8="","",'2.报价结算清单'!$K$86)</f>
        <v>0.06</v>
      </c>
      <c r="F9" s="240" t="str">
        <f>IF($A8="","",'2.报价结算清单'!$E$86)</f>
        <v>CNY</v>
      </c>
      <c r="G9" s="240"/>
      <c r="H9" s="244" t="str">
        <f t="shared" si="0"/>
        <v>926524805110788103</v>
      </c>
      <c r="I9" s="240" t="s">
        <v>78</v>
      </c>
      <c r="J9" s="240" t="s">
        <v>79</v>
      </c>
      <c r="K9" s="240" t="s">
        <v>56</v>
      </c>
      <c r="L9" s="246"/>
      <c r="M9" s="246"/>
      <c r="N9" s="246"/>
      <c r="O9" s="246"/>
      <c r="P9" s="246"/>
      <c r="Q9" s="246"/>
      <c r="R9" s="246"/>
      <c r="S9" s="246"/>
      <c r="T9" s="246"/>
      <c r="U9" s="246"/>
    </row>
    <row r="10" ht="26.1" spans="1:21">
      <c r="A10" s="243" t="s">
        <v>67</v>
      </c>
      <c r="B10" s="240" t="s">
        <v>80</v>
      </c>
      <c r="C10" s="241" t="e">
        <f>IF($A10="","",VLOOKUP($A10,'3.框架内物料'!$B:$I,5,0))</f>
        <v>#N/A</v>
      </c>
      <c r="D10" s="240" t="e">
        <f>IF($A10="","",VLOOKUP($A10,'3.框架内物料'!$B:$I,4,0))</f>
        <v>#N/A</v>
      </c>
      <c r="E10" s="242">
        <f>IF($A9="","",'2.报价结算清单'!$K$86)</f>
        <v>0.06</v>
      </c>
      <c r="F10" s="240" t="str">
        <f>IF($A9="","",'2.报价结算清单'!$E$86)</f>
        <v>CNY</v>
      </c>
      <c r="G10" s="240"/>
      <c r="H10" s="244" t="str">
        <f t="shared" si="0"/>
        <v>926524805110788104</v>
      </c>
      <c r="I10" s="240" t="s">
        <v>81</v>
      </c>
      <c r="J10" s="240" t="s">
        <v>82</v>
      </c>
      <c r="K10" s="240" t="s">
        <v>56</v>
      </c>
      <c r="L10" s="246"/>
      <c r="M10" s="246"/>
      <c r="N10" s="246"/>
      <c r="O10" s="246"/>
      <c r="P10" s="246"/>
      <c r="Q10" s="246"/>
      <c r="R10" s="246"/>
      <c r="S10" s="246"/>
      <c r="T10" s="246"/>
      <c r="U10" s="246"/>
    </row>
    <row r="11" ht="26.1" spans="1:21">
      <c r="A11" s="243" t="s">
        <v>57</v>
      </c>
      <c r="B11" s="240" t="s">
        <v>83</v>
      </c>
      <c r="C11" s="241" t="e">
        <f>IF($A11="","",VLOOKUP($A11,'3.框架内物料'!$B:$I,5,0))</f>
        <v>#N/A</v>
      </c>
      <c r="D11" s="240" t="e">
        <f>IF($A11="","",VLOOKUP($A11,'3.框架内物料'!$B:$I,4,0))</f>
        <v>#N/A</v>
      </c>
      <c r="E11" s="242">
        <f>IF($A10="","",'2.报价结算清单'!$K$86)</f>
        <v>0.06</v>
      </c>
      <c r="F11" s="240" t="str">
        <f>IF($A10="","",'2.报价结算清单'!$E$86)</f>
        <v>CNY</v>
      </c>
      <c r="G11" s="240"/>
      <c r="H11" s="244" t="str">
        <f t="shared" si="0"/>
        <v>926524805110788101</v>
      </c>
      <c r="I11" s="240" t="s">
        <v>84</v>
      </c>
      <c r="J11" s="240" t="s">
        <v>85</v>
      </c>
      <c r="K11" s="240" t="s">
        <v>56</v>
      </c>
      <c r="L11" s="246"/>
      <c r="M11" s="246"/>
      <c r="N11" s="246"/>
      <c r="O11" s="246"/>
      <c r="P11" s="246"/>
      <c r="Q11" s="246"/>
      <c r="R11" s="246"/>
      <c r="S11" s="246"/>
      <c r="T11" s="246"/>
      <c r="U11" s="246"/>
    </row>
    <row r="12" ht="26.1" spans="1:21">
      <c r="A12" s="243" t="s">
        <v>59</v>
      </c>
      <c r="B12" s="240" t="s">
        <v>86</v>
      </c>
      <c r="C12" s="241" t="e">
        <f>IF($A12="","",VLOOKUP($A12,'3.框架内物料'!$B:$I,5,0))</f>
        <v>#N/A</v>
      </c>
      <c r="D12" s="240" t="e">
        <f>IF($A12="","",VLOOKUP($A12,'3.框架内物料'!$B:$I,4,0))</f>
        <v>#N/A</v>
      </c>
      <c r="E12" s="242">
        <f>IF($A11="","",'2.报价结算清单'!$K$86)</f>
        <v>0.06</v>
      </c>
      <c r="F12" s="240" t="str">
        <f>IF($A11="","",'2.报价结算清单'!$E$86)</f>
        <v>CNY</v>
      </c>
      <c r="G12" s="240"/>
      <c r="H12" s="244" t="str">
        <f t="shared" si="0"/>
        <v>926524805110788102</v>
      </c>
      <c r="I12" s="240" t="s">
        <v>87</v>
      </c>
      <c r="J12" s="240" t="s">
        <v>88</v>
      </c>
      <c r="K12" s="240" t="s">
        <v>56</v>
      </c>
      <c r="L12" s="246"/>
      <c r="M12" s="246"/>
      <c r="N12" s="246"/>
      <c r="O12" s="246"/>
      <c r="P12" s="246"/>
      <c r="Q12" s="246"/>
      <c r="R12" s="246"/>
      <c r="S12" s="246"/>
      <c r="T12" s="246"/>
      <c r="U12" s="246"/>
    </row>
    <row r="13" ht="26.1" spans="1:21">
      <c r="A13" s="243" t="s">
        <v>63</v>
      </c>
      <c r="B13" s="240" t="s">
        <v>89</v>
      </c>
      <c r="C13" s="241" t="e">
        <f>IF($A13="","",VLOOKUP($A13,'3.框架内物料'!$B:$I,5,0))</f>
        <v>#N/A</v>
      </c>
      <c r="D13" s="240" t="e">
        <f>IF($A13="","",VLOOKUP($A13,'3.框架内物料'!$B:$I,4,0))</f>
        <v>#N/A</v>
      </c>
      <c r="E13" s="242">
        <f>IF($A12="","",'2.报价结算清单'!$K$86)</f>
        <v>0.06</v>
      </c>
      <c r="F13" s="240" t="str">
        <f>IF($A12="","",'2.报价结算清单'!$E$86)</f>
        <v>CNY</v>
      </c>
      <c r="G13" s="240"/>
      <c r="H13" s="244" t="str">
        <f t="shared" si="0"/>
        <v>926524805110788103</v>
      </c>
      <c r="I13" s="240" t="s">
        <v>90</v>
      </c>
      <c r="J13" s="240" t="s">
        <v>91</v>
      </c>
      <c r="K13" s="240" t="s">
        <v>56</v>
      </c>
      <c r="L13" s="246"/>
      <c r="M13" s="246"/>
      <c r="N13" s="246"/>
      <c r="O13" s="246"/>
      <c r="P13" s="246"/>
      <c r="Q13" s="246"/>
      <c r="R13" s="246"/>
      <c r="S13" s="246"/>
      <c r="T13" s="246"/>
      <c r="U13" s="246"/>
    </row>
    <row r="14" ht="26.1" spans="1:21">
      <c r="A14" s="243" t="s">
        <v>67</v>
      </c>
      <c r="B14" s="240" t="s">
        <v>92</v>
      </c>
      <c r="C14" s="241" t="e">
        <f>IF($A14="","",VLOOKUP($A14,'3.框架内物料'!$B:$I,5,0))</f>
        <v>#N/A</v>
      </c>
      <c r="D14" s="240" t="e">
        <f>IF($A14="","",VLOOKUP($A14,'3.框架内物料'!$B:$I,4,0))</f>
        <v>#N/A</v>
      </c>
      <c r="E14" s="242">
        <f>IF($A13="","",'2.报价结算清单'!$K$86)</f>
        <v>0.06</v>
      </c>
      <c r="F14" s="240" t="str">
        <f>IF($A13="","",'2.报价结算清单'!$E$86)</f>
        <v>CNY</v>
      </c>
      <c r="G14" s="240"/>
      <c r="H14" s="244" t="str">
        <f t="shared" si="0"/>
        <v>926524805110788104</v>
      </c>
      <c r="I14" s="240" t="s">
        <v>93</v>
      </c>
      <c r="J14" s="240" t="s">
        <v>94</v>
      </c>
      <c r="K14" s="240" t="s">
        <v>56</v>
      </c>
      <c r="L14" s="246"/>
      <c r="M14" s="246"/>
      <c r="N14" s="246"/>
      <c r="O14" s="246"/>
      <c r="P14" s="246"/>
      <c r="Q14" s="246"/>
      <c r="R14" s="246"/>
      <c r="S14" s="246"/>
      <c r="T14" s="246"/>
      <c r="U14" s="246"/>
    </row>
    <row r="15" ht="26.1" spans="1:21">
      <c r="A15" s="243" t="s">
        <v>57</v>
      </c>
      <c r="B15" s="240" t="s">
        <v>95</v>
      </c>
      <c r="C15" s="241" t="e">
        <f>IF($A15="","",VLOOKUP($A15,'3.框架内物料'!$B:$I,5,0))</f>
        <v>#N/A</v>
      </c>
      <c r="D15" s="240" t="e">
        <f>IF($A15="","",VLOOKUP($A15,'3.框架内物料'!$B:$I,4,0))</f>
        <v>#N/A</v>
      </c>
      <c r="E15" s="242">
        <f>IF($A14="","",'2.报价结算清单'!$K$86)</f>
        <v>0.06</v>
      </c>
      <c r="F15" s="240" t="str">
        <f>IF($A14="","",'2.报价结算清单'!$E$86)</f>
        <v>CNY</v>
      </c>
      <c r="G15" s="240"/>
      <c r="H15" s="244" t="str">
        <f t="shared" si="0"/>
        <v>926524805110788101</v>
      </c>
      <c r="I15" s="240" t="s">
        <v>96</v>
      </c>
      <c r="J15" s="240" t="s">
        <v>97</v>
      </c>
      <c r="K15" s="240" t="s">
        <v>56</v>
      </c>
      <c r="L15" s="246"/>
      <c r="M15" s="246"/>
      <c r="N15" s="246"/>
      <c r="O15" s="246"/>
      <c r="P15" s="246"/>
      <c r="Q15" s="246"/>
      <c r="R15" s="246"/>
      <c r="S15" s="246"/>
      <c r="T15" s="246"/>
      <c r="U15" s="246"/>
    </row>
    <row r="16" ht="26.1" spans="1:21">
      <c r="A16" s="243" t="s">
        <v>59</v>
      </c>
      <c r="B16" s="240" t="s">
        <v>98</v>
      </c>
      <c r="C16" s="241" t="e">
        <f>IF($A16="","",VLOOKUP($A16,'3.框架内物料'!$B:$I,5,0))</f>
        <v>#N/A</v>
      </c>
      <c r="D16" s="240" t="e">
        <f>IF($A16="","",VLOOKUP($A16,'3.框架内物料'!$B:$I,4,0))</f>
        <v>#N/A</v>
      </c>
      <c r="E16" s="242">
        <f>IF($A15="","",'2.报价结算清单'!$K$86)</f>
        <v>0.06</v>
      </c>
      <c r="F16" s="240" t="str">
        <f>IF($A15="","",'2.报价结算清单'!$E$86)</f>
        <v>CNY</v>
      </c>
      <c r="G16" s="240"/>
      <c r="H16" s="244" t="str">
        <f t="shared" si="0"/>
        <v>926524805110788102</v>
      </c>
      <c r="I16" s="240" t="s">
        <v>99</v>
      </c>
      <c r="J16" s="240" t="s">
        <v>100</v>
      </c>
      <c r="K16" s="240" t="s">
        <v>56</v>
      </c>
      <c r="L16" s="246"/>
      <c r="M16" s="246"/>
      <c r="N16" s="246"/>
      <c r="O16" s="246"/>
      <c r="P16" s="246"/>
      <c r="Q16" s="246"/>
      <c r="R16" s="246"/>
      <c r="S16" s="246"/>
      <c r="T16" s="246"/>
      <c r="U16" s="246"/>
    </row>
    <row r="17" ht="26.1" spans="1:21">
      <c r="A17" s="243" t="s">
        <v>63</v>
      </c>
      <c r="B17" s="240" t="s">
        <v>101</v>
      </c>
      <c r="C17" s="241" t="e">
        <f>IF($A17="","",VLOOKUP($A17,'3.框架内物料'!$B:$I,5,0))</f>
        <v>#N/A</v>
      </c>
      <c r="D17" s="240" t="e">
        <f>IF($A17="","",VLOOKUP($A17,'3.框架内物料'!$B:$I,4,0))</f>
        <v>#N/A</v>
      </c>
      <c r="E17" s="242">
        <f>IF($A16="","",'2.报价结算清单'!$K$86)</f>
        <v>0.06</v>
      </c>
      <c r="F17" s="240" t="str">
        <f>IF($A16="","",'2.报价结算清单'!$E$86)</f>
        <v>CNY</v>
      </c>
      <c r="G17" s="240"/>
      <c r="H17" s="244" t="str">
        <f t="shared" si="0"/>
        <v>926524805110788103</v>
      </c>
      <c r="I17" s="240" t="s">
        <v>102</v>
      </c>
      <c r="J17" s="240" t="s">
        <v>103</v>
      </c>
      <c r="K17" s="240" t="s">
        <v>56</v>
      </c>
      <c r="L17" s="246"/>
      <c r="M17" s="246"/>
      <c r="N17" s="246"/>
      <c r="O17" s="246"/>
      <c r="P17" s="246"/>
      <c r="Q17" s="246"/>
      <c r="R17" s="246"/>
      <c r="S17" s="246"/>
      <c r="T17" s="246"/>
      <c r="U17" s="246"/>
    </row>
    <row r="18" ht="26.1" spans="1:21">
      <c r="A18" s="243" t="s">
        <v>67</v>
      </c>
      <c r="B18" s="240" t="s">
        <v>104</v>
      </c>
      <c r="C18" s="241" t="e">
        <f>IF($A18="","",VLOOKUP($A18,'3.框架内物料'!$B:$I,5,0))</f>
        <v>#N/A</v>
      </c>
      <c r="D18" s="240" t="e">
        <f>IF($A18="","",VLOOKUP($A18,'3.框架内物料'!$B:$I,4,0))</f>
        <v>#N/A</v>
      </c>
      <c r="E18" s="242">
        <f>IF($A17="","",'2.报价结算清单'!$K$86)</f>
        <v>0.06</v>
      </c>
      <c r="F18" s="240" t="str">
        <f>IF($A17="","",'2.报价结算清单'!$E$86)</f>
        <v>CNY</v>
      </c>
      <c r="G18" s="240"/>
      <c r="H18" s="244" t="str">
        <f t="shared" si="0"/>
        <v>926524805110788104</v>
      </c>
      <c r="I18" s="240" t="s">
        <v>105</v>
      </c>
      <c r="J18" s="240" t="s">
        <v>106</v>
      </c>
      <c r="K18" s="240" t="s">
        <v>56</v>
      </c>
      <c r="L18" s="246"/>
      <c r="M18" s="246"/>
      <c r="N18" s="246"/>
      <c r="O18" s="246"/>
      <c r="P18" s="246"/>
      <c r="Q18" s="246"/>
      <c r="R18" s="246"/>
      <c r="S18" s="246"/>
      <c r="T18" s="246"/>
      <c r="U18" s="246"/>
    </row>
    <row r="19" ht="26.1" spans="1:21">
      <c r="A19" s="243" t="s">
        <v>57</v>
      </c>
      <c r="B19" s="240" t="s">
        <v>107</v>
      </c>
      <c r="C19" s="241" t="e">
        <f>IF($A19="","",VLOOKUP($A19,'3.框架内物料'!$B:$I,5,0))</f>
        <v>#N/A</v>
      </c>
      <c r="D19" s="240" t="e">
        <f>IF($A19="","",VLOOKUP($A19,'3.框架内物料'!$B:$I,4,0))</f>
        <v>#N/A</v>
      </c>
      <c r="E19" s="242">
        <f>IF($A18="","",'2.报价结算清单'!$K$86)</f>
        <v>0.06</v>
      </c>
      <c r="F19" s="240" t="str">
        <f>IF($A18="","",'2.报价结算清单'!$E$86)</f>
        <v>CNY</v>
      </c>
      <c r="G19" s="240"/>
      <c r="H19" s="244" t="str">
        <f t="shared" si="0"/>
        <v>926524805110788101</v>
      </c>
      <c r="I19" s="240" t="s">
        <v>108</v>
      </c>
      <c r="J19" s="240" t="s">
        <v>109</v>
      </c>
      <c r="K19" s="240" t="s">
        <v>56</v>
      </c>
      <c r="L19" s="246"/>
      <c r="M19" s="246"/>
      <c r="N19" s="246"/>
      <c r="O19" s="246"/>
      <c r="P19" s="246"/>
      <c r="Q19" s="246"/>
      <c r="R19" s="246"/>
      <c r="S19" s="246"/>
      <c r="T19" s="246"/>
      <c r="U19" s="246"/>
    </row>
    <row r="20" ht="26.1" spans="1:21">
      <c r="A20" s="243" t="s">
        <v>59</v>
      </c>
      <c r="B20" s="240" t="s">
        <v>110</v>
      </c>
      <c r="C20" s="241" t="e">
        <f>IF($A20="","",VLOOKUP($A20,'3.框架内物料'!$B:$I,5,0))</f>
        <v>#N/A</v>
      </c>
      <c r="D20" s="240" t="e">
        <f>IF($A20="","",VLOOKUP($A20,'3.框架内物料'!$B:$I,4,0))</f>
        <v>#N/A</v>
      </c>
      <c r="E20" s="242">
        <f>IF($A19="","",'2.报价结算清单'!$K$86)</f>
        <v>0.06</v>
      </c>
      <c r="F20" s="240" t="str">
        <f>IF($A19="","",'2.报价结算清单'!$E$86)</f>
        <v>CNY</v>
      </c>
      <c r="G20" s="240"/>
      <c r="H20" s="244" t="str">
        <f t="shared" si="0"/>
        <v>926524805110788102</v>
      </c>
      <c r="I20" s="240" t="s">
        <v>111</v>
      </c>
      <c r="J20" s="240" t="s">
        <v>112</v>
      </c>
      <c r="K20" s="240" t="s">
        <v>56</v>
      </c>
      <c r="L20" s="246"/>
      <c r="M20" s="246"/>
      <c r="N20" s="246"/>
      <c r="O20" s="246"/>
      <c r="P20" s="246"/>
      <c r="Q20" s="246"/>
      <c r="R20" s="246"/>
      <c r="S20" s="246"/>
      <c r="T20" s="246"/>
      <c r="U20" s="246"/>
    </row>
    <row r="21" ht="26.1" spans="1:21">
      <c r="A21" s="243" t="s">
        <v>63</v>
      </c>
      <c r="B21" s="240" t="s">
        <v>113</v>
      </c>
      <c r="C21" s="241" t="e">
        <f>IF($A21="","",VLOOKUP($A21,'3.框架内物料'!$B:$I,5,0))</f>
        <v>#N/A</v>
      </c>
      <c r="D21" s="240" t="e">
        <f>IF($A21="","",VLOOKUP($A21,'3.框架内物料'!$B:$I,4,0))</f>
        <v>#N/A</v>
      </c>
      <c r="E21" s="242">
        <f>IF($A20="","",'2.报价结算清单'!$K$86)</f>
        <v>0.06</v>
      </c>
      <c r="F21" s="240" t="str">
        <f>IF($A20="","",'2.报价结算清单'!$E$86)</f>
        <v>CNY</v>
      </c>
      <c r="G21" s="240"/>
      <c r="H21" s="244" t="str">
        <f t="shared" si="0"/>
        <v>926524805110788103</v>
      </c>
      <c r="I21" s="240" t="s">
        <v>114</v>
      </c>
      <c r="J21" s="240" t="s">
        <v>115</v>
      </c>
      <c r="K21" s="240" t="s">
        <v>56</v>
      </c>
      <c r="L21" s="246"/>
      <c r="M21" s="246"/>
      <c r="N21" s="246"/>
      <c r="O21" s="246"/>
      <c r="P21" s="246"/>
      <c r="Q21" s="246"/>
      <c r="R21" s="246"/>
      <c r="S21" s="246"/>
      <c r="T21" s="246"/>
      <c r="U21" s="246"/>
    </row>
    <row r="22" ht="26.1" spans="1:21">
      <c r="A22" s="243" t="s">
        <v>67</v>
      </c>
      <c r="B22" s="240" t="s">
        <v>116</v>
      </c>
      <c r="C22" s="241" t="e">
        <f>IF($A22="","",VLOOKUP($A22,'3.框架内物料'!$B:$I,5,0))</f>
        <v>#N/A</v>
      </c>
      <c r="D22" s="240" t="e">
        <f>IF($A22="","",VLOOKUP($A22,'3.框架内物料'!$B:$I,4,0))</f>
        <v>#N/A</v>
      </c>
      <c r="E22" s="242">
        <f>IF($A21="","",'2.报价结算清单'!$K$86)</f>
        <v>0.06</v>
      </c>
      <c r="F22" s="240" t="str">
        <f>IF($A21="","",'2.报价结算清单'!$E$86)</f>
        <v>CNY</v>
      </c>
      <c r="G22" s="240"/>
      <c r="H22" s="244" t="str">
        <f t="shared" si="0"/>
        <v>926524805110788104</v>
      </c>
      <c r="I22" s="240" t="s">
        <v>117</v>
      </c>
      <c r="J22" s="240" t="s">
        <v>118</v>
      </c>
      <c r="K22" s="240" t="s">
        <v>56</v>
      </c>
      <c r="L22" s="246"/>
      <c r="M22" s="246"/>
      <c r="N22" s="246"/>
      <c r="O22" s="246"/>
      <c r="P22" s="246"/>
      <c r="Q22" s="246"/>
      <c r="R22" s="246"/>
      <c r="S22" s="246"/>
      <c r="T22" s="246"/>
      <c r="U22" s="246"/>
    </row>
    <row r="23" ht="26.1" spans="1:21">
      <c r="A23" s="243" t="s">
        <v>57</v>
      </c>
      <c r="B23" s="240" t="s">
        <v>119</v>
      </c>
      <c r="C23" s="241" t="e">
        <f>IF($A23="","",VLOOKUP($A23,'3.框架内物料'!$B:$I,5,0))</f>
        <v>#N/A</v>
      </c>
      <c r="D23" s="240" t="e">
        <f>IF($A23="","",VLOOKUP($A23,'3.框架内物料'!$B:$I,4,0))</f>
        <v>#N/A</v>
      </c>
      <c r="E23" s="242">
        <f>IF($A22="","",'2.报价结算清单'!$K$86)</f>
        <v>0.06</v>
      </c>
      <c r="F23" s="240" t="str">
        <f>IF($A22="","",'2.报价结算清单'!$E$86)</f>
        <v>CNY</v>
      </c>
      <c r="G23" s="240"/>
      <c r="H23" s="244" t="str">
        <f t="shared" si="0"/>
        <v>926524805110788101</v>
      </c>
      <c r="I23" s="240" t="s">
        <v>120</v>
      </c>
      <c r="J23" s="240" t="s">
        <v>121</v>
      </c>
      <c r="K23" s="240" t="s">
        <v>56</v>
      </c>
      <c r="L23" s="246"/>
      <c r="M23" s="246"/>
      <c r="N23" s="246"/>
      <c r="O23" s="246"/>
      <c r="P23" s="246"/>
      <c r="Q23" s="246"/>
      <c r="R23" s="246"/>
      <c r="S23" s="246"/>
      <c r="T23" s="246"/>
      <c r="U23" s="246"/>
    </row>
    <row r="24" ht="26.1" spans="1:21">
      <c r="A24" s="243" t="s">
        <v>59</v>
      </c>
      <c r="B24" s="240" t="s">
        <v>122</v>
      </c>
      <c r="C24" s="241" t="e">
        <f>IF($A24="","",VLOOKUP($A24,'3.框架内物料'!$B:$I,5,0))</f>
        <v>#N/A</v>
      </c>
      <c r="D24" s="240" t="e">
        <f>IF($A24="","",VLOOKUP($A24,'3.框架内物料'!$B:$I,4,0))</f>
        <v>#N/A</v>
      </c>
      <c r="E24" s="242">
        <f>IF($A23="","",'2.报价结算清单'!$K$86)</f>
        <v>0.06</v>
      </c>
      <c r="F24" s="240" t="str">
        <f>IF($A23="","",'2.报价结算清单'!$E$86)</f>
        <v>CNY</v>
      </c>
      <c r="G24" s="240"/>
      <c r="H24" s="244" t="str">
        <f t="shared" si="0"/>
        <v>926524805110788102</v>
      </c>
      <c r="I24" s="240" t="s">
        <v>123</v>
      </c>
      <c r="J24" s="240" t="s">
        <v>124</v>
      </c>
      <c r="K24" s="240" t="s">
        <v>56</v>
      </c>
      <c r="L24" s="246"/>
      <c r="M24" s="246"/>
      <c r="N24" s="246"/>
      <c r="O24" s="246"/>
      <c r="P24" s="246"/>
      <c r="Q24" s="246"/>
      <c r="R24" s="246"/>
      <c r="S24" s="246"/>
      <c r="T24" s="246"/>
      <c r="U24" s="246"/>
    </row>
    <row r="25" ht="26.1" spans="1:21">
      <c r="A25" s="243" t="s">
        <v>63</v>
      </c>
      <c r="B25" s="240" t="s">
        <v>125</v>
      </c>
      <c r="C25" s="241" t="e">
        <f>IF($A25="","",VLOOKUP($A25,'3.框架内物料'!$B:$I,5,0))</f>
        <v>#N/A</v>
      </c>
      <c r="D25" s="240" t="e">
        <f>IF($A25="","",VLOOKUP($A25,'3.框架内物料'!$B:$I,4,0))</f>
        <v>#N/A</v>
      </c>
      <c r="E25" s="242">
        <f>IF($A24="","",'2.报价结算清单'!$K$86)</f>
        <v>0.06</v>
      </c>
      <c r="F25" s="240" t="str">
        <f>IF($A24="","",'2.报价结算清单'!$E$86)</f>
        <v>CNY</v>
      </c>
      <c r="G25" s="240"/>
      <c r="H25" s="244" t="str">
        <f t="shared" si="0"/>
        <v>926524805110788103</v>
      </c>
      <c r="I25" s="240" t="s">
        <v>126</v>
      </c>
      <c r="J25" s="240" t="s">
        <v>127</v>
      </c>
      <c r="K25" s="240" t="s">
        <v>56</v>
      </c>
      <c r="L25" s="246"/>
      <c r="M25" s="246"/>
      <c r="N25" s="246"/>
      <c r="O25" s="246"/>
      <c r="P25" s="246"/>
      <c r="Q25" s="246"/>
      <c r="R25" s="246"/>
      <c r="S25" s="246"/>
      <c r="T25" s="246"/>
      <c r="U25" s="246"/>
    </row>
    <row r="26" ht="26.1" spans="1:21">
      <c r="A26" s="243" t="s">
        <v>67</v>
      </c>
      <c r="B26" s="240" t="s">
        <v>128</v>
      </c>
      <c r="C26" s="241" t="e">
        <f>IF($A26="","",VLOOKUP($A26,'3.框架内物料'!$B:$I,5,0))</f>
        <v>#N/A</v>
      </c>
      <c r="D26" s="240" t="e">
        <f>IF($A26="","",VLOOKUP($A26,'3.框架内物料'!$B:$I,4,0))</f>
        <v>#N/A</v>
      </c>
      <c r="E26" s="242">
        <f>IF($A25="","",'2.报价结算清单'!$K$86)</f>
        <v>0.06</v>
      </c>
      <c r="F26" s="240" t="str">
        <f>IF($A25="","",'2.报价结算清单'!$E$86)</f>
        <v>CNY</v>
      </c>
      <c r="G26" s="240"/>
      <c r="H26" s="244" t="str">
        <f t="shared" si="0"/>
        <v>926524805110788104</v>
      </c>
      <c r="I26" s="240" t="s">
        <v>129</v>
      </c>
      <c r="J26" s="240" t="s">
        <v>130</v>
      </c>
      <c r="K26" s="240" t="s">
        <v>56</v>
      </c>
      <c r="L26" s="246"/>
      <c r="M26" s="246"/>
      <c r="N26" s="246"/>
      <c r="O26" s="246"/>
      <c r="P26" s="246"/>
      <c r="Q26" s="246"/>
      <c r="R26" s="246"/>
      <c r="S26" s="246"/>
      <c r="T26" s="246"/>
      <c r="U26" s="246"/>
    </row>
    <row r="27" ht="26.1" spans="1:21">
      <c r="A27" s="243" t="s">
        <v>57</v>
      </c>
      <c r="B27" s="240" t="s">
        <v>131</v>
      </c>
      <c r="C27" s="241" t="e">
        <f>IF($A27="","",VLOOKUP($A27,'3.框架内物料'!$B:$I,5,0))</f>
        <v>#N/A</v>
      </c>
      <c r="D27" s="240" t="e">
        <f>IF($A27="","",VLOOKUP($A27,'3.框架内物料'!$B:$I,4,0))</f>
        <v>#N/A</v>
      </c>
      <c r="E27" s="242">
        <f>IF($A26="","",'2.报价结算清单'!$K$86)</f>
        <v>0.06</v>
      </c>
      <c r="F27" s="240" t="str">
        <f>IF($A26="","",'2.报价结算清单'!$E$86)</f>
        <v>CNY</v>
      </c>
      <c r="G27" s="240"/>
      <c r="H27" s="244" t="str">
        <f t="shared" si="0"/>
        <v>926524805110788101</v>
      </c>
      <c r="I27" s="240" t="s">
        <v>132</v>
      </c>
      <c r="J27" s="240" t="s">
        <v>133</v>
      </c>
      <c r="K27" s="240" t="s">
        <v>56</v>
      </c>
      <c r="L27" s="246"/>
      <c r="M27" s="246"/>
      <c r="N27" s="246"/>
      <c r="O27" s="246"/>
      <c r="P27" s="246"/>
      <c r="Q27" s="246"/>
      <c r="R27" s="246"/>
      <c r="S27" s="246"/>
      <c r="T27" s="246"/>
      <c r="U27" s="246"/>
    </row>
    <row r="28" ht="26.1" spans="1:21">
      <c r="A28" s="243" t="s">
        <v>57</v>
      </c>
      <c r="B28" s="240" t="s">
        <v>134</v>
      </c>
      <c r="C28" s="241" t="e">
        <f>IF($A28="","",VLOOKUP($A28,'3.框架内物料'!$B:$I,5,0))</f>
        <v>#N/A</v>
      </c>
      <c r="D28" s="240" t="e">
        <f>IF($A28="","",VLOOKUP($A28,'3.框架内物料'!$B:$I,4,0))</f>
        <v>#N/A</v>
      </c>
      <c r="E28" s="242">
        <f>IF($A27="","",'2.报价结算清单'!$K$86)</f>
        <v>0.06</v>
      </c>
      <c r="F28" s="240" t="str">
        <f>IF($A27="","",'2.报价结算清单'!$E$86)</f>
        <v>CNY</v>
      </c>
      <c r="G28" s="240"/>
      <c r="H28" s="244" t="str">
        <f t="shared" si="0"/>
        <v>926524805110788101</v>
      </c>
      <c r="I28" s="240" t="s">
        <v>135</v>
      </c>
      <c r="J28" s="240" t="s">
        <v>136</v>
      </c>
      <c r="K28" s="240" t="s">
        <v>56</v>
      </c>
      <c r="L28" s="246"/>
      <c r="M28" s="246"/>
      <c r="N28" s="246"/>
      <c r="O28" s="246"/>
      <c r="P28" s="246"/>
      <c r="Q28" s="246"/>
      <c r="R28" s="246"/>
      <c r="S28" s="246"/>
      <c r="T28" s="246"/>
      <c r="U28" s="246"/>
    </row>
    <row r="29" ht="26.1" spans="1:21">
      <c r="A29" s="243" t="s">
        <v>59</v>
      </c>
      <c r="B29" s="240" t="s">
        <v>137</v>
      </c>
      <c r="C29" s="241" t="e">
        <f>IF($A29="","",VLOOKUP($A29,'3.框架内物料'!$B:$I,5,0))</f>
        <v>#N/A</v>
      </c>
      <c r="D29" s="240" t="e">
        <f>IF($A29="","",VLOOKUP($A29,'3.框架内物料'!$B:$I,4,0))</f>
        <v>#N/A</v>
      </c>
      <c r="E29" s="242">
        <f>IF($A28="","",'2.报价结算清单'!$K$86)</f>
        <v>0.06</v>
      </c>
      <c r="F29" s="240" t="str">
        <f>IF($A28="","",'2.报价结算清单'!$E$86)</f>
        <v>CNY</v>
      </c>
      <c r="G29" s="240"/>
      <c r="H29" s="244" t="str">
        <f t="shared" si="0"/>
        <v>926524805110788102</v>
      </c>
      <c r="I29" s="240" t="s">
        <v>138</v>
      </c>
      <c r="J29" s="240" t="s">
        <v>139</v>
      </c>
      <c r="K29" s="240" t="s">
        <v>56</v>
      </c>
      <c r="L29" s="246"/>
      <c r="M29" s="246"/>
      <c r="N29" s="246"/>
      <c r="O29" s="246"/>
      <c r="P29" s="246"/>
      <c r="Q29" s="246"/>
      <c r="R29" s="246"/>
      <c r="S29" s="246"/>
      <c r="T29" s="246"/>
      <c r="U29" s="24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  <outlinePr summaryBelow="0" summaryRight="0"/>
  </sheetPr>
  <dimension ref="A1:W500"/>
  <sheetViews>
    <sheetView zoomScale="170" zoomScaleNormal="170" topLeftCell="A298" workbookViewId="0">
      <selection activeCell="B32" sqref="B32"/>
    </sheetView>
  </sheetViews>
  <sheetFormatPr defaultColWidth="11.6637931034483" defaultRowHeight="13"/>
  <cols>
    <col min="1" max="1" width="9.33620689655172" style="216" customWidth="1"/>
    <col min="2" max="2" width="10.3362068965517" style="216" customWidth="1"/>
    <col min="3" max="5" width="8" style="216" customWidth="1"/>
    <col min="6" max="6" width="39.6637931034483" style="216" customWidth="1"/>
    <col min="7" max="7" width="68.3362068965517" style="214" customWidth="1"/>
    <col min="8" max="8" width="11.6637931034483" style="216" customWidth="1"/>
    <col min="9" max="9" width="7" style="216" customWidth="1"/>
    <col min="10" max="10" width="6.5" style="216" customWidth="1"/>
    <col min="11" max="11" width="7" style="216" customWidth="1"/>
    <col min="12" max="12" width="6.5" style="216" customWidth="1"/>
    <col min="13" max="13" width="15.5" style="216" customWidth="1"/>
    <col min="14" max="14" width="12" style="216" customWidth="1"/>
    <col min="15" max="15" width="39.6637931034483" style="216" customWidth="1"/>
    <col min="16" max="16" width="13.1637931034483" style="216" customWidth="1"/>
    <col min="17" max="17" width="6.83620689655172" style="216" customWidth="1"/>
    <col min="18" max="18" width="13.5" style="232" customWidth="1"/>
    <col min="19" max="19" width="13.1637931034483" style="216" customWidth="1"/>
    <col min="20" max="21" width="29.8362068965517" style="216" customWidth="1"/>
    <col min="22" max="22" width="31.6637931034483" style="216" customWidth="1"/>
    <col min="23" max="23" width="33.6637931034483" style="216" customWidth="1"/>
    <col min="24" max="16384" width="11.6637931034483" style="216"/>
  </cols>
  <sheetData>
    <row r="1" s="213" customFormat="1" ht="23.2" spans="1:23">
      <c r="A1" s="218" t="s">
        <v>140</v>
      </c>
      <c r="B1" s="218" t="s">
        <v>141</v>
      </c>
      <c r="C1" s="218" t="s">
        <v>142</v>
      </c>
      <c r="D1" s="218" t="s">
        <v>143</v>
      </c>
      <c r="E1" s="218" t="s">
        <v>144</v>
      </c>
      <c r="F1" s="219" t="s">
        <v>145</v>
      </c>
      <c r="G1" s="223" t="s">
        <v>146</v>
      </c>
      <c r="H1" s="223" t="s">
        <v>147</v>
      </c>
      <c r="I1" s="224" t="s">
        <v>148</v>
      </c>
      <c r="J1" s="225" t="s">
        <v>149</v>
      </c>
      <c r="K1" s="224" t="s">
        <v>150</v>
      </c>
      <c r="L1" s="225" t="s">
        <v>151</v>
      </c>
      <c r="M1" s="235" t="s">
        <v>152</v>
      </c>
      <c r="N1" s="218" t="s">
        <v>153</v>
      </c>
      <c r="O1" s="218" t="s">
        <v>154</v>
      </c>
      <c r="P1" s="218" t="s">
        <v>155</v>
      </c>
      <c r="Q1" s="228" t="s">
        <v>156</v>
      </c>
      <c r="R1" s="229" t="s">
        <v>157</v>
      </c>
      <c r="S1" s="224" t="s">
        <v>158</v>
      </c>
      <c r="T1" s="231" t="s">
        <v>159</v>
      </c>
      <c r="U1" s="231" t="s">
        <v>160</v>
      </c>
      <c r="V1" s="231" t="s">
        <v>161</v>
      </c>
      <c r="W1" s="231" t="s">
        <v>162</v>
      </c>
    </row>
    <row r="2" spans="1:22">
      <c r="A2" s="216" t="str">
        <f>IF(AND('2.报价结算清单'!$P7&gt;0,'2.报价结算清单'!$B7&lt;&gt;0,'2.报价结算清单'!$F7&lt;&gt;0),'2.报价结算清单'!$F7,"")</f>
        <v/>
      </c>
      <c r="B2" s="216" t="str">
        <f>_xlfn.IFNA(VLOOKUP(A2,'3.框架内物料'!$A:$I,3,0),A2)</f>
        <v/>
      </c>
      <c r="C2" s="216" t="str">
        <f>IF(AND('2.报价结算清单'!$P7&gt;0,'2.报价结算清单'!$B7&lt;&gt;0,'2.报价结算清单'!C7&lt;&gt;0),'2.报价结算清单'!C7,"")</f>
        <v/>
      </c>
      <c r="D2" s="216" t="str">
        <f>IF(AND('2.报价结算清单'!$P7&gt;0,'2.报价结算清单'!$B7&lt;&gt;0,'2.报价结算清单'!D7&lt;&gt;0),'2.报价结算清单'!D7,"")</f>
        <v/>
      </c>
      <c r="E2" s="216" t="str">
        <f>IF(AND('2.报价结算清单'!$P7&gt;0,'2.报价结算清单'!$B7&lt;&gt;0,'2.报价结算清单'!E7&lt;&gt;0),'2.报价结算清单'!E7,"")</f>
        <v/>
      </c>
      <c r="F2" s="233" t="str">
        <f>_xlfn.IFNA(IF($A2="","",IF(VLOOKUP($A2,'3.框架内物料'!$A:$I,2,0)="","",VLOOKUP($A2,'3.框架内物料'!$A:$I,2,0))),"")</f>
        <v/>
      </c>
      <c r="G2" s="214" t="str">
        <f>IF(AND('2.报价结算清单'!$P7&gt;0,'2.报价结算清单'!$B7&lt;&gt;0,'2.报价结算清单'!H7&lt;&gt;0),'2.报价结算清单'!H7,"")</f>
        <v/>
      </c>
      <c r="H2" s="234" t="str">
        <f>IF(AND('2.报价结算清单'!$P7&gt;0,'2.报价结算清单'!$B7&lt;&gt;0,'2.报价结算清单'!$F7&lt;&gt;0),'2.报价结算清单'!J7,"")</f>
        <v/>
      </c>
      <c r="I2" s="233" t="str">
        <f>IF(AND('2.报价结算清单'!$P7&gt;0,'2.报价结算清单'!$B7&lt;&gt;0,'2.报价结算清单'!$F7&lt;&gt;0),'2.报价结算清单'!L7,"")</f>
        <v/>
      </c>
      <c r="J2" s="233" t="str">
        <f>IF(AND('2.报价结算清单'!$P7&gt;0,'2.报价结算清单'!$B7&lt;&gt;0,'2.报价结算清单'!I7&lt;&gt;0),'2.报价结算清单'!I7,"")</f>
        <v/>
      </c>
      <c r="K2" s="233" t="str">
        <f>IF(AND('2.报价结算清单'!$P7&gt;0,'2.报价结算清单'!$B7&lt;&gt;0,'2.报价结算清单'!$F7&lt;&gt;0),'2.报价结算清单'!N7,"")</f>
        <v/>
      </c>
      <c r="L2" s="233" t="str">
        <f>IF(AND('2.报价结算清单'!$P7&gt;0,'2.报价结算清单'!$B7&lt;&gt;0,'2.报价结算清单'!I7&lt;&gt;0),"天","")</f>
        <v/>
      </c>
      <c r="M2" s="236" t="str">
        <f>IF(A2="框架外物料","框架外",IF(A2="据实结算","据实结算",IF(A2="","","框架内")))</f>
        <v/>
      </c>
      <c r="N2" s="216" t="str">
        <f>IFERROR(IF(H2*I2*K2=0,"",H2*I2*K2),"")</f>
        <v/>
      </c>
      <c r="O2" s="216" t="str">
        <f>IF(AND('2.报价结算清单'!$P7&gt;0,'2.报价结算清单'!$B7&lt;&gt;0,'2.报价结算清单'!S7&lt;&gt;0),'2.报价结算清单'!S7,"")</f>
        <v/>
      </c>
      <c r="P2" s="216" t="str">
        <f>IF(AND('2.报价结算清单'!$P7&gt;0,'2.报价结算清单'!$B7&lt;&gt;0,'2.报价结算清单'!T7&lt;&gt;0),'2.报价结算清单'!T7,"")</f>
        <v/>
      </c>
      <c r="Q2" s="216" t="str">
        <f>IF(F2="",J2,VLOOKUP(F2,框架条目清单!A:K,4,FALSE))</f>
        <v/>
      </c>
      <c r="R2" s="237" t="str">
        <f>IF($A2="","",'2.报价结算清单'!$K$86)</f>
        <v/>
      </c>
      <c r="S2" s="236" t="str">
        <f>IF($A2="","",'2.报价结算清单'!$E$86)</f>
        <v/>
      </c>
      <c r="T2" s="216" t="str">
        <f>IF(F2="","",VLOOKUP(F2,框架条目清单!A:K,7,FALSE))</f>
        <v/>
      </c>
      <c r="U2" s="216" t="str">
        <f>IF(F2="","",VLOOKUP(F2,框架条目清单!A:K,8,FALSE))</f>
        <v/>
      </c>
      <c r="V2" s="216" t="str">
        <f>IF(F2="","",VLOOKUP(F2,框架条目清单!A:K,9,FALSE))</f>
        <v/>
      </c>
    </row>
    <row r="3" spans="1:22">
      <c r="A3" s="216" t="str">
        <f>IF(AND('2.报价结算清单'!$P8&gt;0,'2.报价结算清单'!$B8&lt;&gt;0,'2.报价结算清单'!$F8&lt;&gt;0),'2.报价结算清单'!$F8,"")</f>
        <v/>
      </c>
      <c r="B3" s="216" t="str">
        <f>_xlfn.IFNA(VLOOKUP(A3,'3.框架内物料'!$A:$I,3,0),A3)</f>
        <v/>
      </c>
      <c r="C3" s="216" t="str">
        <f>IF(AND('2.报价结算清单'!$P8&gt;0,'2.报价结算清单'!$B8&lt;&gt;0,'2.报价结算清单'!C8&lt;&gt;0),'2.报价结算清单'!C8,"")</f>
        <v/>
      </c>
      <c r="D3" s="216" t="str">
        <f>IF(AND('2.报价结算清单'!$P8&gt;0,'2.报价结算清单'!$B8&lt;&gt;0,'2.报价结算清单'!D8&lt;&gt;0),'2.报价结算清单'!D8,"")</f>
        <v/>
      </c>
      <c r="E3" s="216" t="str">
        <f>IF(AND('2.报价结算清单'!$P8&gt;0,'2.报价结算清单'!$B8&lt;&gt;0,'2.报价结算清单'!E8&lt;&gt;0),'2.报价结算清单'!E8,"")</f>
        <v/>
      </c>
      <c r="F3" s="233" t="str">
        <f>_xlfn.IFNA(IF($A3="","",IF(VLOOKUP($A3,'3.框架内物料'!$A:$I,2,0)="","",VLOOKUP($A3,'3.框架内物料'!$A:$I,2,0))),"")</f>
        <v/>
      </c>
      <c r="G3" s="214" t="str">
        <f>IF(AND('2.报价结算清单'!$P8&gt;0,'2.报价结算清单'!$B8&lt;&gt;0,'2.报价结算清单'!H8&lt;&gt;0),'2.报价结算清单'!H8,"")</f>
        <v/>
      </c>
      <c r="H3" s="234" t="str">
        <f>IF(AND('2.报价结算清单'!$P8&gt;0,'2.报价结算清单'!$B8&lt;&gt;0,'2.报价结算清单'!$F8&lt;&gt;0),'2.报价结算清单'!J8,"")</f>
        <v/>
      </c>
      <c r="I3" s="233" t="str">
        <f>IF(AND('2.报价结算清单'!$P8&gt;0,'2.报价结算清单'!$B8&lt;&gt;0,'2.报价结算清单'!$F8&lt;&gt;0),'2.报价结算清单'!L8,"")</f>
        <v/>
      </c>
      <c r="J3" s="233" t="str">
        <f>IF(AND('2.报价结算清单'!$P8&gt;0,'2.报价结算清单'!$B8&lt;&gt;0,'2.报价结算清单'!I8&lt;&gt;0),'2.报价结算清单'!I8,"")</f>
        <v/>
      </c>
      <c r="K3" s="233" t="str">
        <f>IF(AND('2.报价结算清单'!$P8&gt;0,'2.报价结算清单'!$B8&lt;&gt;0,'2.报价结算清单'!$F8&lt;&gt;0),'2.报价结算清单'!N8,"")</f>
        <v/>
      </c>
      <c r="L3" s="233" t="str">
        <f>IF(AND('2.报价结算清单'!$P8&gt;0,'2.报价结算清单'!$B8&lt;&gt;0,'2.报价结算清单'!I8&lt;&gt;0),"天","")</f>
        <v/>
      </c>
      <c r="M3" s="236" t="str">
        <f t="shared" ref="M3:M4" si="0">IF(A3="框架外物料","框架外",IF(A3="据实结算","据实结算",IF(A3="","","框架内")))</f>
        <v/>
      </c>
      <c r="N3" s="216" t="str">
        <f t="shared" ref="N3:N4" si="1">IFERROR(IF(H3*I3*K3=0,"",H3*I3*K3),"")</f>
        <v/>
      </c>
      <c r="O3" s="216" t="str">
        <f>IF(AND('2.报价结算清单'!$P8&gt;0,'2.报价结算清单'!$B8&lt;&gt;0,'2.报价结算清单'!S8&lt;&gt;0),'2.报价结算清单'!S8,"")</f>
        <v/>
      </c>
      <c r="P3" s="216" t="str">
        <f>IF(AND('2.报价结算清单'!$P8&gt;0,'2.报价结算清单'!$B8&lt;&gt;0,'2.报价结算清单'!T8&lt;&gt;0),'2.报价结算清单'!T8,"")</f>
        <v/>
      </c>
      <c r="Q3" s="216" t="str">
        <f>IF(F3="",J3,VLOOKUP(F3,框架条目清单!A:K,4,FALSE))</f>
        <v/>
      </c>
      <c r="R3" s="237" t="str">
        <f>IF($A3="","",'2.报价结算清单'!$K$86)</f>
        <v/>
      </c>
      <c r="S3" s="236" t="str">
        <f>IF($A3="","",'2.报价结算清单'!$E$86)</f>
        <v/>
      </c>
      <c r="T3" s="216" t="str">
        <f>IF(F3="","",VLOOKUP(F3,框架条目清单!A:K,7,FALSE))</f>
        <v/>
      </c>
      <c r="U3" s="216" t="str">
        <f>IF(F3="","",VLOOKUP(F3,框架条目清单!A:K,8,FALSE))</f>
        <v/>
      </c>
      <c r="V3" s="216" t="str">
        <f>IF(F3="","",VLOOKUP(F3,框架条目清单!A:K,9,FALSE))</f>
        <v/>
      </c>
    </row>
    <row r="4" spans="1:22">
      <c r="A4" s="216" t="str">
        <f>IF(AND('2.报价结算清单'!$P9&gt;0,'2.报价结算清单'!$B9&lt;&gt;0,'2.报价结算清单'!$F9&lt;&gt;0),'2.报价结算清单'!$F9,"")</f>
        <v/>
      </c>
      <c r="B4" s="216" t="str">
        <f>_xlfn.IFNA(VLOOKUP(A4,'3.框架内物料'!$A:$I,3,0),A4)</f>
        <v/>
      </c>
      <c r="C4" s="216" t="str">
        <f>IF(AND('2.报价结算清单'!$P9&gt;0,'2.报价结算清单'!$B9&lt;&gt;0,'2.报价结算清单'!C9&lt;&gt;0),'2.报价结算清单'!C9,"")</f>
        <v/>
      </c>
      <c r="D4" s="216" t="str">
        <f>IF(AND('2.报价结算清单'!$P9&gt;0,'2.报价结算清单'!$B9&lt;&gt;0,'2.报价结算清单'!D9&lt;&gt;0),'2.报价结算清单'!D9,"")</f>
        <v/>
      </c>
      <c r="E4" s="216" t="str">
        <f>IF(AND('2.报价结算清单'!$P9&gt;0,'2.报价结算清单'!$B9&lt;&gt;0,'2.报价结算清单'!E9&lt;&gt;0),'2.报价结算清单'!E9,"")</f>
        <v/>
      </c>
      <c r="F4" s="233" t="str">
        <f>_xlfn.IFNA(IF($A4="","",IF(VLOOKUP($A4,'3.框架内物料'!$A:$I,2,0)="","",VLOOKUP($A4,'3.框架内物料'!$A:$I,2,0))),"")</f>
        <v/>
      </c>
      <c r="G4" s="214" t="str">
        <f>IF(AND('2.报价结算清单'!$P9&gt;0,'2.报价结算清单'!$B9&lt;&gt;0,'2.报价结算清单'!H9&lt;&gt;0),'2.报价结算清单'!H9,"")</f>
        <v/>
      </c>
      <c r="H4" s="234" t="str">
        <f>IF(AND('2.报价结算清单'!$P9&gt;0,'2.报价结算清单'!$B9&lt;&gt;0,'2.报价结算清单'!$F9&lt;&gt;0),'2.报价结算清单'!J9,"")</f>
        <v/>
      </c>
      <c r="I4" s="233" t="str">
        <f>IF(AND('2.报价结算清单'!$P9&gt;0,'2.报价结算清单'!$B9&lt;&gt;0,'2.报价结算清单'!$F9&lt;&gt;0),'2.报价结算清单'!L9,"")</f>
        <v/>
      </c>
      <c r="J4" s="233" t="str">
        <f>IF(AND('2.报价结算清单'!$P9&gt;0,'2.报价结算清单'!$B9&lt;&gt;0,'2.报价结算清单'!I9&lt;&gt;0),'2.报价结算清单'!I9,"")</f>
        <v/>
      </c>
      <c r="K4" s="233" t="str">
        <f>IF(AND('2.报价结算清单'!$P9&gt;0,'2.报价结算清单'!$B9&lt;&gt;0,'2.报价结算清单'!$F9&lt;&gt;0),'2.报价结算清单'!N9,"")</f>
        <v/>
      </c>
      <c r="L4" s="233" t="str">
        <f>IF(AND('2.报价结算清单'!$P9&gt;0,'2.报价结算清单'!$B9&lt;&gt;0,'2.报价结算清单'!I9&lt;&gt;0),"天","")</f>
        <v/>
      </c>
      <c r="M4" s="236" t="str">
        <f t="shared" si="0"/>
        <v/>
      </c>
      <c r="N4" s="216" t="str">
        <f t="shared" si="1"/>
        <v/>
      </c>
      <c r="O4" s="216" t="str">
        <f>IF(AND('2.报价结算清单'!$P9&gt;0,'2.报价结算清单'!$B9&lt;&gt;0,'2.报价结算清单'!S9&lt;&gt;0),'2.报价结算清单'!S9,"")</f>
        <v/>
      </c>
      <c r="P4" s="216" t="str">
        <f>IF(AND('2.报价结算清单'!$P9&gt;0,'2.报价结算清单'!$B9&lt;&gt;0,'2.报价结算清单'!T9&lt;&gt;0),'2.报价结算清单'!T9,"")</f>
        <v/>
      </c>
      <c r="Q4" s="216" t="str">
        <f>IF(F4="",J4,VLOOKUP(F4,框架条目清单!A:K,4,FALSE))</f>
        <v/>
      </c>
      <c r="R4" s="237" t="str">
        <f>IF($A4="","",'2.报价结算清单'!$K$86)</f>
        <v/>
      </c>
      <c r="S4" s="236" t="str">
        <f>IF($A4="","",'2.报价结算清单'!$E$86)</f>
        <v/>
      </c>
      <c r="T4" s="216" t="str">
        <f>IF(F4="","",VLOOKUP(F4,框架条目清单!A:K,7,FALSE))</f>
        <v/>
      </c>
      <c r="U4" s="216" t="str">
        <f>IF(F4="","",VLOOKUP(F4,框架条目清单!A:K,8,FALSE))</f>
        <v/>
      </c>
      <c r="V4" s="216" t="str">
        <f>IF(F4="","",VLOOKUP(F4,框架条目清单!A:K,9,FALSE))</f>
        <v/>
      </c>
    </row>
    <row r="5" spans="1:22">
      <c r="A5" s="216" t="str">
        <f>IF(AND('2.报价结算清单'!$P10&gt;0,'2.报价结算清单'!$B10&lt;&gt;0,'2.报价结算清单'!$F10&lt;&gt;0),'2.报价结算清单'!$F10,"")</f>
        <v/>
      </c>
      <c r="B5" s="216" t="str">
        <f>_xlfn.IFNA(VLOOKUP(A5,'3.框架内物料'!$A:$I,3,0),A5)</f>
        <v/>
      </c>
      <c r="C5" s="216" t="str">
        <f>IF(AND('2.报价结算清单'!$P10&gt;0,'2.报价结算清单'!$B10&lt;&gt;0,'2.报价结算清单'!C10&lt;&gt;0),'2.报价结算清单'!C10,"")</f>
        <v/>
      </c>
      <c r="D5" s="216" t="str">
        <f>IF(AND('2.报价结算清单'!$P10&gt;0,'2.报价结算清单'!$B10&lt;&gt;0,'2.报价结算清单'!D10&lt;&gt;0),'2.报价结算清单'!D10,"")</f>
        <v/>
      </c>
      <c r="E5" s="216" t="str">
        <f>IF(AND('2.报价结算清单'!$P10&gt;0,'2.报价结算清单'!$B10&lt;&gt;0,'2.报价结算清单'!E10&lt;&gt;0),'2.报价结算清单'!E10,"")</f>
        <v/>
      </c>
      <c r="F5" s="233" t="str">
        <f>_xlfn.IFNA(IF($A5="","",IF(VLOOKUP($A5,'3.框架内物料'!$A:$I,2,0)="","",VLOOKUP($A5,'3.框架内物料'!$A:$I,2,0))),"")</f>
        <v/>
      </c>
      <c r="G5" s="214" t="str">
        <f>IF(AND('2.报价结算清单'!$P10&gt;0,'2.报价结算清单'!$B10&lt;&gt;0,'2.报价结算清单'!H10&lt;&gt;0),'2.报价结算清单'!H10,"")</f>
        <v/>
      </c>
      <c r="H5" s="234" t="str">
        <f>IF(AND('2.报价结算清单'!$P10&gt;0,'2.报价结算清单'!$B10&lt;&gt;0,'2.报价结算清单'!$F10&lt;&gt;0),'2.报价结算清单'!J10,"")</f>
        <v/>
      </c>
      <c r="I5" s="233" t="str">
        <f>IF(AND('2.报价结算清单'!$P10&gt;0,'2.报价结算清单'!$B10&lt;&gt;0,'2.报价结算清单'!$F10&lt;&gt;0),'2.报价结算清单'!L10,"")</f>
        <v/>
      </c>
      <c r="J5" s="233" t="str">
        <f>IF(AND('2.报价结算清单'!$P10&gt;0,'2.报价结算清单'!$B10&lt;&gt;0,'2.报价结算清单'!I10&lt;&gt;0),'2.报价结算清单'!I10,"")</f>
        <v/>
      </c>
      <c r="K5" s="233" t="str">
        <f>IF(AND('2.报价结算清单'!$P10&gt;0,'2.报价结算清单'!$B10&lt;&gt;0,'2.报价结算清单'!$F10&lt;&gt;0),'2.报价结算清单'!N10,"")</f>
        <v/>
      </c>
      <c r="L5" s="233" t="str">
        <f>IF(AND('2.报价结算清单'!$P10&gt;0,'2.报价结算清单'!$B10&lt;&gt;0,'2.报价结算清单'!I10&lt;&gt;0),"天","")</f>
        <v/>
      </c>
      <c r="M5" s="236" t="str">
        <f t="shared" ref="M5:M46" si="2">IF(A5="框架外物料","框架外",IF(A5="据实结算","据实结算",IF(A5="","","框架内")))</f>
        <v/>
      </c>
      <c r="N5" s="216" t="str">
        <f t="shared" ref="N5:N46" si="3">IFERROR(IF(H5*I5*K5=0,"",H5*I5*K5),"")</f>
        <v/>
      </c>
      <c r="O5" s="216" t="str">
        <f>IF(AND('2.报价结算清单'!$P10&gt;0,'2.报价结算清单'!$B10&lt;&gt;0,'2.报价结算清单'!S10&lt;&gt;0),'2.报价结算清单'!S10,"")</f>
        <v/>
      </c>
      <c r="P5" s="216" t="str">
        <f>IF(AND('2.报价结算清单'!$P10&gt;0,'2.报价结算清单'!$B10&lt;&gt;0,'2.报价结算清单'!T10&lt;&gt;0),'2.报价结算清单'!T10,"")</f>
        <v/>
      </c>
      <c r="Q5" s="216" t="str">
        <f>IF(F5="",J5,VLOOKUP(F5,框架条目清单!A:K,4,FALSE))</f>
        <v/>
      </c>
      <c r="R5" s="237" t="str">
        <f>IF($A5="","",'2.报价结算清单'!$K$86)</f>
        <v/>
      </c>
      <c r="S5" s="236" t="str">
        <f>IF($A5="","",'2.报价结算清单'!$E$86)</f>
        <v/>
      </c>
      <c r="T5" s="216" t="str">
        <f>IF(F5="","",VLOOKUP(F5,框架条目清单!A:K,7,FALSE))</f>
        <v/>
      </c>
      <c r="U5" s="216" t="str">
        <f>IF(F5="","",VLOOKUP(F5,框架条目清单!A:K,8,FALSE))</f>
        <v/>
      </c>
      <c r="V5" s="216" t="str">
        <f>IF(F5="","",VLOOKUP(F5,框架条目清单!A:K,9,FALSE))</f>
        <v/>
      </c>
    </row>
    <row r="6" spans="1:22">
      <c r="A6" s="216" t="str">
        <f>IF(AND('2.报价结算清单'!$P11&gt;0,'2.报价结算清单'!$B11&lt;&gt;0,'2.报价结算清单'!$F11&lt;&gt;0),'2.报价结算清单'!$F11,"")</f>
        <v/>
      </c>
      <c r="B6" s="216" t="str">
        <f>_xlfn.IFNA(VLOOKUP(A6,'3.框架内物料'!$A:$I,3,0),A6)</f>
        <v/>
      </c>
      <c r="C6" s="216" t="str">
        <f>IF(AND('2.报价结算清单'!$P11&gt;0,'2.报价结算清单'!$B11&lt;&gt;0,'2.报价结算清单'!C11&lt;&gt;0),'2.报价结算清单'!C11,"")</f>
        <v/>
      </c>
      <c r="D6" s="216" t="str">
        <f>IF(AND('2.报价结算清单'!$P11&gt;0,'2.报价结算清单'!$B11&lt;&gt;0,'2.报价结算清单'!D11&lt;&gt;0),'2.报价结算清单'!D11,"")</f>
        <v/>
      </c>
      <c r="E6" s="216" t="str">
        <f>IF(AND('2.报价结算清单'!$P11&gt;0,'2.报价结算清单'!$B11&lt;&gt;0,'2.报价结算清单'!E11&lt;&gt;0),'2.报价结算清单'!E11,"")</f>
        <v/>
      </c>
      <c r="F6" s="233" t="str">
        <f>_xlfn.IFNA(IF($A6="","",IF(VLOOKUP($A6,'3.框架内物料'!$A:$I,2,0)="","",VLOOKUP($A6,'3.框架内物料'!$A:$I,2,0))),"")</f>
        <v/>
      </c>
      <c r="G6" s="214" t="str">
        <f>IF(AND('2.报价结算清单'!$P11&gt;0,'2.报价结算清单'!$B11&lt;&gt;0,'2.报价结算清单'!H11&lt;&gt;0),'2.报价结算清单'!H11,"")</f>
        <v/>
      </c>
      <c r="H6" s="234" t="str">
        <f>IF(AND('2.报价结算清单'!$P11&gt;0,'2.报价结算清单'!$B11&lt;&gt;0,'2.报价结算清单'!$F11&lt;&gt;0),'2.报价结算清单'!J11,"")</f>
        <v/>
      </c>
      <c r="I6" s="233" t="str">
        <f>IF(AND('2.报价结算清单'!$P11&gt;0,'2.报价结算清单'!$B11&lt;&gt;0,'2.报价结算清单'!$F11&lt;&gt;0),'2.报价结算清单'!L11,"")</f>
        <v/>
      </c>
      <c r="J6" s="233" t="str">
        <f>IF(AND('2.报价结算清单'!$P11&gt;0,'2.报价结算清单'!$B11&lt;&gt;0,'2.报价结算清单'!I11&lt;&gt;0),'2.报价结算清单'!I11,"")</f>
        <v/>
      </c>
      <c r="K6" s="233" t="str">
        <f>IF(AND('2.报价结算清单'!$P11&gt;0,'2.报价结算清单'!$B11&lt;&gt;0,'2.报价结算清单'!$F11&lt;&gt;0),'2.报价结算清单'!N11,"")</f>
        <v/>
      </c>
      <c r="L6" s="233" t="str">
        <f>IF(AND('2.报价结算清单'!$P11&gt;0,'2.报价结算清单'!$B11&lt;&gt;0,'2.报价结算清单'!I11&lt;&gt;0),"天","")</f>
        <v/>
      </c>
      <c r="M6" s="236" t="str">
        <f t="shared" si="2"/>
        <v/>
      </c>
      <c r="N6" s="216" t="str">
        <f t="shared" si="3"/>
        <v/>
      </c>
      <c r="O6" s="216" t="str">
        <f>IF(AND('2.报价结算清单'!$P11&gt;0,'2.报价结算清单'!$B11&lt;&gt;0,'2.报价结算清单'!S11&lt;&gt;0),'2.报价结算清单'!S11,"")</f>
        <v/>
      </c>
      <c r="P6" s="216" t="str">
        <f>IF(AND('2.报价结算清单'!$P11&gt;0,'2.报价结算清单'!$B11&lt;&gt;0,'2.报价结算清单'!T11&lt;&gt;0),'2.报价结算清单'!T11,"")</f>
        <v/>
      </c>
      <c r="Q6" s="216" t="str">
        <f>IF(F6="",J6,VLOOKUP(F6,框架条目清单!A:K,4,FALSE))</f>
        <v/>
      </c>
      <c r="R6" s="237" t="str">
        <f>IF($A6="","",'2.报价结算清单'!$K$86)</f>
        <v/>
      </c>
      <c r="S6" s="236" t="str">
        <f>IF($A6="","",'2.报价结算清单'!$E$86)</f>
        <v/>
      </c>
      <c r="T6" s="216" t="str">
        <f>IF(F6="","",VLOOKUP(F6,框架条目清单!A:K,7,FALSE))</f>
        <v/>
      </c>
      <c r="U6" s="216" t="str">
        <f>IF(F6="","",VLOOKUP(F6,框架条目清单!A:K,8,FALSE))</f>
        <v/>
      </c>
      <c r="V6" s="216" t="str">
        <f>IF(F6="","",VLOOKUP(F6,框架条目清单!A:K,9,FALSE))</f>
        <v/>
      </c>
    </row>
    <row r="7" spans="1:22">
      <c r="A7" s="216" t="e">
        <f>IF(AND('2.报价结算清单'!#REF!&gt;0,'2.报价结算清单'!#REF!&lt;&gt;0,'2.报价结算清单'!#REF!&lt;&gt;0),'2.报价结算清单'!#REF!,"")</f>
        <v>#REF!</v>
      </c>
      <c r="B7" s="216" t="e">
        <f>_xlfn.IFNA(VLOOKUP(A7,'3.框架内物料'!$A:$I,3,0),A7)</f>
        <v>#REF!</v>
      </c>
      <c r="C7" s="216" t="e">
        <f>IF(AND('2.报价结算清单'!#REF!&gt;0,'2.报价结算清单'!#REF!&lt;&gt;0,'2.报价结算清单'!#REF!&lt;&gt;0),'2.报价结算清单'!#REF!,"")</f>
        <v>#REF!</v>
      </c>
      <c r="D7" s="216" t="e">
        <f>IF(AND('2.报价结算清单'!#REF!&gt;0,'2.报价结算清单'!#REF!&lt;&gt;0,'2.报价结算清单'!#REF!&lt;&gt;0),'2.报价结算清单'!#REF!,"")</f>
        <v>#REF!</v>
      </c>
      <c r="E7" s="216" t="e">
        <f>IF(AND('2.报价结算清单'!#REF!&gt;0,'2.报价结算清单'!#REF!&lt;&gt;0,'2.报价结算清单'!#REF!&lt;&gt;0),'2.报价结算清单'!#REF!,"")</f>
        <v>#REF!</v>
      </c>
      <c r="F7" s="233" t="e">
        <f>_xlfn.IFNA(IF($A7="","",IF(VLOOKUP($A7,'3.框架内物料'!$A:$I,2,0)="","",VLOOKUP($A7,'3.框架内物料'!$A:$I,2,0))),"")</f>
        <v>#REF!</v>
      </c>
      <c r="G7" s="214" t="e">
        <f>IF(AND('2.报价结算清单'!#REF!&gt;0,'2.报价结算清单'!#REF!&lt;&gt;0,'2.报价结算清单'!#REF!&lt;&gt;0),'2.报价结算清单'!#REF!,"")</f>
        <v>#REF!</v>
      </c>
      <c r="H7" s="234" t="e">
        <f>IF(AND('2.报价结算清单'!#REF!&gt;0,'2.报价结算清单'!#REF!&lt;&gt;0,'2.报价结算清单'!#REF!&lt;&gt;0),'2.报价结算清单'!#REF!,"")</f>
        <v>#REF!</v>
      </c>
      <c r="I7" s="233" t="e">
        <f>IF(AND('2.报价结算清单'!#REF!&gt;0,'2.报价结算清单'!#REF!&lt;&gt;0,'2.报价结算清单'!#REF!&lt;&gt;0),'2.报价结算清单'!#REF!,"")</f>
        <v>#REF!</v>
      </c>
      <c r="J7" s="233" t="e">
        <f>IF(AND('2.报价结算清单'!#REF!&gt;0,'2.报价结算清单'!#REF!&lt;&gt;0,'2.报价结算清单'!#REF!&lt;&gt;0),'2.报价结算清单'!#REF!,"")</f>
        <v>#REF!</v>
      </c>
      <c r="K7" s="233" t="e">
        <f>IF(AND('2.报价结算清单'!#REF!&gt;0,'2.报价结算清单'!#REF!&lt;&gt;0,'2.报价结算清单'!#REF!&lt;&gt;0),'2.报价结算清单'!#REF!,"")</f>
        <v>#REF!</v>
      </c>
      <c r="L7" s="233" t="e">
        <f>IF(AND('2.报价结算清单'!#REF!&gt;0,'2.报价结算清单'!#REF!&lt;&gt;0,'2.报价结算清单'!#REF!&lt;&gt;0),"天","")</f>
        <v>#REF!</v>
      </c>
      <c r="M7" s="236" t="e">
        <f t="shared" si="2"/>
        <v>#REF!</v>
      </c>
      <c r="N7" s="216" t="str">
        <f t="shared" si="3"/>
        <v/>
      </c>
      <c r="O7" s="216" t="e">
        <f>IF(AND('2.报价结算清单'!#REF!&gt;0,'2.报价结算清单'!#REF!&lt;&gt;0,'2.报价结算清单'!#REF!&lt;&gt;0),'2.报价结算清单'!#REF!,"")</f>
        <v>#REF!</v>
      </c>
      <c r="P7" s="216" t="e">
        <f>IF(AND('2.报价结算清单'!#REF!&gt;0,'2.报价结算清单'!#REF!&lt;&gt;0,'2.报价结算清单'!#REF!&lt;&gt;0),'2.报价结算清单'!#REF!,"")</f>
        <v>#REF!</v>
      </c>
      <c r="Q7" s="216" t="e">
        <f>IF(F7="",J7,VLOOKUP(F7,框架条目清单!A:K,4,FALSE))</f>
        <v>#REF!</v>
      </c>
      <c r="R7" s="237" t="e">
        <f>IF($A7="","",'2.报价结算清单'!$K$86)</f>
        <v>#REF!</v>
      </c>
      <c r="S7" s="236" t="e">
        <f>IF($A7="","",'2.报价结算清单'!$E$86)</f>
        <v>#REF!</v>
      </c>
      <c r="T7" s="216" t="e">
        <f>IF(F7="","",VLOOKUP(F7,框架条目清单!A:K,7,FALSE))</f>
        <v>#REF!</v>
      </c>
      <c r="U7" s="216" t="e">
        <f>IF(F7="","",VLOOKUP(F7,框架条目清单!A:K,8,FALSE))</f>
        <v>#REF!</v>
      </c>
      <c r="V7" s="216" t="e">
        <f>IF(F7="","",VLOOKUP(F7,框架条目清单!A:K,9,FALSE))</f>
        <v>#REF!</v>
      </c>
    </row>
    <row r="8" spans="1:22">
      <c r="A8" s="216" t="e">
        <f>IF(AND('2.报价结算清单'!#REF!&gt;0,'2.报价结算清单'!#REF!&lt;&gt;0,'2.报价结算清单'!#REF!&lt;&gt;0),'2.报价结算清单'!#REF!,"")</f>
        <v>#REF!</v>
      </c>
      <c r="B8" s="216" t="e">
        <f>_xlfn.IFNA(VLOOKUP(A8,'3.框架内物料'!$A:$I,3,0),A8)</f>
        <v>#REF!</v>
      </c>
      <c r="C8" s="216" t="e">
        <f>IF(AND('2.报价结算清单'!#REF!&gt;0,'2.报价结算清单'!#REF!&lt;&gt;0,'2.报价结算清单'!#REF!&lt;&gt;0),'2.报价结算清单'!#REF!,"")</f>
        <v>#REF!</v>
      </c>
      <c r="D8" s="216" t="e">
        <f>IF(AND('2.报价结算清单'!#REF!&gt;0,'2.报价结算清单'!#REF!&lt;&gt;0,'2.报价结算清单'!#REF!&lt;&gt;0),'2.报价结算清单'!#REF!,"")</f>
        <v>#REF!</v>
      </c>
      <c r="E8" s="216" t="e">
        <f>IF(AND('2.报价结算清单'!#REF!&gt;0,'2.报价结算清单'!#REF!&lt;&gt;0,'2.报价结算清单'!#REF!&lt;&gt;0),'2.报价结算清单'!#REF!,"")</f>
        <v>#REF!</v>
      </c>
      <c r="F8" s="233" t="e">
        <f>_xlfn.IFNA(IF($A8="","",IF(VLOOKUP($A8,'3.框架内物料'!$A:$I,2,0)="","",VLOOKUP($A8,'3.框架内物料'!$A:$I,2,0))),"")</f>
        <v>#REF!</v>
      </c>
      <c r="G8" s="214" t="e">
        <f>IF(AND('2.报价结算清单'!#REF!&gt;0,'2.报价结算清单'!#REF!&lt;&gt;0,'2.报价结算清单'!#REF!&lt;&gt;0),'2.报价结算清单'!#REF!,"")</f>
        <v>#REF!</v>
      </c>
      <c r="H8" s="234" t="e">
        <f>IF(AND('2.报价结算清单'!#REF!&gt;0,'2.报价结算清单'!#REF!&lt;&gt;0,'2.报价结算清单'!#REF!&lt;&gt;0),'2.报价结算清单'!#REF!,"")</f>
        <v>#REF!</v>
      </c>
      <c r="I8" s="233" t="e">
        <f>IF(AND('2.报价结算清单'!#REF!&gt;0,'2.报价结算清单'!#REF!&lt;&gt;0,'2.报价结算清单'!#REF!&lt;&gt;0),'2.报价结算清单'!#REF!,"")</f>
        <v>#REF!</v>
      </c>
      <c r="J8" s="233" t="e">
        <f>IF(AND('2.报价结算清单'!#REF!&gt;0,'2.报价结算清单'!#REF!&lt;&gt;0,'2.报价结算清单'!#REF!&lt;&gt;0),'2.报价结算清单'!#REF!,"")</f>
        <v>#REF!</v>
      </c>
      <c r="K8" s="233" t="e">
        <f>IF(AND('2.报价结算清单'!#REF!&gt;0,'2.报价结算清单'!#REF!&lt;&gt;0,'2.报价结算清单'!#REF!&lt;&gt;0),'2.报价结算清单'!#REF!,"")</f>
        <v>#REF!</v>
      </c>
      <c r="L8" s="233" t="e">
        <f>IF(AND('2.报价结算清单'!#REF!&gt;0,'2.报价结算清单'!#REF!&lt;&gt;0,'2.报价结算清单'!#REF!&lt;&gt;0),"天","")</f>
        <v>#REF!</v>
      </c>
      <c r="M8" s="236" t="e">
        <f t="shared" si="2"/>
        <v>#REF!</v>
      </c>
      <c r="N8" s="216" t="str">
        <f t="shared" si="3"/>
        <v/>
      </c>
      <c r="O8" s="216" t="e">
        <f>IF(AND('2.报价结算清单'!#REF!&gt;0,'2.报价结算清单'!#REF!&lt;&gt;0,'2.报价结算清单'!#REF!&lt;&gt;0),'2.报价结算清单'!#REF!,"")</f>
        <v>#REF!</v>
      </c>
      <c r="P8" s="216" t="e">
        <f>IF(AND('2.报价结算清单'!#REF!&gt;0,'2.报价结算清单'!#REF!&lt;&gt;0,'2.报价结算清单'!#REF!&lt;&gt;0),'2.报价结算清单'!#REF!,"")</f>
        <v>#REF!</v>
      </c>
      <c r="Q8" s="216" t="e">
        <f>IF(F8="",J8,VLOOKUP(F8,框架条目清单!A:K,4,FALSE))</f>
        <v>#REF!</v>
      </c>
      <c r="R8" s="237" t="e">
        <f>IF($A8="","",'2.报价结算清单'!$K$86)</f>
        <v>#REF!</v>
      </c>
      <c r="S8" s="236" t="e">
        <f>IF($A8="","",'2.报价结算清单'!$E$86)</f>
        <v>#REF!</v>
      </c>
      <c r="T8" s="216" t="e">
        <f>IF(F8="","",VLOOKUP(F8,框架条目清单!A:K,7,FALSE))</f>
        <v>#REF!</v>
      </c>
      <c r="U8" s="216" t="e">
        <f>IF(F8="","",VLOOKUP(F8,框架条目清单!A:K,8,FALSE))</f>
        <v>#REF!</v>
      </c>
      <c r="V8" s="216" t="e">
        <f>IF(F8="","",VLOOKUP(F8,框架条目清单!A:K,9,FALSE))</f>
        <v>#REF!</v>
      </c>
    </row>
    <row r="9" spans="1:22">
      <c r="A9" s="216" t="e">
        <f>IF(AND('2.报价结算清单'!#REF!&gt;0,'2.报价结算清单'!#REF!&lt;&gt;0,'2.报价结算清单'!#REF!&lt;&gt;0),'2.报价结算清单'!#REF!,"")</f>
        <v>#REF!</v>
      </c>
      <c r="B9" s="216" t="e">
        <f>_xlfn.IFNA(VLOOKUP(A9,'3.框架内物料'!$A:$I,3,0),A9)</f>
        <v>#REF!</v>
      </c>
      <c r="C9" s="216" t="e">
        <f>IF(AND('2.报价结算清单'!#REF!&gt;0,'2.报价结算清单'!#REF!&lt;&gt;0,'2.报价结算清单'!#REF!&lt;&gt;0),'2.报价结算清单'!#REF!,"")</f>
        <v>#REF!</v>
      </c>
      <c r="D9" s="216" t="e">
        <f>IF(AND('2.报价结算清单'!#REF!&gt;0,'2.报价结算清单'!#REF!&lt;&gt;0,'2.报价结算清单'!#REF!&lt;&gt;0),'2.报价结算清单'!#REF!,"")</f>
        <v>#REF!</v>
      </c>
      <c r="E9" s="216" t="e">
        <f>IF(AND('2.报价结算清单'!#REF!&gt;0,'2.报价结算清单'!#REF!&lt;&gt;0,'2.报价结算清单'!#REF!&lt;&gt;0),'2.报价结算清单'!#REF!,"")</f>
        <v>#REF!</v>
      </c>
      <c r="F9" s="233" t="e">
        <f>_xlfn.IFNA(IF($A9="","",IF(VLOOKUP($A9,'3.框架内物料'!$A:$I,2,0)="","",VLOOKUP($A9,'3.框架内物料'!$A:$I,2,0))),"")</f>
        <v>#REF!</v>
      </c>
      <c r="G9" s="214" t="e">
        <f>IF(AND('2.报价结算清单'!#REF!&gt;0,'2.报价结算清单'!#REF!&lt;&gt;0,'2.报价结算清单'!#REF!&lt;&gt;0),'2.报价结算清单'!#REF!,"")</f>
        <v>#REF!</v>
      </c>
      <c r="H9" s="234" t="e">
        <f>IF(AND('2.报价结算清单'!#REF!&gt;0,'2.报价结算清单'!#REF!&lt;&gt;0,'2.报价结算清单'!#REF!&lt;&gt;0),'2.报价结算清单'!#REF!,"")</f>
        <v>#REF!</v>
      </c>
      <c r="I9" s="233" t="e">
        <f>IF(AND('2.报价结算清单'!#REF!&gt;0,'2.报价结算清单'!#REF!&lt;&gt;0,'2.报价结算清单'!#REF!&lt;&gt;0),'2.报价结算清单'!#REF!,"")</f>
        <v>#REF!</v>
      </c>
      <c r="J9" s="233" t="e">
        <f>IF(AND('2.报价结算清单'!#REF!&gt;0,'2.报价结算清单'!#REF!&lt;&gt;0,'2.报价结算清单'!#REF!&lt;&gt;0),'2.报价结算清单'!#REF!,"")</f>
        <v>#REF!</v>
      </c>
      <c r="K9" s="233" t="e">
        <f>IF(AND('2.报价结算清单'!#REF!&gt;0,'2.报价结算清单'!#REF!&lt;&gt;0,'2.报价结算清单'!#REF!&lt;&gt;0),'2.报价结算清单'!#REF!,"")</f>
        <v>#REF!</v>
      </c>
      <c r="L9" s="233" t="e">
        <f>IF(AND('2.报价结算清单'!#REF!&gt;0,'2.报价结算清单'!#REF!&lt;&gt;0,'2.报价结算清单'!#REF!&lt;&gt;0),"天","")</f>
        <v>#REF!</v>
      </c>
      <c r="M9" s="236" t="e">
        <f t="shared" si="2"/>
        <v>#REF!</v>
      </c>
      <c r="N9" s="216" t="str">
        <f t="shared" si="3"/>
        <v/>
      </c>
      <c r="O9" s="216" t="e">
        <f>IF(AND('2.报价结算清单'!#REF!&gt;0,'2.报价结算清单'!#REF!&lt;&gt;0,'2.报价结算清单'!#REF!&lt;&gt;0),'2.报价结算清单'!#REF!,"")</f>
        <v>#REF!</v>
      </c>
      <c r="P9" s="216" t="e">
        <f>IF(AND('2.报价结算清单'!#REF!&gt;0,'2.报价结算清单'!#REF!&lt;&gt;0,'2.报价结算清单'!#REF!&lt;&gt;0),'2.报价结算清单'!#REF!,"")</f>
        <v>#REF!</v>
      </c>
      <c r="Q9" s="216" t="e">
        <f>IF(F9="",J9,VLOOKUP(F9,框架条目清单!A:K,4,FALSE))</f>
        <v>#REF!</v>
      </c>
      <c r="R9" s="237" t="e">
        <f>IF($A9="","",'2.报价结算清单'!$K$86)</f>
        <v>#REF!</v>
      </c>
      <c r="S9" s="236" t="e">
        <f>IF($A9="","",'2.报价结算清单'!$E$86)</f>
        <v>#REF!</v>
      </c>
      <c r="T9" s="216" t="e">
        <f>IF(F9="","",VLOOKUP(F9,框架条目清单!A:K,7,FALSE))</f>
        <v>#REF!</v>
      </c>
      <c r="U9" s="216" t="e">
        <f>IF(F9="","",VLOOKUP(F9,框架条目清单!A:K,8,FALSE))</f>
        <v>#REF!</v>
      </c>
      <c r="V9" s="216" t="e">
        <f>IF(F9="","",VLOOKUP(F9,框架条目清单!A:K,9,FALSE))</f>
        <v>#REF!</v>
      </c>
    </row>
    <row r="10" spans="1:22">
      <c r="A10" s="216" t="e">
        <f>IF(AND('2.报价结算清单'!#REF!&gt;0,'2.报价结算清单'!#REF!&lt;&gt;0,'2.报价结算清单'!#REF!&lt;&gt;0),'2.报价结算清单'!#REF!,"")</f>
        <v>#REF!</v>
      </c>
      <c r="B10" s="216" t="e">
        <f>_xlfn.IFNA(VLOOKUP(A10,'3.框架内物料'!$A:$I,3,0),A10)</f>
        <v>#REF!</v>
      </c>
      <c r="C10" s="216" t="e">
        <f>IF(AND('2.报价结算清单'!#REF!&gt;0,'2.报价结算清单'!#REF!&lt;&gt;0,'2.报价结算清单'!#REF!&lt;&gt;0),'2.报价结算清单'!#REF!,"")</f>
        <v>#REF!</v>
      </c>
      <c r="D10" s="216" t="e">
        <f>IF(AND('2.报价结算清单'!#REF!&gt;0,'2.报价结算清单'!#REF!&lt;&gt;0,'2.报价结算清单'!#REF!&lt;&gt;0),'2.报价结算清单'!#REF!,"")</f>
        <v>#REF!</v>
      </c>
      <c r="E10" s="216" t="e">
        <f>IF(AND('2.报价结算清单'!#REF!&gt;0,'2.报价结算清单'!#REF!&lt;&gt;0,'2.报价结算清单'!#REF!&lt;&gt;0),'2.报价结算清单'!#REF!,"")</f>
        <v>#REF!</v>
      </c>
      <c r="F10" s="233" t="e">
        <f>_xlfn.IFNA(IF($A10="","",IF(VLOOKUP($A10,'3.框架内物料'!$A:$I,2,0)="","",VLOOKUP($A10,'3.框架内物料'!$A:$I,2,0))),"")</f>
        <v>#REF!</v>
      </c>
      <c r="G10" s="214" t="e">
        <f>IF(AND('2.报价结算清单'!#REF!&gt;0,'2.报价结算清单'!#REF!&lt;&gt;0,'2.报价结算清单'!#REF!&lt;&gt;0),'2.报价结算清单'!#REF!,"")</f>
        <v>#REF!</v>
      </c>
      <c r="H10" s="234" t="e">
        <f>IF(AND('2.报价结算清单'!#REF!&gt;0,'2.报价结算清单'!#REF!&lt;&gt;0,'2.报价结算清单'!#REF!&lt;&gt;0),'2.报价结算清单'!#REF!,"")</f>
        <v>#REF!</v>
      </c>
      <c r="I10" s="233" t="e">
        <f>IF(AND('2.报价结算清单'!#REF!&gt;0,'2.报价结算清单'!#REF!&lt;&gt;0,'2.报价结算清单'!#REF!&lt;&gt;0),'2.报价结算清单'!#REF!,"")</f>
        <v>#REF!</v>
      </c>
      <c r="J10" s="233" t="e">
        <f>IF(AND('2.报价结算清单'!#REF!&gt;0,'2.报价结算清单'!#REF!&lt;&gt;0,'2.报价结算清单'!#REF!&lt;&gt;0),'2.报价结算清单'!#REF!,"")</f>
        <v>#REF!</v>
      </c>
      <c r="K10" s="233" t="e">
        <f>IF(AND('2.报价结算清单'!#REF!&gt;0,'2.报价结算清单'!#REF!&lt;&gt;0,'2.报价结算清单'!#REF!&lt;&gt;0),'2.报价结算清单'!#REF!,"")</f>
        <v>#REF!</v>
      </c>
      <c r="L10" s="233" t="e">
        <f>IF(AND('2.报价结算清单'!#REF!&gt;0,'2.报价结算清单'!#REF!&lt;&gt;0,'2.报价结算清单'!#REF!&lt;&gt;0),"天","")</f>
        <v>#REF!</v>
      </c>
      <c r="M10" s="236" t="e">
        <f t="shared" si="2"/>
        <v>#REF!</v>
      </c>
      <c r="N10" s="216" t="str">
        <f t="shared" si="3"/>
        <v/>
      </c>
      <c r="O10" s="216" t="e">
        <f>IF(AND('2.报价结算清单'!#REF!&gt;0,'2.报价结算清单'!#REF!&lt;&gt;0,'2.报价结算清单'!#REF!&lt;&gt;0),'2.报价结算清单'!#REF!,"")</f>
        <v>#REF!</v>
      </c>
      <c r="P10" s="216" t="e">
        <f>IF(AND('2.报价结算清单'!#REF!&gt;0,'2.报价结算清单'!#REF!&lt;&gt;0,'2.报价结算清单'!#REF!&lt;&gt;0),'2.报价结算清单'!#REF!,"")</f>
        <v>#REF!</v>
      </c>
      <c r="Q10" s="216" t="e">
        <f>IF(F10="",J10,VLOOKUP(F10,框架条目清单!A:K,4,FALSE))</f>
        <v>#REF!</v>
      </c>
      <c r="R10" s="237" t="e">
        <f>IF($A10="","",'2.报价结算清单'!$K$86)</f>
        <v>#REF!</v>
      </c>
      <c r="S10" s="236" t="e">
        <f>IF($A10="","",'2.报价结算清单'!$E$86)</f>
        <v>#REF!</v>
      </c>
      <c r="T10" s="216" t="e">
        <f>IF(F10="","",VLOOKUP(F10,框架条目清单!A:K,7,FALSE))</f>
        <v>#REF!</v>
      </c>
      <c r="U10" s="216" t="e">
        <f>IF(F10="","",VLOOKUP(F10,框架条目清单!A:K,8,FALSE))</f>
        <v>#REF!</v>
      </c>
      <c r="V10" s="216" t="e">
        <f>IF(F10="","",VLOOKUP(F10,框架条目清单!A:K,9,FALSE))</f>
        <v>#REF!</v>
      </c>
    </row>
    <row r="11" spans="1:22">
      <c r="A11" s="216" t="e">
        <f>IF(AND('2.报价结算清单'!#REF!&gt;0,'2.报价结算清单'!#REF!&lt;&gt;0,'2.报价结算清单'!#REF!&lt;&gt;0),'2.报价结算清单'!#REF!,"")</f>
        <v>#REF!</v>
      </c>
      <c r="B11" s="216" t="e">
        <f>_xlfn.IFNA(VLOOKUP(A11,'3.框架内物料'!$A:$I,3,0),A11)</f>
        <v>#REF!</v>
      </c>
      <c r="C11" s="216" t="e">
        <f>IF(AND('2.报价结算清单'!#REF!&gt;0,'2.报价结算清单'!#REF!&lt;&gt;0,'2.报价结算清单'!#REF!&lt;&gt;0),'2.报价结算清单'!#REF!,"")</f>
        <v>#REF!</v>
      </c>
      <c r="D11" s="216" t="e">
        <f>IF(AND('2.报价结算清单'!#REF!&gt;0,'2.报价结算清单'!#REF!&lt;&gt;0,'2.报价结算清单'!#REF!&lt;&gt;0),'2.报价结算清单'!#REF!,"")</f>
        <v>#REF!</v>
      </c>
      <c r="E11" s="216" t="e">
        <f>IF(AND('2.报价结算清单'!#REF!&gt;0,'2.报价结算清单'!#REF!&lt;&gt;0,'2.报价结算清单'!#REF!&lt;&gt;0),'2.报价结算清单'!#REF!,"")</f>
        <v>#REF!</v>
      </c>
      <c r="F11" s="233" t="e">
        <f>_xlfn.IFNA(IF($A11="","",IF(VLOOKUP($A11,'3.框架内物料'!$A:$I,2,0)="","",VLOOKUP($A11,'3.框架内物料'!$A:$I,2,0))),"")</f>
        <v>#REF!</v>
      </c>
      <c r="G11" s="214" t="e">
        <f>IF(AND('2.报价结算清单'!#REF!&gt;0,'2.报价结算清单'!#REF!&lt;&gt;0,'2.报价结算清单'!#REF!&lt;&gt;0),'2.报价结算清单'!#REF!,"")</f>
        <v>#REF!</v>
      </c>
      <c r="H11" s="234" t="e">
        <f>IF(AND('2.报价结算清单'!#REF!&gt;0,'2.报价结算清单'!#REF!&lt;&gt;0,'2.报价结算清单'!#REF!&lt;&gt;0),'2.报价结算清单'!#REF!,"")</f>
        <v>#REF!</v>
      </c>
      <c r="I11" s="233" t="e">
        <f>IF(AND('2.报价结算清单'!#REF!&gt;0,'2.报价结算清单'!#REF!&lt;&gt;0,'2.报价结算清单'!#REF!&lt;&gt;0),'2.报价结算清单'!#REF!,"")</f>
        <v>#REF!</v>
      </c>
      <c r="J11" s="233" t="e">
        <f>IF(AND('2.报价结算清单'!#REF!&gt;0,'2.报价结算清单'!#REF!&lt;&gt;0,'2.报价结算清单'!#REF!&lt;&gt;0),'2.报价结算清单'!#REF!,"")</f>
        <v>#REF!</v>
      </c>
      <c r="K11" s="233" t="e">
        <f>IF(AND('2.报价结算清单'!#REF!&gt;0,'2.报价结算清单'!#REF!&lt;&gt;0,'2.报价结算清单'!#REF!&lt;&gt;0),'2.报价结算清单'!#REF!,"")</f>
        <v>#REF!</v>
      </c>
      <c r="L11" s="233" t="e">
        <f>IF(AND('2.报价结算清单'!#REF!&gt;0,'2.报价结算清单'!#REF!&lt;&gt;0,'2.报价结算清单'!#REF!&lt;&gt;0),"天","")</f>
        <v>#REF!</v>
      </c>
      <c r="M11" s="236" t="e">
        <f t="shared" si="2"/>
        <v>#REF!</v>
      </c>
      <c r="N11" s="216" t="str">
        <f t="shared" si="3"/>
        <v/>
      </c>
      <c r="O11" s="216" t="e">
        <f>IF(AND('2.报价结算清单'!#REF!&gt;0,'2.报价结算清单'!#REF!&lt;&gt;0,'2.报价结算清单'!#REF!&lt;&gt;0),'2.报价结算清单'!#REF!,"")</f>
        <v>#REF!</v>
      </c>
      <c r="P11" s="216" t="e">
        <f>IF(AND('2.报价结算清单'!#REF!&gt;0,'2.报价结算清单'!#REF!&lt;&gt;0,'2.报价结算清单'!#REF!&lt;&gt;0),'2.报价结算清单'!#REF!,"")</f>
        <v>#REF!</v>
      </c>
      <c r="Q11" s="216" t="e">
        <f>IF(F11="",J11,VLOOKUP(F11,框架条目清单!A:K,4,FALSE))</f>
        <v>#REF!</v>
      </c>
      <c r="R11" s="237" t="e">
        <f>IF($A11="","",'2.报价结算清单'!$K$86)</f>
        <v>#REF!</v>
      </c>
      <c r="S11" s="236" t="e">
        <f>IF($A11="","",'2.报价结算清单'!$E$86)</f>
        <v>#REF!</v>
      </c>
      <c r="T11" s="216" t="e">
        <f>IF(F11="","",VLOOKUP(F11,框架条目清单!A:K,7,FALSE))</f>
        <v>#REF!</v>
      </c>
      <c r="U11" s="216" t="e">
        <f>IF(F11="","",VLOOKUP(F11,框架条目清单!A:K,8,FALSE))</f>
        <v>#REF!</v>
      </c>
      <c r="V11" s="216" t="e">
        <f>IF(F11="","",VLOOKUP(F11,框架条目清单!A:K,9,FALSE))</f>
        <v>#REF!</v>
      </c>
    </row>
    <row r="12" spans="1:22">
      <c r="A12" s="216" t="str">
        <f>IF(AND('2.报价结算清单'!$P12&gt;0,'2.报价结算清单'!$B12&lt;&gt;0,'2.报价结算清单'!$F12&lt;&gt;0),'2.报价结算清单'!$F12,"")</f>
        <v/>
      </c>
      <c r="B12" s="216" t="str">
        <f>_xlfn.IFNA(VLOOKUP(A12,'3.框架内物料'!$A:$I,3,0),A12)</f>
        <v/>
      </c>
      <c r="C12" s="216" t="str">
        <f>IF(AND('2.报价结算清单'!$P12&gt;0,'2.报价结算清单'!$B12&lt;&gt;0,'2.报价结算清单'!C12&lt;&gt;0),'2.报价结算清单'!C12,"")</f>
        <v/>
      </c>
      <c r="D12" s="216" t="str">
        <f>IF(AND('2.报价结算清单'!$P12&gt;0,'2.报价结算清单'!$B12&lt;&gt;0,'2.报价结算清单'!D12&lt;&gt;0),'2.报价结算清单'!D12,"")</f>
        <v/>
      </c>
      <c r="E12" s="216" t="str">
        <f>IF(AND('2.报价结算清单'!$P12&gt;0,'2.报价结算清单'!$B12&lt;&gt;0,'2.报价结算清单'!E12&lt;&gt;0),'2.报价结算清单'!E12,"")</f>
        <v/>
      </c>
      <c r="F12" s="233" t="str">
        <f>_xlfn.IFNA(IF($A12="","",IF(VLOOKUP($A12,'3.框架内物料'!$A:$I,2,0)="","",VLOOKUP($A12,'3.框架内物料'!$A:$I,2,0))),"")</f>
        <v/>
      </c>
      <c r="G12" s="214" t="str">
        <f>IF(AND('2.报价结算清单'!$P12&gt;0,'2.报价结算清单'!$B12&lt;&gt;0,'2.报价结算清单'!H12&lt;&gt;0),'2.报价结算清单'!H12,"")</f>
        <v/>
      </c>
      <c r="H12" s="234" t="str">
        <f>IF(AND('2.报价结算清单'!$P12&gt;0,'2.报价结算清单'!$B12&lt;&gt;0,'2.报价结算清单'!$F12&lt;&gt;0),'2.报价结算清单'!J12,"")</f>
        <v/>
      </c>
      <c r="I12" s="233" t="str">
        <f>IF(AND('2.报价结算清单'!$P12&gt;0,'2.报价结算清单'!$B12&lt;&gt;0,'2.报价结算清单'!$F12&lt;&gt;0),'2.报价结算清单'!L12,"")</f>
        <v/>
      </c>
      <c r="J12" s="233" t="str">
        <f>IF(AND('2.报价结算清单'!$P12&gt;0,'2.报价结算清单'!$B12&lt;&gt;0,'2.报价结算清单'!I12&lt;&gt;0),'2.报价结算清单'!I12,"")</f>
        <v/>
      </c>
      <c r="K12" s="233" t="str">
        <f>IF(AND('2.报价结算清单'!$P12&gt;0,'2.报价结算清单'!$B12&lt;&gt;0,'2.报价结算清单'!$F12&lt;&gt;0),'2.报价结算清单'!N12,"")</f>
        <v/>
      </c>
      <c r="L12" s="233" t="str">
        <f>IF(AND('2.报价结算清单'!$P12&gt;0,'2.报价结算清单'!$B12&lt;&gt;0,'2.报价结算清单'!I12&lt;&gt;0),"天","")</f>
        <v/>
      </c>
      <c r="M12" s="236" t="str">
        <f t="shared" si="2"/>
        <v/>
      </c>
      <c r="N12" s="216" t="str">
        <f t="shared" si="3"/>
        <v/>
      </c>
      <c r="O12" s="216" t="str">
        <f>IF(AND('2.报价结算清单'!$P12&gt;0,'2.报价结算清单'!$B12&lt;&gt;0,'2.报价结算清单'!S12&lt;&gt;0),'2.报价结算清单'!S12,"")</f>
        <v/>
      </c>
      <c r="P12" s="216" t="str">
        <f>IF(AND('2.报价结算清单'!$P12&gt;0,'2.报价结算清单'!$B12&lt;&gt;0,'2.报价结算清单'!T12&lt;&gt;0),'2.报价结算清单'!T12,"")</f>
        <v/>
      </c>
      <c r="Q12" s="216" t="str">
        <f>IF(F12="",J12,VLOOKUP(F12,框架条目清单!A:K,4,FALSE))</f>
        <v/>
      </c>
      <c r="R12" s="237" t="str">
        <f>IF($A12="","",'2.报价结算清单'!$K$86)</f>
        <v/>
      </c>
      <c r="S12" s="236" t="str">
        <f>IF($A12="","",'2.报价结算清单'!$E$86)</f>
        <v/>
      </c>
      <c r="T12" s="216" t="str">
        <f>IF(F12="","",VLOOKUP(F12,框架条目清单!A:K,7,FALSE))</f>
        <v/>
      </c>
      <c r="U12" s="216" t="str">
        <f>IF(F12="","",VLOOKUP(F12,框架条目清单!A:K,8,FALSE))</f>
        <v/>
      </c>
      <c r="V12" s="216" t="str">
        <f>IF(F12="","",VLOOKUP(F12,框架条目清单!A:K,9,FALSE))</f>
        <v/>
      </c>
    </row>
    <row r="13" spans="1:22">
      <c r="A13" s="216" t="str">
        <f>IF(AND('2.报价结算清单'!$P13&gt;0,'2.报价结算清单'!$B13&lt;&gt;0,'2.报价结算清单'!$F13&lt;&gt;0),'2.报价结算清单'!$F13,"")</f>
        <v/>
      </c>
      <c r="B13" s="216" t="str">
        <f>_xlfn.IFNA(VLOOKUP(A13,'3.框架内物料'!$A:$I,3,0),A13)</f>
        <v/>
      </c>
      <c r="C13" s="216" t="str">
        <f>IF(AND('2.报价结算清单'!$P13&gt;0,'2.报价结算清单'!$B13&lt;&gt;0,'2.报价结算清单'!C13&lt;&gt;0),'2.报价结算清单'!C13,"")</f>
        <v/>
      </c>
      <c r="D13" s="216" t="str">
        <f>IF(AND('2.报价结算清单'!$P13&gt;0,'2.报价结算清单'!$B13&lt;&gt;0,'2.报价结算清单'!D13&lt;&gt;0),'2.报价结算清单'!D13,"")</f>
        <v/>
      </c>
      <c r="E13" s="216" t="str">
        <f>IF(AND('2.报价结算清单'!$P13&gt;0,'2.报价结算清单'!$B13&lt;&gt;0,'2.报价结算清单'!E13&lt;&gt;0),'2.报价结算清单'!E13,"")</f>
        <v/>
      </c>
      <c r="F13" s="233" t="str">
        <f>_xlfn.IFNA(IF($A13="","",IF(VLOOKUP($A13,'3.框架内物料'!$A:$I,2,0)="","",VLOOKUP($A13,'3.框架内物料'!$A:$I,2,0))),"")</f>
        <v/>
      </c>
      <c r="G13" s="214" t="str">
        <f>IF(AND('2.报价结算清单'!$P13&gt;0,'2.报价结算清单'!$B13&lt;&gt;0,'2.报价结算清单'!H13&lt;&gt;0),'2.报价结算清单'!H13,"")</f>
        <v/>
      </c>
      <c r="H13" s="234" t="str">
        <f>IF(AND('2.报价结算清单'!$P13&gt;0,'2.报价结算清单'!$B13&lt;&gt;0,'2.报价结算清单'!$F13&lt;&gt;0),'2.报价结算清单'!J13,"")</f>
        <v/>
      </c>
      <c r="I13" s="233" t="str">
        <f>IF(AND('2.报价结算清单'!$P13&gt;0,'2.报价结算清单'!$B13&lt;&gt;0,'2.报价结算清单'!$F13&lt;&gt;0),'2.报价结算清单'!L13,"")</f>
        <v/>
      </c>
      <c r="J13" s="233" t="str">
        <f>IF(AND('2.报价结算清单'!$P13&gt;0,'2.报价结算清单'!$B13&lt;&gt;0,'2.报价结算清单'!I13&lt;&gt;0),'2.报价结算清单'!I13,"")</f>
        <v/>
      </c>
      <c r="K13" s="233" t="str">
        <f>IF(AND('2.报价结算清单'!$P13&gt;0,'2.报价结算清单'!$B13&lt;&gt;0,'2.报价结算清单'!$F13&lt;&gt;0),'2.报价结算清单'!N13,"")</f>
        <v/>
      </c>
      <c r="L13" s="233" t="str">
        <f>IF(AND('2.报价结算清单'!$P13&gt;0,'2.报价结算清单'!$B13&lt;&gt;0,'2.报价结算清单'!I13&lt;&gt;0),"天","")</f>
        <v/>
      </c>
      <c r="M13" s="236" t="str">
        <f t="shared" si="2"/>
        <v/>
      </c>
      <c r="N13" s="216" t="str">
        <f t="shared" si="3"/>
        <v/>
      </c>
      <c r="O13" s="216" t="str">
        <f>IF(AND('2.报价结算清单'!$P13&gt;0,'2.报价结算清单'!$B13&lt;&gt;0,'2.报价结算清单'!S13&lt;&gt;0),'2.报价结算清单'!S13,"")</f>
        <v/>
      </c>
      <c r="P13" s="216" t="str">
        <f>IF(AND('2.报价结算清单'!$P13&gt;0,'2.报价结算清单'!$B13&lt;&gt;0,'2.报价结算清单'!T13&lt;&gt;0),'2.报价结算清单'!T13,"")</f>
        <v/>
      </c>
      <c r="Q13" s="216" t="str">
        <f>IF(F13="",J13,VLOOKUP(F13,框架条目清单!A:K,4,FALSE))</f>
        <v/>
      </c>
      <c r="R13" s="237" t="str">
        <f>IF($A13="","",'2.报价结算清单'!$K$86)</f>
        <v/>
      </c>
      <c r="S13" s="236" t="str">
        <f>IF($A13="","",'2.报价结算清单'!$E$86)</f>
        <v/>
      </c>
      <c r="T13" s="216" t="str">
        <f>IF(F13="","",VLOOKUP(F13,框架条目清单!A:K,7,FALSE))</f>
        <v/>
      </c>
      <c r="U13" s="216" t="str">
        <f>IF(F13="","",VLOOKUP(F13,框架条目清单!A:K,8,FALSE))</f>
        <v/>
      </c>
      <c r="V13" s="216" t="str">
        <f>IF(F13="","",VLOOKUP(F13,框架条目清单!A:K,9,FALSE))</f>
        <v/>
      </c>
    </row>
    <row r="14" spans="1:22">
      <c r="A14" s="216" t="str">
        <f>IF(AND('2.报价结算清单'!$P14&gt;0,'2.报价结算清单'!$B14&lt;&gt;0,'2.报价结算清单'!$F14&lt;&gt;0),'2.报价结算清单'!$F14,"")</f>
        <v/>
      </c>
      <c r="B14" s="216" t="str">
        <f>_xlfn.IFNA(VLOOKUP(A14,'3.框架内物料'!$A:$I,3,0),A14)</f>
        <v/>
      </c>
      <c r="C14" s="216" t="str">
        <f>IF(AND('2.报价结算清单'!$P14&gt;0,'2.报价结算清单'!$B14&lt;&gt;0,'2.报价结算清单'!C14&lt;&gt;0),'2.报价结算清单'!C14,"")</f>
        <v/>
      </c>
      <c r="D14" s="216" t="str">
        <f>IF(AND('2.报价结算清单'!$P14&gt;0,'2.报价结算清单'!$B14&lt;&gt;0,'2.报价结算清单'!D14&lt;&gt;0),'2.报价结算清单'!D14,"")</f>
        <v/>
      </c>
      <c r="E14" s="216" t="str">
        <f>IF(AND('2.报价结算清单'!$P14&gt;0,'2.报价结算清单'!$B14&lt;&gt;0,'2.报价结算清单'!E14&lt;&gt;0),'2.报价结算清单'!E14,"")</f>
        <v/>
      </c>
      <c r="F14" s="233" t="str">
        <f>_xlfn.IFNA(IF($A14="","",IF(VLOOKUP($A14,'3.框架内物料'!$A:$I,2,0)="","",VLOOKUP($A14,'3.框架内物料'!$A:$I,2,0))),"")</f>
        <v/>
      </c>
      <c r="G14" s="214" t="str">
        <f>IF(AND('2.报价结算清单'!$P14&gt;0,'2.报价结算清单'!$B14&lt;&gt;0,'2.报价结算清单'!H14&lt;&gt;0),'2.报价结算清单'!H14,"")</f>
        <v/>
      </c>
      <c r="H14" s="234" t="str">
        <f>IF(AND('2.报价结算清单'!$P14&gt;0,'2.报价结算清单'!$B14&lt;&gt;0,'2.报价结算清单'!$F14&lt;&gt;0),'2.报价结算清单'!J14,"")</f>
        <v/>
      </c>
      <c r="I14" s="233" t="str">
        <f>IF(AND('2.报价结算清单'!$P14&gt;0,'2.报价结算清单'!$B14&lt;&gt;0,'2.报价结算清单'!$F14&lt;&gt;0),'2.报价结算清单'!L14,"")</f>
        <v/>
      </c>
      <c r="J14" s="233" t="str">
        <f>IF(AND('2.报价结算清单'!$P14&gt;0,'2.报价结算清单'!$B14&lt;&gt;0,'2.报价结算清单'!I14&lt;&gt;0),'2.报价结算清单'!I14,"")</f>
        <v/>
      </c>
      <c r="K14" s="233" t="str">
        <f>IF(AND('2.报价结算清单'!$P14&gt;0,'2.报价结算清单'!$B14&lt;&gt;0,'2.报价结算清单'!$F14&lt;&gt;0),'2.报价结算清单'!N14,"")</f>
        <v/>
      </c>
      <c r="L14" s="233" t="str">
        <f>IF(AND('2.报价结算清单'!$P14&gt;0,'2.报价结算清单'!$B14&lt;&gt;0,'2.报价结算清单'!I14&lt;&gt;0),"天","")</f>
        <v/>
      </c>
      <c r="M14" s="236" t="str">
        <f t="shared" si="2"/>
        <v/>
      </c>
      <c r="N14" s="216" t="str">
        <f t="shared" si="3"/>
        <v/>
      </c>
      <c r="O14" s="216" t="str">
        <f>IF(AND('2.报价结算清单'!$P14&gt;0,'2.报价结算清单'!$B14&lt;&gt;0,'2.报价结算清单'!S14&lt;&gt;0),'2.报价结算清单'!S14,"")</f>
        <v/>
      </c>
      <c r="P14" s="216" t="str">
        <f>IF(AND('2.报价结算清单'!$P14&gt;0,'2.报价结算清单'!$B14&lt;&gt;0,'2.报价结算清单'!T14&lt;&gt;0),'2.报价结算清单'!T14,"")</f>
        <v/>
      </c>
      <c r="Q14" s="216" t="str">
        <f>IF(F14="",J14,VLOOKUP(F14,框架条目清单!A:K,4,FALSE))</f>
        <v/>
      </c>
      <c r="R14" s="237" t="str">
        <f>IF($A14="","",'2.报价结算清单'!$K$86)</f>
        <v/>
      </c>
      <c r="S14" s="236" t="str">
        <f>IF($A14="","",'2.报价结算清单'!$E$86)</f>
        <v/>
      </c>
      <c r="T14" s="216" t="str">
        <f>IF(F14="","",VLOOKUP(F14,框架条目清单!A:K,7,FALSE))</f>
        <v/>
      </c>
      <c r="U14" s="216" t="str">
        <f>IF(F14="","",VLOOKUP(F14,框架条目清单!A:K,8,FALSE))</f>
        <v/>
      </c>
      <c r="V14" s="216" t="str">
        <f>IF(F14="","",VLOOKUP(F14,框架条目清单!A:K,9,FALSE))</f>
        <v/>
      </c>
    </row>
    <row r="15" spans="1:22">
      <c r="A15" s="216" t="str">
        <f>IF(AND('2.报价结算清单'!$P15&gt;0,'2.报价结算清单'!$B15&lt;&gt;0,'2.报价结算清单'!$F15&lt;&gt;0),'2.报价结算清单'!$F15,"")</f>
        <v/>
      </c>
      <c r="B15" s="216" t="str">
        <f>_xlfn.IFNA(VLOOKUP(A15,'3.框架内物料'!$A:$I,3,0),A15)</f>
        <v/>
      </c>
      <c r="C15" s="216" t="str">
        <f>IF(AND('2.报价结算清单'!$P15&gt;0,'2.报价结算清单'!$B15&lt;&gt;0,'2.报价结算清单'!C15&lt;&gt;0),'2.报价结算清单'!C15,"")</f>
        <v/>
      </c>
      <c r="D15" s="216" t="str">
        <f>IF(AND('2.报价结算清单'!$P15&gt;0,'2.报价结算清单'!$B15&lt;&gt;0,'2.报价结算清单'!D15&lt;&gt;0),'2.报价结算清单'!D15,"")</f>
        <v/>
      </c>
      <c r="E15" s="216" t="str">
        <f>IF(AND('2.报价结算清单'!$P15&gt;0,'2.报价结算清单'!$B15&lt;&gt;0,'2.报价结算清单'!E15&lt;&gt;0),'2.报价结算清单'!E15,"")</f>
        <v/>
      </c>
      <c r="F15" s="233" t="str">
        <f>_xlfn.IFNA(IF($A15="","",IF(VLOOKUP($A15,'3.框架内物料'!$A:$I,2,0)="","",VLOOKUP($A15,'3.框架内物料'!$A:$I,2,0))),"")</f>
        <v/>
      </c>
      <c r="G15" s="214" t="str">
        <f>IF(AND('2.报价结算清单'!$P15&gt;0,'2.报价结算清单'!$B15&lt;&gt;0,'2.报价结算清单'!H15&lt;&gt;0),'2.报价结算清单'!H15,"")</f>
        <v/>
      </c>
      <c r="H15" s="234" t="str">
        <f>IF(AND('2.报价结算清单'!$P15&gt;0,'2.报价结算清单'!$B15&lt;&gt;0,'2.报价结算清单'!$F15&lt;&gt;0),'2.报价结算清单'!J15,"")</f>
        <v/>
      </c>
      <c r="I15" s="233" t="str">
        <f>IF(AND('2.报价结算清单'!$P15&gt;0,'2.报价结算清单'!$B15&lt;&gt;0,'2.报价结算清单'!$F15&lt;&gt;0),'2.报价结算清单'!L15,"")</f>
        <v/>
      </c>
      <c r="J15" s="233" t="str">
        <f>IF(AND('2.报价结算清单'!$P15&gt;0,'2.报价结算清单'!$B15&lt;&gt;0,'2.报价结算清单'!I15&lt;&gt;0),'2.报价结算清单'!I15,"")</f>
        <v/>
      </c>
      <c r="K15" s="233" t="str">
        <f>IF(AND('2.报价结算清单'!$P15&gt;0,'2.报价结算清单'!$B15&lt;&gt;0,'2.报价结算清单'!$F15&lt;&gt;0),'2.报价结算清单'!N15,"")</f>
        <v/>
      </c>
      <c r="L15" s="233" t="str">
        <f>IF(AND('2.报价结算清单'!$P15&gt;0,'2.报价结算清单'!$B15&lt;&gt;0,'2.报价结算清单'!I15&lt;&gt;0),"天","")</f>
        <v/>
      </c>
      <c r="M15" s="236" t="str">
        <f t="shared" si="2"/>
        <v/>
      </c>
      <c r="N15" s="216" t="str">
        <f t="shared" si="3"/>
        <v/>
      </c>
      <c r="O15" s="216" t="str">
        <f>IF(AND('2.报价结算清单'!$P15&gt;0,'2.报价结算清单'!$B15&lt;&gt;0,'2.报价结算清单'!S15&lt;&gt;0),'2.报价结算清单'!S15,"")</f>
        <v/>
      </c>
      <c r="P15" s="216" t="str">
        <f>IF(AND('2.报价结算清单'!$P15&gt;0,'2.报价结算清单'!$B15&lt;&gt;0,'2.报价结算清单'!T15&lt;&gt;0),'2.报价结算清单'!T15,"")</f>
        <v/>
      </c>
      <c r="Q15" s="216" t="str">
        <f>IF(F15="",J15,VLOOKUP(F15,框架条目清单!A:K,4,FALSE))</f>
        <v/>
      </c>
      <c r="R15" s="237" t="str">
        <f>IF($A15="","",'2.报价结算清单'!$K$86)</f>
        <v/>
      </c>
      <c r="S15" s="236" t="str">
        <f>IF($A15="","",'2.报价结算清单'!$E$86)</f>
        <v/>
      </c>
      <c r="T15" s="216" t="str">
        <f>IF(F15="","",VLOOKUP(F15,框架条目清单!A:K,7,FALSE))</f>
        <v/>
      </c>
      <c r="U15" s="216" t="str">
        <f>IF(F15="","",VLOOKUP(F15,框架条目清单!A:K,8,FALSE))</f>
        <v/>
      </c>
      <c r="V15" s="216" t="str">
        <f>IF(F15="","",VLOOKUP(F15,框架条目清单!A:K,9,FALSE))</f>
        <v/>
      </c>
    </row>
    <row r="16" spans="1:22">
      <c r="A16" s="216" t="str">
        <f>IF(AND('2.报价结算清单'!$P16&gt;0,'2.报价结算清单'!$B16&lt;&gt;0,'2.报价结算清单'!$F16&lt;&gt;0),'2.报价结算清单'!$F16,"")</f>
        <v/>
      </c>
      <c r="B16" s="216" t="str">
        <f>_xlfn.IFNA(VLOOKUP(A16,'3.框架内物料'!$A:$I,3,0),A16)</f>
        <v/>
      </c>
      <c r="C16" s="216" t="str">
        <f>IF(AND('2.报价结算清单'!$P16&gt;0,'2.报价结算清单'!$B16&lt;&gt;0,'2.报价结算清单'!C16&lt;&gt;0),'2.报价结算清单'!C16,"")</f>
        <v/>
      </c>
      <c r="D16" s="216" t="str">
        <f>IF(AND('2.报价结算清单'!$P16&gt;0,'2.报价结算清单'!$B16&lt;&gt;0,'2.报价结算清单'!D16&lt;&gt;0),'2.报价结算清单'!D16,"")</f>
        <v/>
      </c>
      <c r="E16" s="216" t="str">
        <f>IF(AND('2.报价结算清单'!$P16&gt;0,'2.报价结算清单'!$B16&lt;&gt;0,'2.报价结算清单'!E16&lt;&gt;0),'2.报价结算清单'!E16,"")</f>
        <v/>
      </c>
      <c r="F16" s="233" t="str">
        <f>_xlfn.IFNA(IF($A16="","",IF(VLOOKUP($A16,'3.框架内物料'!$A:$I,2,0)="","",VLOOKUP($A16,'3.框架内物料'!$A:$I,2,0))),"")</f>
        <v/>
      </c>
      <c r="G16" s="214" t="str">
        <f>IF(AND('2.报价结算清单'!$P16&gt;0,'2.报价结算清单'!$B16&lt;&gt;0,'2.报价结算清单'!H16&lt;&gt;0),'2.报价结算清单'!H16,"")</f>
        <v/>
      </c>
      <c r="H16" s="234" t="str">
        <f>IF(AND('2.报价结算清单'!$P16&gt;0,'2.报价结算清单'!$B16&lt;&gt;0,'2.报价结算清单'!$F16&lt;&gt;0),'2.报价结算清单'!J16,"")</f>
        <v/>
      </c>
      <c r="I16" s="233" t="str">
        <f>IF(AND('2.报价结算清单'!$P16&gt;0,'2.报价结算清单'!$B16&lt;&gt;0,'2.报价结算清单'!$F16&lt;&gt;0),'2.报价结算清单'!L16,"")</f>
        <v/>
      </c>
      <c r="J16" s="233" t="str">
        <f>IF(AND('2.报价结算清单'!$P16&gt;0,'2.报价结算清单'!$B16&lt;&gt;0,'2.报价结算清单'!I16&lt;&gt;0),'2.报价结算清单'!I16,"")</f>
        <v/>
      </c>
      <c r="K16" s="233" t="str">
        <f>IF(AND('2.报价结算清单'!$P16&gt;0,'2.报价结算清单'!$B16&lt;&gt;0,'2.报价结算清单'!$F16&lt;&gt;0),'2.报价结算清单'!N16,"")</f>
        <v/>
      </c>
      <c r="L16" s="233" t="str">
        <f>IF(AND('2.报价结算清单'!$P16&gt;0,'2.报价结算清单'!$B16&lt;&gt;0,'2.报价结算清单'!I16&lt;&gt;0),"天","")</f>
        <v/>
      </c>
      <c r="M16" s="236" t="str">
        <f t="shared" si="2"/>
        <v/>
      </c>
      <c r="N16" s="216" t="str">
        <f t="shared" si="3"/>
        <v/>
      </c>
      <c r="O16" s="216" t="str">
        <f>IF(AND('2.报价结算清单'!$P16&gt;0,'2.报价结算清单'!$B16&lt;&gt;0,'2.报价结算清单'!S16&lt;&gt;0),'2.报价结算清单'!S16,"")</f>
        <v/>
      </c>
      <c r="P16" s="216" t="str">
        <f>IF(AND('2.报价结算清单'!$P16&gt;0,'2.报价结算清单'!$B16&lt;&gt;0,'2.报价结算清单'!T16&lt;&gt;0),'2.报价结算清单'!T16,"")</f>
        <v/>
      </c>
      <c r="Q16" s="216" t="str">
        <f>IF(F16="",J16,VLOOKUP(F16,框架条目清单!A:K,4,FALSE))</f>
        <v/>
      </c>
      <c r="R16" s="237" t="str">
        <f>IF($A16="","",'2.报价结算清单'!$K$86)</f>
        <v/>
      </c>
      <c r="S16" s="236" t="str">
        <f>IF($A16="","",'2.报价结算清单'!$E$86)</f>
        <v/>
      </c>
      <c r="T16" s="216" t="str">
        <f>IF(F16="","",VLOOKUP(F16,框架条目清单!A:K,7,FALSE))</f>
        <v/>
      </c>
      <c r="U16" s="216" t="str">
        <f>IF(F16="","",VLOOKUP(F16,框架条目清单!A:K,8,FALSE))</f>
        <v/>
      </c>
      <c r="V16" s="216" t="str">
        <f>IF(F16="","",VLOOKUP(F16,框架条目清单!A:K,9,FALSE))</f>
        <v/>
      </c>
    </row>
    <row r="17" spans="1:22">
      <c r="A17" s="216" t="str">
        <f>IF(AND('2.报价结算清单'!$P17&gt;0,'2.报价结算清单'!$B17&lt;&gt;0,'2.报价结算清单'!$F17&lt;&gt;0),'2.报价结算清单'!$F17,"")</f>
        <v/>
      </c>
      <c r="B17" s="216" t="str">
        <f>_xlfn.IFNA(VLOOKUP(A17,'3.框架内物料'!$A:$I,3,0),A17)</f>
        <v/>
      </c>
      <c r="C17" s="216" t="str">
        <f>IF(AND('2.报价结算清单'!$P17&gt;0,'2.报价结算清单'!$B17&lt;&gt;0,'2.报价结算清单'!C17&lt;&gt;0),'2.报价结算清单'!C17,"")</f>
        <v/>
      </c>
      <c r="D17" s="216" t="str">
        <f>IF(AND('2.报价结算清单'!$P17&gt;0,'2.报价结算清单'!$B17&lt;&gt;0,'2.报价结算清单'!D17&lt;&gt;0),'2.报价结算清单'!D17,"")</f>
        <v/>
      </c>
      <c r="E17" s="216" t="str">
        <f>IF(AND('2.报价结算清单'!$P17&gt;0,'2.报价结算清单'!$B17&lt;&gt;0,'2.报价结算清单'!E17&lt;&gt;0),'2.报价结算清单'!E17,"")</f>
        <v/>
      </c>
      <c r="F17" s="233" t="str">
        <f>_xlfn.IFNA(IF($A17="","",IF(VLOOKUP($A17,'3.框架内物料'!$A:$I,2,0)="","",VLOOKUP($A17,'3.框架内物料'!$A:$I,2,0))),"")</f>
        <v/>
      </c>
      <c r="G17" s="214" t="str">
        <f>IF(AND('2.报价结算清单'!$P17&gt;0,'2.报价结算清单'!$B17&lt;&gt;0,'2.报价结算清单'!H17&lt;&gt;0),'2.报价结算清单'!H17,"")</f>
        <v/>
      </c>
      <c r="H17" s="234" t="str">
        <f>IF(AND('2.报价结算清单'!$P17&gt;0,'2.报价结算清单'!$B17&lt;&gt;0,'2.报价结算清单'!$F17&lt;&gt;0),'2.报价结算清单'!J17,"")</f>
        <v/>
      </c>
      <c r="I17" s="233" t="str">
        <f>IF(AND('2.报价结算清单'!$P17&gt;0,'2.报价结算清单'!$B17&lt;&gt;0,'2.报价结算清单'!$F17&lt;&gt;0),'2.报价结算清单'!L17,"")</f>
        <v/>
      </c>
      <c r="J17" s="233" t="str">
        <f>IF(AND('2.报价结算清单'!$P17&gt;0,'2.报价结算清单'!$B17&lt;&gt;0,'2.报价结算清单'!I17&lt;&gt;0),'2.报价结算清单'!I17,"")</f>
        <v/>
      </c>
      <c r="K17" s="233" t="str">
        <f>IF(AND('2.报价结算清单'!$P17&gt;0,'2.报价结算清单'!$B17&lt;&gt;0,'2.报价结算清单'!$F17&lt;&gt;0),'2.报价结算清单'!N17,"")</f>
        <v/>
      </c>
      <c r="L17" s="233" t="str">
        <f>IF(AND('2.报价结算清单'!$P17&gt;0,'2.报价结算清单'!$B17&lt;&gt;0,'2.报价结算清单'!I17&lt;&gt;0),"天","")</f>
        <v/>
      </c>
      <c r="M17" s="236" t="str">
        <f t="shared" si="2"/>
        <v/>
      </c>
      <c r="N17" s="216" t="str">
        <f t="shared" si="3"/>
        <v/>
      </c>
      <c r="O17" s="216" t="str">
        <f>IF(AND('2.报价结算清单'!$P17&gt;0,'2.报价结算清单'!$B17&lt;&gt;0,'2.报价结算清单'!S17&lt;&gt;0),'2.报价结算清单'!S17,"")</f>
        <v/>
      </c>
      <c r="P17" s="216" t="str">
        <f>IF(AND('2.报价结算清单'!$P17&gt;0,'2.报价结算清单'!$B17&lt;&gt;0,'2.报价结算清单'!T17&lt;&gt;0),'2.报价结算清单'!T17,"")</f>
        <v/>
      </c>
      <c r="Q17" s="216" t="str">
        <f>IF(F17="",J17,VLOOKUP(F17,框架条目清单!A:K,4,FALSE))</f>
        <v/>
      </c>
      <c r="R17" s="237" t="str">
        <f>IF($A17="","",'2.报价结算清单'!$K$86)</f>
        <v/>
      </c>
      <c r="S17" s="236" t="str">
        <f>IF($A17="","",'2.报价结算清单'!$E$86)</f>
        <v/>
      </c>
      <c r="T17" s="216" t="str">
        <f>IF(F17="","",VLOOKUP(F17,框架条目清单!A:K,7,FALSE))</f>
        <v/>
      </c>
      <c r="U17" s="216" t="str">
        <f>IF(F17="","",VLOOKUP(F17,框架条目清单!A:K,8,FALSE))</f>
        <v/>
      </c>
      <c r="V17" s="216" t="str">
        <f>IF(F17="","",VLOOKUP(F17,框架条目清单!A:K,9,FALSE))</f>
        <v/>
      </c>
    </row>
    <row r="18" spans="1:22">
      <c r="A18" s="216" t="e">
        <f>IF(AND('2.报价结算清单'!#REF!&gt;0,'2.报价结算清单'!#REF!&lt;&gt;0,'2.报价结算清单'!#REF!&lt;&gt;0),'2.报价结算清单'!#REF!,"")</f>
        <v>#REF!</v>
      </c>
      <c r="B18" s="216" t="e">
        <f>_xlfn.IFNA(VLOOKUP(A18,'3.框架内物料'!$A:$I,3,0),A18)</f>
        <v>#REF!</v>
      </c>
      <c r="C18" s="216" t="e">
        <f>IF(AND('2.报价结算清单'!#REF!&gt;0,'2.报价结算清单'!#REF!&lt;&gt;0,'2.报价结算清单'!#REF!&lt;&gt;0),'2.报价结算清单'!#REF!,"")</f>
        <v>#REF!</v>
      </c>
      <c r="D18" s="216" t="e">
        <f>IF(AND('2.报价结算清单'!#REF!&gt;0,'2.报价结算清单'!#REF!&lt;&gt;0,'2.报价结算清单'!#REF!&lt;&gt;0),'2.报价结算清单'!#REF!,"")</f>
        <v>#REF!</v>
      </c>
      <c r="E18" s="216" t="e">
        <f>IF(AND('2.报价结算清单'!#REF!&gt;0,'2.报价结算清单'!#REF!&lt;&gt;0,'2.报价结算清单'!#REF!&lt;&gt;0),'2.报价结算清单'!#REF!,"")</f>
        <v>#REF!</v>
      </c>
      <c r="F18" s="233" t="e">
        <f>_xlfn.IFNA(IF($A18="","",IF(VLOOKUP($A18,'3.框架内物料'!$A:$I,2,0)="","",VLOOKUP($A18,'3.框架内物料'!$A:$I,2,0))),"")</f>
        <v>#REF!</v>
      </c>
      <c r="G18" s="214" t="e">
        <f>IF(AND('2.报价结算清单'!#REF!&gt;0,'2.报价结算清单'!#REF!&lt;&gt;0,'2.报价结算清单'!#REF!&lt;&gt;0),'2.报价结算清单'!#REF!,"")</f>
        <v>#REF!</v>
      </c>
      <c r="H18" s="234" t="e">
        <f>IF(AND('2.报价结算清单'!#REF!&gt;0,'2.报价结算清单'!#REF!&lt;&gt;0,'2.报价结算清单'!#REF!&lt;&gt;0),'2.报价结算清单'!#REF!,"")</f>
        <v>#REF!</v>
      </c>
      <c r="I18" s="233" t="e">
        <f>IF(AND('2.报价结算清单'!#REF!&gt;0,'2.报价结算清单'!#REF!&lt;&gt;0,'2.报价结算清单'!#REF!&lt;&gt;0),'2.报价结算清单'!#REF!,"")</f>
        <v>#REF!</v>
      </c>
      <c r="J18" s="233" t="e">
        <f>IF(AND('2.报价结算清单'!#REF!&gt;0,'2.报价结算清单'!#REF!&lt;&gt;0,'2.报价结算清单'!#REF!&lt;&gt;0),'2.报价结算清单'!#REF!,"")</f>
        <v>#REF!</v>
      </c>
      <c r="K18" s="233" t="e">
        <f>IF(AND('2.报价结算清单'!#REF!&gt;0,'2.报价结算清单'!#REF!&lt;&gt;0,'2.报价结算清单'!#REF!&lt;&gt;0),'2.报价结算清单'!#REF!,"")</f>
        <v>#REF!</v>
      </c>
      <c r="L18" s="233" t="e">
        <f>IF(AND('2.报价结算清单'!#REF!&gt;0,'2.报价结算清单'!#REF!&lt;&gt;0,'2.报价结算清单'!#REF!&lt;&gt;0),"天","")</f>
        <v>#REF!</v>
      </c>
      <c r="M18" s="236" t="e">
        <f t="shared" si="2"/>
        <v>#REF!</v>
      </c>
      <c r="N18" s="216" t="str">
        <f t="shared" si="3"/>
        <v/>
      </c>
      <c r="O18" s="216" t="e">
        <f>IF(AND('2.报价结算清单'!#REF!&gt;0,'2.报价结算清单'!#REF!&lt;&gt;0,'2.报价结算清单'!#REF!&lt;&gt;0),'2.报价结算清单'!#REF!,"")</f>
        <v>#REF!</v>
      </c>
      <c r="P18" s="216" t="e">
        <f>IF(AND('2.报价结算清单'!#REF!&gt;0,'2.报价结算清单'!#REF!&lt;&gt;0,'2.报价结算清单'!#REF!&lt;&gt;0),'2.报价结算清单'!#REF!,"")</f>
        <v>#REF!</v>
      </c>
      <c r="Q18" s="216" t="e">
        <f>IF(F18="",J18,VLOOKUP(F18,框架条目清单!A:K,4,FALSE))</f>
        <v>#REF!</v>
      </c>
      <c r="R18" s="237" t="e">
        <f>IF($A18="","",'2.报价结算清单'!$K$86)</f>
        <v>#REF!</v>
      </c>
      <c r="S18" s="236" t="e">
        <f>IF($A18="","",'2.报价结算清单'!$E$86)</f>
        <v>#REF!</v>
      </c>
      <c r="T18" s="216" t="e">
        <f>IF(F18="","",VLOOKUP(F18,框架条目清单!A:K,7,FALSE))</f>
        <v>#REF!</v>
      </c>
      <c r="U18" s="216" t="e">
        <f>IF(F18="","",VLOOKUP(F18,框架条目清单!A:K,8,FALSE))</f>
        <v>#REF!</v>
      </c>
      <c r="V18" s="216" t="e">
        <f>IF(F18="","",VLOOKUP(F18,框架条目清单!A:K,9,FALSE))</f>
        <v>#REF!</v>
      </c>
    </row>
    <row r="19" spans="1:22">
      <c r="A19" s="216" t="e">
        <f>IF(AND('2.报价结算清单'!#REF!&gt;0,'2.报价结算清单'!#REF!&lt;&gt;0,'2.报价结算清单'!#REF!&lt;&gt;0),'2.报价结算清单'!#REF!,"")</f>
        <v>#REF!</v>
      </c>
      <c r="B19" s="216" t="e">
        <f>_xlfn.IFNA(VLOOKUP(A19,'3.框架内物料'!$A:$I,3,0),A19)</f>
        <v>#REF!</v>
      </c>
      <c r="C19" s="216" t="e">
        <f>IF(AND('2.报价结算清单'!#REF!&gt;0,'2.报价结算清单'!#REF!&lt;&gt;0,'2.报价结算清单'!#REF!&lt;&gt;0),'2.报价结算清单'!#REF!,"")</f>
        <v>#REF!</v>
      </c>
      <c r="D19" s="216" t="e">
        <f>IF(AND('2.报价结算清单'!#REF!&gt;0,'2.报价结算清单'!#REF!&lt;&gt;0,'2.报价结算清单'!#REF!&lt;&gt;0),'2.报价结算清单'!#REF!,"")</f>
        <v>#REF!</v>
      </c>
      <c r="E19" s="216" t="e">
        <f>IF(AND('2.报价结算清单'!#REF!&gt;0,'2.报价结算清单'!#REF!&lt;&gt;0,'2.报价结算清单'!#REF!&lt;&gt;0),'2.报价结算清单'!#REF!,"")</f>
        <v>#REF!</v>
      </c>
      <c r="F19" s="233" t="e">
        <f>_xlfn.IFNA(IF($A19="","",IF(VLOOKUP($A19,'3.框架内物料'!$A:$I,2,0)="","",VLOOKUP($A19,'3.框架内物料'!$A:$I,2,0))),"")</f>
        <v>#REF!</v>
      </c>
      <c r="G19" s="214" t="e">
        <f>IF(AND('2.报价结算清单'!#REF!&gt;0,'2.报价结算清单'!#REF!&lt;&gt;0,'2.报价结算清单'!#REF!&lt;&gt;0),'2.报价结算清单'!#REF!,"")</f>
        <v>#REF!</v>
      </c>
      <c r="H19" s="234" t="e">
        <f>IF(AND('2.报价结算清单'!#REF!&gt;0,'2.报价结算清单'!#REF!&lt;&gt;0,'2.报价结算清单'!#REF!&lt;&gt;0),'2.报价结算清单'!#REF!,"")</f>
        <v>#REF!</v>
      </c>
      <c r="I19" s="233" t="e">
        <f>IF(AND('2.报价结算清单'!#REF!&gt;0,'2.报价结算清单'!#REF!&lt;&gt;0,'2.报价结算清单'!#REF!&lt;&gt;0),'2.报价结算清单'!#REF!,"")</f>
        <v>#REF!</v>
      </c>
      <c r="J19" s="233" t="e">
        <f>IF(AND('2.报价结算清单'!#REF!&gt;0,'2.报价结算清单'!#REF!&lt;&gt;0,'2.报价结算清单'!#REF!&lt;&gt;0),'2.报价结算清单'!#REF!,"")</f>
        <v>#REF!</v>
      </c>
      <c r="K19" s="233" t="e">
        <f>IF(AND('2.报价结算清单'!#REF!&gt;0,'2.报价结算清单'!#REF!&lt;&gt;0,'2.报价结算清单'!#REF!&lt;&gt;0),'2.报价结算清单'!#REF!,"")</f>
        <v>#REF!</v>
      </c>
      <c r="L19" s="233" t="e">
        <f>IF(AND('2.报价结算清单'!#REF!&gt;0,'2.报价结算清单'!#REF!&lt;&gt;0,'2.报价结算清单'!#REF!&lt;&gt;0),"天","")</f>
        <v>#REF!</v>
      </c>
      <c r="M19" s="236" t="e">
        <f t="shared" si="2"/>
        <v>#REF!</v>
      </c>
      <c r="N19" s="216" t="str">
        <f t="shared" si="3"/>
        <v/>
      </c>
      <c r="O19" s="216" t="e">
        <f>IF(AND('2.报价结算清单'!#REF!&gt;0,'2.报价结算清单'!#REF!&lt;&gt;0,'2.报价结算清单'!#REF!&lt;&gt;0),'2.报价结算清单'!#REF!,"")</f>
        <v>#REF!</v>
      </c>
      <c r="P19" s="216" t="e">
        <f>IF(AND('2.报价结算清单'!#REF!&gt;0,'2.报价结算清单'!#REF!&lt;&gt;0,'2.报价结算清单'!#REF!&lt;&gt;0),'2.报价结算清单'!#REF!,"")</f>
        <v>#REF!</v>
      </c>
      <c r="Q19" s="216" t="e">
        <f>IF(F19="",J19,VLOOKUP(F19,框架条目清单!A:K,4,FALSE))</f>
        <v>#REF!</v>
      </c>
      <c r="R19" s="237" t="e">
        <f>IF($A19="","",'2.报价结算清单'!$K$86)</f>
        <v>#REF!</v>
      </c>
      <c r="S19" s="236" t="e">
        <f>IF($A19="","",'2.报价结算清单'!$E$86)</f>
        <v>#REF!</v>
      </c>
      <c r="T19" s="216" t="e">
        <f>IF(F19="","",VLOOKUP(F19,框架条目清单!A:K,7,FALSE))</f>
        <v>#REF!</v>
      </c>
      <c r="U19" s="216" t="e">
        <f>IF(F19="","",VLOOKUP(F19,框架条目清单!A:K,8,FALSE))</f>
        <v>#REF!</v>
      </c>
      <c r="V19" s="216" t="e">
        <f>IF(F19="","",VLOOKUP(F19,框架条目清单!A:K,9,FALSE))</f>
        <v>#REF!</v>
      </c>
    </row>
    <row r="20" spans="1:22">
      <c r="A20" s="216" t="e">
        <f>IF(AND('2.报价结算清单'!#REF!&gt;0,'2.报价结算清单'!#REF!&lt;&gt;0,'2.报价结算清单'!#REF!&lt;&gt;0),'2.报价结算清单'!#REF!,"")</f>
        <v>#REF!</v>
      </c>
      <c r="B20" s="216" t="e">
        <f>_xlfn.IFNA(VLOOKUP(A20,'3.框架内物料'!$A:$I,3,0),A20)</f>
        <v>#REF!</v>
      </c>
      <c r="C20" s="216" t="e">
        <f>IF(AND('2.报价结算清单'!#REF!&gt;0,'2.报价结算清单'!#REF!&lt;&gt;0,'2.报价结算清单'!#REF!&lt;&gt;0),'2.报价结算清单'!#REF!,"")</f>
        <v>#REF!</v>
      </c>
      <c r="D20" s="216" t="e">
        <f>IF(AND('2.报价结算清单'!#REF!&gt;0,'2.报价结算清单'!#REF!&lt;&gt;0,'2.报价结算清单'!#REF!&lt;&gt;0),'2.报价结算清单'!#REF!,"")</f>
        <v>#REF!</v>
      </c>
      <c r="E20" s="216" t="e">
        <f>IF(AND('2.报价结算清单'!#REF!&gt;0,'2.报价结算清单'!#REF!&lt;&gt;0,'2.报价结算清单'!#REF!&lt;&gt;0),'2.报价结算清单'!#REF!,"")</f>
        <v>#REF!</v>
      </c>
      <c r="F20" s="233" t="e">
        <f>_xlfn.IFNA(IF($A20="","",IF(VLOOKUP($A20,'3.框架内物料'!$A:$I,2,0)="","",VLOOKUP($A20,'3.框架内物料'!$A:$I,2,0))),"")</f>
        <v>#REF!</v>
      </c>
      <c r="G20" s="214" t="e">
        <f>IF(AND('2.报价结算清单'!#REF!&gt;0,'2.报价结算清单'!#REF!&lt;&gt;0,'2.报价结算清单'!#REF!&lt;&gt;0),'2.报价结算清单'!#REF!,"")</f>
        <v>#REF!</v>
      </c>
      <c r="H20" s="234" t="e">
        <f>IF(AND('2.报价结算清单'!#REF!&gt;0,'2.报价结算清单'!#REF!&lt;&gt;0,'2.报价结算清单'!#REF!&lt;&gt;0),'2.报价结算清单'!#REF!,"")</f>
        <v>#REF!</v>
      </c>
      <c r="I20" s="233" t="e">
        <f>IF(AND('2.报价结算清单'!#REF!&gt;0,'2.报价结算清单'!#REF!&lt;&gt;0,'2.报价结算清单'!#REF!&lt;&gt;0),'2.报价结算清单'!#REF!,"")</f>
        <v>#REF!</v>
      </c>
      <c r="J20" s="233" t="e">
        <f>IF(AND('2.报价结算清单'!#REF!&gt;0,'2.报价结算清单'!#REF!&lt;&gt;0,'2.报价结算清单'!#REF!&lt;&gt;0),'2.报价结算清单'!#REF!,"")</f>
        <v>#REF!</v>
      </c>
      <c r="K20" s="233" t="e">
        <f>IF(AND('2.报价结算清单'!#REF!&gt;0,'2.报价结算清单'!#REF!&lt;&gt;0,'2.报价结算清单'!#REF!&lt;&gt;0),'2.报价结算清单'!#REF!,"")</f>
        <v>#REF!</v>
      </c>
      <c r="L20" s="233" t="e">
        <f>IF(AND('2.报价结算清单'!#REF!&gt;0,'2.报价结算清单'!#REF!&lt;&gt;0,'2.报价结算清单'!#REF!&lt;&gt;0),"天","")</f>
        <v>#REF!</v>
      </c>
      <c r="M20" s="236" t="e">
        <f t="shared" si="2"/>
        <v>#REF!</v>
      </c>
      <c r="N20" s="216" t="str">
        <f t="shared" si="3"/>
        <v/>
      </c>
      <c r="O20" s="216" t="e">
        <f>IF(AND('2.报价结算清单'!#REF!&gt;0,'2.报价结算清单'!#REF!&lt;&gt;0,'2.报价结算清单'!#REF!&lt;&gt;0),'2.报价结算清单'!#REF!,"")</f>
        <v>#REF!</v>
      </c>
      <c r="P20" s="216" t="e">
        <f>IF(AND('2.报价结算清单'!#REF!&gt;0,'2.报价结算清单'!#REF!&lt;&gt;0,'2.报价结算清单'!#REF!&lt;&gt;0),'2.报价结算清单'!#REF!,"")</f>
        <v>#REF!</v>
      </c>
      <c r="Q20" s="216" t="e">
        <f>IF(F20="",J20,VLOOKUP(F20,框架条目清单!A:K,4,FALSE))</f>
        <v>#REF!</v>
      </c>
      <c r="R20" s="237" t="e">
        <f>IF($A20="","",'2.报价结算清单'!$K$86)</f>
        <v>#REF!</v>
      </c>
      <c r="S20" s="236" t="e">
        <f>IF($A20="","",'2.报价结算清单'!$E$86)</f>
        <v>#REF!</v>
      </c>
      <c r="T20" s="216" t="e">
        <f>IF(F20="","",VLOOKUP(F20,框架条目清单!A:K,7,FALSE))</f>
        <v>#REF!</v>
      </c>
      <c r="U20" s="216" t="e">
        <f>IF(F20="","",VLOOKUP(F20,框架条目清单!A:K,8,FALSE))</f>
        <v>#REF!</v>
      </c>
      <c r="V20" s="216" t="e">
        <f>IF(F20="","",VLOOKUP(F20,框架条目清单!A:K,9,FALSE))</f>
        <v>#REF!</v>
      </c>
    </row>
    <row r="21" spans="1:22">
      <c r="A21" s="216" t="e">
        <f>IF(AND('2.报价结算清单'!#REF!&gt;0,'2.报价结算清单'!#REF!&lt;&gt;0,'2.报价结算清单'!#REF!&lt;&gt;0),'2.报价结算清单'!#REF!,"")</f>
        <v>#REF!</v>
      </c>
      <c r="B21" s="216" t="e">
        <f>_xlfn.IFNA(VLOOKUP(A21,'3.框架内物料'!$A:$I,3,0),A21)</f>
        <v>#REF!</v>
      </c>
      <c r="C21" s="216" t="e">
        <f>IF(AND('2.报价结算清单'!#REF!&gt;0,'2.报价结算清单'!#REF!&lt;&gt;0,'2.报价结算清单'!#REF!&lt;&gt;0),'2.报价结算清单'!#REF!,"")</f>
        <v>#REF!</v>
      </c>
      <c r="D21" s="216" t="e">
        <f>IF(AND('2.报价结算清单'!#REF!&gt;0,'2.报价结算清单'!#REF!&lt;&gt;0,'2.报价结算清单'!#REF!&lt;&gt;0),'2.报价结算清单'!#REF!,"")</f>
        <v>#REF!</v>
      </c>
      <c r="E21" s="216" t="e">
        <f>IF(AND('2.报价结算清单'!#REF!&gt;0,'2.报价结算清单'!#REF!&lt;&gt;0,'2.报价结算清单'!#REF!&lt;&gt;0),'2.报价结算清单'!#REF!,"")</f>
        <v>#REF!</v>
      </c>
      <c r="F21" s="233" t="e">
        <f>_xlfn.IFNA(IF($A21="","",IF(VLOOKUP($A21,'3.框架内物料'!$A:$I,2,0)="","",VLOOKUP($A21,'3.框架内物料'!$A:$I,2,0))),"")</f>
        <v>#REF!</v>
      </c>
      <c r="G21" s="214" t="e">
        <f>IF(AND('2.报价结算清单'!#REF!&gt;0,'2.报价结算清单'!#REF!&lt;&gt;0,'2.报价结算清单'!#REF!&lt;&gt;0),'2.报价结算清单'!#REF!,"")</f>
        <v>#REF!</v>
      </c>
      <c r="H21" s="234" t="e">
        <f>IF(AND('2.报价结算清单'!#REF!&gt;0,'2.报价结算清单'!#REF!&lt;&gt;0,'2.报价结算清单'!#REF!&lt;&gt;0),'2.报价结算清单'!#REF!,"")</f>
        <v>#REF!</v>
      </c>
      <c r="I21" s="233" t="e">
        <f>IF(AND('2.报价结算清单'!#REF!&gt;0,'2.报价结算清单'!#REF!&lt;&gt;0,'2.报价结算清单'!#REF!&lt;&gt;0),'2.报价结算清单'!#REF!,"")</f>
        <v>#REF!</v>
      </c>
      <c r="J21" s="233" t="e">
        <f>IF(AND('2.报价结算清单'!#REF!&gt;0,'2.报价结算清单'!#REF!&lt;&gt;0,'2.报价结算清单'!#REF!&lt;&gt;0),'2.报价结算清单'!#REF!,"")</f>
        <v>#REF!</v>
      </c>
      <c r="K21" s="233" t="e">
        <f>IF(AND('2.报价结算清单'!#REF!&gt;0,'2.报价结算清单'!#REF!&lt;&gt;0,'2.报价结算清单'!#REF!&lt;&gt;0),'2.报价结算清单'!#REF!,"")</f>
        <v>#REF!</v>
      </c>
      <c r="L21" s="233" t="e">
        <f>IF(AND('2.报价结算清单'!#REF!&gt;0,'2.报价结算清单'!#REF!&lt;&gt;0,'2.报价结算清单'!#REF!&lt;&gt;0),"天","")</f>
        <v>#REF!</v>
      </c>
      <c r="M21" s="236" t="e">
        <f t="shared" si="2"/>
        <v>#REF!</v>
      </c>
      <c r="N21" s="216" t="str">
        <f t="shared" si="3"/>
        <v/>
      </c>
      <c r="O21" s="216" t="e">
        <f>IF(AND('2.报价结算清单'!#REF!&gt;0,'2.报价结算清单'!#REF!&lt;&gt;0,'2.报价结算清单'!#REF!&lt;&gt;0),'2.报价结算清单'!#REF!,"")</f>
        <v>#REF!</v>
      </c>
      <c r="P21" s="216" t="e">
        <f>IF(AND('2.报价结算清单'!#REF!&gt;0,'2.报价结算清单'!#REF!&lt;&gt;0,'2.报价结算清单'!#REF!&lt;&gt;0),'2.报价结算清单'!#REF!,"")</f>
        <v>#REF!</v>
      </c>
      <c r="Q21" s="216" t="e">
        <f>IF(F21="",J21,VLOOKUP(F21,框架条目清单!A:K,4,FALSE))</f>
        <v>#REF!</v>
      </c>
      <c r="R21" s="237" t="e">
        <f>IF($A21="","",'2.报价结算清单'!$K$86)</f>
        <v>#REF!</v>
      </c>
      <c r="S21" s="236" t="e">
        <f>IF($A21="","",'2.报价结算清单'!$E$86)</f>
        <v>#REF!</v>
      </c>
      <c r="T21" s="216" t="e">
        <f>IF(F21="","",VLOOKUP(F21,框架条目清单!A:K,7,FALSE))</f>
        <v>#REF!</v>
      </c>
      <c r="U21" s="216" t="e">
        <f>IF(F21="","",VLOOKUP(F21,框架条目清单!A:K,8,FALSE))</f>
        <v>#REF!</v>
      </c>
      <c r="V21" s="216" t="e">
        <f>IF(F21="","",VLOOKUP(F21,框架条目清单!A:K,9,FALSE))</f>
        <v>#REF!</v>
      </c>
    </row>
    <row r="22" spans="1:22">
      <c r="A22" s="216" t="e">
        <f>IF(AND('2.报价结算清单'!#REF!&gt;0,'2.报价结算清单'!#REF!&lt;&gt;0,'2.报价结算清单'!#REF!&lt;&gt;0),'2.报价结算清单'!#REF!,"")</f>
        <v>#REF!</v>
      </c>
      <c r="B22" s="216" t="e">
        <f>_xlfn.IFNA(VLOOKUP(A22,'3.框架内物料'!$A:$I,3,0),A22)</f>
        <v>#REF!</v>
      </c>
      <c r="C22" s="216" t="e">
        <f>IF(AND('2.报价结算清单'!#REF!&gt;0,'2.报价结算清单'!#REF!&lt;&gt;0,'2.报价结算清单'!#REF!&lt;&gt;0),'2.报价结算清单'!#REF!,"")</f>
        <v>#REF!</v>
      </c>
      <c r="D22" s="216" t="e">
        <f>IF(AND('2.报价结算清单'!#REF!&gt;0,'2.报价结算清单'!#REF!&lt;&gt;0,'2.报价结算清单'!#REF!&lt;&gt;0),'2.报价结算清单'!#REF!,"")</f>
        <v>#REF!</v>
      </c>
      <c r="E22" s="216" t="e">
        <f>IF(AND('2.报价结算清单'!#REF!&gt;0,'2.报价结算清单'!#REF!&lt;&gt;0,'2.报价结算清单'!#REF!&lt;&gt;0),'2.报价结算清单'!#REF!,"")</f>
        <v>#REF!</v>
      </c>
      <c r="F22" s="233" t="e">
        <f>_xlfn.IFNA(IF($A22="","",IF(VLOOKUP($A22,'3.框架内物料'!$A:$I,2,0)="","",VLOOKUP($A22,'3.框架内物料'!$A:$I,2,0))),"")</f>
        <v>#REF!</v>
      </c>
      <c r="G22" s="214" t="e">
        <f>IF(AND('2.报价结算清单'!#REF!&gt;0,'2.报价结算清单'!#REF!&lt;&gt;0,'2.报价结算清单'!#REF!&lt;&gt;0),'2.报价结算清单'!#REF!,"")</f>
        <v>#REF!</v>
      </c>
      <c r="H22" s="234" t="e">
        <f>IF(AND('2.报价结算清单'!#REF!&gt;0,'2.报价结算清单'!#REF!&lt;&gt;0,'2.报价结算清单'!#REF!&lt;&gt;0),'2.报价结算清单'!#REF!,"")</f>
        <v>#REF!</v>
      </c>
      <c r="I22" s="233" t="e">
        <f>IF(AND('2.报价结算清单'!#REF!&gt;0,'2.报价结算清单'!#REF!&lt;&gt;0,'2.报价结算清单'!#REF!&lt;&gt;0),'2.报价结算清单'!#REF!,"")</f>
        <v>#REF!</v>
      </c>
      <c r="J22" s="233" t="e">
        <f>IF(AND('2.报价结算清单'!#REF!&gt;0,'2.报价结算清单'!#REF!&lt;&gt;0,'2.报价结算清单'!#REF!&lt;&gt;0),'2.报价结算清单'!#REF!,"")</f>
        <v>#REF!</v>
      </c>
      <c r="K22" s="233" t="e">
        <f>IF(AND('2.报价结算清单'!#REF!&gt;0,'2.报价结算清单'!#REF!&lt;&gt;0,'2.报价结算清单'!#REF!&lt;&gt;0),'2.报价结算清单'!#REF!,"")</f>
        <v>#REF!</v>
      </c>
      <c r="L22" s="233" t="e">
        <f>IF(AND('2.报价结算清单'!#REF!&gt;0,'2.报价结算清单'!#REF!&lt;&gt;0,'2.报价结算清单'!#REF!&lt;&gt;0),"天","")</f>
        <v>#REF!</v>
      </c>
      <c r="M22" s="236" t="e">
        <f t="shared" si="2"/>
        <v>#REF!</v>
      </c>
      <c r="N22" s="216" t="str">
        <f t="shared" si="3"/>
        <v/>
      </c>
      <c r="O22" s="216" t="e">
        <f>IF(AND('2.报价结算清单'!#REF!&gt;0,'2.报价结算清单'!#REF!&lt;&gt;0,'2.报价结算清单'!#REF!&lt;&gt;0),'2.报价结算清单'!#REF!,"")</f>
        <v>#REF!</v>
      </c>
      <c r="P22" s="216" t="e">
        <f>IF(AND('2.报价结算清单'!#REF!&gt;0,'2.报价结算清单'!#REF!&lt;&gt;0,'2.报价结算清单'!#REF!&lt;&gt;0),'2.报价结算清单'!#REF!,"")</f>
        <v>#REF!</v>
      </c>
      <c r="Q22" s="216" t="e">
        <f>IF(F22="",J22,VLOOKUP(F22,框架条目清单!A:K,4,FALSE))</f>
        <v>#REF!</v>
      </c>
      <c r="R22" s="237" t="e">
        <f>IF($A22="","",'2.报价结算清单'!$K$86)</f>
        <v>#REF!</v>
      </c>
      <c r="S22" s="236" t="e">
        <f>IF($A22="","",'2.报价结算清单'!$E$86)</f>
        <v>#REF!</v>
      </c>
      <c r="T22" s="216" t="e">
        <f>IF(F22="","",VLOOKUP(F22,框架条目清单!A:K,7,FALSE))</f>
        <v>#REF!</v>
      </c>
      <c r="U22" s="216" t="e">
        <f>IF(F22="","",VLOOKUP(F22,框架条目清单!A:K,8,FALSE))</f>
        <v>#REF!</v>
      </c>
      <c r="V22" s="216" t="e">
        <f>IF(F22="","",VLOOKUP(F22,框架条目清单!A:K,9,FALSE))</f>
        <v>#REF!</v>
      </c>
    </row>
    <row r="23" spans="1:22">
      <c r="A23" s="216" t="e">
        <f>IF(AND('2.报价结算清单'!#REF!&gt;0,'2.报价结算清单'!#REF!&lt;&gt;0,'2.报价结算清单'!#REF!&lt;&gt;0),'2.报价结算清单'!#REF!,"")</f>
        <v>#REF!</v>
      </c>
      <c r="B23" s="216" t="e">
        <f>_xlfn.IFNA(VLOOKUP(A23,'3.框架内物料'!$A:$I,3,0),A23)</f>
        <v>#REF!</v>
      </c>
      <c r="C23" s="216" t="e">
        <f>IF(AND('2.报价结算清单'!#REF!&gt;0,'2.报价结算清单'!#REF!&lt;&gt;0,'2.报价结算清单'!#REF!&lt;&gt;0),'2.报价结算清单'!#REF!,"")</f>
        <v>#REF!</v>
      </c>
      <c r="D23" s="216" t="e">
        <f>IF(AND('2.报价结算清单'!#REF!&gt;0,'2.报价结算清单'!#REF!&lt;&gt;0,'2.报价结算清单'!#REF!&lt;&gt;0),'2.报价结算清单'!#REF!,"")</f>
        <v>#REF!</v>
      </c>
      <c r="E23" s="216" t="e">
        <f>IF(AND('2.报价结算清单'!#REF!&gt;0,'2.报价结算清单'!#REF!&lt;&gt;0,'2.报价结算清单'!#REF!&lt;&gt;0),'2.报价结算清单'!#REF!,"")</f>
        <v>#REF!</v>
      </c>
      <c r="F23" s="233" t="e">
        <f>_xlfn.IFNA(IF($A23="","",IF(VLOOKUP($A23,'3.框架内物料'!$A:$I,2,0)="","",VLOOKUP($A23,'3.框架内物料'!$A:$I,2,0))),"")</f>
        <v>#REF!</v>
      </c>
      <c r="G23" s="214" t="e">
        <f>IF(AND('2.报价结算清单'!#REF!&gt;0,'2.报价结算清单'!#REF!&lt;&gt;0,'2.报价结算清单'!#REF!&lt;&gt;0),'2.报价结算清单'!#REF!,"")</f>
        <v>#REF!</v>
      </c>
      <c r="H23" s="234" t="e">
        <f>IF(AND('2.报价结算清单'!#REF!&gt;0,'2.报价结算清单'!#REF!&lt;&gt;0,'2.报价结算清单'!#REF!&lt;&gt;0),'2.报价结算清单'!#REF!,"")</f>
        <v>#REF!</v>
      </c>
      <c r="I23" s="233" t="e">
        <f>IF(AND('2.报价结算清单'!#REF!&gt;0,'2.报价结算清单'!#REF!&lt;&gt;0,'2.报价结算清单'!#REF!&lt;&gt;0),'2.报价结算清单'!#REF!,"")</f>
        <v>#REF!</v>
      </c>
      <c r="J23" s="233" t="e">
        <f>IF(AND('2.报价结算清单'!#REF!&gt;0,'2.报价结算清单'!#REF!&lt;&gt;0,'2.报价结算清单'!#REF!&lt;&gt;0),'2.报价结算清单'!#REF!,"")</f>
        <v>#REF!</v>
      </c>
      <c r="K23" s="233" t="e">
        <f>IF(AND('2.报价结算清单'!#REF!&gt;0,'2.报价结算清单'!#REF!&lt;&gt;0,'2.报价结算清单'!#REF!&lt;&gt;0),'2.报价结算清单'!#REF!,"")</f>
        <v>#REF!</v>
      </c>
      <c r="L23" s="233" t="e">
        <f>IF(AND('2.报价结算清单'!#REF!&gt;0,'2.报价结算清单'!#REF!&lt;&gt;0,'2.报价结算清单'!#REF!&lt;&gt;0),"天","")</f>
        <v>#REF!</v>
      </c>
      <c r="M23" s="236" t="e">
        <f t="shared" si="2"/>
        <v>#REF!</v>
      </c>
      <c r="N23" s="216" t="str">
        <f t="shared" si="3"/>
        <v/>
      </c>
      <c r="O23" s="216" t="e">
        <f>IF(AND('2.报价结算清单'!#REF!&gt;0,'2.报价结算清单'!#REF!&lt;&gt;0,'2.报价结算清单'!#REF!&lt;&gt;0),'2.报价结算清单'!#REF!,"")</f>
        <v>#REF!</v>
      </c>
      <c r="P23" s="216" t="e">
        <f>IF(AND('2.报价结算清单'!#REF!&gt;0,'2.报价结算清单'!#REF!&lt;&gt;0,'2.报价结算清单'!#REF!&lt;&gt;0),'2.报价结算清单'!#REF!,"")</f>
        <v>#REF!</v>
      </c>
      <c r="Q23" s="216" t="e">
        <f>IF(F23="",J23,VLOOKUP(F23,框架条目清单!A:K,4,FALSE))</f>
        <v>#REF!</v>
      </c>
      <c r="R23" s="237" t="e">
        <f>IF($A23="","",'2.报价结算清单'!$K$86)</f>
        <v>#REF!</v>
      </c>
      <c r="S23" s="236" t="e">
        <f>IF($A23="","",'2.报价结算清单'!$E$86)</f>
        <v>#REF!</v>
      </c>
      <c r="T23" s="216" t="e">
        <f>IF(F23="","",VLOOKUP(F23,框架条目清单!A:K,7,FALSE))</f>
        <v>#REF!</v>
      </c>
      <c r="U23" s="216" t="e">
        <f>IF(F23="","",VLOOKUP(F23,框架条目清单!A:K,8,FALSE))</f>
        <v>#REF!</v>
      </c>
      <c r="V23" s="216" t="e">
        <f>IF(F23="","",VLOOKUP(F23,框架条目清单!A:K,9,FALSE))</f>
        <v>#REF!</v>
      </c>
    </row>
    <row r="24" spans="1:22">
      <c r="A24" s="216" t="e">
        <f>IF(AND('2.报价结算清单'!#REF!&gt;0,'2.报价结算清单'!#REF!&lt;&gt;0,'2.报价结算清单'!#REF!&lt;&gt;0),'2.报价结算清单'!#REF!,"")</f>
        <v>#REF!</v>
      </c>
      <c r="B24" s="216" t="e">
        <f>_xlfn.IFNA(VLOOKUP(A24,'3.框架内物料'!$A:$I,3,0),A24)</f>
        <v>#REF!</v>
      </c>
      <c r="C24" s="216" t="e">
        <f>IF(AND('2.报价结算清单'!#REF!&gt;0,'2.报价结算清单'!#REF!&lt;&gt;0,'2.报价结算清单'!#REF!&lt;&gt;0),'2.报价结算清单'!#REF!,"")</f>
        <v>#REF!</v>
      </c>
      <c r="D24" s="216" t="e">
        <f>IF(AND('2.报价结算清单'!#REF!&gt;0,'2.报价结算清单'!#REF!&lt;&gt;0,'2.报价结算清单'!#REF!&lt;&gt;0),'2.报价结算清单'!#REF!,"")</f>
        <v>#REF!</v>
      </c>
      <c r="E24" s="216" t="e">
        <f>IF(AND('2.报价结算清单'!#REF!&gt;0,'2.报价结算清单'!#REF!&lt;&gt;0,'2.报价结算清单'!#REF!&lt;&gt;0),'2.报价结算清单'!#REF!,"")</f>
        <v>#REF!</v>
      </c>
      <c r="F24" s="233" t="e">
        <f>_xlfn.IFNA(IF($A24="","",IF(VLOOKUP($A24,'3.框架内物料'!$A:$I,2,0)="","",VLOOKUP($A24,'3.框架内物料'!$A:$I,2,0))),"")</f>
        <v>#REF!</v>
      </c>
      <c r="G24" s="214" t="e">
        <f>IF(AND('2.报价结算清单'!#REF!&gt;0,'2.报价结算清单'!#REF!&lt;&gt;0,'2.报价结算清单'!#REF!&lt;&gt;0),'2.报价结算清单'!#REF!,"")</f>
        <v>#REF!</v>
      </c>
      <c r="H24" s="234" t="e">
        <f>IF(AND('2.报价结算清单'!#REF!&gt;0,'2.报价结算清单'!#REF!&lt;&gt;0,'2.报价结算清单'!#REF!&lt;&gt;0),'2.报价结算清单'!#REF!,"")</f>
        <v>#REF!</v>
      </c>
      <c r="I24" s="233" t="e">
        <f>IF(AND('2.报价结算清单'!#REF!&gt;0,'2.报价结算清单'!#REF!&lt;&gt;0,'2.报价结算清单'!#REF!&lt;&gt;0),'2.报价结算清单'!#REF!,"")</f>
        <v>#REF!</v>
      </c>
      <c r="J24" s="233" t="e">
        <f>IF(AND('2.报价结算清单'!#REF!&gt;0,'2.报价结算清单'!#REF!&lt;&gt;0,'2.报价结算清单'!#REF!&lt;&gt;0),'2.报价结算清单'!#REF!,"")</f>
        <v>#REF!</v>
      </c>
      <c r="K24" s="233" t="e">
        <f>IF(AND('2.报价结算清单'!#REF!&gt;0,'2.报价结算清单'!#REF!&lt;&gt;0,'2.报价结算清单'!#REF!&lt;&gt;0),'2.报价结算清单'!#REF!,"")</f>
        <v>#REF!</v>
      </c>
      <c r="L24" s="233" t="e">
        <f>IF(AND('2.报价结算清单'!#REF!&gt;0,'2.报价结算清单'!#REF!&lt;&gt;0,'2.报价结算清单'!#REF!&lt;&gt;0),"天","")</f>
        <v>#REF!</v>
      </c>
      <c r="M24" s="236" t="e">
        <f t="shared" si="2"/>
        <v>#REF!</v>
      </c>
      <c r="N24" s="216" t="str">
        <f t="shared" si="3"/>
        <v/>
      </c>
      <c r="O24" s="216" t="e">
        <f>IF(AND('2.报价结算清单'!#REF!&gt;0,'2.报价结算清单'!#REF!&lt;&gt;0,'2.报价结算清单'!#REF!&lt;&gt;0),'2.报价结算清单'!#REF!,"")</f>
        <v>#REF!</v>
      </c>
      <c r="P24" s="216" t="e">
        <f>IF(AND('2.报价结算清单'!#REF!&gt;0,'2.报价结算清单'!#REF!&lt;&gt;0,'2.报价结算清单'!#REF!&lt;&gt;0),'2.报价结算清单'!#REF!,"")</f>
        <v>#REF!</v>
      </c>
      <c r="Q24" s="216" t="e">
        <f>IF(F24="",J24,VLOOKUP(F24,框架条目清单!A:K,4,FALSE))</f>
        <v>#REF!</v>
      </c>
      <c r="R24" s="237" t="e">
        <f>IF($A24="","",'2.报价结算清单'!$K$86)</f>
        <v>#REF!</v>
      </c>
      <c r="S24" s="236" t="e">
        <f>IF($A24="","",'2.报价结算清单'!$E$86)</f>
        <v>#REF!</v>
      </c>
      <c r="T24" s="216" t="e">
        <f>IF(F24="","",VLOOKUP(F24,框架条目清单!A:K,7,FALSE))</f>
        <v>#REF!</v>
      </c>
      <c r="U24" s="216" t="e">
        <f>IF(F24="","",VLOOKUP(F24,框架条目清单!A:K,8,FALSE))</f>
        <v>#REF!</v>
      </c>
      <c r="V24" s="216" t="e">
        <f>IF(F24="","",VLOOKUP(F24,框架条目清单!A:K,9,FALSE))</f>
        <v>#REF!</v>
      </c>
    </row>
    <row r="25" spans="1:22">
      <c r="A25" s="216" t="e">
        <f>IF(AND('2.报价结算清单'!#REF!&gt;0,'2.报价结算清单'!#REF!&lt;&gt;0,'2.报价结算清单'!#REF!&lt;&gt;0),'2.报价结算清单'!#REF!,"")</f>
        <v>#REF!</v>
      </c>
      <c r="B25" s="216" t="e">
        <f>_xlfn.IFNA(VLOOKUP(A25,'3.框架内物料'!$A:$I,3,0),A25)</f>
        <v>#REF!</v>
      </c>
      <c r="C25" s="216" t="e">
        <f>IF(AND('2.报价结算清单'!#REF!&gt;0,'2.报价结算清单'!#REF!&lt;&gt;0,'2.报价结算清单'!#REF!&lt;&gt;0),'2.报价结算清单'!#REF!,"")</f>
        <v>#REF!</v>
      </c>
      <c r="D25" s="216" t="e">
        <f>IF(AND('2.报价结算清单'!#REF!&gt;0,'2.报价结算清单'!#REF!&lt;&gt;0,'2.报价结算清单'!#REF!&lt;&gt;0),'2.报价结算清单'!#REF!,"")</f>
        <v>#REF!</v>
      </c>
      <c r="E25" s="216" t="e">
        <f>IF(AND('2.报价结算清单'!#REF!&gt;0,'2.报价结算清单'!#REF!&lt;&gt;0,'2.报价结算清单'!#REF!&lt;&gt;0),'2.报价结算清单'!#REF!,"")</f>
        <v>#REF!</v>
      </c>
      <c r="F25" s="233" t="e">
        <f>_xlfn.IFNA(IF($A25="","",IF(VLOOKUP($A25,'3.框架内物料'!$A:$I,2,0)="","",VLOOKUP($A25,'3.框架内物料'!$A:$I,2,0))),"")</f>
        <v>#REF!</v>
      </c>
      <c r="G25" s="214" t="e">
        <f>IF(AND('2.报价结算清单'!#REF!&gt;0,'2.报价结算清单'!#REF!&lt;&gt;0,'2.报价结算清单'!#REF!&lt;&gt;0),'2.报价结算清单'!#REF!,"")</f>
        <v>#REF!</v>
      </c>
      <c r="H25" s="234" t="e">
        <f>IF(AND('2.报价结算清单'!#REF!&gt;0,'2.报价结算清单'!#REF!&lt;&gt;0,'2.报价结算清单'!#REF!&lt;&gt;0),'2.报价结算清单'!#REF!,"")</f>
        <v>#REF!</v>
      </c>
      <c r="I25" s="233" t="e">
        <f>IF(AND('2.报价结算清单'!#REF!&gt;0,'2.报价结算清单'!#REF!&lt;&gt;0,'2.报价结算清单'!#REF!&lt;&gt;0),'2.报价结算清单'!#REF!,"")</f>
        <v>#REF!</v>
      </c>
      <c r="J25" s="233" t="e">
        <f>IF(AND('2.报价结算清单'!#REF!&gt;0,'2.报价结算清单'!#REF!&lt;&gt;0,'2.报价结算清单'!#REF!&lt;&gt;0),'2.报价结算清单'!#REF!,"")</f>
        <v>#REF!</v>
      </c>
      <c r="K25" s="233" t="e">
        <f>IF(AND('2.报价结算清单'!#REF!&gt;0,'2.报价结算清单'!#REF!&lt;&gt;0,'2.报价结算清单'!#REF!&lt;&gt;0),'2.报价结算清单'!#REF!,"")</f>
        <v>#REF!</v>
      </c>
      <c r="L25" s="233" t="e">
        <f>IF(AND('2.报价结算清单'!#REF!&gt;0,'2.报价结算清单'!#REF!&lt;&gt;0,'2.报价结算清单'!#REF!&lt;&gt;0),"天","")</f>
        <v>#REF!</v>
      </c>
      <c r="M25" s="236" t="e">
        <f t="shared" si="2"/>
        <v>#REF!</v>
      </c>
      <c r="N25" s="216" t="str">
        <f t="shared" si="3"/>
        <v/>
      </c>
      <c r="O25" s="216" t="e">
        <f>IF(AND('2.报价结算清单'!#REF!&gt;0,'2.报价结算清单'!#REF!&lt;&gt;0,'2.报价结算清单'!#REF!&lt;&gt;0),'2.报价结算清单'!#REF!,"")</f>
        <v>#REF!</v>
      </c>
      <c r="P25" s="216" t="e">
        <f>IF(AND('2.报价结算清单'!#REF!&gt;0,'2.报价结算清单'!#REF!&lt;&gt;0,'2.报价结算清单'!#REF!&lt;&gt;0),'2.报价结算清单'!#REF!,"")</f>
        <v>#REF!</v>
      </c>
      <c r="Q25" s="216" t="e">
        <f>IF(F25="",J25,VLOOKUP(F25,框架条目清单!A:K,4,FALSE))</f>
        <v>#REF!</v>
      </c>
      <c r="R25" s="237" t="e">
        <f>IF($A25="","",'2.报价结算清单'!$K$86)</f>
        <v>#REF!</v>
      </c>
      <c r="S25" s="236" t="e">
        <f>IF($A25="","",'2.报价结算清单'!$E$86)</f>
        <v>#REF!</v>
      </c>
      <c r="T25" s="216" t="e">
        <f>IF(F25="","",VLOOKUP(F25,框架条目清单!A:K,7,FALSE))</f>
        <v>#REF!</v>
      </c>
      <c r="U25" s="216" t="e">
        <f>IF(F25="","",VLOOKUP(F25,框架条目清单!A:K,8,FALSE))</f>
        <v>#REF!</v>
      </c>
      <c r="V25" s="216" t="e">
        <f>IF(F25="","",VLOOKUP(F25,框架条目清单!A:K,9,FALSE))</f>
        <v>#REF!</v>
      </c>
    </row>
    <row r="26" spans="1:22">
      <c r="A26" s="216" t="e">
        <f>IF(AND('2.报价结算清单'!#REF!&gt;0,'2.报价结算清单'!#REF!&lt;&gt;0,'2.报价结算清单'!#REF!&lt;&gt;0),'2.报价结算清单'!#REF!,"")</f>
        <v>#REF!</v>
      </c>
      <c r="B26" s="216" t="e">
        <f>_xlfn.IFNA(VLOOKUP(A26,'3.框架内物料'!$A:$I,3,0),A26)</f>
        <v>#REF!</v>
      </c>
      <c r="C26" s="216" t="e">
        <f>IF(AND('2.报价结算清单'!#REF!&gt;0,'2.报价结算清单'!#REF!&lt;&gt;0,'2.报价结算清单'!#REF!&lt;&gt;0),'2.报价结算清单'!#REF!,"")</f>
        <v>#REF!</v>
      </c>
      <c r="D26" s="216" t="e">
        <f>IF(AND('2.报价结算清单'!#REF!&gt;0,'2.报价结算清单'!#REF!&lt;&gt;0,'2.报价结算清单'!#REF!&lt;&gt;0),'2.报价结算清单'!#REF!,"")</f>
        <v>#REF!</v>
      </c>
      <c r="E26" s="216" t="e">
        <f>IF(AND('2.报价结算清单'!#REF!&gt;0,'2.报价结算清单'!#REF!&lt;&gt;0,'2.报价结算清单'!#REF!&lt;&gt;0),'2.报价结算清单'!#REF!,"")</f>
        <v>#REF!</v>
      </c>
      <c r="F26" s="233" t="e">
        <f>_xlfn.IFNA(IF($A26="","",IF(VLOOKUP($A26,'3.框架内物料'!$A:$I,2,0)="","",VLOOKUP($A26,'3.框架内物料'!$A:$I,2,0))),"")</f>
        <v>#REF!</v>
      </c>
      <c r="G26" s="214" t="e">
        <f>IF(AND('2.报价结算清单'!#REF!&gt;0,'2.报价结算清单'!#REF!&lt;&gt;0,'2.报价结算清单'!#REF!&lt;&gt;0),'2.报价结算清单'!#REF!,"")</f>
        <v>#REF!</v>
      </c>
      <c r="H26" s="234" t="e">
        <f>IF(AND('2.报价结算清单'!#REF!&gt;0,'2.报价结算清单'!#REF!&lt;&gt;0,'2.报价结算清单'!#REF!&lt;&gt;0),'2.报价结算清单'!#REF!,"")</f>
        <v>#REF!</v>
      </c>
      <c r="I26" s="233" t="e">
        <f>IF(AND('2.报价结算清单'!#REF!&gt;0,'2.报价结算清单'!#REF!&lt;&gt;0,'2.报价结算清单'!#REF!&lt;&gt;0),'2.报价结算清单'!#REF!,"")</f>
        <v>#REF!</v>
      </c>
      <c r="J26" s="233" t="e">
        <f>IF(AND('2.报价结算清单'!#REF!&gt;0,'2.报价结算清单'!#REF!&lt;&gt;0,'2.报价结算清单'!#REF!&lt;&gt;0),'2.报价结算清单'!#REF!,"")</f>
        <v>#REF!</v>
      </c>
      <c r="K26" s="233" t="e">
        <f>IF(AND('2.报价结算清单'!#REF!&gt;0,'2.报价结算清单'!#REF!&lt;&gt;0,'2.报价结算清单'!#REF!&lt;&gt;0),'2.报价结算清单'!#REF!,"")</f>
        <v>#REF!</v>
      </c>
      <c r="L26" s="233" t="e">
        <f>IF(AND('2.报价结算清单'!#REF!&gt;0,'2.报价结算清单'!#REF!&lt;&gt;0,'2.报价结算清单'!#REF!&lt;&gt;0),"天","")</f>
        <v>#REF!</v>
      </c>
      <c r="M26" s="236" t="e">
        <f t="shared" si="2"/>
        <v>#REF!</v>
      </c>
      <c r="N26" s="216" t="str">
        <f t="shared" si="3"/>
        <v/>
      </c>
      <c r="O26" s="216" t="e">
        <f>IF(AND('2.报价结算清单'!#REF!&gt;0,'2.报价结算清单'!#REF!&lt;&gt;0,'2.报价结算清单'!#REF!&lt;&gt;0),'2.报价结算清单'!#REF!,"")</f>
        <v>#REF!</v>
      </c>
      <c r="P26" s="216" t="e">
        <f>IF(AND('2.报价结算清单'!#REF!&gt;0,'2.报价结算清单'!#REF!&lt;&gt;0,'2.报价结算清单'!#REF!&lt;&gt;0),'2.报价结算清单'!#REF!,"")</f>
        <v>#REF!</v>
      </c>
      <c r="Q26" s="216" t="e">
        <f>IF(F26="",J26,VLOOKUP(F26,框架条目清单!A:K,4,FALSE))</f>
        <v>#REF!</v>
      </c>
      <c r="R26" s="237" t="e">
        <f>IF($A26="","",'2.报价结算清单'!$K$86)</f>
        <v>#REF!</v>
      </c>
      <c r="S26" s="236" t="e">
        <f>IF($A26="","",'2.报价结算清单'!$E$86)</f>
        <v>#REF!</v>
      </c>
      <c r="T26" s="216" t="e">
        <f>IF(F26="","",VLOOKUP(F26,框架条目清单!A:K,7,FALSE))</f>
        <v>#REF!</v>
      </c>
      <c r="U26" s="216" t="e">
        <f>IF(F26="","",VLOOKUP(F26,框架条目清单!A:K,8,FALSE))</f>
        <v>#REF!</v>
      </c>
      <c r="V26" s="216" t="e">
        <f>IF(F26="","",VLOOKUP(F26,框架条目清单!A:K,9,FALSE))</f>
        <v>#REF!</v>
      </c>
    </row>
    <row r="27" spans="1:22">
      <c r="A27" s="216" t="str">
        <f>IF(AND('2.报价结算清单'!$P18&gt;0,'2.报价结算清单'!$B18&lt;&gt;0,'2.报价结算清单'!$F18&lt;&gt;0),'2.报价结算清单'!$F18,"")</f>
        <v/>
      </c>
      <c r="B27" s="216" t="str">
        <f>_xlfn.IFNA(VLOOKUP(A27,'3.框架内物料'!$A:$I,3,0),A27)</f>
        <v/>
      </c>
      <c r="C27" s="216" t="str">
        <f>IF(AND('2.报价结算清单'!$P18&gt;0,'2.报价结算清单'!$B18&lt;&gt;0,'2.报价结算清单'!C18&lt;&gt;0),'2.报价结算清单'!C18,"")</f>
        <v/>
      </c>
      <c r="D27" s="216" t="str">
        <f>IF(AND('2.报价结算清单'!$P18&gt;0,'2.报价结算清单'!$B18&lt;&gt;0,'2.报价结算清单'!D18&lt;&gt;0),'2.报价结算清单'!D18,"")</f>
        <v/>
      </c>
      <c r="E27" s="216" t="str">
        <f>IF(AND('2.报价结算清单'!$P18&gt;0,'2.报价结算清单'!$B18&lt;&gt;0,'2.报价结算清单'!E18&lt;&gt;0),'2.报价结算清单'!E18,"")</f>
        <v/>
      </c>
      <c r="F27" s="233" t="str">
        <f>_xlfn.IFNA(IF($A27="","",IF(VLOOKUP($A27,'3.框架内物料'!$A:$I,2,0)="","",VLOOKUP($A27,'3.框架内物料'!$A:$I,2,0))),"")</f>
        <v/>
      </c>
      <c r="G27" s="214" t="str">
        <f>IF(AND('2.报价结算清单'!$P18&gt;0,'2.报价结算清单'!$B18&lt;&gt;0,'2.报价结算清单'!H18&lt;&gt;0),'2.报价结算清单'!H18,"")</f>
        <v/>
      </c>
      <c r="H27" s="234" t="str">
        <f>IF(AND('2.报价结算清单'!$P18&gt;0,'2.报价结算清单'!$B18&lt;&gt;0,'2.报价结算清单'!$F18&lt;&gt;0),'2.报价结算清单'!J18,"")</f>
        <v/>
      </c>
      <c r="I27" s="233" t="str">
        <f>IF(AND('2.报价结算清单'!$P18&gt;0,'2.报价结算清单'!$B18&lt;&gt;0,'2.报价结算清单'!$F18&lt;&gt;0),'2.报价结算清单'!L18,"")</f>
        <v/>
      </c>
      <c r="J27" s="233" t="str">
        <f>IF(AND('2.报价结算清单'!$P18&gt;0,'2.报价结算清单'!$B18&lt;&gt;0,'2.报价结算清单'!I18&lt;&gt;0),'2.报价结算清单'!I18,"")</f>
        <v/>
      </c>
      <c r="K27" s="233" t="str">
        <f>IF(AND('2.报价结算清单'!$P18&gt;0,'2.报价结算清单'!$B18&lt;&gt;0,'2.报价结算清单'!$F18&lt;&gt;0),'2.报价结算清单'!N18,"")</f>
        <v/>
      </c>
      <c r="L27" s="233" t="str">
        <f>IF(AND('2.报价结算清单'!$P18&gt;0,'2.报价结算清单'!$B18&lt;&gt;0,'2.报价结算清单'!I18&lt;&gt;0),"天","")</f>
        <v/>
      </c>
      <c r="M27" s="236" t="str">
        <f t="shared" si="2"/>
        <v/>
      </c>
      <c r="N27" s="216" t="str">
        <f t="shared" si="3"/>
        <v/>
      </c>
      <c r="O27" s="216" t="str">
        <f>IF(AND('2.报价结算清单'!$P18&gt;0,'2.报价结算清单'!$B18&lt;&gt;0,'2.报价结算清单'!S18&lt;&gt;0),'2.报价结算清单'!S18,"")</f>
        <v/>
      </c>
      <c r="P27" s="216" t="str">
        <f>IF(AND('2.报价结算清单'!$P18&gt;0,'2.报价结算清单'!$B18&lt;&gt;0,'2.报价结算清单'!T18&lt;&gt;0),'2.报价结算清单'!T18,"")</f>
        <v/>
      </c>
      <c r="Q27" s="216" t="str">
        <f>IF(F27="",J27,VLOOKUP(F27,框架条目清单!A:K,4,FALSE))</f>
        <v/>
      </c>
      <c r="R27" s="237" t="str">
        <f>IF($A27="","",'2.报价结算清单'!$K$86)</f>
        <v/>
      </c>
      <c r="S27" s="236" t="str">
        <f>IF($A27="","",'2.报价结算清单'!$E$86)</f>
        <v/>
      </c>
      <c r="T27" s="216" t="str">
        <f>IF(F27="","",VLOOKUP(F27,框架条目清单!A:K,7,FALSE))</f>
        <v/>
      </c>
      <c r="U27" s="216" t="str">
        <f>IF(F27="","",VLOOKUP(F27,框架条目清单!A:K,8,FALSE))</f>
        <v/>
      </c>
      <c r="V27" s="216" t="str">
        <f>IF(F27="","",VLOOKUP(F27,框架条目清单!A:K,9,FALSE))</f>
        <v/>
      </c>
    </row>
    <row r="28" spans="1:22">
      <c r="A28" s="216" t="str">
        <f>IF(AND('2.报价结算清单'!$P19&gt;0,'2.报价结算清单'!$B19&lt;&gt;0,'2.报价结算清单'!$F19&lt;&gt;0),'2.报价结算清单'!$F19,"")</f>
        <v/>
      </c>
      <c r="B28" s="216" t="str">
        <f>_xlfn.IFNA(VLOOKUP(A28,'3.框架内物料'!$A:$I,3,0),A28)</f>
        <v/>
      </c>
      <c r="C28" s="216" t="str">
        <f>IF(AND('2.报价结算清单'!$P19&gt;0,'2.报价结算清单'!$B19&lt;&gt;0,'2.报价结算清单'!C19&lt;&gt;0),'2.报价结算清单'!C19,"")</f>
        <v/>
      </c>
      <c r="D28" s="216" t="str">
        <f>IF(AND('2.报价结算清单'!$P19&gt;0,'2.报价结算清单'!$B19&lt;&gt;0,'2.报价结算清单'!D19&lt;&gt;0),'2.报价结算清单'!D19,"")</f>
        <v/>
      </c>
      <c r="E28" s="216" t="str">
        <f>IF(AND('2.报价结算清单'!$P19&gt;0,'2.报价结算清单'!$B19&lt;&gt;0,'2.报价结算清单'!E19&lt;&gt;0),'2.报价结算清单'!E19,"")</f>
        <v/>
      </c>
      <c r="F28" s="233" t="str">
        <f>_xlfn.IFNA(IF($A28="","",IF(VLOOKUP($A28,'3.框架内物料'!$A:$I,2,0)="","",VLOOKUP($A28,'3.框架内物料'!$A:$I,2,0))),"")</f>
        <v/>
      </c>
      <c r="G28" s="214" t="str">
        <f>IF(AND('2.报价结算清单'!$P19&gt;0,'2.报价结算清单'!$B19&lt;&gt;0,'2.报价结算清单'!H19&lt;&gt;0),'2.报价结算清单'!H19,"")</f>
        <v/>
      </c>
      <c r="H28" s="234" t="str">
        <f>IF(AND('2.报价结算清单'!$P19&gt;0,'2.报价结算清单'!$B19&lt;&gt;0,'2.报价结算清单'!$F19&lt;&gt;0),'2.报价结算清单'!J19,"")</f>
        <v/>
      </c>
      <c r="I28" s="233" t="str">
        <f>IF(AND('2.报价结算清单'!$P19&gt;0,'2.报价结算清单'!$B19&lt;&gt;0,'2.报价结算清单'!$F19&lt;&gt;0),'2.报价结算清单'!L19,"")</f>
        <v/>
      </c>
      <c r="J28" s="233" t="str">
        <f>IF(AND('2.报价结算清单'!$P19&gt;0,'2.报价结算清单'!$B19&lt;&gt;0,'2.报价结算清单'!I19&lt;&gt;0),'2.报价结算清单'!I19,"")</f>
        <v/>
      </c>
      <c r="K28" s="233" t="str">
        <f>IF(AND('2.报价结算清单'!$P19&gt;0,'2.报价结算清单'!$B19&lt;&gt;0,'2.报价结算清单'!$F19&lt;&gt;0),'2.报价结算清单'!N19,"")</f>
        <v/>
      </c>
      <c r="L28" s="233" t="str">
        <f>IF(AND('2.报价结算清单'!$P19&gt;0,'2.报价结算清单'!$B19&lt;&gt;0,'2.报价结算清单'!I19&lt;&gt;0),"天","")</f>
        <v/>
      </c>
      <c r="M28" s="236" t="str">
        <f t="shared" si="2"/>
        <v/>
      </c>
      <c r="N28" s="216" t="str">
        <f t="shared" si="3"/>
        <v/>
      </c>
      <c r="O28" s="216" t="str">
        <f>IF(AND('2.报价结算清单'!$P19&gt;0,'2.报价结算清单'!$B19&lt;&gt;0,'2.报价结算清单'!S19&lt;&gt;0),'2.报价结算清单'!S19,"")</f>
        <v/>
      </c>
      <c r="P28" s="216" t="str">
        <f>IF(AND('2.报价结算清单'!$P19&gt;0,'2.报价结算清单'!$B19&lt;&gt;0,'2.报价结算清单'!T19&lt;&gt;0),'2.报价结算清单'!T19,"")</f>
        <v/>
      </c>
      <c r="Q28" s="216" t="str">
        <f>IF(F28="",J28,VLOOKUP(F28,框架条目清单!A:K,4,FALSE))</f>
        <v/>
      </c>
      <c r="R28" s="237" t="str">
        <f>IF($A28="","",'2.报价结算清单'!$K$86)</f>
        <v/>
      </c>
      <c r="S28" s="236" t="str">
        <f>IF($A28="","",'2.报价结算清单'!$E$86)</f>
        <v/>
      </c>
      <c r="T28" s="216" t="str">
        <f>IF(F28="","",VLOOKUP(F28,框架条目清单!A:K,7,FALSE))</f>
        <v/>
      </c>
      <c r="U28" s="216" t="str">
        <f>IF(F28="","",VLOOKUP(F28,框架条目清单!A:K,8,FALSE))</f>
        <v/>
      </c>
      <c r="V28" s="216" t="str">
        <f>IF(F28="","",VLOOKUP(F28,框架条目清单!A:K,9,FALSE))</f>
        <v/>
      </c>
    </row>
    <row r="29" spans="1:22">
      <c r="A29" s="216" t="str">
        <f>IF(AND('2.报价结算清单'!$P20&gt;0,'2.报价结算清单'!$B20&lt;&gt;0,'2.报价结算清单'!$F20&lt;&gt;0),'2.报价结算清单'!$F20,"")</f>
        <v/>
      </c>
      <c r="B29" s="216" t="str">
        <f>_xlfn.IFNA(VLOOKUP(A29,'3.框架内物料'!$A:$I,3,0),A29)</f>
        <v/>
      </c>
      <c r="C29" s="216" t="str">
        <f>IF(AND('2.报价结算清单'!$P20&gt;0,'2.报价结算清单'!$B20&lt;&gt;0,'2.报价结算清单'!C20&lt;&gt;0),'2.报价结算清单'!C20,"")</f>
        <v/>
      </c>
      <c r="D29" s="216" t="str">
        <f>IF(AND('2.报价结算清单'!$P20&gt;0,'2.报价结算清单'!$B20&lt;&gt;0,'2.报价结算清单'!D20&lt;&gt;0),'2.报价结算清单'!D20,"")</f>
        <v/>
      </c>
      <c r="E29" s="216" t="str">
        <f>IF(AND('2.报价结算清单'!$P20&gt;0,'2.报价结算清单'!$B20&lt;&gt;0,'2.报价结算清单'!E20&lt;&gt;0),'2.报价结算清单'!E20,"")</f>
        <v/>
      </c>
      <c r="F29" s="233" t="str">
        <f>_xlfn.IFNA(IF($A29="","",IF(VLOOKUP($A29,'3.框架内物料'!$A:$I,2,0)="","",VLOOKUP($A29,'3.框架内物料'!$A:$I,2,0))),"")</f>
        <v/>
      </c>
      <c r="G29" s="214" t="str">
        <f>IF(AND('2.报价结算清单'!$P20&gt;0,'2.报价结算清单'!$B20&lt;&gt;0,'2.报价结算清单'!H20&lt;&gt;0),'2.报价结算清单'!H20,"")</f>
        <v/>
      </c>
      <c r="H29" s="234" t="str">
        <f>IF(AND('2.报价结算清单'!$P20&gt;0,'2.报价结算清单'!$B20&lt;&gt;0,'2.报价结算清单'!$F20&lt;&gt;0),'2.报价结算清单'!J20,"")</f>
        <v/>
      </c>
      <c r="I29" s="233" t="str">
        <f>IF(AND('2.报价结算清单'!$P20&gt;0,'2.报价结算清单'!$B20&lt;&gt;0,'2.报价结算清单'!$F20&lt;&gt;0),'2.报价结算清单'!L20,"")</f>
        <v/>
      </c>
      <c r="J29" s="233" t="str">
        <f>IF(AND('2.报价结算清单'!$P20&gt;0,'2.报价结算清单'!$B20&lt;&gt;0,'2.报价结算清单'!I20&lt;&gt;0),'2.报价结算清单'!I20,"")</f>
        <v/>
      </c>
      <c r="K29" s="233" t="str">
        <f>IF(AND('2.报价结算清单'!$P20&gt;0,'2.报价结算清单'!$B20&lt;&gt;0,'2.报价结算清单'!$F20&lt;&gt;0),'2.报价结算清单'!N20,"")</f>
        <v/>
      </c>
      <c r="L29" s="233" t="str">
        <f>IF(AND('2.报价结算清单'!$P20&gt;0,'2.报价结算清单'!$B20&lt;&gt;0,'2.报价结算清单'!I20&lt;&gt;0),"天","")</f>
        <v/>
      </c>
      <c r="M29" s="236" t="str">
        <f t="shared" si="2"/>
        <v/>
      </c>
      <c r="N29" s="216" t="str">
        <f t="shared" si="3"/>
        <v/>
      </c>
      <c r="O29" s="216" t="str">
        <f>IF(AND('2.报价结算清单'!$P20&gt;0,'2.报价结算清单'!$B20&lt;&gt;0,'2.报价结算清单'!S20&lt;&gt;0),'2.报价结算清单'!S20,"")</f>
        <v/>
      </c>
      <c r="P29" s="216" t="str">
        <f>IF(AND('2.报价结算清单'!$P20&gt;0,'2.报价结算清单'!$B20&lt;&gt;0,'2.报价结算清单'!T20&lt;&gt;0),'2.报价结算清单'!T20,"")</f>
        <v/>
      </c>
      <c r="Q29" s="216" t="str">
        <f>IF(F29="",J29,VLOOKUP(F29,框架条目清单!A:K,4,FALSE))</f>
        <v/>
      </c>
      <c r="R29" s="237" t="str">
        <f>IF($A29="","",'2.报价结算清单'!$K$86)</f>
        <v/>
      </c>
      <c r="S29" s="236" t="str">
        <f>IF($A29="","",'2.报价结算清单'!$E$86)</f>
        <v/>
      </c>
      <c r="T29" s="216" t="str">
        <f>IF(F29="","",VLOOKUP(F29,框架条目清单!A:K,7,FALSE))</f>
        <v/>
      </c>
      <c r="U29" s="216" t="str">
        <f>IF(F29="","",VLOOKUP(F29,框架条目清单!A:K,8,FALSE))</f>
        <v/>
      </c>
      <c r="V29" s="216" t="str">
        <f>IF(F29="","",VLOOKUP(F29,框架条目清单!A:K,9,FALSE))</f>
        <v/>
      </c>
    </row>
    <row r="30" spans="1:22">
      <c r="A30" s="216" t="str">
        <f>IF(AND('2.报价结算清单'!$P21&gt;0,'2.报价结算清单'!$B21&lt;&gt;0,'2.报价结算清单'!$F21&lt;&gt;0),'2.报价结算清单'!$F21,"")</f>
        <v/>
      </c>
      <c r="B30" s="216" t="str">
        <f>_xlfn.IFNA(VLOOKUP(A30,'3.框架内物料'!$A:$I,3,0),A30)</f>
        <v/>
      </c>
      <c r="C30" s="216" t="str">
        <f>IF(AND('2.报价结算清单'!$P21&gt;0,'2.报价结算清单'!$B21&lt;&gt;0,'2.报价结算清单'!C21&lt;&gt;0),'2.报价结算清单'!C21,"")</f>
        <v/>
      </c>
      <c r="D30" s="216" t="str">
        <f>IF(AND('2.报价结算清单'!$P21&gt;0,'2.报价结算清单'!$B21&lt;&gt;0,'2.报价结算清单'!D21&lt;&gt;0),'2.报价结算清单'!D21,"")</f>
        <v/>
      </c>
      <c r="E30" s="216" t="str">
        <f>IF(AND('2.报价结算清单'!$P21&gt;0,'2.报价结算清单'!$B21&lt;&gt;0,'2.报价结算清单'!E21&lt;&gt;0),'2.报价结算清单'!E21,"")</f>
        <v/>
      </c>
      <c r="F30" s="233" t="str">
        <f>_xlfn.IFNA(IF($A30="","",IF(VLOOKUP($A30,'3.框架内物料'!$A:$I,2,0)="","",VLOOKUP($A30,'3.框架内物料'!$A:$I,2,0))),"")</f>
        <v/>
      </c>
      <c r="G30" s="214" t="str">
        <f>IF(AND('2.报价结算清单'!$P21&gt;0,'2.报价结算清单'!$B21&lt;&gt;0,'2.报价结算清单'!H21&lt;&gt;0),'2.报价结算清单'!H21,"")</f>
        <v/>
      </c>
      <c r="H30" s="234" t="str">
        <f>IF(AND('2.报价结算清单'!$P21&gt;0,'2.报价结算清单'!$B21&lt;&gt;0,'2.报价结算清单'!$F21&lt;&gt;0),'2.报价结算清单'!J21,"")</f>
        <v/>
      </c>
      <c r="I30" s="233" t="str">
        <f>IF(AND('2.报价结算清单'!$P21&gt;0,'2.报价结算清单'!$B21&lt;&gt;0,'2.报价结算清单'!$F21&lt;&gt;0),'2.报价结算清单'!L21,"")</f>
        <v/>
      </c>
      <c r="J30" s="233" t="str">
        <f>IF(AND('2.报价结算清单'!$P21&gt;0,'2.报价结算清单'!$B21&lt;&gt;0,'2.报价结算清单'!I21&lt;&gt;0),'2.报价结算清单'!I21,"")</f>
        <v/>
      </c>
      <c r="K30" s="233" t="str">
        <f>IF(AND('2.报价结算清单'!$P21&gt;0,'2.报价结算清单'!$B21&lt;&gt;0,'2.报价结算清单'!$F21&lt;&gt;0),'2.报价结算清单'!N21,"")</f>
        <v/>
      </c>
      <c r="L30" s="233" t="str">
        <f>IF(AND('2.报价结算清单'!$P21&gt;0,'2.报价结算清单'!$B21&lt;&gt;0,'2.报价结算清单'!I21&lt;&gt;0),"天","")</f>
        <v/>
      </c>
      <c r="M30" s="236" t="str">
        <f t="shared" si="2"/>
        <v/>
      </c>
      <c r="N30" s="216" t="str">
        <f t="shared" si="3"/>
        <v/>
      </c>
      <c r="O30" s="216" t="str">
        <f>IF(AND('2.报价结算清单'!$P21&gt;0,'2.报价结算清单'!$B21&lt;&gt;0,'2.报价结算清单'!S21&lt;&gt;0),'2.报价结算清单'!S21,"")</f>
        <v/>
      </c>
      <c r="P30" s="216" t="str">
        <f>IF(AND('2.报价结算清单'!$P21&gt;0,'2.报价结算清单'!$B21&lt;&gt;0,'2.报价结算清单'!T21&lt;&gt;0),'2.报价结算清单'!T21,"")</f>
        <v/>
      </c>
      <c r="Q30" s="216" t="str">
        <f>IF(F30="",J30,VLOOKUP(F30,框架条目清单!A:K,4,FALSE))</f>
        <v/>
      </c>
      <c r="R30" s="237" t="str">
        <f>IF($A30="","",'2.报价结算清单'!$K$86)</f>
        <v/>
      </c>
      <c r="S30" s="236" t="str">
        <f>IF($A30="","",'2.报价结算清单'!$E$86)</f>
        <v/>
      </c>
      <c r="T30" s="216" t="str">
        <f>IF(F30="","",VLOOKUP(F30,框架条目清单!A:K,7,FALSE))</f>
        <v/>
      </c>
      <c r="U30" s="216" t="str">
        <f>IF(F30="","",VLOOKUP(F30,框架条目清单!A:K,8,FALSE))</f>
        <v/>
      </c>
      <c r="V30" s="216" t="str">
        <f>IF(F30="","",VLOOKUP(F30,框架条目清单!A:K,9,FALSE))</f>
        <v/>
      </c>
    </row>
    <row r="31" spans="1:22">
      <c r="A31" s="216" t="str">
        <f>IF(AND('2.报价结算清单'!$P22&gt;0,'2.报价结算清单'!$B22&lt;&gt;0,'2.报价结算清单'!$F22&lt;&gt;0),'2.报价结算清单'!$F22,"")</f>
        <v/>
      </c>
      <c r="B31" s="216" t="str">
        <f>_xlfn.IFNA(VLOOKUP(A31,'3.框架内物料'!$A:$I,3,0),A31)</f>
        <v/>
      </c>
      <c r="C31" s="216" t="str">
        <f>IF(AND('2.报价结算清单'!$P22&gt;0,'2.报价结算清单'!$B22&lt;&gt;0,'2.报价结算清单'!C22&lt;&gt;0),'2.报价结算清单'!C22,"")</f>
        <v/>
      </c>
      <c r="D31" s="216" t="str">
        <f>IF(AND('2.报价结算清单'!$P22&gt;0,'2.报价结算清单'!$B22&lt;&gt;0,'2.报价结算清单'!D22&lt;&gt;0),'2.报价结算清单'!D22,"")</f>
        <v/>
      </c>
      <c r="E31" s="216" t="str">
        <f>IF(AND('2.报价结算清单'!$P22&gt;0,'2.报价结算清单'!$B22&lt;&gt;0,'2.报价结算清单'!E22&lt;&gt;0),'2.报价结算清单'!E22,"")</f>
        <v/>
      </c>
      <c r="F31" s="233" t="str">
        <f>_xlfn.IFNA(IF($A31="","",IF(VLOOKUP($A31,'3.框架内物料'!$A:$I,2,0)="","",VLOOKUP($A31,'3.框架内物料'!$A:$I,2,0))),"")</f>
        <v/>
      </c>
      <c r="G31" s="214" t="str">
        <f>IF(AND('2.报价结算清单'!$P22&gt;0,'2.报价结算清单'!$B22&lt;&gt;0,'2.报价结算清单'!H22&lt;&gt;0),'2.报价结算清单'!H22,"")</f>
        <v/>
      </c>
      <c r="H31" s="234" t="str">
        <f>IF(AND('2.报价结算清单'!$P22&gt;0,'2.报价结算清单'!$B22&lt;&gt;0,'2.报价结算清单'!$F22&lt;&gt;0),'2.报价结算清单'!J22,"")</f>
        <v/>
      </c>
      <c r="I31" s="233" t="str">
        <f>IF(AND('2.报价结算清单'!$P22&gt;0,'2.报价结算清单'!$B22&lt;&gt;0,'2.报价结算清单'!$F22&lt;&gt;0),'2.报价结算清单'!L22,"")</f>
        <v/>
      </c>
      <c r="J31" s="233" t="str">
        <f>IF(AND('2.报价结算清单'!$P22&gt;0,'2.报价结算清单'!$B22&lt;&gt;0,'2.报价结算清单'!I22&lt;&gt;0),'2.报价结算清单'!I22,"")</f>
        <v/>
      </c>
      <c r="K31" s="233" t="str">
        <f>IF(AND('2.报价结算清单'!$P22&gt;0,'2.报价结算清单'!$B22&lt;&gt;0,'2.报价结算清单'!$F22&lt;&gt;0),'2.报价结算清单'!N22,"")</f>
        <v/>
      </c>
      <c r="L31" s="233" t="str">
        <f>IF(AND('2.报价结算清单'!$P22&gt;0,'2.报价结算清单'!$B22&lt;&gt;0,'2.报价结算清单'!I22&lt;&gt;0),"天","")</f>
        <v/>
      </c>
      <c r="M31" s="236" t="str">
        <f t="shared" si="2"/>
        <v/>
      </c>
      <c r="N31" s="216" t="str">
        <f t="shared" si="3"/>
        <v/>
      </c>
      <c r="O31" s="216" t="str">
        <f>IF(AND('2.报价结算清单'!$P22&gt;0,'2.报价结算清单'!$B22&lt;&gt;0,'2.报价结算清单'!S22&lt;&gt;0),'2.报价结算清单'!S22,"")</f>
        <v/>
      </c>
      <c r="P31" s="216" t="str">
        <f>IF(AND('2.报价结算清单'!$P22&gt;0,'2.报价结算清单'!$B22&lt;&gt;0,'2.报价结算清单'!T22&lt;&gt;0),'2.报价结算清单'!T22,"")</f>
        <v/>
      </c>
      <c r="Q31" s="216" t="str">
        <f>IF(F31="",J31,VLOOKUP(F31,框架条目清单!A:K,4,FALSE))</f>
        <v/>
      </c>
      <c r="R31" s="237" t="str">
        <f>IF($A31="","",'2.报价结算清单'!$K$86)</f>
        <v/>
      </c>
      <c r="S31" s="236" t="str">
        <f>IF($A31="","",'2.报价结算清单'!$E$86)</f>
        <v/>
      </c>
      <c r="T31" s="216" t="str">
        <f>IF(F31="","",VLOOKUP(F31,框架条目清单!A:K,7,FALSE))</f>
        <v/>
      </c>
      <c r="U31" s="216" t="str">
        <f>IF(F31="","",VLOOKUP(F31,框架条目清单!A:K,8,FALSE))</f>
        <v/>
      </c>
      <c r="V31" s="216" t="str">
        <f>IF(F31="","",VLOOKUP(F31,框架条目清单!A:K,9,FALSE))</f>
        <v/>
      </c>
    </row>
    <row r="32" spans="1:22">
      <c r="A32" s="216" t="str">
        <f>IF(AND('2.报价结算清单'!$P23&gt;0,'2.报价结算清单'!$B23&lt;&gt;0,'2.报价结算清单'!$F23&lt;&gt;0),'2.报价结算清单'!$F23,"")</f>
        <v/>
      </c>
      <c r="B32" s="216" t="str">
        <f>_xlfn.IFNA(VLOOKUP(A32,'3.框架内物料'!$A:$I,3,0),A32)</f>
        <v/>
      </c>
      <c r="C32" s="216" t="str">
        <f>IF(AND('2.报价结算清单'!$P23&gt;0,'2.报价结算清单'!$B23&lt;&gt;0,'2.报价结算清单'!C23&lt;&gt;0),'2.报价结算清单'!C23,"")</f>
        <v/>
      </c>
      <c r="D32" s="216" t="str">
        <f>IF(AND('2.报价结算清单'!$P23&gt;0,'2.报价结算清单'!$B23&lt;&gt;0,'2.报价结算清单'!D23&lt;&gt;0),'2.报价结算清单'!D23,"")</f>
        <v/>
      </c>
      <c r="E32" s="216" t="str">
        <f>IF(AND('2.报价结算清单'!$P23&gt;0,'2.报价结算清单'!$B23&lt;&gt;0,'2.报价结算清单'!E23&lt;&gt;0),'2.报价结算清单'!E23,"")</f>
        <v/>
      </c>
      <c r="F32" s="233" t="str">
        <f>_xlfn.IFNA(IF($A32="","",IF(VLOOKUP($A32,'3.框架内物料'!$A:$I,2,0)="","",VLOOKUP($A32,'3.框架内物料'!$A:$I,2,0))),"")</f>
        <v/>
      </c>
      <c r="G32" s="214" t="str">
        <f>IF(AND('2.报价结算清单'!$P23&gt;0,'2.报价结算清单'!$B23&lt;&gt;0,'2.报价结算清单'!H23&lt;&gt;0),'2.报价结算清单'!H23,"")</f>
        <v/>
      </c>
      <c r="H32" s="234" t="str">
        <f>IF(AND('2.报价结算清单'!$P23&gt;0,'2.报价结算清单'!$B23&lt;&gt;0,'2.报价结算清单'!$F23&lt;&gt;0),'2.报价结算清单'!J23,"")</f>
        <v/>
      </c>
      <c r="I32" s="233" t="str">
        <f>IF(AND('2.报价结算清单'!$P23&gt;0,'2.报价结算清单'!$B23&lt;&gt;0,'2.报价结算清单'!$F23&lt;&gt;0),'2.报价结算清单'!L23,"")</f>
        <v/>
      </c>
      <c r="J32" s="233" t="str">
        <f>IF(AND('2.报价结算清单'!$P23&gt;0,'2.报价结算清单'!$B23&lt;&gt;0,'2.报价结算清单'!I23&lt;&gt;0),'2.报价结算清单'!I23,"")</f>
        <v/>
      </c>
      <c r="K32" s="233" t="str">
        <f>IF(AND('2.报价结算清单'!$P23&gt;0,'2.报价结算清单'!$B23&lt;&gt;0,'2.报价结算清单'!$F23&lt;&gt;0),'2.报价结算清单'!N23,"")</f>
        <v/>
      </c>
      <c r="L32" s="233" t="str">
        <f>IF(AND('2.报价结算清单'!$P23&gt;0,'2.报价结算清单'!$B23&lt;&gt;0,'2.报价结算清单'!I23&lt;&gt;0),"天","")</f>
        <v/>
      </c>
      <c r="M32" s="236" t="str">
        <f t="shared" si="2"/>
        <v/>
      </c>
      <c r="N32" s="216" t="str">
        <f t="shared" si="3"/>
        <v/>
      </c>
      <c r="O32" s="216" t="str">
        <f>IF(AND('2.报价结算清单'!$P23&gt;0,'2.报价结算清单'!$B23&lt;&gt;0,'2.报价结算清单'!S23&lt;&gt;0),'2.报价结算清单'!S23,"")</f>
        <v/>
      </c>
      <c r="P32" s="216" t="str">
        <f>IF(AND('2.报价结算清单'!$P23&gt;0,'2.报价结算清单'!$B23&lt;&gt;0,'2.报价结算清单'!T23&lt;&gt;0),'2.报价结算清单'!T23,"")</f>
        <v/>
      </c>
      <c r="Q32" s="216" t="str">
        <f>IF(F32="",J32,VLOOKUP(F32,框架条目清单!A:K,4,FALSE))</f>
        <v/>
      </c>
      <c r="R32" s="237" t="str">
        <f>IF($A32="","",'2.报价结算清单'!$K$86)</f>
        <v/>
      </c>
      <c r="S32" s="236" t="str">
        <f>IF($A32="","",'2.报价结算清单'!$E$86)</f>
        <v/>
      </c>
      <c r="T32" s="216" t="str">
        <f>IF(F32="","",VLOOKUP(F32,框架条目清单!A:K,7,FALSE))</f>
        <v/>
      </c>
      <c r="U32" s="216" t="str">
        <f>IF(F32="","",VLOOKUP(F32,框架条目清单!A:K,8,FALSE))</f>
        <v/>
      </c>
      <c r="V32" s="216" t="str">
        <f>IF(F32="","",VLOOKUP(F32,框架条目清单!A:K,9,FALSE))</f>
        <v/>
      </c>
    </row>
    <row r="33" spans="1:22">
      <c r="A33" s="216" t="e">
        <f>IF(AND('2.报价结算清单'!#REF!&gt;0,'2.报价结算清单'!#REF!&lt;&gt;0,'2.报价结算清单'!#REF!&lt;&gt;0),'2.报价结算清单'!#REF!,"")</f>
        <v>#REF!</v>
      </c>
      <c r="B33" s="216" t="e">
        <f>_xlfn.IFNA(VLOOKUP(A33,'3.框架内物料'!$A:$I,3,0),A33)</f>
        <v>#REF!</v>
      </c>
      <c r="C33" s="216" t="e">
        <f>IF(AND('2.报价结算清单'!#REF!&gt;0,'2.报价结算清单'!#REF!&lt;&gt;0,'2.报价结算清单'!#REF!&lt;&gt;0),'2.报价结算清单'!#REF!,"")</f>
        <v>#REF!</v>
      </c>
      <c r="D33" s="216" t="e">
        <f>IF(AND('2.报价结算清单'!#REF!&gt;0,'2.报价结算清单'!#REF!&lt;&gt;0,'2.报价结算清单'!#REF!&lt;&gt;0),'2.报价结算清单'!#REF!,"")</f>
        <v>#REF!</v>
      </c>
      <c r="E33" s="216" t="e">
        <f>IF(AND('2.报价结算清单'!#REF!&gt;0,'2.报价结算清单'!#REF!&lt;&gt;0,'2.报价结算清单'!#REF!&lt;&gt;0),'2.报价结算清单'!#REF!,"")</f>
        <v>#REF!</v>
      </c>
      <c r="F33" s="233" t="e">
        <f>_xlfn.IFNA(IF($A33="","",IF(VLOOKUP($A33,'3.框架内物料'!$A:$I,2,0)="","",VLOOKUP($A33,'3.框架内物料'!$A:$I,2,0))),"")</f>
        <v>#REF!</v>
      </c>
      <c r="G33" s="214" t="e">
        <f>IF(AND('2.报价结算清单'!#REF!&gt;0,'2.报价结算清单'!#REF!&lt;&gt;0,'2.报价结算清单'!#REF!&lt;&gt;0),'2.报价结算清单'!#REF!,"")</f>
        <v>#REF!</v>
      </c>
      <c r="H33" s="234" t="e">
        <f>IF(AND('2.报价结算清单'!#REF!&gt;0,'2.报价结算清单'!#REF!&lt;&gt;0,'2.报价结算清单'!#REF!&lt;&gt;0),'2.报价结算清单'!#REF!,"")</f>
        <v>#REF!</v>
      </c>
      <c r="I33" s="233" t="e">
        <f>IF(AND('2.报价结算清单'!#REF!&gt;0,'2.报价结算清单'!#REF!&lt;&gt;0,'2.报价结算清单'!#REF!&lt;&gt;0),'2.报价结算清单'!#REF!,"")</f>
        <v>#REF!</v>
      </c>
      <c r="J33" s="233" t="e">
        <f>IF(AND('2.报价结算清单'!#REF!&gt;0,'2.报价结算清单'!#REF!&lt;&gt;0,'2.报价结算清单'!#REF!&lt;&gt;0),'2.报价结算清单'!#REF!,"")</f>
        <v>#REF!</v>
      </c>
      <c r="K33" s="233" t="e">
        <f>IF(AND('2.报价结算清单'!#REF!&gt;0,'2.报价结算清单'!#REF!&lt;&gt;0,'2.报价结算清单'!#REF!&lt;&gt;0),'2.报价结算清单'!#REF!,"")</f>
        <v>#REF!</v>
      </c>
      <c r="L33" s="233" t="e">
        <f>IF(AND('2.报价结算清单'!#REF!&gt;0,'2.报价结算清单'!#REF!&lt;&gt;0,'2.报价结算清单'!#REF!&lt;&gt;0),"天","")</f>
        <v>#REF!</v>
      </c>
      <c r="M33" s="236" t="e">
        <f t="shared" si="2"/>
        <v>#REF!</v>
      </c>
      <c r="N33" s="216" t="str">
        <f t="shared" si="3"/>
        <v/>
      </c>
      <c r="O33" s="216" t="e">
        <f>IF(AND('2.报价结算清单'!#REF!&gt;0,'2.报价结算清单'!#REF!&lt;&gt;0,'2.报价结算清单'!#REF!&lt;&gt;0),'2.报价结算清单'!#REF!,"")</f>
        <v>#REF!</v>
      </c>
      <c r="P33" s="216" t="e">
        <f>IF(AND('2.报价结算清单'!#REF!&gt;0,'2.报价结算清单'!#REF!&lt;&gt;0,'2.报价结算清单'!#REF!&lt;&gt;0),'2.报价结算清单'!#REF!,"")</f>
        <v>#REF!</v>
      </c>
      <c r="Q33" s="216" t="e">
        <f>IF(F33="",J33,VLOOKUP(F33,框架条目清单!A:K,4,FALSE))</f>
        <v>#REF!</v>
      </c>
      <c r="R33" s="237" t="e">
        <f>IF($A33="","",'2.报价结算清单'!$K$86)</f>
        <v>#REF!</v>
      </c>
      <c r="S33" s="236" t="e">
        <f>IF($A33="","",'2.报价结算清单'!$E$86)</f>
        <v>#REF!</v>
      </c>
      <c r="T33" s="216" t="e">
        <f>IF(F33="","",VLOOKUP(F33,框架条目清单!A:K,7,FALSE))</f>
        <v>#REF!</v>
      </c>
      <c r="U33" s="216" t="e">
        <f>IF(F33="","",VLOOKUP(F33,框架条目清单!A:K,8,FALSE))</f>
        <v>#REF!</v>
      </c>
      <c r="V33" s="216" t="e">
        <f>IF(F33="","",VLOOKUP(F33,框架条目清单!A:K,9,FALSE))</f>
        <v>#REF!</v>
      </c>
    </row>
    <row r="34" spans="1:22">
      <c r="A34" s="216" t="e">
        <f>IF(AND('2.报价结算清单'!#REF!&gt;0,'2.报价结算清单'!#REF!&lt;&gt;0,'2.报价结算清单'!#REF!&lt;&gt;0),'2.报价结算清单'!#REF!,"")</f>
        <v>#REF!</v>
      </c>
      <c r="B34" s="216" t="e">
        <f>_xlfn.IFNA(VLOOKUP(A34,'3.框架内物料'!$A:$I,3,0),A34)</f>
        <v>#REF!</v>
      </c>
      <c r="C34" s="216" t="e">
        <f>IF(AND('2.报价结算清单'!#REF!&gt;0,'2.报价结算清单'!#REF!&lt;&gt;0,'2.报价结算清单'!#REF!&lt;&gt;0),'2.报价结算清单'!#REF!,"")</f>
        <v>#REF!</v>
      </c>
      <c r="D34" s="216" t="e">
        <f>IF(AND('2.报价结算清单'!#REF!&gt;0,'2.报价结算清单'!#REF!&lt;&gt;0,'2.报价结算清单'!#REF!&lt;&gt;0),'2.报价结算清单'!#REF!,"")</f>
        <v>#REF!</v>
      </c>
      <c r="E34" s="216" t="e">
        <f>IF(AND('2.报价结算清单'!#REF!&gt;0,'2.报价结算清单'!#REF!&lt;&gt;0,'2.报价结算清单'!#REF!&lt;&gt;0),'2.报价结算清单'!#REF!,"")</f>
        <v>#REF!</v>
      </c>
      <c r="F34" s="233" t="e">
        <f>_xlfn.IFNA(IF($A34="","",IF(VLOOKUP($A34,'3.框架内物料'!$A:$I,2,0)="","",VLOOKUP($A34,'3.框架内物料'!$A:$I,2,0))),"")</f>
        <v>#REF!</v>
      </c>
      <c r="G34" s="214" t="e">
        <f>IF(AND('2.报价结算清单'!#REF!&gt;0,'2.报价结算清单'!#REF!&lt;&gt;0,'2.报价结算清单'!#REF!&lt;&gt;0),'2.报价结算清单'!#REF!,"")</f>
        <v>#REF!</v>
      </c>
      <c r="H34" s="234" t="e">
        <f>IF(AND('2.报价结算清单'!#REF!&gt;0,'2.报价结算清单'!#REF!&lt;&gt;0,'2.报价结算清单'!#REF!&lt;&gt;0),'2.报价结算清单'!#REF!,"")</f>
        <v>#REF!</v>
      </c>
      <c r="I34" s="233" t="e">
        <f>IF(AND('2.报价结算清单'!#REF!&gt;0,'2.报价结算清单'!#REF!&lt;&gt;0,'2.报价结算清单'!#REF!&lt;&gt;0),'2.报价结算清单'!#REF!,"")</f>
        <v>#REF!</v>
      </c>
      <c r="J34" s="233" t="e">
        <f>IF(AND('2.报价结算清单'!#REF!&gt;0,'2.报价结算清单'!#REF!&lt;&gt;0,'2.报价结算清单'!#REF!&lt;&gt;0),'2.报价结算清单'!#REF!,"")</f>
        <v>#REF!</v>
      </c>
      <c r="K34" s="233" t="e">
        <f>IF(AND('2.报价结算清单'!#REF!&gt;0,'2.报价结算清单'!#REF!&lt;&gt;0,'2.报价结算清单'!#REF!&lt;&gt;0),'2.报价结算清单'!#REF!,"")</f>
        <v>#REF!</v>
      </c>
      <c r="L34" s="233" t="e">
        <f>IF(AND('2.报价结算清单'!#REF!&gt;0,'2.报价结算清单'!#REF!&lt;&gt;0,'2.报价结算清单'!#REF!&lt;&gt;0),"天","")</f>
        <v>#REF!</v>
      </c>
      <c r="M34" s="236" t="e">
        <f t="shared" si="2"/>
        <v>#REF!</v>
      </c>
      <c r="N34" s="216" t="str">
        <f t="shared" si="3"/>
        <v/>
      </c>
      <c r="O34" s="216" t="e">
        <f>IF(AND('2.报价结算清单'!#REF!&gt;0,'2.报价结算清单'!#REF!&lt;&gt;0,'2.报价结算清单'!#REF!&lt;&gt;0),'2.报价结算清单'!#REF!,"")</f>
        <v>#REF!</v>
      </c>
      <c r="P34" s="216" t="e">
        <f>IF(AND('2.报价结算清单'!#REF!&gt;0,'2.报价结算清单'!#REF!&lt;&gt;0,'2.报价结算清单'!#REF!&lt;&gt;0),'2.报价结算清单'!#REF!,"")</f>
        <v>#REF!</v>
      </c>
      <c r="Q34" s="216" t="e">
        <f>IF(F34="",J34,VLOOKUP(F34,框架条目清单!A:K,4,FALSE))</f>
        <v>#REF!</v>
      </c>
      <c r="R34" s="237" t="e">
        <f>IF($A34="","",'2.报价结算清单'!$K$86)</f>
        <v>#REF!</v>
      </c>
      <c r="S34" s="236" t="e">
        <f>IF($A34="","",'2.报价结算清单'!$E$86)</f>
        <v>#REF!</v>
      </c>
      <c r="T34" s="216" t="e">
        <f>IF(F34="","",VLOOKUP(F34,框架条目清单!A:K,7,FALSE))</f>
        <v>#REF!</v>
      </c>
      <c r="U34" s="216" t="e">
        <f>IF(F34="","",VLOOKUP(F34,框架条目清单!A:K,8,FALSE))</f>
        <v>#REF!</v>
      </c>
      <c r="V34" s="216" t="e">
        <f>IF(F34="","",VLOOKUP(F34,框架条目清单!A:K,9,FALSE))</f>
        <v>#REF!</v>
      </c>
    </row>
    <row r="35" spans="1:22">
      <c r="A35" s="216" t="e">
        <f>IF(AND('2.报价结算清单'!#REF!&gt;0,'2.报价结算清单'!#REF!&lt;&gt;0,'2.报价结算清单'!#REF!&lt;&gt;0),'2.报价结算清单'!#REF!,"")</f>
        <v>#REF!</v>
      </c>
      <c r="B35" s="216" t="e">
        <f>_xlfn.IFNA(VLOOKUP(A35,'3.框架内物料'!$A:$I,3,0),A35)</f>
        <v>#REF!</v>
      </c>
      <c r="C35" s="216" t="e">
        <f>IF(AND('2.报价结算清单'!#REF!&gt;0,'2.报价结算清单'!#REF!&lt;&gt;0,'2.报价结算清单'!#REF!&lt;&gt;0),'2.报价结算清单'!#REF!,"")</f>
        <v>#REF!</v>
      </c>
      <c r="D35" s="216" t="e">
        <f>IF(AND('2.报价结算清单'!#REF!&gt;0,'2.报价结算清单'!#REF!&lt;&gt;0,'2.报价结算清单'!#REF!&lt;&gt;0),'2.报价结算清单'!#REF!,"")</f>
        <v>#REF!</v>
      </c>
      <c r="E35" s="216" t="e">
        <f>IF(AND('2.报价结算清单'!#REF!&gt;0,'2.报价结算清单'!#REF!&lt;&gt;0,'2.报价结算清单'!#REF!&lt;&gt;0),'2.报价结算清单'!#REF!,"")</f>
        <v>#REF!</v>
      </c>
      <c r="F35" s="233" t="e">
        <f>_xlfn.IFNA(IF($A35="","",IF(VLOOKUP($A35,'3.框架内物料'!$A:$I,2,0)="","",VLOOKUP($A35,'3.框架内物料'!$A:$I,2,0))),"")</f>
        <v>#REF!</v>
      </c>
      <c r="G35" s="214" t="e">
        <f>IF(AND('2.报价结算清单'!#REF!&gt;0,'2.报价结算清单'!#REF!&lt;&gt;0,'2.报价结算清单'!#REF!&lt;&gt;0),'2.报价结算清单'!#REF!,"")</f>
        <v>#REF!</v>
      </c>
      <c r="H35" s="234" t="e">
        <f>IF(AND('2.报价结算清单'!#REF!&gt;0,'2.报价结算清单'!#REF!&lt;&gt;0,'2.报价结算清单'!#REF!&lt;&gt;0),'2.报价结算清单'!#REF!,"")</f>
        <v>#REF!</v>
      </c>
      <c r="I35" s="233" t="e">
        <f>IF(AND('2.报价结算清单'!#REF!&gt;0,'2.报价结算清单'!#REF!&lt;&gt;0,'2.报价结算清单'!#REF!&lt;&gt;0),'2.报价结算清单'!#REF!,"")</f>
        <v>#REF!</v>
      </c>
      <c r="J35" s="233" t="e">
        <f>IF(AND('2.报价结算清单'!#REF!&gt;0,'2.报价结算清单'!#REF!&lt;&gt;0,'2.报价结算清单'!#REF!&lt;&gt;0),'2.报价结算清单'!#REF!,"")</f>
        <v>#REF!</v>
      </c>
      <c r="K35" s="233" t="e">
        <f>IF(AND('2.报价结算清单'!#REF!&gt;0,'2.报价结算清单'!#REF!&lt;&gt;0,'2.报价结算清单'!#REF!&lt;&gt;0),'2.报价结算清单'!#REF!,"")</f>
        <v>#REF!</v>
      </c>
      <c r="L35" s="233" t="e">
        <f>IF(AND('2.报价结算清单'!#REF!&gt;0,'2.报价结算清单'!#REF!&lt;&gt;0,'2.报价结算清单'!#REF!&lt;&gt;0),"天","")</f>
        <v>#REF!</v>
      </c>
      <c r="M35" s="236" t="e">
        <f t="shared" si="2"/>
        <v>#REF!</v>
      </c>
      <c r="N35" s="216" t="str">
        <f t="shared" si="3"/>
        <v/>
      </c>
      <c r="O35" s="216" t="e">
        <f>IF(AND('2.报价结算清单'!#REF!&gt;0,'2.报价结算清单'!#REF!&lt;&gt;0,'2.报价结算清单'!#REF!&lt;&gt;0),'2.报价结算清单'!#REF!,"")</f>
        <v>#REF!</v>
      </c>
      <c r="P35" s="216" t="e">
        <f>IF(AND('2.报价结算清单'!#REF!&gt;0,'2.报价结算清单'!#REF!&lt;&gt;0,'2.报价结算清单'!#REF!&lt;&gt;0),'2.报价结算清单'!#REF!,"")</f>
        <v>#REF!</v>
      </c>
      <c r="Q35" s="216" t="e">
        <f>IF(F35="",J35,VLOOKUP(F35,框架条目清单!A:K,4,FALSE))</f>
        <v>#REF!</v>
      </c>
      <c r="R35" s="237" t="e">
        <f>IF($A35="","",'2.报价结算清单'!$K$86)</f>
        <v>#REF!</v>
      </c>
      <c r="S35" s="236" t="e">
        <f>IF($A35="","",'2.报价结算清单'!$E$86)</f>
        <v>#REF!</v>
      </c>
      <c r="T35" s="216" t="e">
        <f>IF(F35="","",VLOOKUP(F35,框架条目清单!A:K,7,FALSE))</f>
        <v>#REF!</v>
      </c>
      <c r="U35" s="216" t="e">
        <f>IF(F35="","",VLOOKUP(F35,框架条目清单!A:K,8,FALSE))</f>
        <v>#REF!</v>
      </c>
      <c r="V35" s="216" t="e">
        <f>IF(F35="","",VLOOKUP(F35,框架条目清单!A:K,9,FALSE))</f>
        <v>#REF!</v>
      </c>
    </row>
    <row r="36" spans="1:22">
      <c r="A36" s="216" t="str">
        <f>IF(AND('2.报价结算清单'!$P24&gt;0,'2.报价结算清单'!$B24&lt;&gt;0,'2.报价结算清单'!$F24&lt;&gt;0),'2.报价结算清单'!$F24,"")</f>
        <v/>
      </c>
      <c r="B36" s="216" t="str">
        <f>_xlfn.IFNA(VLOOKUP(A36,'3.框架内物料'!$A:$I,3,0),A36)</f>
        <v/>
      </c>
      <c r="C36" s="216" t="str">
        <f>IF(AND('2.报价结算清单'!$P24&gt;0,'2.报价结算清单'!$B24&lt;&gt;0,'2.报价结算清单'!C24&lt;&gt;0),'2.报价结算清单'!C24,"")</f>
        <v/>
      </c>
      <c r="D36" s="216" t="str">
        <f>IF(AND('2.报价结算清单'!$P24&gt;0,'2.报价结算清单'!$B24&lt;&gt;0,'2.报价结算清单'!D24&lt;&gt;0),'2.报价结算清单'!D24,"")</f>
        <v/>
      </c>
      <c r="E36" s="216" t="str">
        <f>IF(AND('2.报价结算清单'!$P24&gt;0,'2.报价结算清单'!$B24&lt;&gt;0,'2.报价结算清单'!E24&lt;&gt;0),'2.报价结算清单'!E24,"")</f>
        <v/>
      </c>
      <c r="F36" s="233" t="str">
        <f>_xlfn.IFNA(IF($A36="","",IF(VLOOKUP($A36,'3.框架内物料'!$A:$I,2,0)="","",VLOOKUP($A36,'3.框架内物料'!$A:$I,2,0))),"")</f>
        <v/>
      </c>
      <c r="G36" s="214" t="str">
        <f>IF(AND('2.报价结算清单'!$P24&gt;0,'2.报价结算清单'!$B24&lt;&gt;0,'2.报价结算清单'!H24&lt;&gt;0),'2.报价结算清单'!H24,"")</f>
        <v/>
      </c>
      <c r="H36" s="234" t="str">
        <f>IF(AND('2.报价结算清单'!$P24&gt;0,'2.报价结算清单'!$B24&lt;&gt;0,'2.报价结算清单'!$F24&lt;&gt;0),'2.报价结算清单'!J24,"")</f>
        <v/>
      </c>
      <c r="I36" s="233" t="str">
        <f>IF(AND('2.报价结算清单'!$P24&gt;0,'2.报价结算清单'!$B24&lt;&gt;0,'2.报价结算清单'!$F24&lt;&gt;0),'2.报价结算清单'!L24,"")</f>
        <v/>
      </c>
      <c r="J36" s="233" t="str">
        <f>IF(AND('2.报价结算清单'!$P24&gt;0,'2.报价结算清单'!$B24&lt;&gt;0,'2.报价结算清单'!I24&lt;&gt;0),'2.报价结算清单'!I24,"")</f>
        <v/>
      </c>
      <c r="K36" s="233" t="str">
        <f>IF(AND('2.报价结算清单'!$P24&gt;0,'2.报价结算清单'!$B24&lt;&gt;0,'2.报价结算清单'!$F24&lt;&gt;0),'2.报价结算清单'!N24,"")</f>
        <v/>
      </c>
      <c r="L36" s="233" t="str">
        <f>IF(AND('2.报价结算清单'!$P24&gt;0,'2.报价结算清单'!$B24&lt;&gt;0,'2.报价结算清单'!I24&lt;&gt;0),"天","")</f>
        <v/>
      </c>
      <c r="M36" s="236" t="str">
        <f t="shared" si="2"/>
        <v/>
      </c>
      <c r="N36" s="216" t="str">
        <f t="shared" si="3"/>
        <v/>
      </c>
      <c r="O36" s="216" t="str">
        <f>IF(AND('2.报价结算清单'!$P24&gt;0,'2.报价结算清单'!$B24&lt;&gt;0,'2.报价结算清单'!S24&lt;&gt;0),'2.报价结算清单'!S24,"")</f>
        <v/>
      </c>
      <c r="P36" s="216" t="str">
        <f>IF(AND('2.报价结算清单'!$P24&gt;0,'2.报价结算清单'!$B24&lt;&gt;0,'2.报价结算清单'!T24&lt;&gt;0),'2.报价结算清单'!T24,"")</f>
        <v/>
      </c>
      <c r="Q36" s="216" t="str">
        <f>IF(F36="",J36,VLOOKUP(F36,框架条目清单!A:K,4,FALSE))</f>
        <v/>
      </c>
      <c r="R36" s="237" t="str">
        <f>IF($A36="","",'2.报价结算清单'!$K$86)</f>
        <v/>
      </c>
      <c r="S36" s="236" t="str">
        <f>IF($A36="","",'2.报价结算清单'!$E$86)</f>
        <v/>
      </c>
      <c r="T36" s="216" t="str">
        <f>IF(F36="","",VLOOKUP(F36,框架条目清单!A:K,7,FALSE))</f>
        <v/>
      </c>
      <c r="U36" s="216" t="str">
        <f>IF(F36="","",VLOOKUP(F36,框架条目清单!A:K,8,FALSE))</f>
        <v/>
      </c>
      <c r="V36" s="216" t="str">
        <f>IF(F36="","",VLOOKUP(F36,框架条目清单!A:K,9,FALSE))</f>
        <v/>
      </c>
    </row>
    <row r="37" spans="1:22">
      <c r="A37" s="216" t="str">
        <f>IF(AND('2.报价结算清单'!$P25&gt;0,'2.报价结算清单'!$B25&lt;&gt;0,'2.报价结算清单'!$F25&lt;&gt;0),'2.报价结算清单'!$F25,"")</f>
        <v>D#001</v>
      </c>
      <c r="B37" s="216" t="str">
        <f>_xlfn.IFNA(VLOOKUP(A37,'3.框架内物料'!$A:$I,3,0),A37)</f>
        <v>Onsite 人员</v>
      </c>
      <c r="C37" s="216" t="str">
        <f>IF(AND('2.报价结算清单'!$P25&gt;0,'2.报价结算清单'!$B25&lt;&gt;0,'2.报价结算清单'!C25&lt;&gt;0),'2.报价结算清单'!C25,"")</f>
        <v>工作人员</v>
      </c>
      <c r="D37" s="216" t="str">
        <f>IF(AND('2.报价结算清单'!$P25&gt;0,'2.报价结算清单'!$B25&lt;&gt;0,'2.报价结算清单'!D25&lt;&gt;0),'2.报价结算清单'!D25,"")</f>
        <v>工作人员</v>
      </c>
      <c r="E37" s="216" t="str">
        <f>IF(AND('2.报价结算清单'!$P25&gt;0,'2.报价结算清单'!$B25&lt;&gt;0,'2.报价结算清单'!E25&lt;&gt;0),'2.报价结算清单'!E25,"")</f>
        <v>项目总监</v>
      </c>
      <c r="F37" s="233" t="str">
        <f>_xlfn.IFNA(IF($A37="","",IF(VLOOKUP($A37,'3.框架内物料'!$A:$I,2,0)="","",VLOOKUP($A37,'3.框架内物料'!$A:$I,2,0))),"")</f>
        <v/>
      </c>
      <c r="G37" s="214" t="str">
        <f>IF(AND('2.报价结算清单'!$P25&gt;0,'2.报价结算清单'!$B25&lt;&gt;0,'2.报价结算清单'!H25&lt;&gt;0),'2.报价结算清单'!H25,"")</f>
        <v>Onsite 人员-服务人员-项目总监-人员劳务费。不含住宿、交通、补贴等费用，每天不超过8小时</v>
      </c>
      <c r="H37" s="234">
        <f>IF(AND('2.报价结算清单'!$P25&gt;0,'2.报价结算清单'!$B25&lt;&gt;0,'2.报价结算清单'!$F25&lt;&gt;0),'2.报价结算清单'!J25,"")</f>
        <v>1060</v>
      </c>
      <c r="I37" s="233">
        <f>IF(AND('2.报价结算清单'!$P25&gt;0,'2.报价结算清单'!$B25&lt;&gt;0,'2.报价结算清单'!$F25&lt;&gt;0),'2.报价结算清单'!L25,"")</f>
        <v>1</v>
      </c>
      <c r="J37" s="233" t="str">
        <f>IF(AND('2.报价结算清单'!$P25&gt;0,'2.报价结算清单'!$B25&lt;&gt;0,'2.报价结算清单'!I25&lt;&gt;0),'2.报价结算清单'!I25,"")</f>
        <v>人/天</v>
      </c>
      <c r="K37" s="233">
        <f>IF(AND('2.报价结算清单'!$P25&gt;0,'2.报价结算清单'!$B25&lt;&gt;0,'2.报价结算清单'!$F25&lt;&gt;0),'2.报价结算清单'!N25,"")</f>
        <v>5</v>
      </c>
      <c r="L37" s="233" t="str">
        <f>IF(AND('2.报价结算清单'!$P25&gt;0,'2.报价结算清单'!$B25&lt;&gt;0,'2.报价结算清单'!I25&lt;&gt;0),"天","")</f>
        <v>天</v>
      </c>
      <c r="M37" s="236" t="str">
        <f t="shared" si="2"/>
        <v>框架内</v>
      </c>
      <c r="N37" s="216">
        <f t="shared" si="3"/>
        <v>5300</v>
      </c>
      <c r="O37" s="216" t="str">
        <f>IF(AND('2.报价结算清单'!$P25&gt;0,'2.报价结算清单'!$B25&lt;&gt;0,'2.报价结算清单'!S25&lt;&gt;0),'2.报价结算清单'!S25,"")</f>
        <v/>
      </c>
      <c r="P37" s="216" t="str">
        <f>IF(AND('2.报价结算清单'!$P25&gt;0,'2.报价结算清单'!$B25&lt;&gt;0,'2.报价结算清单'!T25&lt;&gt;0),'2.报价结算清单'!T25,"")</f>
        <v/>
      </c>
      <c r="Q37" s="216" t="str">
        <f>IF(F37="",J37,VLOOKUP(F37,框架条目清单!A:K,4,FALSE))</f>
        <v>人/天</v>
      </c>
      <c r="R37" s="237">
        <f>IF($A37="","",'2.报价结算清单'!$K$86)</f>
        <v>0.06</v>
      </c>
      <c r="S37" s="236" t="str">
        <f>IF($A37="","",'2.报价结算清单'!$E$86)</f>
        <v>CNY</v>
      </c>
      <c r="T37" s="216" t="str">
        <f>IF(F37="","",VLOOKUP(F37,框架条目清单!A:K,7,FALSE))</f>
        <v/>
      </c>
      <c r="U37" s="216" t="str">
        <f>IF(F37="","",VLOOKUP(F37,框架条目清单!A:K,8,FALSE))</f>
        <v/>
      </c>
      <c r="V37" s="216" t="str">
        <f>IF(F37="","",VLOOKUP(F37,框架条目清单!A:K,9,FALSE))</f>
        <v/>
      </c>
    </row>
    <row r="38" spans="1:22">
      <c r="A38" s="216" t="str">
        <f>IF(AND('2.报价结算清单'!$P26&gt;0,'2.报价结算清单'!$B26&lt;&gt;0,'2.报价结算清单'!$F26&lt;&gt;0),'2.报价结算清单'!$F26,"")</f>
        <v>D#002</v>
      </c>
      <c r="B38" s="216" t="str">
        <f>_xlfn.IFNA(VLOOKUP(A38,'3.框架内物料'!$A:$I,3,0),A38)</f>
        <v>Onsite 人员</v>
      </c>
      <c r="C38" s="216" t="str">
        <f>IF(AND('2.报价结算清单'!$P26&gt;0,'2.报价结算清单'!$B26&lt;&gt;0,'2.报价结算清单'!C26&lt;&gt;0),'2.报价结算清单'!C26,"")</f>
        <v>工作人员</v>
      </c>
      <c r="D38" s="216" t="str">
        <f>IF(AND('2.报价结算清单'!$P26&gt;0,'2.报价结算清单'!$B26&lt;&gt;0,'2.报价结算清单'!D26&lt;&gt;0),'2.报价结算清单'!D26,"")</f>
        <v>工作人员</v>
      </c>
      <c r="E38" s="216" t="str">
        <f>IF(AND('2.报价结算清单'!$P26&gt;0,'2.报价结算清单'!$B26&lt;&gt;0,'2.报价结算清单'!E26&lt;&gt;0),'2.报价结算清单'!E26,"")</f>
        <v>项目经理</v>
      </c>
      <c r="F38" s="233" t="str">
        <f>_xlfn.IFNA(IF($A38="","",IF(VLOOKUP($A38,'3.框架内物料'!$A:$I,2,0)="","",VLOOKUP($A38,'3.框架内物料'!$A:$I,2,0))),"")</f>
        <v/>
      </c>
      <c r="G38" s="214" t="str">
        <f>IF(AND('2.报价结算清单'!$P26&gt;0,'2.报价结算清单'!$B26&lt;&gt;0,'2.报价结算清单'!H26&lt;&gt;0),'2.报价结算清单'!H26,"")</f>
        <v>Onsite 人员-服务人员-项目经理-人员劳务费。不含住宿、交通、补贴等费用，每天不超过8小时</v>
      </c>
      <c r="H38" s="234">
        <f>IF(AND('2.报价结算清单'!$P26&gt;0,'2.报价结算清单'!$B26&lt;&gt;0,'2.报价结算清单'!$F26&lt;&gt;0),'2.报价结算清单'!J26,"")</f>
        <v>848</v>
      </c>
      <c r="I38" s="233">
        <f>IF(AND('2.报价结算清单'!$P26&gt;0,'2.报价结算清单'!$B26&lt;&gt;0,'2.报价结算清单'!$F26&lt;&gt;0),'2.报价结算清单'!L26,"")</f>
        <v>2</v>
      </c>
      <c r="J38" s="233" t="str">
        <f>IF(AND('2.报价结算清单'!$P26&gt;0,'2.报价结算清单'!$B26&lt;&gt;0,'2.报价结算清单'!I26&lt;&gt;0),'2.报价结算清单'!I26,"")</f>
        <v>人/天</v>
      </c>
      <c r="K38" s="233">
        <f>IF(AND('2.报价结算清单'!$P26&gt;0,'2.报价结算清单'!$B26&lt;&gt;0,'2.报价结算清单'!$F26&lt;&gt;0),'2.报价结算清单'!N26,"")</f>
        <v>5</v>
      </c>
      <c r="L38" s="233" t="str">
        <f>IF(AND('2.报价结算清单'!$P26&gt;0,'2.报价结算清单'!$B26&lt;&gt;0,'2.报价结算清单'!I26&lt;&gt;0),"天","")</f>
        <v>天</v>
      </c>
      <c r="M38" s="236" t="str">
        <f t="shared" si="2"/>
        <v>框架内</v>
      </c>
      <c r="N38" s="216">
        <f t="shared" si="3"/>
        <v>8480</v>
      </c>
      <c r="O38" s="216" t="str">
        <f>IF(AND('2.报价结算清单'!$P26&gt;0,'2.报价结算清单'!$B26&lt;&gt;0,'2.报价结算清单'!S26&lt;&gt;0),'2.报价结算清单'!S26,"")</f>
        <v/>
      </c>
      <c r="P38" s="216" t="str">
        <f>IF(AND('2.报价结算清单'!$P26&gt;0,'2.报价结算清单'!$B26&lt;&gt;0,'2.报价结算清单'!T26&lt;&gt;0),'2.报价结算清单'!T26,"")</f>
        <v/>
      </c>
      <c r="Q38" s="216" t="str">
        <f>IF(F38="",J38,VLOOKUP(F38,框架条目清单!A:K,4,FALSE))</f>
        <v>人/天</v>
      </c>
      <c r="R38" s="237">
        <f>IF($A38="","",'2.报价结算清单'!$K$86)</f>
        <v>0.06</v>
      </c>
      <c r="S38" s="236" t="str">
        <f>IF($A38="","",'2.报价结算清单'!$E$86)</f>
        <v>CNY</v>
      </c>
      <c r="T38" s="216" t="str">
        <f>IF(F38="","",VLOOKUP(F38,框架条目清单!A:K,7,FALSE))</f>
        <v/>
      </c>
      <c r="U38" s="216" t="str">
        <f>IF(F38="","",VLOOKUP(F38,框架条目清单!A:K,8,FALSE))</f>
        <v/>
      </c>
      <c r="V38" s="216" t="str">
        <f>IF(F38="","",VLOOKUP(F38,框架条目清单!A:K,9,FALSE))</f>
        <v/>
      </c>
    </row>
    <row r="39" spans="1:22">
      <c r="A39" s="216" t="str">
        <f>IF(AND('2.报价结算清单'!$P27&gt;0,'2.报价结算清单'!$B27&lt;&gt;0,'2.报价结算清单'!$F27&lt;&gt;0),'2.报价结算清单'!$F27,"")</f>
        <v>D#003</v>
      </c>
      <c r="B39" s="216" t="str">
        <f>_xlfn.IFNA(VLOOKUP(A39,'3.框架内物料'!$A:$I,3,0),A39)</f>
        <v>Onsite 人员</v>
      </c>
      <c r="C39" s="216" t="str">
        <f>IF(AND('2.报价结算清单'!$P27&gt;0,'2.报价结算清单'!$B27&lt;&gt;0,'2.报价结算清单'!C27&lt;&gt;0),'2.报价结算清单'!C27,"")</f>
        <v>工作人员</v>
      </c>
      <c r="D39" s="216" t="str">
        <f>IF(AND('2.报价结算清单'!$P27&gt;0,'2.报价结算清单'!$B27&lt;&gt;0,'2.报价结算清单'!D27&lt;&gt;0),'2.报价结算清单'!D27,"")</f>
        <v>工作人员</v>
      </c>
      <c r="E39" s="216" t="str">
        <f>IF(AND('2.报价结算清单'!$P27&gt;0,'2.报价结算清单'!$B27&lt;&gt;0,'2.报价结算清单'!E27&lt;&gt;0),'2.报价结算清单'!E27,"")</f>
        <v>项目助理</v>
      </c>
      <c r="F39" s="233" t="str">
        <f>_xlfn.IFNA(IF($A39="","",IF(VLOOKUP($A39,'3.框架内物料'!$A:$I,2,0)="","",VLOOKUP($A39,'3.框架内物料'!$A:$I,2,0))),"")</f>
        <v/>
      </c>
      <c r="G39" s="214" t="str">
        <f>IF(AND('2.报价结算清单'!$P27&gt;0,'2.报价结算清单'!$B27&lt;&gt;0,'2.报价结算清单'!H27&lt;&gt;0),'2.报价结算清单'!H27,"")</f>
        <v>Onsite 人员-服务人员-项目助理-人员劳务费。不含住宿、交通、补贴等费用，每天不超过8小时</v>
      </c>
      <c r="H39" s="234">
        <f>IF(AND('2.报价结算清单'!$P27&gt;0,'2.报价结算清单'!$B27&lt;&gt;0,'2.报价结算清单'!$F27&lt;&gt;0),'2.报价结算清单'!J27,"")</f>
        <v>530</v>
      </c>
      <c r="I39" s="233">
        <f>IF(AND('2.报价结算清单'!$P27&gt;0,'2.报价结算清单'!$B27&lt;&gt;0,'2.报价结算清单'!$F27&lt;&gt;0),'2.报价结算清单'!L27,"")</f>
        <v>1</v>
      </c>
      <c r="J39" s="233" t="str">
        <f>IF(AND('2.报价结算清单'!$P27&gt;0,'2.报价结算清单'!$B27&lt;&gt;0,'2.报价结算清单'!I27&lt;&gt;0),'2.报价结算清单'!I27,"")</f>
        <v>人/天</v>
      </c>
      <c r="K39" s="233">
        <f>IF(AND('2.报价结算清单'!$P27&gt;0,'2.报价结算清单'!$B27&lt;&gt;0,'2.报价结算清单'!$F27&lt;&gt;0),'2.报价结算清单'!N27,"")</f>
        <v>5</v>
      </c>
      <c r="L39" s="233" t="str">
        <f>IF(AND('2.报价结算清单'!$P27&gt;0,'2.报价结算清单'!$B27&lt;&gt;0,'2.报价结算清单'!I27&lt;&gt;0),"天","")</f>
        <v>天</v>
      </c>
      <c r="M39" s="236" t="str">
        <f t="shared" si="2"/>
        <v>框架内</v>
      </c>
      <c r="N39" s="216">
        <f t="shared" si="3"/>
        <v>2650</v>
      </c>
      <c r="O39" s="216" t="str">
        <f>IF(AND('2.报价结算清单'!$P27&gt;0,'2.报价结算清单'!$B27&lt;&gt;0,'2.报价结算清单'!S27&lt;&gt;0),'2.报价结算清单'!S27,"")</f>
        <v/>
      </c>
      <c r="P39" s="216" t="str">
        <f>IF(AND('2.报价结算清单'!$P27&gt;0,'2.报价结算清单'!$B27&lt;&gt;0,'2.报价结算清单'!T27&lt;&gt;0),'2.报价结算清单'!T27,"")</f>
        <v/>
      </c>
      <c r="Q39" s="216" t="str">
        <f>IF(F39="",J39,VLOOKUP(F39,框架条目清单!A:K,4,FALSE))</f>
        <v>人/天</v>
      </c>
      <c r="R39" s="237">
        <f>IF($A39="","",'2.报价结算清单'!$K$86)</f>
        <v>0.06</v>
      </c>
      <c r="S39" s="236" t="str">
        <f>IF($A39="","",'2.报价结算清单'!$E$86)</f>
        <v>CNY</v>
      </c>
      <c r="T39" s="216" t="str">
        <f>IF(F39="","",VLOOKUP(F39,框架条目清单!A:K,7,FALSE))</f>
        <v/>
      </c>
      <c r="U39" s="216" t="str">
        <f>IF(F39="","",VLOOKUP(F39,框架条目清单!A:K,8,FALSE))</f>
        <v/>
      </c>
      <c r="V39" s="216" t="str">
        <f>IF(F39="","",VLOOKUP(F39,框架条目清单!A:K,9,FALSE))</f>
        <v/>
      </c>
    </row>
    <row r="40" spans="1:22">
      <c r="A40" s="216" t="str">
        <f>IF(AND('2.报价结算清单'!$P28&gt;0,'2.报价结算清单'!$B28&lt;&gt;0,'2.报价结算清单'!$F28&lt;&gt;0),'2.报价结算清单'!$F28,"")</f>
        <v/>
      </c>
      <c r="B40" s="216" t="str">
        <f>_xlfn.IFNA(VLOOKUP(A40,'3.框架内物料'!$A:$I,3,0),A40)</f>
        <v/>
      </c>
      <c r="C40" s="216" t="str">
        <f>IF(AND('2.报价结算清单'!$P28&gt;0,'2.报价结算清单'!$B28&lt;&gt;0,'2.报价结算清单'!C28&lt;&gt;0),'2.报价结算清单'!C28,"")</f>
        <v/>
      </c>
      <c r="D40" s="216" t="str">
        <f>IF(AND('2.报价结算清单'!$P28&gt;0,'2.报价结算清单'!$B28&lt;&gt;0,'2.报价结算清单'!D28&lt;&gt;0),'2.报价结算清单'!D28,"")</f>
        <v/>
      </c>
      <c r="E40" s="216" t="str">
        <f>IF(AND('2.报价结算清单'!$P28&gt;0,'2.报价结算清单'!$B28&lt;&gt;0,'2.报价结算清单'!E28&lt;&gt;0),'2.报价结算清单'!E28,"")</f>
        <v/>
      </c>
      <c r="F40" s="233" t="str">
        <f>_xlfn.IFNA(IF($A40="","",IF(VLOOKUP($A40,'3.框架内物料'!$A:$I,2,0)="","",VLOOKUP($A40,'3.框架内物料'!$A:$I,2,0))),"")</f>
        <v/>
      </c>
      <c r="G40" s="214" t="str">
        <f>IF(AND('2.报价结算清单'!$P28&gt;0,'2.报价结算清单'!$B28&lt;&gt;0,'2.报价结算清单'!H28&lt;&gt;0),'2.报价结算清单'!H28,"")</f>
        <v/>
      </c>
      <c r="H40" s="234" t="str">
        <f>IF(AND('2.报价结算清单'!$P28&gt;0,'2.报价结算清单'!$B28&lt;&gt;0,'2.报价结算清单'!$F28&lt;&gt;0),'2.报价结算清单'!J28,"")</f>
        <v/>
      </c>
      <c r="I40" s="233" t="str">
        <f>IF(AND('2.报价结算清单'!$P28&gt;0,'2.报价结算清单'!$B28&lt;&gt;0,'2.报价结算清单'!$F28&lt;&gt;0),'2.报价结算清单'!L28,"")</f>
        <v/>
      </c>
      <c r="J40" s="233" t="str">
        <f>IF(AND('2.报价结算清单'!$P28&gt;0,'2.报价结算清单'!$B28&lt;&gt;0,'2.报价结算清单'!I28&lt;&gt;0),'2.报价结算清单'!I28,"")</f>
        <v/>
      </c>
      <c r="K40" s="233" t="str">
        <f>IF(AND('2.报价结算清单'!$P28&gt;0,'2.报价结算清单'!$B28&lt;&gt;0,'2.报价结算清单'!$F28&lt;&gt;0),'2.报价结算清单'!N28,"")</f>
        <v/>
      </c>
      <c r="L40" s="233" t="str">
        <f>IF(AND('2.报价结算清单'!$P28&gt;0,'2.报价结算清单'!$B28&lt;&gt;0,'2.报价结算清单'!I28&lt;&gt;0),"天","")</f>
        <v/>
      </c>
      <c r="M40" s="236" t="str">
        <f t="shared" si="2"/>
        <v/>
      </c>
      <c r="N40" s="216" t="str">
        <f t="shared" si="3"/>
        <v/>
      </c>
      <c r="O40" s="216" t="str">
        <f>IF(AND('2.报价结算清单'!$P28&gt;0,'2.报价结算清单'!$B28&lt;&gt;0,'2.报价结算清单'!S28&lt;&gt;0),'2.报价结算清单'!S28,"")</f>
        <v/>
      </c>
      <c r="P40" s="216" t="str">
        <f>IF(AND('2.报价结算清单'!$P28&gt;0,'2.报价结算清单'!$B28&lt;&gt;0,'2.报价结算清单'!T28&lt;&gt;0),'2.报价结算清单'!T28,"")</f>
        <v/>
      </c>
      <c r="Q40" s="216" t="str">
        <f>IF(F40="",J40,VLOOKUP(F40,框架条目清单!A:K,4,FALSE))</f>
        <v/>
      </c>
      <c r="R40" s="237" t="str">
        <f>IF($A40="","",'2.报价结算清单'!$K$86)</f>
        <v/>
      </c>
      <c r="S40" s="236" t="str">
        <f>IF($A40="","",'2.报价结算清单'!$E$86)</f>
        <v/>
      </c>
      <c r="T40" s="216" t="str">
        <f>IF(F40="","",VLOOKUP(F40,框架条目清单!A:K,7,FALSE))</f>
        <v/>
      </c>
      <c r="U40" s="216" t="str">
        <f>IF(F40="","",VLOOKUP(F40,框架条目清单!A:K,8,FALSE))</f>
        <v/>
      </c>
      <c r="V40" s="216" t="str">
        <f>IF(F40="","",VLOOKUP(F40,框架条目清单!A:K,9,FALSE))</f>
        <v/>
      </c>
    </row>
    <row r="41" spans="1:22">
      <c r="A41" s="216" t="str">
        <f>IF(AND('2.报价结算清单'!$P29&gt;0,'2.报价结算清单'!$B29&lt;&gt;0,'2.报价结算清单'!$F29&lt;&gt;0),'2.报价结算清单'!$F29,"")</f>
        <v/>
      </c>
      <c r="B41" s="216" t="str">
        <f>_xlfn.IFNA(VLOOKUP(A41,'3.框架内物料'!$A:$I,3,0),A41)</f>
        <v/>
      </c>
      <c r="C41" s="216" t="str">
        <f>IF(AND('2.报价结算清单'!$P29&gt;0,'2.报价结算清单'!$B29&lt;&gt;0,'2.报价结算清单'!C29&lt;&gt;0),'2.报价结算清单'!C29,"")</f>
        <v/>
      </c>
      <c r="D41" s="216" t="str">
        <f>IF(AND('2.报价结算清单'!$P29&gt;0,'2.报价结算清单'!$B29&lt;&gt;0,'2.报价结算清单'!D29&lt;&gt;0),'2.报价结算清单'!D29,"")</f>
        <v/>
      </c>
      <c r="E41" s="216" t="str">
        <f>IF(AND('2.报价结算清单'!$P29&gt;0,'2.报价结算清单'!$B29&lt;&gt;0,'2.报价结算清单'!E29&lt;&gt;0),'2.报价结算清单'!E29,"")</f>
        <v/>
      </c>
      <c r="F41" s="233" t="str">
        <f>_xlfn.IFNA(IF($A41="","",IF(VLOOKUP($A41,'3.框架内物料'!$A:$I,2,0)="","",VLOOKUP($A41,'3.框架内物料'!$A:$I,2,0))),"")</f>
        <v/>
      </c>
      <c r="G41" s="214" t="str">
        <f>IF(AND('2.报价结算清单'!$P29&gt;0,'2.报价结算清单'!$B29&lt;&gt;0,'2.报价结算清单'!H29&lt;&gt;0),'2.报价结算清单'!H29,"")</f>
        <v/>
      </c>
      <c r="H41" s="234" t="str">
        <f>IF(AND('2.报价结算清单'!$P29&gt;0,'2.报价结算清单'!$B29&lt;&gt;0,'2.报价结算清单'!$F29&lt;&gt;0),'2.报价结算清单'!J29,"")</f>
        <v/>
      </c>
      <c r="I41" s="233" t="str">
        <f>IF(AND('2.报价结算清单'!$P29&gt;0,'2.报价结算清单'!$B29&lt;&gt;0,'2.报价结算清单'!$F29&lt;&gt;0),'2.报价结算清单'!L29,"")</f>
        <v/>
      </c>
      <c r="J41" s="233" t="str">
        <f>IF(AND('2.报价结算清单'!$P29&gt;0,'2.报价结算清单'!$B29&lt;&gt;0,'2.报价结算清单'!I29&lt;&gt;0),'2.报价结算清单'!I29,"")</f>
        <v/>
      </c>
      <c r="K41" s="233" t="str">
        <f>IF(AND('2.报价结算清单'!$P29&gt;0,'2.报价结算清单'!$B29&lt;&gt;0,'2.报价结算清单'!$F29&lt;&gt;0),'2.报价结算清单'!N29,"")</f>
        <v/>
      </c>
      <c r="L41" s="233" t="str">
        <f>IF(AND('2.报价结算清单'!$P29&gt;0,'2.报价结算清单'!$B29&lt;&gt;0,'2.报价结算清单'!I29&lt;&gt;0),"天","")</f>
        <v/>
      </c>
      <c r="M41" s="236" t="str">
        <f t="shared" si="2"/>
        <v/>
      </c>
      <c r="N41" s="216" t="str">
        <f t="shared" si="3"/>
        <v/>
      </c>
      <c r="O41" s="216" t="str">
        <f>IF(AND('2.报价结算清单'!$P29&gt;0,'2.报价结算清单'!$B29&lt;&gt;0,'2.报价结算清单'!S29&lt;&gt;0),'2.报价结算清单'!S29,"")</f>
        <v/>
      </c>
      <c r="P41" s="216" t="str">
        <f>IF(AND('2.报价结算清单'!$P29&gt;0,'2.报价结算清单'!$B29&lt;&gt;0,'2.报价结算清单'!T29&lt;&gt;0),'2.报价结算清单'!T29,"")</f>
        <v/>
      </c>
      <c r="Q41" s="216" t="str">
        <f>IF(F41="",J41,VLOOKUP(F41,框架条目清单!A:K,4,FALSE))</f>
        <v/>
      </c>
      <c r="R41" s="237" t="str">
        <f>IF($A41="","",'2.报价结算清单'!$K$86)</f>
        <v/>
      </c>
      <c r="S41" s="236" t="str">
        <f>IF($A41="","",'2.报价结算清单'!$E$86)</f>
        <v/>
      </c>
      <c r="T41" s="216" t="str">
        <f>IF(F41="","",VLOOKUP(F41,框架条目清单!A:K,7,FALSE))</f>
        <v/>
      </c>
      <c r="U41" s="216" t="str">
        <f>IF(F41="","",VLOOKUP(F41,框架条目清单!A:K,8,FALSE))</f>
        <v/>
      </c>
      <c r="V41" s="216" t="str">
        <f>IF(F41="","",VLOOKUP(F41,框架条目清单!A:K,9,FALSE))</f>
        <v/>
      </c>
    </row>
    <row r="42" spans="1:22">
      <c r="A42" s="216" t="str">
        <f>IF(AND('2.报价结算清单'!$P30&gt;0,'2.报价结算清单'!$B30&lt;&gt;0,'2.报价结算清单'!$F30&lt;&gt;0),'2.报价结算清单'!$F30,"")</f>
        <v/>
      </c>
      <c r="B42" s="216" t="str">
        <f>_xlfn.IFNA(VLOOKUP(A42,'3.框架内物料'!$A:$I,3,0),A42)</f>
        <v/>
      </c>
      <c r="C42" s="216" t="str">
        <f>IF(AND('2.报价结算清单'!$P30&gt;0,'2.报价结算清单'!$B30&lt;&gt;0,'2.报价结算清单'!C30&lt;&gt;0),'2.报价结算清单'!C30,"")</f>
        <v/>
      </c>
      <c r="D42" s="216" t="str">
        <f>IF(AND('2.报价结算清单'!$P30&gt;0,'2.报价结算清单'!$B30&lt;&gt;0,'2.报价结算清单'!D30&lt;&gt;0),'2.报价结算清单'!D30,"")</f>
        <v/>
      </c>
      <c r="E42" s="216" t="str">
        <f>IF(AND('2.报价结算清单'!$P30&gt;0,'2.报价结算清单'!$B30&lt;&gt;0,'2.报价结算清单'!E30&lt;&gt;0),'2.报价结算清单'!E30,"")</f>
        <v/>
      </c>
      <c r="F42" s="233" t="str">
        <f>_xlfn.IFNA(IF($A42="","",IF(VLOOKUP($A42,'3.框架内物料'!$A:$I,2,0)="","",VLOOKUP($A42,'3.框架内物料'!$A:$I,2,0))),"")</f>
        <v/>
      </c>
      <c r="G42" s="214" t="str">
        <f>IF(AND('2.报价结算清单'!$P30&gt;0,'2.报价结算清单'!$B30&lt;&gt;0,'2.报价结算清单'!H30&lt;&gt;0),'2.报价结算清单'!H30,"")</f>
        <v/>
      </c>
      <c r="H42" s="234" t="str">
        <f>IF(AND('2.报价结算清单'!$P30&gt;0,'2.报价结算清单'!$B30&lt;&gt;0,'2.报价结算清单'!$F30&lt;&gt;0),'2.报价结算清单'!J30,"")</f>
        <v/>
      </c>
      <c r="I42" s="233" t="str">
        <f>IF(AND('2.报价结算清单'!$P30&gt;0,'2.报价结算清单'!$B30&lt;&gt;0,'2.报价结算清单'!$F30&lt;&gt;0),'2.报价结算清单'!L30,"")</f>
        <v/>
      </c>
      <c r="J42" s="233" t="str">
        <f>IF(AND('2.报价结算清单'!$P30&gt;0,'2.报价结算清单'!$B30&lt;&gt;0,'2.报价结算清单'!I30&lt;&gt;0),'2.报价结算清单'!I30,"")</f>
        <v/>
      </c>
      <c r="K42" s="233" t="str">
        <f>IF(AND('2.报价结算清单'!$P30&gt;0,'2.报价结算清单'!$B30&lt;&gt;0,'2.报价结算清单'!$F30&lt;&gt;0),'2.报价结算清单'!N30,"")</f>
        <v/>
      </c>
      <c r="L42" s="233" t="str">
        <f>IF(AND('2.报价结算清单'!$P30&gt;0,'2.报价结算清单'!$B30&lt;&gt;0,'2.报价结算清单'!I30&lt;&gt;0),"天","")</f>
        <v/>
      </c>
      <c r="M42" s="236" t="str">
        <f t="shared" si="2"/>
        <v/>
      </c>
      <c r="N42" s="216" t="str">
        <f t="shared" si="3"/>
        <v/>
      </c>
      <c r="O42" s="216" t="str">
        <f>IF(AND('2.报价结算清单'!$P30&gt;0,'2.报价结算清单'!$B30&lt;&gt;0,'2.报价结算清单'!S30&lt;&gt;0),'2.报价结算清单'!S30,"")</f>
        <v/>
      </c>
      <c r="P42" s="216" t="str">
        <f>IF(AND('2.报价结算清单'!$P30&gt;0,'2.报价结算清单'!$B30&lt;&gt;0,'2.报价结算清单'!T30&lt;&gt;0),'2.报价结算清单'!T30,"")</f>
        <v/>
      </c>
      <c r="Q42" s="216" t="str">
        <f>IF(F42="",J42,VLOOKUP(F42,框架条目清单!A:K,4,FALSE))</f>
        <v/>
      </c>
      <c r="R42" s="237" t="str">
        <f>IF($A42="","",'2.报价结算清单'!$K$86)</f>
        <v/>
      </c>
      <c r="S42" s="236" t="str">
        <f>IF($A42="","",'2.报价结算清单'!$E$86)</f>
        <v/>
      </c>
      <c r="T42" s="216" t="str">
        <f>IF(F42="","",VLOOKUP(F42,框架条目清单!A:K,7,FALSE))</f>
        <v/>
      </c>
      <c r="U42" s="216" t="str">
        <f>IF(F42="","",VLOOKUP(F42,框架条目清单!A:K,8,FALSE))</f>
        <v/>
      </c>
      <c r="V42" s="216" t="str">
        <f>IF(F42="","",VLOOKUP(F42,框架条目清单!A:K,9,FALSE))</f>
        <v/>
      </c>
    </row>
    <row r="43" spans="1:22">
      <c r="A43" s="216" t="str">
        <f>IF(AND('2.报价结算清单'!$P31&gt;0,'2.报价结算清单'!$B31&lt;&gt;0,'2.报价结算清单'!$F31&lt;&gt;0),'2.报价结算清单'!$F31,"")</f>
        <v/>
      </c>
      <c r="B43" s="216" t="str">
        <f>_xlfn.IFNA(VLOOKUP(A43,'3.框架内物料'!$A:$I,3,0),A43)</f>
        <v/>
      </c>
      <c r="C43" s="216" t="str">
        <f>IF(AND('2.报价结算清单'!$P31&gt;0,'2.报价结算清单'!$B31&lt;&gt;0,'2.报价结算清单'!C31&lt;&gt;0),'2.报价结算清单'!C31,"")</f>
        <v/>
      </c>
      <c r="D43" s="216" t="str">
        <f>IF(AND('2.报价结算清单'!$P31&gt;0,'2.报价结算清单'!$B31&lt;&gt;0,'2.报价结算清单'!D31&lt;&gt;0),'2.报价结算清单'!D31,"")</f>
        <v/>
      </c>
      <c r="E43" s="216" t="str">
        <f>IF(AND('2.报价结算清单'!$P31&gt;0,'2.报价结算清单'!$B31&lt;&gt;0,'2.报价结算清单'!E31&lt;&gt;0),'2.报价结算清单'!E31,"")</f>
        <v/>
      </c>
      <c r="F43" s="233" t="str">
        <f>_xlfn.IFNA(IF($A43="","",IF(VLOOKUP($A43,'3.框架内物料'!$A:$I,2,0)="","",VLOOKUP($A43,'3.框架内物料'!$A:$I,2,0))),"")</f>
        <v/>
      </c>
      <c r="G43" s="214" t="str">
        <f>IF(AND('2.报价结算清单'!$P31&gt;0,'2.报价结算清单'!$B31&lt;&gt;0,'2.报价结算清单'!H31&lt;&gt;0),'2.报价结算清单'!H31,"")</f>
        <v/>
      </c>
      <c r="H43" s="234" t="str">
        <f>IF(AND('2.报价结算清单'!$P31&gt;0,'2.报价结算清单'!$B31&lt;&gt;0,'2.报价结算清单'!$F31&lt;&gt;0),'2.报价结算清单'!J31,"")</f>
        <v/>
      </c>
      <c r="I43" s="233" t="str">
        <f>IF(AND('2.报价结算清单'!$P31&gt;0,'2.报价结算清单'!$B31&lt;&gt;0,'2.报价结算清单'!$F31&lt;&gt;0),'2.报价结算清单'!L31,"")</f>
        <v/>
      </c>
      <c r="J43" s="233" t="str">
        <f>IF(AND('2.报价结算清单'!$P31&gt;0,'2.报价结算清单'!$B31&lt;&gt;0,'2.报价结算清单'!I31&lt;&gt;0),'2.报价结算清单'!I31,"")</f>
        <v/>
      </c>
      <c r="K43" s="233" t="str">
        <f>IF(AND('2.报价结算清单'!$P31&gt;0,'2.报价结算清单'!$B31&lt;&gt;0,'2.报价结算清单'!$F31&lt;&gt;0),'2.报价结算清单'!N31,"")</f>
        <v/>
      </c>
      <c r="L43" s="233" t="str">
        <f>IF(AND('2.报价结算清单'!$P31&gt;0,'2.报价结算清单'!$B31&lt;&gt;0,'2.报价结算清单'!I31&lt;&gt;0),"天","")</f>
        <v/>
      </c>
      <c r="M43" s="236" t="str">
        <f t="shared" si="2"/>
        <v/>
      </c>
      <c r="N43" s="216" t="str">
        <f t="shared" si="3"/>
        <v/>
      </c>
      <c r="O43" s="216" t="str">
        <f>IF(AND('2.报价结算清单'!$P31&gt;0,'2.报价结算清单'!$B31&lt;&gt;0,'2.报价结算清单'!S31&lt;&gt;0),'2.报价结算清单'!S31,"")</f>
        <v/>
      </c>
      <c r="P43" s="216" t="str">
        <f>IF(AND('2.报价结算清单'!$P31&gt;0,'2.报价结算清单'!$B31&lt;&gt;0,'2.报价结算清单'!T31&lt;&gt;0),'2.报价结算清单'!T31,"")</f>
        <v/>
      </c>
      <c r="Q43" s="216" t="str">
        <f>IF(F43="",J43,VLOOKUP(F43,框架条目清单!A:K,4,FALSE))</f>
        <v/>
      </c>
      <c r="R43" s="237" t="str">
        <f>IF($A43="","",'2.报价结算清单'!$K$86)</f>
        <v/>
      </c>
      <c r="S43" s="236" t="str">
        <f>IF($A43="","",'2.报价结算清单'!$E$86)</f>
        <v/>
      </c>
      <c r="T43" s="216" t="str">
        <f>IF(F43="","",VLOOKUP(F43,框架条目清单!A:K,7,FALSE))</f>
        <v/>
      </c>
      <c r="U43" s="216" t="str">
        <f>IF(F43="","",VLOOKUP(F43,框架条目清单!A:K,8,FALSE))</f>
        <v/>
      </c>
      <c r="V43" s="216" t="str">
        <f>IF(F43="","",VLOOKUP(F43,框架条目清单!A:K,9,FALSE))</f>
        <v/>
      </c>
    </row>
    <row r="44" spans="1:22">
      <c r="A44" s="216" t="str">
        <f>IF(AND('2.报价结算清单'!$P32&gt;0,'2.报价结算清单'!$B32&lt;&gt;0,'2.报价结算清单'!$F32&lt;&gt;0),'2.报价结算清单'!$F32,"")</f>
        <v/>
      </c>
      <c r="B44" s="216" t="str">
        <f>_xlfn.IFNA(VLOOKUP(A44,'3.框架内物料'!$A:$I,3,0),A44)</f>
        <v/>
      </c>
      <c r="C44" s="216" t="str">
        <f>IF(AND('2.报价结算清单'!$P32&gt;0,'2.报价结算清单'!$B32&lt;&gt;0,'2.报价结算清单'!C32&lt;&gt;0),'2.报价结算清单'!C32,"")</f>
        <v/>
      </c>
      <c r="D44" s="216" t="str">
        <f>IF(AND('2.报价结算清单'!$P32&gt;0,'2.报价结算清单'!$B32&lt;&gt;0,'2.报价结算清单'!D32&lt;&gt;0),'2.报价结算清单'!D32,"")</f>
        <v/>
      </c>
      <c r="E44" s="216" t="str">
        <f>IF(AND('2.报价结算清单'!$P32&gt;0,'2.报价结算清单'!$B32&lt;&gt;0,'2.报价结算清单'!E32&lt;&gt;0),'2.报价结算清单'!E32,"")</f>
        <v/>
      </c>
      <c r="F44" s="233" t="str">
        <f>_xlfn.IFNA(IF($A44="","",IF(VLOOKUP($A44,'3.框架内物料'!$A:$I,2,0)="","",VLOOKUP($A44,'3.框架内物料'!$A:$I,2,0))),"")</f>
        <v/>
      </c>
      <c r="G44" s="214" t="str">
        <f>IF(AND('2.报价结算清单'!$P32&gt;0,'2.报价结算清单'!$B32&lt;&gt;0,'2.报价结算清单'!H32&lt;&gt;0),'2.报价结算清单'!H32,"")</f>
        <v/>
      </c>
      <c r="H44" s="234" t="str">
        <f>IF(AND('2.报价结算清单'!$P32&gt;0,'2.报价结算清单'!$B32&lt;&gt;0,'2.报价结算清单'!$F32&lt;&gt;0),'2.报价结算清单'!J32,"")</f>
        <v/>
      </c>
      <c r="I44" s="233" t="str">
        <f>IF(AND('2.报价结算清单'!$P32&gt;0,'2.报价结算清单'!$B32&lt;&gt;0,'2.报价结算清单'!$F32&lt;&gt;0),'2.报价结算清单'!L32,"")</f>
        <v/>
      </c>
      <c r="J44" s="233" t="str">
        <f>IF(AND('2.报价结算清单'!$P32&gt;0,'2.报价结算清单'!$B32&lt;&gt;0,'2.报价结算清单'!I32&lt;&gt;0),'2.报价结算清单'!I32,"")</f>
        <v/>
      </c>
      <c r="K44" s="233" t="str">
        <f>IF(AND('2.报价结算清单'!$P32&gt;0,'2.报价结算清单'!$B32&lt;&gt;0,'2.报价结算清单'!$F32&lt;&gt;0),'2.报价结算清单'!N32,"")</f>
        <v/>
      </c>
      <c r="L44" s="233" t="str">
        <f>IF(AND('2.报价结算清单'!$P32&gt;0,'2.报价结算清单'!$B32&lt;&gt;0,'2.报价结算清单'!I32&lt;&gt;0),"天","")</f>
        <v/>
      </c>
      <c r="M44" s="236" t="str">
        <f t="shared" si="2"/>
        <v/>
      </c>
      <c r="N44" s="216" t="str">
        <f t="shared" si="3"/>
        <v/>
      </c>
      <c r="O44" s="216" t="str">
        <f>IF(AND('2.报价结算清单'!$P32&gt;0,'2.报价结算清单'!$B32&lt;&gt;0,'2.报价结算清单'!S32&lt;&gt;0),'2.报价结算清单'!S32,"")</f>
        <v/>
      </c>
      <c r="P44" s="216" t="str">
        <f>IF(AND('2.报价结算清单'!$P32&gt;0,'2.报价结算清单'!$B32&lt;&gt;0,'2.报价结算清单'!T32&lt;&gt;0),'2.报价结算清单'!T32,"")</f>
        <v/>
      </c>
      <c r="Q44" s="216" t="str">
        <f>IF(F44="",J44,VLOOKUP(F44,框架条目清单!A:K,4,FALSE))</f>
        <v/>
      </c>
      <c r="R44" s="237" t="str">
        <f>IF($A44="","",'2.报价结算清单'!$K$86)</f>
        <v/>
      </c>
      <c r="S44" s="236" t="str">
        <f>IF($A44="","",'2.报价结算清单'!$E$86)</f>
        <v/>
      </c>
      <c r="T44" s="216" t="str">
        <f>IF(F44="","",VLOOKUP(F44,框架条目清单!A:K,7,FALSE))</f>
        <v/>
      </c>
      <c r="U44" s="216" t="str">
        <f>IF(F44="","",VLOOKUP(F44,框架条目清单!A:K,8,FALSE))</f>
        <v/>
      </c>
      <c r="V44" s="216" t="str">
        <f>IF(F44="","",VLOOKUP(F44,框架条目清单!A:K,9,FALSE))</f>
        <v/>
      </c>
    </row>
    <row r="45" spans="1:22">
      <c r="A45" s="216" t="str">
        <f>IF(AND('2.报价结算清单'!$P33&gt;0,'2.报价结算清单'!$B33&lt;&gt;0,'2.报价结算清单'!$F33&lt;&gt;0),'2.报价结算清单'!$F33,"")</f>
        <v/>
      </c>
      <c r="B45" s="216" t="str">
        <f>_xlfn.IFNA(VLOOKUP(A45,'3.框架内物料'!$A:$I,3,0),A45)</f>
        <v/>
      </c>
      <c r="C45" s="216" t="str">
        <f>IF(AND('2.报价结算清单'!$P33&gt;0,'2.报价结算清单'!$B33&lt;&gt;0,'2.报价结算清单'!C33&lt;&gt;0),'2.报价结算清单'!C33,"")</f>
        <v/>
      </c>
      <c r="D45" s="216" t="str">
        <f>IF(AND('2.报价结算清单'!$P33&gt;0,'2.报价结算清单'!$B33&lt;&gt;0,'2.报价结算清单'!D33&lt;&gt;0),'2.报价结算清单'!D33,"")</f>
        <v/>
      </c>
      <c r="E45" s="216" t="str">
        <f>IF(AND('2.报价结算清单'!$P33&gt;0,'2.报价结算清单'!$B33&lt;&gt;0,'2.报价结算清单'!E33&lt;&gt;0),'2.报价结算清单'!E33,"")</f>
        <v/>
      </c>
      <c r="F45" s="233" t="str">
        <f>_xlfn.IFNA(IF($A45="","",IF(VLOOKUP($A45,'3.框架内物料'!$A:$I,2,0)="","",VLOOKUP($A45,'3.框架内物料'!$A:$I,2,0))),"")</f>
        <v/>
      </c>
      <c r="G45" s="214" t="str">
        <f>IF(AND('2.报价结算清单'!$P33&gt;0,'2.报价结算清单'!$B33&lt;&gt;0,'2.报价结算清单'!H33&lt;&gt;0),'2.报价结算清单'!H33,"")</f>
        <v/>
      </c>
      <c r="H45" s="234" t="str">
        <f>IF(AND('2.报价结算清单'!$P33&gt;0,'2.报价结算清单'!$B33&lt;&gt;0,'2.报价结算清单'!$F33&lt;&gt;0),'2.报价结算清单'!J33,"")</f>
        <v/>
      </c>
      <c r="I45" s="233" t="str">
        <f>IF(AND('2.报价结算清单'!$P33&gt;0,'2.报价结算清单'!$B33&lt;&gt;0,'2.报价结算清单'!$F33&lt;&gt;0),'2.报价结算清单'!L33,"")</f>
        <v/>
      </c>
      <c r="J45" s="233" t="str">
        <f>IF(AND('2.报价结算清单'!$P33&gt;0,'2.报价结算清单'!$B33&lt;&gt;0,'2.报价结算清单'!I33&lt;&gt;0),'2.报价结算清单'!I33,"")</f>
        <v/>
      </c>
      <c r="K45" s="233" t="str">
        <f>IF(AND('2.报价结算清单'!$P33&gt;0,'2.报价结算清单'!$B33&lt;&gt;0,'2.报价结算清单'!$F33&lt;&gt;0),'2.报价结算清单'!N33,"")</f>
        <v/>
      </c>
      <c r="L45" s="233" t="str">
        <f>IF(AND('2.报价结算清单'!$P33&gt;0,'2.报价结算清单'!$B33&lt;&gt;0,'2.报价结算清单'!I33&lt;&gt;0),"天","")</f>
        <v/>
      </c>
      <c r="M45" s="236" t="str">
        <f t="shared" si="2"/>
        <v/>
      </c>
      <c r="N45" s="216" t="str">
        <f t="shared" si="3"/>
        <v/>
      </c>
      <c r="O45" s="216" t="str">
        <f>IF(AND('2.报价结算清单'!$P33&gt;0,'2.报价结算清单'!$B33&lt;&gt;0,'2.报价结算清单'!S33&lt;&gt;0),'2.报价结算清单'!S33,"")</f>
        <v/>
      </c>
      <c r="P45" s="216" t="str">
        <f>IF(AND('2.报价结算清单'!$P33&gt;0,'2.报价结算清单'!$B33&lt;&gt;0,'2.报价结算清单'!T33&lt;&gt;0),'2.报价结算清单'!T33,"")</f>
        <v/>
      </c>
      <c r="Q45" s="216" t="str">
        <f>IF(F45="",J45,VLOOKUP(F45,框架条目清单!A:K,4,FALSE))</f>
        <v/>
      </c>
      <c r="R45" s="237" t="str">
        <f>IF($A45="","",'2.报价结算清单'!$K$86)</f>
        <v/>
      </c>
      <c r="S45" s="236" t="str">
        <f>IF($A45="","",'2.报价结算清单'!$E$86)</f>
        <v/>
      </c>
      <c r="T45" s="216" t="str">
        <f>IF(F45="","",VLOOKUP(F45,框架条目清单!A:K,7,FALSE))</f>
        <v/>
      </c>
      <c r="U45" s="216" t="str">
        <f>IF(F45="","",VLOOKUP(F45,框架条目清单!A:K,8,FALSE))</f>
        <v/>
      </c>
      <c r="V45" s="216" t="str">
        <f>IF(F45="","",VLOOKUP(F45,框架条目清单!A:K,9,FALSE))</f>
        <v/>
      </c>
    </row>
    <row r="46" spans="1:22">
      <c r="A46" s="216" t="str">
        <f>IF(AND('2.报价结算清单'!$P34&gt;0,'2.报价结算清单'!$B34&lt;&gt;0,'2.报价结算清单'!$F34&lt;&gt;0),'2.报价结算清单'!$F34,"")</f>
        <v/>
      </c>
      <c r="B46" s="216" t="str">
        <f>_xlfn.IFNA(VLOOKUP(A46,'3.框架内物料'!$A:$I,3,0),A46)</f>
        <v/>
      </c>
      <c r="C46" s="216" t="str">
        <f>IF(AND('2.报价结算清单'!$P34&gt;0,'2.报价结算清单'!$B34&lt;&gt;0,'2.报价结算清单'!C34&lt;&gt;0),'2.报价结算清单'!C34,"")</f>
        <v/>
      </c>
      <c r="D46" s="216" t="str">
        <f>IF(AND('2.报价结算清单'!$P34&gt;0,'2.报价结算清单'!$B34&lt;&gt;0,'2.报价结算清单'!D34&lt;&gt;0),'2.报价结算清单'!D34,"")</f>
        <v/>
      </c>
      <c r="E46" s="216" t="str">
        <f>IF(AND('2.报价结算清单'!$P34&gt;0,'2.报价结算清单'!$B34&lt;&gt;0,'2.报价结算清单'!E34&lt;&gt;0),'2.报价结算清单'!E34,"")</f>
        <v/>
      </c>
      <c r="F46" s="233" t="str">
        <f>_xlfn.IFNA(IF($A46="","",IF(VLOOKUP($A46,'3.框架内物料'!$A:$I,2,0)="","",VLOOKUP($A46,'3.框架内物料'!$A:$I,2,0))),"")</f>
        <v/>
      </c>
      <c r="G46" s="214" t="str">
        <f>IF(AND('2.报价结算清单'!$P34&gt;0,'2.报价结算清单'!$B34&lt;&gt;0,'2.报价结算清单'!H34&lt;&gt;0),'2.报价结算清单'!H34,"")</f>
        <v/>
      </c>
      <c r="H46" s="234" t="str">
        <f>IF(AND('2.报价结算清单'!$P34&gt;0,'2.报价结算清单'!$B34&lt;&gt;0,'2.报价结算清单'!$F34&lt;&gt;0),'2.报价结算清单'!J34,"")</f>
        <v/>
      </c>
      <c r="I46" s="233" t="str">
        <f>IF(AND('2.报价结算清单'!$P34&gt;0,'2.报价结算清单'!$B34&lt;&gt;0,'2.报价结算清单'!$F34&lt;&gt;0),'2.报价结算清单'!L34,"")</f>
        <v/>
      </c>
      <c r="J46" s="233" t="str">
        <f>IF(AND('2.报价结算清单'!$P34&gt;0,'2.报价结算清单'!$B34&lt;&gt;0,'2.报价结算清单'!I34&lt;&gt;0),'2.报价结算清单'!I34,"")</f>
        <v/>
      </c>
      <c r="K46" s="233" t="str">
        <f>IF(AND('2.报价结算清单'!$P34&gt;0,'2.报价结算清单'!$B34&lt;&gt;0,'2.报价结算清单'!$F34&lt;&gt;0),'2.报价结算清单'!N34,"")</f>
        <v/>
      </c>
      <c r="L46" s="233" t="str">
        <f>IF(AND('2.报价结算清单'!$P34&gt;0,'2.报价结算清单'!$B34&lt;&gt;0,'2.报价结算清单'!I34&lt;&gt;0),"天","")</f>
        <v/>
      </c>
      <c r="M46" s="236" t="str">
        <f t="shared" si="2"/>
        <v/>
      </c>
      <c r="N46" s="216" t="str">
        <f t="shared" si="3"/>
        <v/>
      </c>
      <c r="O46" s="216" t="str">
        <f>IF(AND('2.报价结算清单'!$P34&gt;0,'2.报价结算清单'!$B34&lt;&gt;0,'2.报价结算清单'!S34&lt;&gt;0),'2.报价结算清单'!S34,"")</f>
        <v/>
      </c>
      <c r="P46" s="216" t="str">
        <f>IF(AND('2.报价结算清单'!$P34&gt;0,'2.报价结算清单'!$B34&lt;&gt;0,'2.报价结算清单'!T34&lt;&gt;0),'2.报价结算清单'!T34,"")</f>
        <v/>
      </c>
      <c r="Q46" s="216" t="str">
        <f>IF(F46="",J46,VLOOKUP(F46,框架条目清单!A:K,4,FALSE))</f>
        <v/>
      </c>
      <c r="R46" s="237" t="str">
        <f>IF($A46="","",'2.报价结算清单'!$K$86)</f>
        <v/>
      </c>
      <c r="S46" s="236" t="str">
        <f>IF($A46="","",'2.报价结算清单'!$E$86)</f>
        <v/>
      </c>
      <c r="T46" s="216" t="str">
        <f>IF(F46="","",VLOOKUP(F46,框架条目清单!A:K,7,FALSE))</f>
        <v/>
      </c>
      <c r="U46" s="216" t="str">
        <f>IF(F46="","",VLOOKUP(F46,框架条目清单!A:K,8,FALSE))</f>
        <v/>
      </c>
      <c r="V46" s="216" t="str">
        <f>IF(F46="","",VLOOKUP(F46,框架条目清单!A:K,9,FALSE))</f>
        <v/>
      </c>
    </row>
    <row r="47" spans="1:22">
      <c r="A47" s="216" t="str">
        <f>IF(AND('2.报价结算清单'!$P35&gt;0,'2.报价结算清单'!$B35&lt;&gt;0,'2.报价结算清单'!$F35&lt;&gt;0),'2.报价结算清单'!$F35,"")</f>
        <v/>
      </c>
      <c r="B47" s="216" t="str">
        <f>_xlfn.IFNA(VLOOKUP(A47,'3.框架内物料'!$A:$I,3,0),A47)</f>
        <v/>
      </c>
      <c r="C47" s="216" t="str">
        <f>IF(AND('2.报价结算清单'!$P35&gt;0,'2.报价结算清单'!$B35&lt;&gt;0,'2.报价结算清单'!C35&lt;&gt;0),'2.报价结算清单'!C35,"")</f>
        <v/>
      </c>
      <c r="D47" s="216" t="str">
        <f>IF(AND('2.报价结算清单'!$P35&gt;0,'2.报价结算清单'!$B35&lt;&gt;0,'2.报价结算清单'!D35&lt;&gt;0),'2.报价结算清单'!D35,"")</f>
        <v/>
      </c>
      <c r="E47" s="216" t="str">
        <f>IF(AND('2.报价结算清单'!$P35&gt;0,'2.报价结算清单'!$B35&lt;&gt;0,'2.报价结算清单'!E35&lt;&gt;0),'2.报价结算清单'!E35,"")</f>
        <v/>
      </c>
      <c r="F47" s="233" t="str">
        <f>_xlfn.IFNA(IF($A47="","",IF(VLOOKUP($A47,'3.框架内物料'!$A:$I,2,0)="","",VLOOKUP($A47,'3.框架内物料'!$A:$I,2,0))),"")</f>
        <v/>
      </c>
      <c r="G47" s="214" t="str">
        <f>IF(AND('2.报价结算清单'!$P35&gt;0,'2.报价结算清单'!$B35&lt;&gt;0,'2.报价结算清单'!H35&lt;&gt;0),'2.报价结算清单'!H35,"")</f>
        <v/>
      </c>
      <c r="H47" s="234" t="str">
        <f>IF(AND('2.报价结算清单'!$P35&gt;0,'2.报价结算清单'!$B35&lt;&gt;0,'2.报价结算清单'!$F35&lt;&gt;0),'2.报价结算清单'!J35,"")</f>
        <v/>
      </c>
      <c r="I47" s="233" t="str">
        <f>IF(AND('2.报价结算清单'!$P35&gt;0,'2.报价结算清单'!$B35&lt;&gt;0,'2.报价结算清单'!$F35&lt;&gt;0),'2.报价结算清单'!L35,"")</f>
        <v/>
      </c>
      <c r="J47" s="233" t="str">
        <f>IF(AND('2.报价结算清单'!$P35&gt;0,'2.报价结算清单'!$B35&lt;&gt;0,'2.报价结算清单'!I35&lt;&gt;0),'2.报价结算清单'!I35,"")</f>
        <v/>
      </c>
      <c r="K47" s="233" t="str">
        <f>IF(AND('2.报价结算清单'!$P35&gt;0,'2.报价结算清单'!$B35&lt;&gt;0,'2.报价结算清单'!$F35&lt;&gt;0),'2.报价结算清单'!N35,"")</f>
        <v/>
      </c>
      <c r="L47" s="233" t="str">
        <f>IF(AND('2.报价结算清单'!$P35&gt;0,'2.报价结算清单'!$B35&lt;&gt;0,'2.报价结算清单'!I35&lt;&gt;0),"天","")</f>
        <v/>
      </c>
      <c r="M47" s="236" t="str">
        <f t="shared" ref="M47:M71" si="4">IF(A47="框架外物料","框架外",IF(A47="据实结算","据实结算",IF(A47="","","框架内")))</f>
        <v/>
      </c>
      <c r="N47" s="216" t="str">
        <f t="shared" ref="N47:N71" si="5">IFERROR(IF(H47*I47*K47=0,"",H47*I47*K47),"")</f>
        <v/>
      </c>
      <c r="O47" s="216" t="str">
        <f>IF(AND('2.报价结算清单'!$P35&gt;0,'2.报价结算清单'!$B35&lt;&gt;0,'2.报价结算清单'!S35&lt;&gt;0),'2.报价结算清单'!S35,"")</f>
        <v/>
      </c>
      <c r="P47" s="216" t="str">
        <f>IF(AND('2.报价结算清单'!$P35&gt;0,'2.报价结算清单'!$B35&lt;&gt;0,'2.报价结算清单'!T35&lt;&gt;0),'2.报价结算清单'!T35,"")</f>
        <v/>
      </c>
      <c r="Q47" s="216" t="str">
        <f>IF(F47="",J47,VLOOKUP(F47,框架条目清单!A:K,4,FALSE))</f>
        <v/>
      </c>
      <c r="R47" s="237" t="str">
        <f>IF($A47="","",'2.报价结算清单'!$K$86)</f>
        <v/>
      </c>
      <c r="S47" s="236" t="str">
        <f>IF($A47="","",'2.报价结算清单'!$E$86)</f>
        <v/>
      </c>
      <c r="T47" s="216" t="str">
        <f>IF(F47="","",VLOOKUP(F47,框架条目清单!A:K,7,FALSE))</f>
        <v/>
      </c>
      <c r="U47" s="216" t="str">
        <f>IF(F47="","",VLOOKUP(F47,框架条目清单!A:K,8,FALSE))</f>
        <v/>
      </c>
      <c r="V47" s="216" t="str">
        <f>IF(F47="","",VLOOKUP(F47,框架条目清单!A:K,9,FALSE))</f>
        <v/>
      </c>
    </row>
    <row r="48" spans="1:22">
      <c r="A48" s="216" t="str">
        <f>IF(AND('2.报价结算清单'!$P36&gt;0,'2.报价结算清单'!$B36&lt;&gt;0,'2.报价结算清单'!$F36&lt;&gt;0),'2.报价结算清单'!$F36,"")</f>
        <v/>
      </c>
      <c r="B48" s="216" t="str">
        <f>_xlfn.IFNA(VLOOKUP(A48,'3.框架内物料'!$A:$I,3,0),A48)</f>
        <v/>
      </c>
      <c r="C48" s="216" t="str">
        <f>IF(AND('2.报价结算清单'!$P36&gt;0,'2.报价结算清单'!$B36&lt;&gt;0,'2.报价结算清单'!C36&lt;&gt;0),'2.报价结算清单'!C36,"")</f>
        <v/>
      </c>
      <c r="D48" s="216" t="str">
        <f>IF(AND('2.报价结算清单'!$P36&gt;0,'2.报价结算清单'!$B36&lt;&gt;0,'2.报价结算清单'!D36&lt;&gt;0),'2.报价结算清单'!D36,"")</f>
        <v/>
      </c>
      <c r="E48" s="216" t="str">
        <f>IF(AND('2.报价结算清单'!$P36&gt;0,'2.报价结算清单'!$B36&lt;&gt;0,'2.报价结算清单'!E36&lt;&gt;0),'2.报价结算清单'!E36,"")</f>
        <v/>
      </c>
      <c r="F48" s="233" t="str">
        <f>_xlfn.IFNA(IF($A48="","",IF(VLOOKUP($A48,'3.框架内物料'!$A:$I,2,0)="","",VLOOKUP($A48,'3.框架内物料'!$A:$I,2,0))),"")</f>
        <v/>
      </c>
      <c r="G48" s="214" t="str">
        <f>IF(AND('2.报价结算清单'!$P36&gt;0,'2.报价结算清单'!$B36&lt;&gt;0,'2.报价结算清单'!H36&lt;&gt;0),'2.报价结算清单'!H36,"")</f>
        <v/>
      </c>
      <c r="H48" s="234" t="str">
        <f>IF(AND('2.报价结算清单'!$P36&gt;0,'2.报价结算清单'!$B36&lt;&gt;0,'2.报价结算清单'!$F36&lt;&gt;0),'2.报价结算清单'!J36,"")</f>
        <v/>
      </c>
      <c r="I48" s="233" t="str">
        <f>IF(AND('2.报价结算清单'!$P36&gt;0,'2.报价结算清单'!$B36&lt;&gt;0,'2.报价结算清单'!$F36&lt;&gt;0),'2.报价结算清单'!L36,"")</f>
        <v/>
      </c>
      <c r="J48" s="233" t="str">
        <f>IF(AND('2.报价结算清单'!$P36&gt;0,'2.报价结算清单'!$B36&lt;&gt;0,'2.报价结算清单'!I36&lt;&gt;0),'2.报价结算清单'!I36,"")</f>
        <v/>
      </c>
      <c r="K48" s="233" t="str">
        <f>IF(AND('2.报价结算清单'!$P36&gt;0,'2.报价结算清单'!$B36&lt;&gt;0,'2.报价结算清单'!$F36&lt;&gt;0),'2.报价结算清单'!N36,"")</f>
        <v/>
      </c>
      <c r="L48" s="233" t="str">
        <f>IF(AND('2.报价结算清单'!$P36&gt;0,'2.报价结算清单'!$B36&lt;&gt;0,'2.报价结算清单'!I36&lt;&gt;0),"天","")</f>
        <v/>
      </c>
      <c r="M48" s="236" t="str">
        <f t="shared" si="4"/>
        <v/>
      </c>
      <c r="N48" s="216" t="str">
        <f t="shared" si="5"/>
        <v/>
      </c>
      <c r="O48" s="216" t="str">
        <f>IF(AND('2.报价结算清单'!$P36&gt;0,'2.报价结算清单'!$B36&lt;&gt;0,'2.报价结算清单'!S36&lt;&gt;0),'2.报价结算清单'!S36,"")</f>
        <v/>
      </c>
      <c r="P48" s="216" t="str">
        <f>IF(AND('2.报价结算清单'!$P36&gt;0,'2.报价结算清单'!$B36&lt;&gt;0,'2.报价结算清单'!T36&lt;&gt;0),'2.报价结算清单'!T36,"")</f>
        <v/>
      </c>
      <c r="Q48" s="216" t="str">
        <f>IF(F48="",J48,VLOOKUP(F48,框架条目清单!A:K,4,FALSE))</f>
        <v/>
      </c>
      <c r="R48" s="237" t="str">
        <f>IF($A48="","",'2.报价结算清单'!$K$86)</f>
        <v/>
      </c>
      <c r="S48" s="236" t="str">
        <f>IF($A48="","",'2.报价结算清单'!$E$86)</f>
        <v/>
      </c>
      <c r="T48" s="216" t="str">
        <f>IF(F48="","",VLOOKUP(F48,框架条目清单!A:K,7,FALSE))</f>
        <v/>
      </c>
      <c r="U48" s="216" t="str">
        <f>IF(F48="","",VLOOKUP(F48,框架条目清单!A:K,8,FALSE))</f>
        <v/>
      </c>
      <c r="V48" s="216" t="str">
        <f>IF(F48="","",VLOOKUP(F48,框架条目清单!A:K,9,FALSE))</f>
        <v/>
      </c>
    </row>
    <row r="49" spans="1:22">
      <c r="A49" s="216" t="str">
        <f>IF(AND('2.报价结算清单'!$P37&gt;0,'2.报价结算清单'!$B37&lt;&gt;0,'2.报价结算清单'!$F37&lt;&gt;0),'2.报价结算清单'!$F37,"")</f>
        <v>H#001</v>
      </c>
      <c r="B49" s="216" t="str">
        <f>_xlfn.IFNA(VLOOKUP(A49,'3.框架内物料'!$A:$I,3,0),A49)</f>
        <v>机酒餐</v>
      </c>
      <c r="C49" s="216" t="str">
        <f>IF(AND('2.报价结算清单'!$P37&gt;0,'2.报价结算清单'!$B37&lt;&gt;0,'2.报价结算清单'!C37&lt;&gt;0),'2.报价结算清单'!C37,"")</f>
        <v>大交通</v>
      </c>
      <c r="D49" s="216" t="str">
        <f>IF(AND('2.报价结算清单'!$P37&gt;0,'2.报价结算清单'!$B37&lt;&gt;0,'2.报价结算清单'!D37&lt;&gt;0),'2.报价结算清单'!D37,"")</f>
        <v>大交通</v>
      </c>
      <c r="E49" s="216" t="str">
        <f>IF(AND('2.报价结算清单'!$P37&gt;0,'2.报价结算清单'!$B37&lt;&gt;0,'2.报价结算清单'!E37&lt;&gt;0),'2.报价结算清单'!E37,"")</f>
        <v>工作人员踩点费用</v>
      </c>
      <c r="F49" s="233" t="str">
        <f>_xlfn.IFNA(IF($A49="","",IF(VLOOKUP($A49,'3.框架内物料'!$A:$I,2,0)="","",VLOOKUP($A49,'3.框架内物料'!$A:$I,2,0))),"")</f>
        <v/>
      </c>
      <c r="G49" s="214" t="str">
        <f>IF(AND('2.报价结算清单'!$P37&gt;0,'2.报价结算清单'!$B37&lt;&gt;0,'2.报价结算清单'!H37&lt;&gt;0),'2.报价结算清单'!H37,"")</f>
        <v>机酒餐-交通费-机票-机票-经济舱，不能为全价票</v>
      </c>
      <c r="H49" s="234">
        <f>IF(AND('2.报价结算清单'!$P37&gt;0,'2.报价结算清单'!$B37&lt;&gt;0,'2.报价结算清单'!$F37&lt;&gt;0),'2.报价结算清单'!J37,"")</f>
        <v>6360</v>
      </c>
      <c r="I49" s="233">
        <f>IF(AND('2.报价结算清单'!$P37&gt;0,'2.报价结算清单'!$B37&lt;&gt;0,'2.报价结算清单'!$F37&lt;&gt;0),'2.报价结算清单'!L37,"")</f>
        <v>1</v>
      </c>
      <c r="J49" s="233" t="str">
        <f>IF(AND('2.报价结算清单'!$P37&gt;0,'2.报价结算清单'!$B37&lt;&gt;0,'2.报价结算清单'!I37&lt;&gt;0),'2.报价结算清单'!I37,"")</f>
        <v>次</v>
      </c>
      <c r="K49" s="233">
        <f>IF(AND('2.报价结算清单'!$P37&gt;0,'2.报价结算清单'!$B37&lt;&gt;0,'2.报价结算清单'!$F37&lt;&gt;0),'2.报价结算清单'!N37,"")</f>
        <v>1</v>
      </c>
      <c r="L49" s="233" t="str">
        <f>IF(AND('2.报价结算清单'!$P37&gt;0,'2.报价结算清单'!$B37&lt;&gt;0,'2.报价结算清单'!I37&lt;&gt;0),"天","")</f>
        <v>天</v>
      </c>
      <c r="M49" s="236" t="str">
        <f t="shared" si="4"/>
        <v>框架内</v>
      </c>
      <c r="N49" s="216">
        <f t="shared" si="5"/>
        <v>6360</v>
      </c>
      <c r="O49" s="216" t="str">
        <f>IF(AND('2.报价结算清单'!$P37&gt;0,'2.报价结算清单'!$B37&lt;&gt;0,'2.报价结算清单'!S37&lt;&gt;0),'2.报价结算清单'!S37,"")</f>
        <v>预估，以实际消费为准</v>
      </c>
      <c r="P49" s="216" t="str">
        <f>IF(AND('2.报价结算清单'!$P37&gt;0,'2.报价结算清单'!$B37&lt;&gt;0,'2.报价结算清单'!T37&lt;&gt;0),'2.报价结算清单'!T37,"")</f>
        <v/>
      </c>
      <c r="Q49" s="216" t="str">
        <f>IF(F49="",J49,VLOOKUP(F49,框架条目清单!A:K,4,FALSE))</f>
        <v>次</v>
      </c>
      <c r="R49" s="237">
        <f>IF($A49="","",'2.报价结算清单'!$K$86)</f>
        <v>0.06</v>
      </c>
      <c r="S49" s="236" t="str">
        <f>IF($A49="","",'2.报价结算清单'!$E$86)</f>
        <v>CNY</v>
      </c>
      <c r="T49" s="216" t="str">
        <f>IF(F49="","",VLOOKUP(F49,框架条目清单!A:K,7,FALSE))</f>
        <v/>
      </c>
      <c r="U49" s="216" t="str">
        <f>IF(F49="","",VLOOKUP(F49,框架条目清单!A:K,8,FALSE))</f>
        <v/>
      </c>
      <c r="V49" s="216" t="str">
        <f>IF(F49="","",VLOOKUP(F49,框架条目清单!A:K,9,FALSE))</f>
        <v/>
      </c>
    </row>
    <row r="50" spans="1:22">
      <c r="A50" s="216" t="str">
        <f>IF(AND('2.报价结算清单'!$P41&gt;0,'2.报价结算清单'!$B41&lt;&gt;0,'2.报价结算清单'!$F41&lt;&gt;0),'2.报价结算清单'!$F41,"")</f>
        <v>H#001</v>
      </c>
      <c r="B50" s="216" t="str">
        <f>_xlfn.IFNA(VLOOKUP(A50,'3.框架内物料'!$A:$I,3,0),A50)</f>
        <v>机酒餐</v>
      </c>
      <c r="C50" s="216" t="str">
        <f>IF(AND('2.报价结算清单'!$P41&gt;0,'2.报价结算清单'!$B41&lt;&gt;0,'2.报价结算清单'!C41&lt;&gt;0),'2.报价结算清单'!C41,"")</f>
        <v>大交通</v>
      </c>
      <c r="D50" s="216" t="str">
        <f>IF(AND('2.报价结算清单'!$P41&gt;0,'2.报价结算清单'!$B41&lt;&gt;0,'2.报价结算清单'!D41&lt;&gt;0),'2.报价结算清单'!D41,"")</f>
        <v>大交通</v>
      </c>
      <c r="E50" s="216" t="str">
        <f>IF(AND('2.报价结算清单'!$P41&gt;0,'2.报价结算清单'!$B41&lt;&gt;0,'2.报价结算清单'!E41&lt;&gt;0),'2.报价结算清单'!E41,"")</f>
        <v>工作人员市内交通</v>
      </c>
      <c r="F50" s="233" t="str">
        <f>_xlfn.IFNA(IF($A50="","",IF(VLOOKUP($A50,'3.框架内物料'!$A:$I,2,0)="","",VLOOKUP($A50,'3.框架内物料'!$A:$I,2,0))),"")</f>
        <v/>
      </c>
      <c r="G50" s="214" t="str">
        <f>IF(AND('2.报价结算清单'!$P41&gt;0,'2.报价结算清单'!$B41&lt;&gt;0,'2.报价结算清单'!H41&lt;&gt;0),'2.报价结算清单'!H41,"")</f>
        <v>机酒餐-交通费-机票-机票-经济舱，不能为全价票</v>
      </c>
      <c r="H50" s="234">
        <f>IF(AND('2.报价结算清单'!$P41&gt;0,'2.报价结算清单'!$B41&lt;&gt;0,'2.报价结算清单'!$F41&lt;&gt;0),'2.报价结算清单'!J41,"")</f>
        <v>106</v>
      </c>
      <c r="I50" s="233">
        <f>IF(AND('2.报价结算清单'!$P41&gt;0,'2.报价结算清单'!$B41&lt;&gt;0,'2.报价结算清单'!$F41&lt;&gt;0),'2.报价结算清单'!L41,"")</f>
        <v>4</v>
      </c>
      <c r="J50" s="233" t="str">
        <f>IF(AND('2.报价结算清单'!$P41&gt;0,'2.报价结算清单'!$B41&lt;&gt;0,'2.报价结算清单'!I41&lt;&gt;0),'2.报价结算清单'!I41,"")</f>
        <v>次</v>
      </c>
      <c r="K50" s="233">
        <f>IF(AND('2.报价结算清单'!$P41&gt;0,'2.报价结算清单'!$B41&lt;&gt;0,'2.报价结算清单'!$F41&lt;&gt;0),'2.报价结算清单'!N41,"")</f>
        <v>5</v>
      </c>
      <c r="L50" s="233" t="str">
        <f>IF(AND('2.报价结算清单'!$P41&gt;0,'2.报价结算清单'!$B41&lt;&gt;0,'2.报价结算清单'!I41&lt;&gt;0),"天","")</f>
        <v>天</v>
      </c>
      <c r="M50" s="236" t="str">
        <f t="shared" si="4"/>
        <v>框架内</v>
      </c>
      <c r="N50" s="216">
        <f t="shared" si="5"/>
        <v>2120</v>
      </c>
      <c r="O50" s="216" t="str">
        <f>IF(AND('2.报价结算清单'!$P41&gt;0,'2.报价结算清单'!$B41&lt;&gt;0,'2.报价结算清单'!S41&lt;&gt;0),'2.报价结算清单'!S41,"")</f>
        <v/>
      </c>
      <c r="P50" s="216" t="str">
        <f>IF(AND('2.报价结算清单'!$P41&gt;0,'2.报价结算清单'!$B41&lt;&gt;0,'2.报价结算清单'!T41&lt;&gt;0),'2.报价结算清单'!T41,"")</f>
        <v/>
      </c>
      <c r="Q50" s="216" t="str">
        <f>IF(F50="",J50,VLOOKUP(F50,框架条目清单!A:K,4,FALSE))</f>
        <v>次</v>
      </c>
      <c r="R50" s="237">
        <f>IF($A50="","",'2.报价结算清单'!$K$86)</f>
        <v>0.06</v>
      </c>
      <c r="S50" s="236" t="str">
        <f>IF($A50="","",'2.报价结算清单'!$E$86)</f>
        <v>CNY</v>
      </c>
      <c r="T50" s="216" t="str">
        <f>IF(F50="","",VLOOKUP(F50,框架条目清单!A:K,7,FALSE))</f>
        <v/>
      </c>
      <c r="U50" s="216" t="str">
        <f>IF(F50="","",VLOOKUP(F50,框架条目清单!A:K,8,FALSE))</f>
        <v/>
      </c>
      <c r="V50" s="216" t="str">
        <f>IF(F50="","",VLOOKUP(F50,框架条目清单!A:K,9,FALSE))</f>
        <v/>
      </c>
    </row>
    <row r="51" spans="1:22">
      <c r="A51" s="216" t="str">
        <f>IF(AND('2.报价结算清单'!$P42&gt;0,'2.报价结算清单'!$B42&lt;&gt;0,'2.报价结算清单'!$F42&lt;&gt;0),'2.报价结算清单'!$F42,"")</f>
        <v>H#001</v>
      </c>
      <c r="B51" s="216" t="str">
        <f>_xlfn.IFNA(VLOOKUP(A51,'3.框架内物料'!$A:$I,3,0),A51)</f>
        <v>机酒餐</v>
      </c>
      <c r="C51" s="216" t="str">
        <f>IF(AND('2.报价结算清单'!$P42&gt;0,'2.报价结算清单'!$B42&lt;&gt;0,'2.报价结算清单'!C42&lt;&gt;0),'2.报价结算清单'!C42,"")</f>
        <v>市内交通</v>
      </c>
      <c r="D51" s="216" t="str">
        <f>IF(AND('2.报价结算清单'!$P42&gt;0,'2.报价结算清单'!$B42&lt;&gt;0,'2.报价结算清单'!D42&lt;&gt;0),'2.报价结算清单'!D42,"")</f>
        <v>市内交通</v>
      </c>
      <c r="E51" s="216" t="str">
        <f>IF(AND('2.报价结算清单'!$P42&gt;0,'2.报价结算清单'!$B42&lt;&gt;0,'2.报价结算清单'!E42&lt;&gt;0),'2.报价结算清单'!E42,"")</f>
        <v>嘉宾商务简餐</v>
      </c>
      <c r="F51" s="233" t="str">
        <f>_xlfn.IFNA(IF($A51="","",IF(VLOOKUP($A51,'3.框架内物料'!$A:$I,2,0)="","",VLOOKUP($A51,'3.框架内物料'!$A:$I,2,0))),"")</f>
        <v/>
      </c>
      <c r="G51" s="214" t="str">
        <f>IF(AND('2.报价结算清单'!$P42&gt;0,'2.报价结算清单'!$B42&lt;&gt;0,'2.报价结算清单'!H42&lt;&gt;0),'2.报价结算清单'!H42,"")</f>
        <v>机酒餐-交通费-机票-机票-经济舱，不能为全价票</v>
      </c>
      <c r="H51" s="234">
        <f>IF(AND('2.报价结算清单'!$P42&gt;0,'2.报价结算清单'!$B42&lt;&gt;0,'2.报价结算清单'!$F42&lt;&gt;0),'2.报价结算清单'!J42,"")</f>
        <v>159</v>
      </c>
      <c r="I51" s="233">
        <f>IF(AND('2.报价结算清单'!$P42&gt;0,'2.报价结算清单'!$B42&lt;&gt;0,'2.报价结算清单'!$F42&lt;&gt;0),'2.报价结算清单'!L42,"")</f>
        <v>40</v>
      </c>
      <c r="J51" s="233" t="str">
        <f>IF(AND('2.报价结算清单'!$P42&gt;0,'2.报价结算清单'!$B42&lt;&gt;0,'2.报价结算清单'!I42&lt;&gt;0),'2.报价结算清单'!I42,"")</f>
        <v>次</v>
      </c>
      <c r="K51" s="233">
        <f>IF(AND('2.报价结算清单'!$P42&gt;0,'2.报价结算清单'!$B42&lt;&gt;0,'2.报价结算清单'!$F42&lt;&gt;0),'2.报价结算清单'!N42,"")</f>
        <v>3</v>
      </c>
      <c r="L51" s="233" t="str">
        <f>IF(AND('2.报价结算清单'!$P42&gt;0,'2.报价结算清单'!$B42&lt;&gt;0,'2.报价结算清单'!I42&lt;&gt;0),"天","")</f>
        <v>天</v>
      </c>
      <c r="M51" s="236" t="str">
        <f t="shared" si="4"/>
        <v>框架内</v>
      </c>
      <c r="N51" s="216">
        <f t="shared" si="5"/>
        <v>19080</v>
      </c>
      <c r="O51" s="216" t="str">
        <f>IF(AND('2.报价结算清单'!$P42&gt;0,'2.报价结算清单'!$B42&lt;&gt;0,'2.报价结算清单'!S42&lt;&gt;0),'2.报价结算清单'!S42,"")</f>
        <v/>
      </c>
      <c r="P51" s="216" t="str">
        <f>IF(AND('2.报价结算清单'!$P42&gt;0,'2.报价结算清单'!$B42&lt;&gt;0,'2.报价结算清单'!T42&lt;&gt;0),'2.报价结算清单'!T42,"")</f>
        <v/>
      </c>
      <c r="Q51" s="216" t="str">
        <f>IF(F51="",J51,VLOOKUP(F51,框架条目清单!A:K,4,FALSE))</f>
        <v>次</v>
      </c>
      <c r="R51" s="237">
        <f>IF($A51="","",'2.报价结算清单'!$K$86)</f>
        <v>0.06</v>
      </c>
      <c r="S51" s="236" t="str">
        <f>IF($A51="","",'2.报价结算清单'!$E$86)</f>
        <v>CNY</v>
      </c>
      <c r="T51" s="216" t="str">
        <f>IF(F51="","",VLOOKUP(F51,框架条目清单!A:K,7,FALSE))</f>
        <v/>
      </c>
      <c r="U51" s="216" t="str">
        <f>IF(F51="","",VLOOKUP(F51,框架条目清单!A:K,8,FALSE))</f>
        <v/>
      </c>
      <c r="V51" s="216" t="str">
        <f>IF(F51="","",VLOOKUP(F51,框架条目清单!A:K,9,FALSE))</f>
        <v/>
      </c>
    </row>
    <row r="52" spans="1:22">
      <c r="A52" s="216" t="e">
        <f>IF(AND('2.报价结算清单'!#REF!&gt;0,'2.报价结算清单'!#REF!&lt;&gt;0,'2.报价结算清单'!#REF!&lt;&gt;0),'2.报价结算清单'!#REF!,"")</f>
        <v>#REF!</v>
      </c>
      <c r="B52" s="216" t="e">
        <f>_xlfn.IFNA(VLOOKUP(A52,'3.框架内物料'!$A:$I,3,0),A52)</f>
        <v>#REF!</v>
      </c>
      <c r="C52" s="216" t="e">
        <f>IF(AND('2.报价结算清单'!#REF!&gt;0,'2.报价结算清单'!#REF!&lt;&gt;0,'2.报价结算清单'!#REF!&lt;&gt;0),'2.报价结算清单'!#REF!,"")</f>
        <v>#REF!</v>
      </c>
      <c r="D52" s="216" t="e">
        <f>IF(AND('2.报价结算清单'!#REF!&gt;0,'2.报价结算清单'!#REF!&lt;&gt;0,'2.报价结算清单'!#REF!&lt;&gt;0),'2.报价结算清单'!#REF!,"")</f>
        <v>#REF!</v>
      </c>
      <c r="E52" s="216" t="e">
        <f>IF(AND('2.报价结算清单'!#REF!&gt;0,'2.报价结算清单'!#REF!&lt;&gt;0,'2.报价结算清单'!#REF!&lt;&gt;0),'2.报价结算清单'!#REF!,"")</f>
        <v>#REF!</v>
      </c>
      <c r="F52" s="233" t="e">
        <f>_xlfn.IFNA(IF($A52="","",IF(VLOOKUP($A52,'3.框架内物料'!$A:$I,2,0)="","",VLOOKUP($A52,'3.框架内物料'!$A:$I,2,0))),"")</f>
        <v>#REF!</v>
      </c>
      <c r="G52" s="214" t="e">
        <f>IF(AND('2.报价结算清单'!#REF!&gt;0,'2.报价结算清单'!#REF!&lt;&gt;0,'2.报价结算清单'!#REF!&lt;&gt;0),'2.报价结算清单'!#REF!,"")</f>
        <v>#REF!</v>
      </c>
      <c r="H52" s="234" t="e">
        <f>IF(AND('2.报价结算清单'!#REF!&gt;0,'2.报价结算清单'!#REF!&lt;&gt;0,'2.报价结算清单'!#REF!&lt;&gt;0),'2.报价结算清单'!#REF!,"")</f>
        <v>#REF!</v>
      </c>
      <c r="I52" s="233" t="e">
        <f>IF(AND('2.报价结算清单'!#REF!&gt;0,'2.报价结算清单'!#REF!&lt;&gt;0,'2.报价结算清单'!#REF!&lt;&gt;0),'2.报价结算清单'!#REF!,"")</f>
        <v>#REF!</v>
      </c>
      <c r="J52" s="233" t="e">
        <f>IF(AND('2.报价结算清单'!#REF!&gt;0,'2.报价结算清单'!#REF!&lt;&gt;0,'2.报价结算清单'!#REF!&lt;&gt;0),'2.报价结算清单'!#REF!,"")</f>
        <v>#REF!</v>
      </c>
      <c r="K52" s="233" t="e">
        <f>IF(AND('2.报价结算清单'!#REF!&gt;0,'2.报价结算清单'!#REF!&lt;&gt;0,'2.报价结算清单'!#REF!&lt;&gt;0),'2.报价结算清单'!#REF!,"")</f>
        <v>#REF!</v>
      </c>
      <c r="L52" s="233" t="e">
        <f>IF(AND('2.报价结算清单'!#REF!&gt;0,'2.报价结算清单'!#REF!&lt;&gt;0,'2.报价结算清单'!#REF!&lt;&gt;0),"天","")</f>
        <v>#REF!</v>
      </c>
      <c r="M52" s="236" t="e">
        <f t="shared" si="4"/>
        <v>#REF!</v>
      </c>
      <c r="N52" s="216" t="str">
        <f t="shared" si="5"/>
        <v/>
      </c>
      <c r="O52" s="216" t="e">
        <f>IF(AND('2.报价结算清单'!#REF!&gt;0,'2.报价结算清单'!#REF!&lt;&gt;0,'2.报价结算清单'!#REF!&lt;&gt;0),'2.报价结算清单'!#REF!,"")</f>
        <v>#REF!</v>
      </c>
      <c r="P52" s="216" t="e">
        <f>IF(AND('2.报价结算清单'!#REF!&gt;0,'2.报价结算清单'!#REF!&lt;&gt;0,'2.报价结算清单'!#REF!&lt;&gt;0),'2.报价结算清单'!#REF!,"")</f>
        <v>#REF!</v>
      </c>
      <c r="Q52" s="216" t="e">
        <f>IF(F52="",J52,VLOOKUP(F52,框架条目清单!A:K,4,FALSE))</f>
        <v>#REF!</v>
      </c>
      <c r="R52" s="237" t="e">
        <f>IF($A52="","",'2.报价结算清单'!$K$86)</f>
        <v>#REF!</v>
      </c>
      <c r="S52" s="236" t="e">
        <f>IF($A52="","",'2.报价结算清单'!$E$86)</f>
        <v>#REF!</v>
      </c>
      <c r="T52" s="216" t="e">
        <f>IF(F52="","",VLOOKUP(F52,框架条目清单!A:K,7,FALSE))</f>
        <v>#REF!</v>
      </c>
      <c r="U52" s="216" t="e">
        <f>IF(F52="","",VLOOKUP(F52,框架条目清单!A:K,8,FALSE))</f>
        <v>#REF!</v>
      </c>
      <c r="V52" s="216" t="e">
        <f>IF(F52="","",VLOOKUP(F52,框架条目清单!A:K,9,FALSE))</f>
        <v>#REF!</v>
      </c>
    </row>
    <row r="53" spans="1:22">
      <c r="A53" s="216" t="e">
        <f>IF(AND('2.报价结算清单'!#REF!&gt;0,'2.报价结算清单'!#REF!&lt;&gt;0,'2.报价结算清单'!#REF!&lt;&gt;0),'2.报价结算清单'!#REF!,"")</f>
        <v>#REF!</v>
      </c>
      <c r="B53" s="216" t="e">
        <f>_xlfn.IFNA(VLOOKUP(A53,'3.框架内物料'!$A:$I,3,0),A53)</f>
        <v>#REF!</v>
      </c>
      <c r="C53" s="216" t="e">
        <f>IF(AND('2.报价结算清单'!#REF!&gt;0,'2.报价结算清单'!#REF!&lt;&gt;0,'2.报价结算清单'!#REF!&lt;&gt;0),'2.报价结算清单'!#REF!,"")</f>
        <v>#REF!</v>
      </c>
      <c r="D53" s="216" t="e">
        <f>IF(AND('2.报价结算清单'!#REF!&gt;0,'2.报价结算清单'!#REF!&lt;&gt;0,'2.报价结算清单'!#REF!&lt;&gt;0),'2.报价结算清单'!#REF!,"")</f>
        <v>#REF!</v>
      </c>
      <c r="E53" s="216" t="e">
        <f>IF(AND('2.报价结算清单'!#REF!&gt;0,'2.报价结算清单'!#REF!&lt;&gt;0,'2.报价结算清单'!#REF!&lt;&gt;0),'2.报价结算清单'!#REF!,"")</f>
        <v>#REF!</v>
      </c>
      <c r="F53" s="233" t="e">
        <f>_xlfn.IFNA(IF($A53="","",IF(VLOOKUP($A53,'3.框架内物料'!$A:$I,2,0)="","",VLOOKUP($A53,'3.框架内物料'!$A:$I,2,0))),"")</f>
        <v>#REF!</v>
      </c>
      <c r="G53" s="214" t="e">
        <f>IF(AND('2.报价结算清单'!#REF!&gt;0,'2.报价结算清单'!#REF!&lt;&gt;0,'2.报价结算清单'!#REF!&lt;&gt;0),'2.报价结算清单'!#REF!,"")</f>
        <v>#REF!</v>
      </c>
      <c r="H53" s="234" t="e">
        <f>IF(AND('2.报价结算清单'!#REF!&gt;0,'2.报价结算清单'!#REF!&lt;&gt;0,'2.报价结算清单'!#REF!&lt;&gt;0),'2.报价结算清单'!#REF!,"")</f>
        <v>#REF!</v>
      </c>
      <c r="I53" s="233" t="e">
        <f>IF(AND('2.报价结算清单'!#REF!&gt;0,'2.报价结算清单'!#REF!&lt;&gt;0,'2.报价结算清单'!#REF!&lt;&gt;0),'2.报价结算清单'!#REF!,"")</f>
        <v>#REF!</v>
      </c>
      <c r="J53" s="233" t="e">
        <f>IF(AND('2.报价结算清单'!#REF!&gt;0,'2.报价结算清单'!#REF!&lt;&gt;0,'2.报价结算清单'!#REF!&lt;&gt;0),'2.报价结算清单'!#REF!,"")</f>
        <v>#REF!</v>
      </c>
      <c r="K53" s="233" t="e">
        <f>IF(AND('2.报价结算清单'!#REF!&gt;0,'2.报价结算清单'!#REF!&lt;&gt;0,'2.报价结算清单'!#REF!&lt;&gt;0),'2.报价结算清单'!#REF!,"")</f>
        <v>#REF!</v>
      </c>
      <c r="L53" s="233" t="e">
        <f>IF(AND('2.报价结算清单'!#REF!&gt;0,'2.报价结算清单'!#REF!&lt;&gt;0,'2.报价结算清单'!#REF!&lt;&gt;0),"天","")</f>
        <v>#REF!</v>
      </c>
      <c r="M53" s="236" t="e">
        <f t="shared" si="4"/>
        <v>#REF!</v>
      </c>
      <c r="N53" s="216" t="str">
        <f t="shared" si="5"/>
        <v/>
      </c>
      <c r="O53" s="216" t="e">
        <f>IF(AND('2.报价结算清单'!#REF!&gt;0,'2.报价结算清单'!#REF!&lt;&gt;0,'2.报价结算清单'!#REF!&lt;&gt;0),'2.报价结算清单'!#REF!,"")</f>
        <v>#REF!</v>
      </c>
      <c r="P53" s="216" t="e">
        <f>IF(AND('2.报价结算清单'!#REF!&gt;0,'2.报价结算清单'!#REF!&lt;&gt;0,'2.报价结算清单'!#REF!&lt;&gt;0),'2.报价结算清单'!#REF!,"")</f>
        <v>#REF!</v>
      </c>
      <c r="Q53" s="216" t="e">
        <f>IF(F53="",J53,VLOOKUP(F53,框架条目清单!A:K,4,FALSE))</f>
        <v>#REF!</v>
      </c>
      <c r="R53" s="237" t="e">
        <f>IF($A53="","",'2.报价结算清单'!$K$86)</f>
        <v>#REF!</v>
      </c>
      <c r="S53" s="236" t="e">
        <f>IF($A53="","",'2.报价结算清单'!$E$86)</f>
        <v>#REF!</v>
      </c>
      <c r="T53" s="216" t="e">
        <f>IF(F53="","",VLOOKUP(F53,框架条目清单!A:K,7,FALSE))</f>
        <v>#REF!</v>
      </c>
      <c r="U53" s="216" t="e">
        <f>IF(F53="","",VLOOKUP(F53,框架条目清单!A:K,8,FALSE))</f>
        <v>#REF!</v>
      </c>
      <c r="V53" s="216" t="e">
        <f>IF(F53="","",VLOOKUP(F53,框架条目清单!A:K,9,FALSE))</f>
        <v>#REF!</v>
      </c>
    </row>
    <row r="54" spans="1:22">
      <c r="A54" s="216" t="e">
        <f>IF(AND('2.报价结算清单'!#REF!&gt;0,'2.报价结算清单'!#REF!&lt;&gt;0,'2.报价结算清单'!#REF!&lt;&gt;0),'2.报价结算清单'!#REF!,"")</f>
        <v>#REF!</v>
      </c>
      <c r="B54" s="216" t="e">
        <f>_xlfn.IFNA(VLOOKUP(A54,'3.框架内物料'!$A:$I,3,0),A54)</f>
        <v>#REF!</v>
      </c>
      <c r="C54" s="216" t="e">
        <f>IF(AND('2.报价结算清单'!#REF!&gt;0,'2.报价结算清单'!#REF!&lt;&gt;0,'2.报价结算清单'!#REF!&lt;&gt;0),'2.报价结算清单'!#REF!,"")</f>
        <v>#REF!</v>
      </c>
      <c r="D54" s="216" t="e">
        <f>IF(AND('2.报价结算清单'!#REF!&gt;0,'2.报价结算清单'!#REF!&lt;&gt;0,'2.报价结算清单'!#REF!&lt;&gt;0),'2.报价结算清单'!#REF!,"")</f>
        <v>#REF!</v>
      </c>
      <c r="E54" s="216" t="e">
        <f>IF(AND('2.报价结算清单'!#REF!&gt;0,'2.报价结算清单'!#REF!&lt;&gt;0,'2.报价结算清单'!#REF!&lt;&gt;0),'2.报价结算清单'!#REF!,"")</f>
        <v>#REF!</v>
      </c>
      <c r="F54" s="233" t="e">
        <f>_xlfn.IFNA(IF($A54="","",IF(VLOOKUP($A54,'3.框架内物料'!$A:$I,2,0)="","",VLOOKUP($A54,'3.框架内物料'!$A:$I,2,0))),"")</f>
        <v>#REF!</v>
      </c>
      <c r="G54" s="214" t="e">
        <f>IF(AND('2.报价结算清单'!#REF!&gt;0,'2.报价结算清单'!#REF!&lt;&gt;0,'2.报价结算清单'!#REF!&lt;&gt;0),'2.报价结算清单'!#REF!,"")</f>
        <v>#REF!</v>
      </c>
      <c r="H54" s="234" t="e">
        <f>IF(AND('2.报价结算清单'!#REF!&gt;0,'2.报价结算清单'!#REF!&lt;&gt;0,'2.报价结算清单'!#REF!&lt;&gt;0),'2.报价结算清单'!#REF!,"")</f>
        <v>#REF!</v>
      </c>
      <c r="I54" s="233" t="e">
        <f>IF(AND('2.报价结算清单'!#REF!&gt;0,'2.报价结算清单'!#REF!&lt;&gt;0,'2.报价结算清单'!#REF!&lt;&gt;0),'2.报价结算清单'!#REF!,"")</f>
        <v>#REF!</v>
      </c>
      <c r="J54" s="233" t="e">
        <f>IF(AND('2.报价结算清单'!#REF!&gt;0,'2.报价结算清单'!#REF!&lt;&gt;0,'2.报价结算清单'!#REF!&lt;&gt;0),'2.报价结算清单'!#REF!,"")</f>
        <v>#REF!</v>
      </c>
      <c r="K54" s="233" t="e">
        <f>IF(AND('2.报价结算清单'!#REF!&gt;0,'2.报价结算清单'!#REF!&lt;&gt;0,'2.报价结算清单'!#REF!&lt;&gt;0),'2.报价结算清单'!#REF!,"")</f>
        <v>#REF!</v>
      </c>
      <c r="L54" s="233" t="e">
        <f>IF(AND('2.报价结算清单'!#REF!&gt;0,'2.报价结算清单'!#REF!&lt;&gt;0,'2.报价结算清单'!#REF!&lt;&gt;0),"天","")</f>
        <v>#REF!</v>
      </c>
      <c r="M54" s="236" t="e">
        <f t="shared" si="4"/>
        <v>#REF!</v>
      </c>
      <c r="N54" s="216" t="str">
        <f t="shared" si="5"/>
        <v/>
      </c>
      <c r="O54" s="216" t="e">
        <f>IF(AND('2.报价结算清单'!#REF!&gt;0,'2.报价结算清单'!#REF!&lt;&gt;0,'2.报价结算清单'!#REF!&lt;&gt;0),'2.报价结算清单'!#REF!,"")</f>
        <v>#REF!</v>
      </c>
      <c r="P54" s="216" t="e">
        <f>IF(AND('2.报价结算清单'!#REF!&gt;0,'2.报价结算清单'!#REF!&lt;&gt;0,'2.报价结算清单'!#REF!&lt;&gt;0),'2.报价结算清单'!#REF!,"")</f>
        <v>#REF!</v>
      </c>
      <c r="Q54" s="216" t="e">
        <f>IF(F54="",J54,VLOOKUP(F54,框架条目清单!A:K,4,FALSE))</f>
        <v>#REF!</v>
      </c>
      <c r="R54" s="237" t="e">
        <f>IF($A54="","",'2.报价结算清单'!$K$86)</f>
        <v>#REF!</v>
      </c>
      <c r="S54" s="236" t="e">
        <f>IF($A54="","",'2.报价结算清单'!$E$86)</f>
        <v>#REF!</v>
      </c>
      <c r="T54" s="216" t="e">
        <f>IF(F54="","",VLOOKUP(F54,框架条目清单!A:K,7,FALSE))</f>
        <v>#REF!</v>
      </c>
      <c r="U54" s="216" t="e">
        <f>IF(F54="","",VLOOKUP(F54,框架条目清单!A:K,8,FALSE))</f>
        <v>#REF!</v>
      </c>
      <c r="V54" s="216" t="e">
        <f>IF(F54="","",VLOOKUP(F54,框架条目清单!A:K,9,FALSE))</f>
        <v>#REF!</v>
      </c>
    </row>
    <row r="55" spans="1:22">
      <c r="A55" s="216" t="e">
        <f>IF(AND('2.报价结算清单'!#REF!&gt;0,'2.报价结算清单'!#REF!&lt;&gt;0,'2.报价结算清单'!#REF!&lt;&gt;0),'2.报价结算清单'!#REF!,"")</f>
        <v>#REF!</v>
      </c>
      <c r="B55" s="216" t="e">
        <f>_xlfn.IFNA(VLOOKUP(A55,'3.框架内物料'!$A:$I,3,0),A55)</f>
        <v>#REF!</v>
      </c>
      <c r="C55" s="216" t="e">
        <f>IF(AND('2.报价结算清单'!#REF!&gt;0,'2.报价结算清单'!#REF!&lt;&gt;0,'2.报价结算清单'!#REF!&lt;&gt;0),'2.报价结算清单'!#REF!,"")</f>
        <v>#REF!</v>
      </c>
      <c r="D55" s="216" t="e">
        <f>IF(AND('2.报价结算清单'!#REF!&gt;0,'2.报价结算清单'!#REF!&lt;&gt;0,'2.报价结算清单'!#REF!&lt;&gt;0),'2.报价结算清单'!#REF!,"")</f>
        <v>#REF!</v>
      </c>
      <c r="E55" s="216" t="e">
        <f>IF(AND('2.报价结算清单'!#REF!&gt;0,'2.报价结算清单'!#REF!&lt;&gt;0,'2.报价结算清单'!#REF!&lt;&gt;0),'2.报价结算清单'!#REF!,"")</f>
        <v>#REF!</v>
      </c>
      <c r="F55" s="233" t="e">
        <f>_xlfn.IFNA(IF($A55="","",IF(VLOOKUP($A55,'3.框架内物料'!$A:$I,2,0)="","",VLOOKUP($A55,'3.框架内物料'!$A:$I,2,0))),"")</f>
        <v>#REF!</v>
      </c>
      <c r="G55" s="214" t="e">
        <f>IF(AND('2.报价结算清单'!#REF!&gt;0,'2.报价结算清单'!#REF!&lt;&gt;0,'2.报价结算清单'!#REF!&lt;&gt;0),'2.报价结算清单'!#REF!,"")</f>
        <v>#REF!</v>
      </c>
      <c r="H55" s="234" t="e">
        <f>IF(AND('2.报价结算清单'!#REF!&gt;0,'2.报价结算清单'!#REF!&lt;&gt;0,'2.报价结算清单'!#REF!&lt;&gt;0),'2.报价结算清单'!#REF!,"")</f>
        <v>#REF!</v>
      </c>
      <c r="I55" s="233" t="e">
        <f>IF(AND('2.报价结算清单'!#REF!&gt;0,'2.报价结算清单'!#REF!&lt;&gt;0,'2.报价结算清单'!#REF!&lt;&gt;0),'2.报价结算清单'!#REF!,"")</f>
        <v>#REF!</v>
      </c>
      <c r="J55" s="233" t="e">
        <f>IF(AND('2.报价结算清单'!#REF!&gt;0,'2.报价结算清单'!#REF!&lt;&gt;0,'2.报价结算清单'!#REF!&lt;&gt;0),'2.报价结算清单'!#REF!,"")</f>
        <v>#REF!</v>
      </c>
      <c r="K55" s="233" t="e">
        <f>IF(AND('2.报价结算清单'!#REF!&gt;0,'2.报价结算清单'!#REF!&lt;&gt;0,'2.报价结算清单'!#REF!&lt;&gt;0),'2.报价结算清单'!#REF!,"")</f>
        <v>#REF!</v>
      </c>
      <c r="L55" s="233" t="e">
        <f>IF(AND('2.报价结算清单'!#REF!&gt;0,'2.报价结算清单'!#REF!&lt;&gt;0,'2.报价结算清单'!#REF!&lt;&gt;0),"天","")</f>
        <v>#REF!</v>
      </c>
      <c r="M55" s="236" t="e">
        <f t="shared" si="4"/>
        <v>#REF!</v>
      </c>
      <c r="N55" s="216" t="str">
        <f t="shared" si="5"/>
        <v/>
      </c>
      <c r="O55" s="216" t="e">
        <f>IF(AND('2.报价结算清单'!#REF!&gt;0,'2.报价结算清单'!#REF!&lt;&gt;0,'2.报价结算清单'!#REF!&lt;&gt;0),'2.报价结算清单'!#REF!,"")</f>
        <v>#REF!</v>
      </c>
      <c r="P55" s="216" t="e">
        <f>IF(AND('2.报价结算清单'!#REF!&gt;0,'2.报价结算清单'!#REF!&lt;&gt;0,'2.报价结算清单'!#REF!&lt;&gt;0),'2.报价结算清单'!#REF!,"")</f>
        <v>#REF!</v>
      </c>
      <c r="Q55" s="216" t="e">
        <f>IF(F55="",J55,VLOOKUP(F55,框架条目清单!A:K,4,FALSE))</f>
        <v>#REF!</v>
      </c>
      <c r="R55" s="237" t="e">
        <f>IF($A55="","",'2.报价结算清单'!$K$86)</f>
        <v>#REF!</v>
      </c>
      <c r="S55" s="236" t="e">
        <f>IF($A55="","",'2.报价结算清单'!$E$86)</f>
        <v>#REF!</v>
      </c>
      <c r="T55" s="216" t="e">
        <f>IF(F55="","",VLOOKUP(F55,框架条目清单!A:K,7,FALSE))</f>
        <v>#REF!</v>
      </c>
      <c r="U55" s="216" t="e">
        <f>IF(F55="","",VLOOKUP(F55,框架条目清单!A:K,8,FALSE))</f>
        <v>#REF!</v>
      </c>
      <c r="V55" s="216" t="e">
        <f>IF(F55="","",VLOOKUP(F55,框架条目清单!A:K,9,FALSE))</f>
        <v>#REF!</v>
      </c>
    </row>
    <row r="56" spans="1:22">
      <c r="A56" s="216" t="str">
        <f>IF(AND('2.报价结算清单'!$P43&gt;0,'2.报价结算清单'!$B43&lt;&gt;0,'2.报价结算清单'!$F43&lt;&gt;0),'2.报价结算清单'!$F43,"")</f>
        <v/>
      </c>
      <c r="B56" s="216" t="str">
        <f>_xlfn.IFNA(VLOOKUP(A56,'3.框架内物料'!$A:$I,3,0),A56)</f>
        <v/>
      </c>
      <c r="C56" s="216" t="str">
        <f>IF(AND('2.报价结算清单'!$P43&gt;0,'2.报价结算清单'!$B43&lt;&gt;0,'2.报价结算清单'!C43&lt;&gt;0),'2.报价结算清单'!C43,"")</f>
        <v/>
      </c>
      <c r="D56" s="216" t="str">
        <f>IF(AND('2.报价结算清单'!$P43&gt;0,'2.报价结算清单'!$B43&lt;&gt;0,'2.报价结算清单'!D43&lt;&gt;0),'2.报价结算清单'!D43,"")</f>
        <v/>
      </c>
      <c r="E56" s="216" t="str">
        <f>IF(AND('2.报价结算清单'!$P43&gt;0,'2.报价结算清单'!$B43&lt;&gt;0,'2.报价结算清单'!E43&lt;&gt;0),'2.报价结算清单'!E43,"")</f>
        <v/>
      </c>
      <c r="F56" s="233" t="str">
        <f>_xlfn.IFNA(IF($A56="","",IF(VLOOKUP($A56,'3.框架内物料'!$A:$I,2,0)="","",VLOOKUP($A56,'3.框架内物料'!$A:$I,2,0))),"")</f>
        <v/>
      </c>
      <c r="G56" s="214" t="str">
        <f>IF(AND('2.报价结算清单'!$P43&gt;0,'2.报价结算清单'!$B43&lt;&gt;0,'2.报价结算清单'!H43&lt;&gt;0),'2.报价结算清单'!H43,"")</f>
        <v/>
      </c>
      <c r="H56" s="234" t="str">
        <f>IF(AND('2.报价结算清单'!$P43&gt;0,'2.报价结算清单'!$B43&lt;&gt;0,'2.报价结算清单'!$F43&lt;&gt;0),'2.报价结算清单'!J43,"")</f>
        <v/>
      </c>
      <c r="I56" s="233" t="str">
        <f>IF(AND('2.报价结算清单'!$P43&gt;0,'2.报价结算清单'!$B43&lt;&gt;0,'2.报价结算清单'!$F43&lt;&gt;0),'2.报价结算清单'!L43,"")</f>
        <v/>
      </c>
      <c r="J56" s="233" t="str">
        <f>IF(AND('2.报价结算清单'!$P43&gt;0,'2.报价结算清单'!$B43&lt;&gt;0,'2.报价结算清单'!I43&lt;&gt;0),'2.报价结算清单'!I43,"")</f>
        <v/>
      </c>
      <c r="K56" s="233" t="str">
        <f>IF(AND('2.报价结算清单'!$P43&gt;0,'2.报价结算清单'!$B43&lt;&gt;0,'2.报价结算清单'!$F43&lt;&gt;0),'2.报价结算清单'!N43,"")</f>
        <v/>
      </c>
      <c r="L56" s="233" t="str">
        <f>IF(AND('2.报价结算清单'!$P43&gt;0,'2.报价结算清单'!$B43&lt;&gt;0,'2.报价结算清单'!I43&lt;&gt;0),"天","")</f>
        <v/>
      </c>
      <c r="M56" s="236" t="str">
        <f t="shared" si="4"/>
        <v/>
      </c>
      <c r="N56" s="216" t="str">
        <f t="shared" si="5"/>
        <v/>
      </c>
      <c r="O56" s="216" t="str">
        <f>IF(AND('2.报价结算清单'!$P43&gt;0,'2.报价结算清单'!$B43&lt;&gt;0,'2.报价结算清单'!S43&lt;&gt;0),'2.报价结算清单'!S43,"")</f>
        <v/>
      </c>
      <c r="P56" s="216" t="str">
        <f>IF(AND('2.报价结算清单'!$P43&gt;0,'2.报价结算清单'!$B43&lt;&gt;0,'2.报价结算清单'!T43&lt;&gt;0),'2.报价结算清单'!T43,"")</f>
        <v/>
      </c>
      <c r="Q56" s="216" t="str">
        <f>IF(F56="",J56,VLOOKUP(F56,框架条目清单!A:K,4,FALSE))</f>
        <v/>
      </c>
      <c r="R56" s="237" t="str">
        <f>IF($A56="","",'2.报价结算清单'!$K$86)</f>
        <v/>
      </c>
      <c r="S56" s="236" t="str">
        <f>IF($A56="","",'2.报价结算清单'!$E$86)</f>
        <v/>
      </c>
      <c r="T56" s="216" t="str">
        <f>IF(F56="","",VLOOKUP(F56,框架条目清单!A:K,7,FALSE))</f>
        <v/>
      </c>
      <c r="U56" s="216" t="str">
        <f>IF(F56="","",VLOOKUP(F56,框架条目清单!A:K,8,FALSE))</f>
        <v/>
      </c>
      <c r="V56" s="216" t="str">
        <f>IF(F56="","",VLOOKUP(F56,框架条目清单!A:K,9,FALSE))</f>
        <v/>
      </c>
    </row>
    <row r="57" spans="1:22">
      <c r="A57" s="216" t="str">
        <f>IF(AND('2.报价结算清单'!$P44&gt;0,'2.报价结算清单'!$B44&lt;&gt;0,'2.报价结算清单'!$F44&lt;&gt;0),'2.报价结算清单'!$F44,"")</f>
        <v/>
      </c>
      <c r="B57" s="216" t="str">
        <f>_xlfn.IFNA(VLOOKUP(A57,'3.框架内物料'!$A:$I,3,0),A57)</f>
        <v/>
      </c>
      <c r="C57" s="216" t="str">
        <f>IF(AND('2.报价结算清单'!$P44&gt;0,'2.报价结算清单'!$B44&lt;&gt;0,'2.报价结算清单'!C44&lt;&gt;0),'2.报价结算清单'!C44,"")</f>
        <v>广东</v>
      </c>
      <c r="D57" s="216" t="str">
        <f>IF(AND('2.报价结算清单'!$P44&gt;0,'2.报价结算清单'!$B44&lt;&gt;0,'2.报价结算清单'!D44&lt;&gt;0),'2.报价结算清单'!D44,"")</f>
        <v>珠海</v>
      </c>
      <c r="E57" s="216" t="str">
        <f>IF(AND('2.报价结算清单'!$P44&gt;0,'2.报价结算清单'!$B44&lt;&gt;0,'2.报价结算清单'!E44&lt;&gt;0),'2.报价结算清单'!E44,"")</f>
        <v>珠海仁恒洲际酒店</v>
      </c>
      <c r="F57" s="233" t="str">
        <f>_xlfn.IFNA(IF($A57="","",IF(VLOOKUP($A57,'3.框架内物料'!$A:$I,2,0)="","",VLOOKUP($A57,'3.框架内物料'!$A:$I,2,0))),"")</f>
        <v/>
      </c>
      <c r="G57" s="214" t="str">
        <f>IF(AND('2.报价结算清单'!$P44&gt;0,'2.报价结算清单'!$B44&lt;&gt;0,'2.报价结算清单'!H44&lt;&gt;0),'2.报价结算清单'!H44,"")</f>
        <v>晚宴酒水</v>
      </c>
      <c r="H57" s="234" t="str">
        <f>IF(AND('2.报价结算清单'!$P44&gt;0,'2.报价结算清单'!$B44&lt;&gt;0,'2.报价结算清单'!$F44&lt;&gt;0),'2.报价结算清单'!J44,"")</f>
        <v/>
      </c>
      <c r="I57" s="233" t="str">
        <f>IF(AND('2.报价结算清单'!$P44&gt;0,'2.报价结算清单'!$B44&lt;&gt;0,'2.报价结算清单'!$F44&lt;&gt;0),'2.报价结算清单'!L44,"")</f>
        <v/>
      </c>
      <c r="J57" s="233" t="str">
        <f>IF(AND('2.报价结算清单'!$P44&gt;0,'2.报价结算清单'!$B44&lt;&gt;0,'2.报价结算清单'!I44&lt;&gt;0),'2.报价结算清单'!I44,"")</f>
        <v/>
      </c>
      <c r="K57" s="233" t="str">
        <f>IF(AND('2.报价结算清单'!$P44&gt;0,'2.报价结算清单'!$B44&lt;&gt;0,'2.报价结算清单'!$F44&lt;&gt;0),'2.报价结算清单'!N44,"")</f>
        <v/>
      </c>
      <c r="L57" s="233" t="str">
        <f>IF(AND('2.报价结算清单'!$P44&gt;0,'2.报价结算清单'!$B44&lt;&gt;0,'2.报价结算清单'!I44&lt;&gt;0),"天","")</f>
        <v/>
      </c>
      <c r="M57" s="236" t="str">
        <f t="shared" si="4"/>
        <v/>
      </c>
      <c r="N57" s="216" t="str">
        <f t="shared" si="5"/>
        <v/>
      </c>
      <c r="O57" s="216" t="str">
        <f>IF(AND('2.报价结算清单'!$P44&gt;0,'2.报价结算清单'!$B44&lt;&gt;0,'2.报价结算清单'!S44&lt;&gt;0),'2.报价结算清单'!S44,"")</f>
        <v/>
      </c>
      <c r="P57" s="216" t="str">
        <f>IF(AND('2.报价结算清单'!$P44&gt;0,'2.报价结算清单'!$B44&lt;&gt;0,'2.报价结算清单'!T44&lt;&gt;0),'2.报价结算清单'!T44,"")</f>
        <v/>
      </c>
      <c r="Q57" s="216" t="str">
        <f>IF(F57="",J57,VLOOKUP(F57,框架条目清单!A:K,4,FALSE))</f>
        <v/>
      </c>
      <c r="R57" s="237" t="str">
        <f>IF($A57="","",'2.报价结算清单'!$K$86)</f>
        <v/>
      </c>
      <c r="S57" s="236" t="str">
        <f>IF($A57="","",'2.报价结算清单'!$E$86)</f>
        <v/>
      </c>
      <c r="T57" s="216" t="str">
        <f>IF(F57="","",VLOOKUP(F57,框架条目清单!A:K,7,FALSE))</f>
        <v/>
      </c>
      <c r="U57" s="216" t="str">
        <f>IF(F57="","",VLOOKUP(F57,框架条目清单!A:K,8,FALSE))</f>
        <v/>
      </c>
      <c r="V57" s="216" t="str">
        <f>IF(F57="","",VLOOKUP(F57,框架条目清单!A:K,9,FALSE))</f>
        <v/>
      </c>
    </row>
    <row r="58" spans="1:22">
      <c r="A58" s="216" t="str">
        <f>IF(AND('2.报价结算清单'!$P45&gt;0,'2.报价结算清单'!$B45&lt;&gt;0,'2.报价结算清单'!$F45&lt;&gt;0),'2.报价结算清单'!$F45,"")</f>
        <v/>
      </c>
      <c r="B58" s="216" t="str">
        <f>_xlfn.IFNA(VLOOKUP(A58,'3.框架内物料'!$A:$I,3,0),A58)</f>
        <v/>
      </c>
      <c r="C58" s="216" t="str">
        <f>IF(AND('2.报价结算清单'!$P45&gt;0,'2.报价结算清单'!$B45&lt;&gt;0,'2.报价结算清单'!C45&lt;&gt;0),'2.报价结算清单'!C45,"")</f>
        <v/>
      </c>
      <c r="D58" s="216" t="str">
        <f>IF(AND('2.报价结算清单'!$P45&gt;0,'2.报价结算清单'!$B45&lt;&gt;0,'2.报价结算清单'!D45&lt;&gt;0),'2.报价结算清单'!D45,"")</f>
        <v/>
      </c>
      <c r="E58" s="216" t="str">
        <f>IF(AND('2.报价结算清单'!$P45&gt;0,'2.报价结算清单'!$B45&lt;&gt;0,'2.报价结算清单'!E45&lt;&gt;0),'2.报价结算清单'!E45,"")</f>
        <v/>
      </c>
      <c r="F58" s="233" t="str">
        <f>_xlfn.IFNA(IF($A58="","",IF(VLOOKUP($A58,'3.框架内物料'!$A:$I,2,0)="","",VLOOKUP($A58,'3.框架内物料'!$A:$I,2,0))),"")</f>
        <v/>
      </c>
      <c r="G58" s="214" t="str">
        <f>IF(AND('2.报价结算清单'!$P45&gt;0,'2.报价结算清单'!$B45&lt;&gt;0,'2.报价结算清单'!H45&lt;&gt;0),'2.报价结算清单'!H45,"")</f>
        <v/>
      </c>
      <c r="H58" s="234" t="str">
        <f>IF(AND('2.报价结算清单'!$P45&gt;0,'2.报价结算清单'!$B45&lt;&gt;0,'2.报价结算清单'!$F45&lt;&gt;0),'2.报价结算清单'!J45,"")</f>
        <v/>
      </c>
      <c r="I58" s="233" t="str">
        <f>IF(AND('2.报价结算清单'!$P45&gt;0,'2.报价结算清单'!$B45&lt;&gt;0,'2.报价结算清单'!$F45&lt;&gt;0),'2.报价结算清单'!L45,"")</f>
        <v/>
      </c>
      <c r="J58" s="233" t="str">
        <f>IF(AND('2.报价结算清单'!$P45&gt;0,'2.报价结算清单'!$B45&lt;&gt;0,'2.报价结算清单'!I45&lt;&gt;0),'2.报价结算清单'!I45,"")</f>
        <v/>
      </c>
      <c r="K58" s="233" t="str">
        <f>IF(AND('2.报价结算清单'!$P45&gt;0,'2.报价结算清单'!$B45&lt;&gt;0,'2.报价结算清单'!$F45&lt;&gt;0),'2.报价结算清单'!N45,"")</f>
        <v/>
      </c>
      <c r="L58" s="233" t="str">
        <f>IF(AND('2.报价结算清单'!$P45&gt;0,'2.报价结算清单'!$B45&lt;&gt;0,'2.报价结算清单'!I45&lt;&gt;0),"天","")</f>
        <v/>
      </c>
      <c r="M58" s="236" t="str">
        <f t="shared" si="4"/>
        <v/>
      </c>
      <c r="N58" s="216" t="str">
        <f t="shared" si="5"/>
        <v/>
      </c>
      <c r="O58" s="216" t="str">
        <f>IF(AND('2.报价结算清单'!$P45&gt;0,'2.报价结算清单'!$B45&lt;&gt;0,'2.报价结算清单'!S45&lt;&gt;0),'2.报价结算清单'!S45,"")</f>
        <v/>
      </c>
      <c r="P58" s="216" t="str">
        <f>IF(AND('2.报价结算清单'!$P45&gt;0,'2.报价结算清单'!$B45&lt;&gt;0,'2.报价结算清单'!T45&lt;&gt;0),'2.报价结算清单'!T45,"")</f>
        <v/>
      </c>
      <c r="Q58" s="216" t="str">
        <f>IF(F58="",J58,VLOOKUP(F58,框架条目清单!A:K,4,FALSE))</f>
        <v/>
      </c>
      <c r="R58" s="237" t="str">
        <f>IF($A58="","",'2.报价结算清单'!$K$86)</f>
        <v/>
      </c>
      <c r="S58" s="236" t="str">
        <f>IF($A58="","",'2.报价结算清单'!$E$86)</f>
        <v/>
      </c>
      <c r="T58" s="216" t="str">
        <f>IF(F58="","",VLOOKUP(F58,框架条目清单!A:K,7,FALSE))</f>
        <v/>
      </c>
      <c r="U58" s="216" t="str">
        <f>IF(F58="","",VLOOKUP(F58,框架条目清单!A:K,8,FALSE))</f>
        <v/>
      </c>
      <c r="V58" s="216" t="str">
        <f>IF(F58="","",VLOOKUP(F58,框架条目清单!A:K,9,FALSE))</f>
        <v/>
      </c>
    </row>
    <row r="59" spans="1:22">
      <c r="A59" s="216" t="e">
        <f>IF(AND('2.报价结算清单'!#REF!&gt;0,'2.报价结算清单'!#REF!&lt;&gt;0,'2.报价结算清单'!#REF!&lt;&gt;0),'2.报价结算清单'!#REF!,"")</f>
        <v>#REF!</v>
      </c>
      <c r="B59" s="216" t="e">
        <f>_xlfn.IFNA(VLOOKUP(A59,'3.框架内物料'!$A:$I,3,0),A59)</f>
        <v>#REF!</v>
      </c>
      <c r="C59" s="216" t="e">
        <f>IF(AND('2.报价结算清单'!#REF!&gt;0,'2.报价结算清单'!#REF!&lt;&gt;0,'2.报价结算清单'!#REF!&lt;&gt;0),'2.报价结算清单'!#REF!,"")</f>
        <v>#REF!</v>
      </c>
      <c r="D59" s="216" t="e">
        <f>IF(AND('2.报价结算清单'!#REF!&gt;0,'2.报价结算清单'!#REF!&lt;&gt;0,'2.报价结算清单'!#REF!&lt;&gt;0),'2.报价结算清单'!#REF!,"")</f>
        <v>#REF!</v>
      </c>
      <c r="E59" s="216" t="e">
        <f>IF(AND('2.报价结算清单'!#REF!&gt;0,'2.报价结算清单'!#REF!&lt;&gt;0,'2.报价结算清单'!#REF!&lt;&gt;0),'2.报价结算清单'!#REF!,"")</f>
        <v>#REF!</v>
      </c>
      <c r="F59" s="233" t="e">
        <f>_xlfn.IFNA(IF($A59="","",IF(VLOOKUP($A59,'3.框架内物料'!$A:$I,2,0)="","",VLOOKUP($A59,'3.框架内物料'!$A:$I,2,0))),"")</f>
        <v>#REF!</v>
      </c>
      <c r="G59" s="214" t="e">
        <f>IF(AND('2.报价结算清单'!#REF!&gt;0,'2.报价结算清单'!#REF!&lt;&gt;0,'2.报价结算清单'!#REF!&lt;&gt;0),'2.报价结算清单'!#REF!,"")</f>
        <v>#REF!</v>
      </c>
      <c r="H59" s="234" t="e">
        <f>IF(AND('2.报价结算清单'!#REF!&gt;0,'2.报价结算清单'!#REF!&lt;&gt;0,'2.报价结算清单'!#REF!&lt;&gt;0),'2.报价结算清单'!#REF!,"")</f>
        <v>#REF!</v>
      </c>
      <c r="I59" s="233" t="e">
        <f>IF(AND('2.报价结算清单'!#REF!&gt;0,'2.报价结算清单'!#REF!&lt;&gt;0,'2.报价结算清单'!#REF!&lt;&gt;0),'2.报价结算清单'!#REF!,"")</f>
        <v>#REF!</v>
      </c>
      <c r="J59" s="233" t="e">
        <f>IF(AND('2.报价结算清单'!#REF!&gt;0,'2.报价结算清单'!#REF!&lt;&gt;0,'2.报价结算清单'!#REF!&lt;&gt;0),'2.报价结算清单'!#REF!,"")</f>
        <v>#REF!</v>
      </c>
      <c r="K59" s="233" t="e">
        <f>IF(AND('2.报价结算清单'!#REF!&gt;0,'2.报价结算清单'!#REF!&lt;&gt;0,'2.报价结算清单'!#REF!&lt;&gt;0),'2.报价结算清单'!#REF!,"")</f>
        <v>#REF!</v>
      </c>
      <c r="L59" s="233" t="e">
        <f>IF(AND('2.报价结算清单'!#REF!&gt;0,'2.报价结算清单'!#REF!&lt;&gt;0,'2.报价结算清单'!#REF!&lt;&gt;0),"天","")</f>
        <v>#REF!</v>
      </c>
      <c r="M59" s="236" t="e">
        <f t="shared" si="4"/>
        <v>#REF!</v>
      </c>
      <c r="N59" s="216" t="str">
        <f t="shared" si="5"/>
        <v/>
      </c>
      <c r="O59" s="216" t="e">
        <f>IF(AND('2.报价结算清单'!#REF!&gt;0,'2.报价结算清单'!#REF!&lt;&gt;0,'2.报价结算清单'!#REF!&lt;&gt;0),'2.报价结算清单'!#REF!,"")</f>
        <v>#REF!</v>
      </c>
      <c r="P59" s="216" t="e">
        <f>IF(AND('2.报价结算清单'!#REF!&gt;0,'2.报价结算清单'!#REF!&lt;&gt;0,'2.报价结算清单'!#REF!&lt;&gt;0),'2.报价结算清单'!#REF!,"")</f>
        <v>#REF!</v>
      </c>
      <c r="Q59" s="216" t="e">
        <f>IF(F59="",J59,VLOOKUP(F59,框架条目清单!A:K,4,FALSE))</f>
        <v>#REF!</v>
      </c>
      <c r="R59" s="237" t="e">
        <f>IF($A59="","",'2.报价结算清单'!$K$86)</f>
        <v>#REF!</v>
      </c>
      <c r="S59" s="236" t="e">
        <f>IF($A59="","",'2.报价结算清单'!$E$86)</f>
        <v>#REF!</v>
      </c>
      <c r="T59" s="216" t="e">
        <f>IF(F59="","",VLOOKUP(F59,框架条目清单!A:K,7,FALSE))</f>
        <v>#REF!</v>
      </c>
      <c r="U59" s="216" t="e">
        <f>IF(F59="","",VLOOKUP(F59,框架条目清单!A:K,8,FALSE))</f>
        <v>#REF!</v>
      </c>
      <c r="V59" s="216" t="e">
        <f>IF(F59="","",VLOOKUP(F59,框架条目清单!A:K,9,FALSE))</f>
        <v>#REF!</v>
      </c>
    </row>
    <row r="60" spans="1:22">
      <c r="A60" s="216" t="e">
        <f>IF(AND('2.报价结算清单'!#REF!&gt;0,'2.报价结算清单'!#REF!&lt;&gt;0,'2.报价结算清单'!#REF!&lt;&gt;0),'2.报价结算清单'!#REF!,"")</f>
        <v>#REF!</v>
      </c>
      <c r="B60" s="216" t="e">
        <f>_xlfn.IFNA(VLOOKUP(A60,'3.框架内物料'!$A:$I,3,0),A60)</f>
        <v>#REF!</v>
      </c>
      <c r="C60" s="216" t="e">
        <f>IF(AND('2.报价结算清单'!#REF!&gt;0,'2.报价结算清单'!#REF!&lt;&gt;0,'2.报价结算清单'!#REF!&lt;&gt;0),'2.报价结算清单'!#REF!,"")</f>
        <v>#REF!</v>
      </c>
      <c r="D60" s="216" t="e">
        <f>IF(AND('2.报价结算清单'!#REF!&gt;0,'2.报价结算清单'!#REF!&lt;&gt;0,'2.报价结算清单'!#REF!&lt;&gt;0),'2.报价结算清单'!#REF!,"")</f>
        <v>#REF!</v>
      </c>
      <c r="E60" s="216" t="e">
        <f>IF(AND('2.报价结算清单'!#REF!&gt;0,'2.报价结算清单'!#REF!&lt;&gt;0,'2.报价结算清单'!#REF!&lt;&gt;0),'2.报价结算清单'!#REF!,"")</f>
        <v>#REF!</v>
      </c>
      <c r="F60" s="233" t="e">
        <f>_xlfn.IFNA(IF($A60="","",IF(VLOOKUP($A60,'3.框架内物料'!$A:$I,2,0)="","",VLOOKUP($A60,'3.框架内物料'!$A:$I,2,0))),"")</f>
        <v>#REF!</v>
      </c>
      <c r="G60" s="214" t="e">
        <f>IF(AND('2.报价结算清单'!#REF!&gt;0,'2.报价结算清单'!#REF!&lt;&gt;0,'2.报价结算清单'!#REF!&lt;&gt;0),'2.报价结算清单'!#REF!,"")</f>
        <v>#REF!</v>
      </c>
      <c r="H60" s="234" t="e">
        <f>IF(AND('2.报价结算清单'!#REF!&gt;0,'2.报价结算清单'!#REF!&lt;&gt;0,'2.报价结算清单'!#REF!&lt;&gt;0),'2.报价结算清单'!#REF!,"")</f>
        <v>#REF!</v>
      </c>
      <c r="I60" s="233" t="e">
        <f>IF(AND('2.报价结算清单'!#REF!&gt;0,'2.报价结算清单'!#REF!&lt;&gt;0,'2.报价结算清单'!#REF!&lt;&gt;0),'2.报价结算清单'!#REF!,"")</f>
        <v>#REF!</v>
      </c>
      <c r="J60" s="233" t="e">
        <f>IF(AND('2.报价结算清单'!#REF!&gt;0,'2.报价结算清单'!#REF!&lt;&gt;0,'2.报价结算清单'!#REF!&lt;&gt;0),'2.报价结算清单'!#REF!,"")</f>
        <v>#REF!</v>
      </c>
      <c r="K60" s="233" t="e">
        <f>IF(AND('2.报价结算清单'!#REF!&gt;0,'2.报价结算清单'!#REF!&lt;&gt;0,'2.报价结算清单'!#REF!&lt;&gt;0),'2.报价结算清单'!#REF!,"")</f>
        <v>#REF!</v>
      </c>
      <c r="L60" s="233" t="e">
        <f>IF(AND('2.报价结算清单'!#REF!&gt;0,'2.报价结算清单'!#REF!&lt;&gt;0,'2.报价结算清单'!#REF!&lt;&gt;0),"天","")</f>
        <v>#REF!</v>
      </c>
      <c r="M60" s="236" t="e">
        <f t="shared" si="4"/>
        <v>#REF!</v>
      </c>
      <c r="N60" s="216" t="str">
        <f t="shared" si="5"/>
        <v/>
      </c>
      <c r="O60" s="216" t="e">
        <f>IF(AND('2.报价结算清单'!#REF!&gt;0,'2.报价结算清单'!#REF!&lt;&gt;0,'2.报价结算清单'!#REF!&lt;&gt;0),'2.报价结算清单'!#REF!,"")</f>
        <v>#REF!</v>
      </c>
      <c r="P60" s="216" t="e">
        <f>IF(AND('2.报价结算清单'!#REF!&gt;0,'2.报价结算清单'!#REF!&lt;&gt;0,'2.报价结算清单'!#REF!&lt;&gt;0),'2.报价结算清单'!#REF!,"")</f>
        <v>#REF!</v>
      </c>
      <c r="Q60" s="216" t="e">
        <f>IF(F60="",J60,VLOOKUP(F60,框架条目清单!A:K,4,FALSE))</f>
        <v>#REF!</v>
      </c>
      <c r="R60" s="237" t="e">
        <f>IF($A60="","",'2.报价结算清单'!$K$86)</f>
        <v>#REF!</v>
      </c>
      <c r="S60" s="236" t="e">
        <f>IF($A60="","",'2.报价结算清单'!$E$86)</f>
        <v>#REF!</v>
      </c>
      <c r="T60" s="216" t="e">
        <f>IF(F60="","",VLOOKUP(F60,框架条目清单!A:K,7,FALSE))</f>
        <v>#REF!</v>
      </c>
      <c r="U60" s="216" t="e">
        <f>IF(F60="","",VLOOKUP(F60,框架条目清单!A:K,8,FALSE))</f>
        <v>#REF!</v>
      </c>
      <c r="V60" s="216" t="e">
        <f>IF(F60="","",VLOOKUP(F60,框架条目清单!A:K,9,FALSE))</f>
        <v>#REF!</v>
      </c>
    </row>
    <row r="61" spans="1:22">
      <c r="A61" s="216" t="e">
        <f>IF(AND('2.报价结算清单'!#REF!&gt;0,'2.报价结算清单'!#REF!&lt;&gt;0,'2.报价结算清单'!#REF!&lt;&gt;0),'2.报价结算清单'!#REF!,"")</f>
        <v>#REF!</v>
      </c>
      <c r="B61" s="216" t="e">
        <f>_xlfn.IFNA(VLOOKUP(A61,'3.框架内物料'!$A:$I,3,0),A61)</f>
        <v>#REF!</v>
      </c>
      <c r="C61" s="216" t="e">
        <f>IF(AND('2.报价结算清单'!#REF!&gt;0,'2.报价结算清单'!#REF!&lt;&gt;0,'2.报价结算清单'!#REF!&lt;&gt;0),'2.报价结算清单'!#REF!,"")</f>
        <v>#REF!</v>
      </c>
      <c r="D61" s="216" t="e">
        <f>IF(AND('2.报价结算清单'!#REF!&gt;0,'2.报价结算清单'!#REF!&lt;&gt;0,'2.报价结算清单'!#REF!&lt;&gt;0),'2.报价结算清单'!#REF!,"")</f>
        <v>#REF!</v>
      </c>
      <c r="E61" s="216" t="e">
        <f>IF(AND('2.报价结算清单'!#REF!&gt;0,'2.报价结算清单'!#REF!&lt;&gt;0,'2.报价结算清单'!#REF!&lt;&gt;0),'2.报价结算清单'!#REF!,"")</f>
        <v>#REF!</v>
      </c>
      <c r="F61" s="233" t="e">
        <f>_xlfn.IFNA(IF($A61="","",IF(VLOOKUP($A61,'3.框架内物料'!$A:$I,2,0)="","",VLOOKUP($A61,'3.框架内物料'!$A:$I,2,0))),"")</f>
        <v>#REF!</v>
      </c>
      <c r="G61" s="214" t="e">
        <f>IF(AND('2.报价结算清单'!#REF!&gt;0,'2.报价结算清单'!#REF!&lt;&gt;0,'2.报价结算清单'!#REF!&lt;&gt;0),'2.报价结算清单'!#REF!,"")</f>
        <v>#REF!</v>
      </c>
      <c r="H61" s="234" t="e">
        <f>IF(AND('2.报价结算清单'!#REF!&gt;0,'2.报价结算清单'!#REF!&lt;&gt;0,'2.报价结算清单'!#REF!&lt;&gt;0),'2.报价结算清单'!#REF!,"")</f>
        <v>#REF!</v>
      </c>
      <c r="I61" s="233" t="e">
        <f>IF(AND('2.报价结算清单'!#REF!&gt;0,'2.报价结算清单'!#REF!&lt;&gt;0,'2.报价结算清单'!#REF!&lt;&gt;0),'2.报价结算清单'!#REF!,"")</f>
        <v>#REF!</v>
      </c>
      <c r="J61" s="233" t="e">
        <f>IF(AND('2.报价结算清单'!#REF!&gt;0,'2.报价结算清单'!#REF!&lt;&gt;0,'2.报价结算清单'!#REF!&lt;&gt;0),'2.报价结算清单'!#REF!,"")</f>
        <v>#REF!</v>
      </c>
      <c r="K61" s="233" t="e">
        <f>IF(AND('2.报价结算清单'!#REF!&gt;0,'2.报价结算清单'!#REF!&lt;&gt;0,'2.报价结算清单'!#REF!&lt;&gt;0),'2.报价结算清单'!#REF!,"")</f>
        <v>#REF!</v>
      </c>
      <c r="L61" s="233" t="e">
        <f>IF(AND('2.报价结算清单'!#REF!&gt;0,'2.报价结算清单'!#REF!&lt;&gt;0,'2.报价结算清单'!#REF!&lt;&gt;0),"天","")</f>
        <v>#REF!</v>
      </c>
      <c r="M61" s="236" t="e">
        <f t="shared" si="4"/>
        <v>#REF!</v>
      </c>
      <c r="N61" s="216" t="str">
        <f t="shared" si="5"/>
        <v/>
      </c>
      <c r="O61" s="216" t="e">
        <f>IF(AND('2.报价结算清单'!#REF!&gt;0,'2.报价结算清单'!#REF!&lt;&gt;0,'2.报价结算清单'!#REF!&lt;&gt;0),'2.报价结算清单'!#REF!,"")</f>
        <v>#REF!</v>
      </c>
      <c r="P61" s="216" t="e">
        <f>IF(AND('2.报价结算清单'!#REF!&gt;0,'2.报价结算清单'!#REF!&lt;&gt;0,'2.报价结算清单'!#REF!&lt;&gt;0),'2.报价结算清单'!#REF!,"")</f>
        <v>#REF!</v>
      </c>
      <c r="Q61" s="216" t="e">
        <f>IF(F61="",J61,VLOOKUP(F61,框架条目清单!A:K,4,FALSE))</f>
        <v>#REF!</v>
      </c>
      <c r="R61" s="237" t="e">
        <f>IF($A61="","",'2.报价结算清单'!$K$86)</f>
        <v>#REF!</v>
      </c>
      <c r="S61" s="236" t="e">
        <f>IF($A61="","",'2.报价结算清单'!$E$86)</f>
        <v>#REF!</v>
      </c>
      <c r="T61" s="216" t="e">
        <f>IF(F61="","",VLOOKUP(F61,框架条目清单!A:K,7,FALSE))</f>
        <v>#REF!</v>
      </c>
      <c r="U61" s="216" t="e">
        <f>IF(F61="","",VLOOKUP(F61,框架条目清单!A:K,8,FALSE))</f>
        <v>#REF!</v>
      </c>
      <c r="V61" s="216" t="e">
        <f>IF(F61="","",VLOOKUP(F61,框架条目清单!A:K,9,FALSE))</f>
        <v>#REF!</v>
      </c>
    </row>
    <row r="62" spans="1:22">
      <c r="A62" s="216" t="str">
        <f>IF(AND('2.报价结算清单'!$P49&gt;0,'2.报价结算清单'!$B49&lt;&gt;0,'2.报价结算清单'!$F49&lt;&gt;0),'2.报价结算清单'!$F49,"")</f>
        <v/>
      </c>
      <c r="B62" s="216" t="str">
        <f>_xlfn.IFNA(VLOOKUP(A62,'3.框架内物料'!$A:$I,3,0),A62)</f>
        <v/>
      </c>
      <c r="C62" s="216" t="str">
        <f>IF(AND('2.报价结算清单'!$P49&gt;0,'2.报价结算清单'!$B49&lt;&gt;0,'2.报价结算清单'!C49&lt;&gt;0),'2.报价结算清单'!C49,"")</f>
        <v/>
      </c>
      <c r="D62" s="216" t="str">
        <f>IF(AND('2.报价结算清单'!$P49&gt;0,'2.报价结算清单'!$B49&lt;&gt;0,'2.报价结算清单'!D49&lt;&gt;0),'2.报价结算清单'!D49,"")</f>
        <v/>
      </c>
      <c r="E62" s="216" t="str">
        <f>IF(AND('2.报价结算清单'!$P49&gt;0,'2.报价结算清单'!$B49&lt;&gt;0,'2.报价结算清单'!E49&lt;&gt;0),'2.报价结算清单'!E49,"")</f>
        <v/>
      </c>
      <c r="F62" s="233" t="str">
        <f>_xlfn.IFNA(IF($A62="","",IF(VLOOKUP($A62,'3.框架内物料'!$A:$I,2,0)="","",VLOOKUP($A62,'3.框架内物料'!$A:$I,2,0))),"")</f>
        <v/>
      </c>
      <c r="G62" s="214" t="str">
        <f>IF(AND('2.报价结算清单'!$P49&gt;0,'2.报价结算清单'!$B49&lt;&gt;0,'2.报价结算清单'!H49&lt;&gt;0),'2.报价结算清单'!H49,"")</f>
        <v/>
      </c>
      <c r="H62" s="234" t="str">
        <f>IF(AND('2.报价结算清单'!$P49&gt;0,'2.报价结算清单'!$B49&lt;&gt;0,'2.报价结算清单'!$F49&lt;&gt;0),'2.报价结算清单'!J49,"")</f>
        <v/>
      </c>
      <c r="I62" s="233" t="str">
        <f>IF(AND('2.报价结算清单'!$P49&gt;0,'2.报价结算清单'!$B49&lt;&gt;0,'2.报价结算清单'!$F49&lt;&gt;0),'2.报价结算清单'!L49,"")</f>
        <v/>
      </c>
      <c r="J62" s="233" t="str">
        <f>IF(AND('2.报价结算清单'!$P49&gt;0,'2.报价结算清单'!$B49&lt;&gt;0,'2.报价结算清单'!I49&lt;&gt;0),'2.报价结算清单'!I49,"")</f>
        <v/>
      </c>
      <c r="K62" s="233" t="str">
        <f>IF(AND('2.报价结算清单'!$P49&gt;0,'2.报价结算清单'!$B49&lt;&gt;0,'2.报价结算清单'!$F49&lt;&gt;0),'2.报价结算清单'!N49,"")</f>
        <v/>
      </c>
      <c r="L62" s="233" t="str">
        <f>IF(AND('2.报价结算清单'!$P49&gt;0,'2.报价结算清单'!$B49&lt;&gt;0,'2.报价结算清单'!I49&lt;&gt;0),"天","")</f>
        <v/>
      </c>
      <c r="M62" s="236" t="str">
        <f t="shared" si="4"/>
        <v/>
      </c>
      <c r="N62" s="216" t="str">
        <f t="shared" si="5"/>
        <v/>
      </c>
      <c r="O62" s="216" t="str">
        <f>IF(AND('2.报价结算清单'!$P49&gt;0,'2.报价结算清单'!$B49&lt;&gt;0,'2.报价结算清单'!S49&lt;&gt;0),'2.报价结算清单'!S49,"")</f>
        <v/>
      </c>
      <c r="P62" s="216" t="str">
        <f>IF(AND('2.报价结算清单'!$P49&gt;0,'2.报价结算清单'!$B49&lt;&gt;0,'2.报价结算清单'!T49&lt;&gt;0),'2.报价结算清单'!T49,"")</f>
        <v/>
      </c>
      <c r="Q62" s="216" t="str">
        <f>IF(F62="",J62,VLOOKUP(F62,框架条目清单!A:K,4,FALSE))</f>
        <v/>
      </c>
      <c r="R62" s="237" t="str">
        <f>IF($A62="","",'2.报价结算清单'!$K$86)</f>
        <v/>
      </c>
      <c r="S62" s="236" t="str">
        <f>IF($A62="","",'2.报价结算清单'!$E$86)</f>
        <v/>
      </c>
      <c r="T62" s="216" t="str">
        <f>IF(F62="","",VLOOKUP(F62,框架条目清单!A:K,7,FALSE))</f>
        <v/>
      </c>
      <c r="U62" s="216" t="str">
        <f>IF(F62="","",VLOOKUP(F62,框架条目清单!A:K,8,FALSE))</f>
        <v/>
      </c>
      <c r="V62" s="216" t="str">
        <f>IF(F62="","",VLOOKUP(F62,框架条目清单!A:K,9,FALSE))</f>
        <v/>
      </c>
    </row>
    <row r="63" spans="1:22">
      <c r="A63" s="216" t="str">
        <f>IF(AND('2.报价结算清单'!$P50&gt;0,'2.报价结算清单'!$B50&lt;&gt;0,'2.报价结算清单'!$F50&lt;&gt;0),'2.报价结算清单'!$F50,"")</f>
        <v>据实结算</v>
      </c>
      <c r="B63" s="216" t="str">
        <f>_xlfn.IFNA(VLOOKUP(A63,'3.框架内物料'!$A:$I,3,0),A63)</f>
        <v>据实结算</v>
      </c>
      <c r="C63" s="216" t="str">
        <f>IF(AND('2.报价结算清单'!$P50&gt;0,'2.报价结算清单'!$B50&lt;&gt;0,'2.报价结算清单'!C50&lt;&gt;0),'2.报价结算清单'!C50,"")</f>
        <v>广东</v>
      </c>
      <c r="D63" s="216" t="str">
        <f>IF(AND('2.报价结算清单'!$P50&gt;0,'2.报价结算清单'!$B50&lt;&gt;0,'2.报价结算清单'!D50&lt;&gt;0),'2.报价结算清单'!D50,"")</f>
        <v>珠海</v>
      </c>
      <c r="E63" s="216" t="str">
        <f>IF(AND('2.报价结算清单'!$P50&gt;0,'2.报价结算清单'!$B50&lt;&gt;0,'2.报价结算清单'!E50&lt;&gt;0),'2.报价结算清单'!E50,"")</f>
        <v>珠海仁恒洲际酒店</v>
      </c>
      <c r="F63" s="233" t="str">
        <f>_xlfn.IFNA(IF($A63="","",IF(VLOOKUP($A63,'3.框架内物料'!$A:$I,2,0)="","",VLOOKUP($A63,'3.框架内物料'!$A:$I,2,0))),"")</f>
        <v/>
      </c>
      <c r="G63" s="214" t="str">
        <f>IF(AND('2.报价结算清单'!$P50&gt;0,'2.报价结算清单'!$B50&lt;&gt;0,'2.报价结算清单'!H50&lt;&gt;0),'2.报价结算清单'!H50,"")</f>
        <v>城景大床房含早</v>
      </c>
      <c r="H63" s="234">
        <f>IF(AND('2.报价结算清单'!$P50&gt;0,'2.报价结算清单'!$B50&lt;&gt;0,'2.报价结算清单'!$F50&lt;&gt;0),'2.报价结算清单'!J50,"")</f>
        <v>1100</v>
      </c>
      <c r="I63" s="233">
        <f>IF(AND('2.报价结算清单'!$P50&gt;0,'2.报价结算清单'!$B50&lt;&gt;0,'2.报价结算清单'!$F50&lt;&gt;0),'2.报价结算清单'!L50,"")</f>
        <v>70</v>
      </c>
      <c r="J63" s="233" t="str">
        <f>IF(AND('2.报价结算清单'!$P50&gt;0,'2.报价结算清单'!$B50&lt;&gt;0,'2.报价结算清单'!I50&lt;&gt;0),'2.报价结算清单'!I50,"")</f>
        <v>间</v>
      </c>
      <c r="K63" s="233">
        <f>IF(AND('2.报价结算清单'!$P50&gt;0,'2.报价结算清单'!$B50&lt;&gt;0,'2.报价结算清单'!$F50&lt;&gt;0),'2.报价结算清单'!N50,"")</f>
        <v>2</v>
      </c>
      <c r="L63" s="233" t="str">
        <f>IF(AND('2.报价结算清单'!$P50&gt;0,'2.报价结算清单'!$B50&lt;&gt;0,'2.报价结算清单'!I50&lt;&gt;0),"天","")</f>
        <v>天</v>
      </c>
      <c r="M63" s="236" t="str">
        <f t="shared" si="4"/>
        <v>据实结算</v>
      </c>
      <c r="N63" s="216">
        <f t="shared" si="5"/>
        <v>154000</v>
      </c>
      <c r="O63" s="216" t="str">
        <f>IF(AND('2.报价结算清单'!$P50&gt;0,'2.报价结算清单'!$B50&lt;&gt;0,'2.报价结算清单'!S50&lt;&gt;0),'2.报价结算清单'!S50,"")</f>
        <v>2月29日-3月2日</v>
      </c>
      <c r="P63" s="216" t="str">
        <f>IF(AND('2.报价结算清单'!$P50&gt;0,'2.报价结算清单'!$B50&lt;&gt;0,'2.报价结算清单'!T50&lt;&gt;0),'2.报价结算清单'!T50,"")</f>
        <v/>
      </c>
      <c r="Q63" s="216" t="str">
        <f>IF(F63="",J63,VLOOKUP(F63,框架条目清单!A:K,4,FALSE))</f>
        <v>间</v>
      </c>
      <c r="R63" s="237">
        <f>IF($A63="","",'2.报价结算清单'!$K$86)</f>
        <v>0.06</v>
      </c>
      <c r="S63" s="236" t="str">
        <f>IF($A63="","",'2.报价结算清单'!$E$86)</f>
        <v>CNY</v>
      </c>
      <c r="T63" s="216" t="str">
        <f>IF(F63="","",VLOOKUP(F63,框架条目清单!A:K,7,FALSE))</f>
        <v/>
      </c>
      <c r="U63" s="216" t="str">
        <f>IF(F63="","",VLOOKUP(F63,框架条目清单!A:K,8,FALSE))</f>
        <v/>
      </c>
      <c r="V63" s="216" t="str">
        <f>IF(F63="","",VLOOKUP(F63,框架条目清单!A:K,9,FALSE))</f>
        <v/>
      </c>
    </row>
    <row r="64" spans="1:22">
      <c r="A64" s="216" t="str">
        <f>IF(AND('2.报价结算清单'!$P51&gt;0,'2.报价结算清单'!$B51&lt;&gt;0,'2.报价结算清单'!$F51&lt;&gt;0),'2.报价结算清单'!$F51,"")</f>
        <v>据实结算</v>
      </c>
      <c r="B64" s="216" t="str">
        <f>_xlfn.IFNA(VLOOKUP(A64,'3.框架内物料'!$A:$I,3,0),A64)</f>
        <v>据实结算</v>
      </c>
      <c r="C64" s="216" t="str">
        <f>IF(AND('2.报价结算清单'!$P51&gt;0,'2.报价结算清单'!$B51&lt;&gt;0,'2.报价结算清单'!C51&lt;&gt;0),'2.报价结算清单'!C51,"")</f>
        <v>广东</v>
      </c>
      <c r="D64" s="216" t="str">
        <f>IF(AND('2.报价结算清单'!$P51&gt;0,'2.报价结算清单'!$B51&lt;&gt;0,'2.报价结算清单'!D51&lt;&gt;0),'2.报价结算清单'!D51,"")</f>
        <v>珠海</v>
      </c>
      <c r="E64" s="216" t="str">
        <f>IF(AND('2.报价结算清单'!$P51&gt;0,'2.报价结算清单'!$B51&lt;&gt;0,'2.报价结算清单'!E51&lt;&gt;0),'2.报价结算清单'!E51,"")</f>
        <v>珠海仁恒洲际酒店</v>
      </c>
      <c r="F64" s="233" t="str">
        <f>_xlfn.IFNA(IF($A64="","",IF(VLOOKUP($A64,'3.框架内物料'!$A:$I,2,0)="","",VLOOKUP($A64,'3.框架内物料'!$A:$I,2,0))),"")</f>
        <v/>
      </c>
      <c r="G64" s="214" t="str">
        <f>IF(AND('2.报价结算清单'!$P51&gt;0,'2.报价结算清单'!$B51&lt;&gt;0,'2.报价结算清单'!H51&lt;&gt;0),'2.报价结算清单'!H51,"")</f>
        <v>海景大床房含早</v>
      </c>
      <c r="H64" s="234">
        <f>IF(AND('2.报价结算清单'!$P51&gt;0,'2.报价结算清单'!$B51&lt;&gt;0,'2.报价结算清单'!$F51&lt;&gt;0),'2.报价结算清单'!J51,"")</f>
        <v>1200</v>
      </c>
      <c r="I64" s="233">
        <f>IF(AND('2.报价结算清单'!$P51&gt;0,'2.报价结算清单'!$B51&lt;&gt;0,'2.报价结算清单'!$F51&lt;&gt;0),'2.报价结算清单'!L51,"")</f>
        <v>30</v>
      </c>
      <c r="J64" s="233" t="str">
        <f>IF(AND('2.报价结算清单'!$P51&gt;0,'2.报价结算清单'!$B51&lt;&gt;0,'2.报价结算清单'!I51&lt;&gt;0),'2.报价结算清单'!I51,"")</f>
        <v>间</v>
      </c>
      <c r="K64" s="233">
        <f>IF(AND('2.报价结算清单'!$P51&gt;0,'2.报价结算清单'!$B51&lt;&gt;0,'2.报价结算清单'!$F51&lt;&gt;0),'2.报价结算清单'!N51,"")</f>
        <v>2</v>
      </c>
      <c r="L64" s="233" t="str">
        <f>IF(AND('2.报价结算清单'!$P51&gt;0,'2.报价结算清单'!$B51&lt;&gt;0,'2.报价结算清单'!I51&lt;&gt;0),"天","")</f>
        <v>天</v>
      </c>
      <c r="M64" s="236" t="str">
        <f t="shared" si="4"/>
        <v>据实结算</v>
      </c>
      <c r="N64" s="216">
        <f t="shared" si="5"/>
        <v>72000</v>
      </c>
      <c r="O64" s="216" t="str">
        <f>IF(AND('2.报价结算清单'!$P51&gt;0,'2.报价结算清单'!$B51&lt;&gt;0,'2.报价结算清单'!S51&lt;&gt;0),'2.报价结算清单'!S51,"")</f>
        <v>2月29日-3月2日</v>
      </c>
      <c r="P64" s="216" t="str">
        <f>IF(AND('2.报价结算清单'!$P51&gt;0,'2.报价结算清单'!$B51&lt;&gt;0,'2.报价结算清单'!T51&lt;&gt;0),'2.报价结算清单'!T51,"")</f>
        <v/>
      </c>
      <c r="Q64" s="216" t="str">
        <f>IF(F64="",J64,VLOOKUP(F64,框架条目清单!A:K,4,FALSE))</f>
        <v>间</v>
      </c>
      <c r="R64" s="237">
        <f>IF($A64="","",'2.报价结算清单'!$K$86)</f>
        <v>0.06</v>
      </c>
      <c r="S64" s="236" t="str">
        <f>IF($A64="","",'2.报价结算清单'!$E$86)</f>
        <v>CNY</v>
      </c>
      <c r="T64" s="216" t="str">
        <f>IF(F64="","",VLOOKUP(F64,框架条目清单!A:K,7,FALSE))</f>
        <v/>
      </c>
      <c r="U64" s="216" t="str">
        <f>IF(F64="","",VLOOKUP(F64,框架条目清单!A:K,8,FALSE))</f>
        <v/>
      </c>
      <c r="V64" s="216" t="str">
        <f>IF(F64="","",VLOOKUP(F64,框架条目清单!A:K,9,FALSE))</f>
        <v/>
      </c>
    </row>
    <row r="65" spans="1:22">
      <c r="A65" s="216" t="str">
        <f>IF(AND('2.报价结算清单'!$P52&gt;0,'2.报价结算清单'!$B52&lt;&gt;0,'2.报价结算清单'!$F52&lt;&gt;0),'2.报价结算清单'!$F52,"")</f>
        <v>据实结算</v>
      </c>
      <c r="B65" s="216" t="str">
        <f>_xlfn.IFNA(VLOOKUP(A65,'3.框架内物料'!$A:$I,3,0),A65)</f>
        <v>据实结算</v>
      </c>
      <c r="C65" s="216" t="str">
        <f>IF(AND('2.报价结算清单'!$P52&gt;0,'2.报价结算清单'!$B52&lt;&gt;0,'2.报价结算清单'!C52&lt;&gt;0),'2.报价结算清单'!C52,"")</f>
        <v>广东</v>
      </c>
      <c r="D65" s="216" t="str">
        <f>IF(AND('2.报价结算清单'!$P52&gt;0,'2.报价结算清单'!$B52&lt;&gt;0,'2.报价结算清单'!D52&lt;&gt;0),'2.报价结算清单'!D52,"")</f>
        <v>珠海</v>
      </c>
      <c r="E65" s="216" t="str">
        <f>IF(AND('2.报价结算清单'!$P52&gt;0,'2.报价结算清单'!$B52&lt;&gt;0,'2.报价结算清单'!E52&lt;&gt;0),'2.报价结算清单'!E52,"")</f>
        <v>珠海仁恒洲际酒店</v>
      </c>
      <c r="F65" s="233" t="str">
        <f>_xlfn.IFNA(IF($A65="","",IF(VLOOKUP($A65,'3.框架内物料'!$A:$I,2,0)="","",VLOOKUP($A65,'3.框架内物料'!$A:$I,2,0))),"")</f>
        <v/>
      </c>
      <c r="G65" s="214" t="str">
        <f>IF(AND('2.报价结算清单'!$P52&gt;0,'2.报价结算清单'!$B52&lt;&gt;0,'2.报价结算清单'!H52&lt;&gt;0),'2.报价结算清单'!H52,"")</f>
        <v>城景双床房含早</v>
      </c>
      <c r="H65" s="234">
        <f>IF(AND('2.报价结算清单'!$P52&gt;0,'2.报价结算清单'!$B52&lt;&gt;0,'2.报价结算清单'!$F52&lt;&gt;0),'2.报价结算清单'!J52,"")</f>
        <v>1100</v>
      </c>
      <c r="I65" s="233">
        <f>IF(AND('2.报价结算清单'!$P52&gt;0,'2.报价结算清单'!$B52&lt;&gt;0,'2.报价结算清单'!$F52&lt;&gt;0),'2.报价结算清单'!L52,"")</f>
        <v>20</v>
      </c>
      <c r="J65" s="233" t="str">
        <f>IF(AND('2.报价结算清单'!$P52&gt;0,'2.报价结算清单'!$B52&lt;&gt;0,'2.报价结算清单'!I52&lt;&gt;0),'2.报价结算清单'!I52,"")</f>
        <v>间</v>
      </c>
      <c r="K65" s="233">
        <f>IF(AND('2.报价结算清单'!$P52&gt;0,'2.报价结算清单'!$B52&lt;&gt;0,'2.报价结算清单'!$F52&lt;&gt;0),'2.报价结算清单'!N52,"")</f>
        <v>2</v>
      </c>
      <c r="L65" s="233" t="str">
        <f>IF(AND('2.报价结算清单'!$P52&gt;0,'2.报价结算清单'!$B52&lt;&gt;0,'2.报价结算清单'!I52&lt;&gt;0),"天","")</f>
        <v>天</v>
      </c>
      <c r="M65" s="236" t="str">
        <f t="shared" si="4"/>
        <v>据实结算</v>
      </c>
      <c r="N65" s="216">
        <f t="shared" si="5"/>
        <v>44000</v>
      </c>
      <c r="O65" s="216" t="str">
        <f>IF(AND('2.报价结算清单'!$P52&gt;0,'2.报价结算清单'!$B52&lt;&gt;0,'2.报价结算清单'!S52&lt;&gt;0),'2.报价结算清单'!S52,"")</f>
        <v>2月29日-3月2日</v>
      </c>
      <c r="P65" s="216" t="str">
        <f>IF(AND('2.报价结算清单'!$P52&gt;0,'2.报价结算清单'!$B52&lt;&gt;0,'2.报价结算清单'!T52&lt;&gt;0),'2.报价结算清单'!T52,"")</f>
        <v/>
      </c>
      <c r="Q65" s="216" t="str">
        <f>IF(F65="",J65,VLOOKUP(F65,框架条目清单!A:K,4,FALSE))</f>
        <v>间</v>
      </c>
      <c r="R65" s="237">
        <f>IF($A65="","",'2.报价结算清单'!$K$86)</f>
        <v>0.06</v>
      </c>
      <c r="S65" s="236" t="str">
        <f>IF($A65="","",'2.报价结算清单'!$E$86)</f>
        <v>CNY</v>
      </c>
      <c r="T65" s="216" t="str">
        <f>IF(F65="","",VLOOKUP(F65,框架条目清单!A:K,7,FALSE))</f>
        <v/>
      </c>
      <c r="U65" s="216" t="str">
        <f>IF(F65="","",VLOOKUP(F65,框架条目清单!A:K,8,FALSE))</f>
        <v/>
      </c>
      <c r="V65" s="216" t="str">
        <f>IF(F65="","",VLOOKUP(F65,框架条目清单!A:K,9,FALSE))</f>
        <v/>
      </c>
    </row>
    <row r="66" spans="1:22">
      <c r="A66" s="216" t="e">
        <f>IF(AND('2.报价结算清单'!#REF!&gt;0,'2.报价结算清单'!#REF!&lt;&gt;0,'2.报价结算清单'!#REF!&lt;&gt;0),'2.报价结算清单'!#REF!,"")</f>
        <v>#REF!</v>
      </c>
      <c r="B66" s="216" t="e">
        <f>_xlfn.IFNA(VLOOKUP(A66,'3.框架内物料'!$A:$I,3,0),A66)</f>
        <v>#REF!</v>
      </c>
      <c r="C66" s="216" t="e">
        <f>IF(AND('2.报价结算清单'!#REF!&gt;0,'2.报价结算清单'!#REF!&lt;&gt;0,'2.报价结算清单'!#REF!&lt;&gt;0),'2.报价结算清单'!#REF!,"")</f>
        <v>#REF!</v>
      </c>
      <c r="D66" s="216" t="e">
        <f>IF(AND('2.报价结算清单'!#REF!&gt;0,'2.报价结算清单'!#REF!&lt;&gt;0,'2.报价结算清单'!#REF!&lt;&gt;0),'2.报价结算清单'!#REF!,"")</f>
        <v>#REF!</v>
      </c>
      <c r="E66" s="216" t="e">
        <f>IF(AND('2.报价结算清单'!#REF!&gt;0,'2.报价结算清单'!#REF!&lt;&gt;0,'2.报价结算清单'!#REF!&lt;&gt;0),'2.报价结算清单'!#REF!,"")</f>
        <v>#REF!</v>
      </c>
      <c r="F66" s="233" t="e">
        <f>_xlfn.IFNA(IF($A66="","",IF(VLOOKUP($A66,'3.框架内物料'!$A:$I,2,0)="","",VLOOKUP($A66,'3.框架内物料'!$A:$I,2,0))),"")</f>
        <v>#REF!</v>
      </c>
      <c r="G66" s="214" t="e">
        <f>IF(AND('2.报价结算清单'!#REF!&gt;0,'2.报价结算清单'!#REF!&lt;&gt;0,'2.报价结算清单'!#REF!&lt;&gt;0),'2.报价结算清单'!#REF!,"")</f>
        <v>#REF!</v>
      </c>
      <c r="H66" s="234" t="e">
        <f>IF(AND('2.报价结算清单'!#REF!&gt;0,'2.报价结算清单'!#REF!&lt;&gt;0,'2.报价结算清单'!#REF!&lt;&gt;0),'2.报价结算清单'!#REF!,"")</f>
        <v>#REF!</v>
      </c>
      <c r="I66" s="233" t="e">
        <f>IF(AND('2.报价结算清单'!#REF!&gt;0,'2.报价结算清单'!#REF!&lt;&gt;0,'2.报价结算清单'!#REF!&lt;&gt;0),'2.报价结算清单'!#REF!,"")</f>
        <v>#REF!</v>
      </c>
      <c r="J66" s="233" t="e">
        <f>IF(AND('2.报价结算清单'!#REF!&gt;0,'2.报价结算清单'!#REF!&lt;&gt;0,'2.报价结算清单'!#REF!&lt;&gt;0),'2.报价结算清单'!#REF!,"")</f>
        <v>#REF!</v>
      </c>
      <c r="K66" s="233" t="e">
        <f>IF(AND('2.报价结算清单'!#REF!&gt;0,'2.报价结算清单'!#REF!&lt;&gt;0,'2.报价结算清单'!#REF!&lt;&gt;0),'2.报价结算清单'!#REF!,"")</f>
        <v>#REF!</v>
      </c>
      <c r="L66" s="233" t="e">
        <f>IF(AND('2.报价结算清单'!#REF!&gt;0,'2.报价结算清单'!#REF!&lt;&gt;0,'2.报价结算清单'!#REF!&lt;&gt;0),"天","")</f>
        <v>#REF!</v>
      </c>
      <c r="M66" s="236" t="e">
        <f t="shared" si="4"/>
        <v>#REF!</v>
      </c>
      <c r="N66" s="216" t="str">
        <f t="shared" si="5"/>
        <v/>
      </c>
      <c r="O66" s="216" t="e">
        <f>IF(AND('2.报价结算清单'!#REF!&gt;0,'2.报价结算清单'!#REF!&lt;&gt;0,'2.报价结算清单'!#REF!&lt;&gt;0),'2.报价结算清单'!#REF!,"")</f>
        <v>#REF!</v>
      </c>
      <c r="P66" s="216" t="e">
        <f>IF(AND('2.报价结算清单'!#REF!&gt;0,'2.报价结算清单'!#REF!&lt;&gt;0,'2.报价结算清单'!#REF!&lt;&gt;0),'2.报价结算清单'!#REF!,"")</f>
        <v>#REF!</v>
      </c>
      <c r="Q66" s="216" t="e">
        <f>IF(F66="",J66,VLOOKUP(F66,框架条目清单!A:K,4,FALSE))</f>
        <v>#REF!</v>
      </c>
      <c r="R66" s="237" t="e">
        <f>IF($A66="","",'2.报价结算清单'!$K$86)</f>
        <v>#REF!</v>
      </c>
      <c r="S66" s="236" t="e">
        <f>IF($A66="","",'2.报价结算清单'!$E$86)</f>
        <v>#REF!</v>
      </c>
      <c r="T66" s="216" t="e">
        <f>IF(F66="","",VLOOKUP(F66,框架条目清单!A:K,7,FALSE))</f>
        <v>#REF!</v>
      </c>
      <c r="U66" s="216" t="e">
        <f>IF(F66="","",VLOOKUP(F66,框架条目清单!A:K,8,FALSE))</f>
        <v>#REF!</v>
      </c>
      <c r="V66" s="216" t="e">
        <f>IF(F66="","",VLOOKUP(F66,框架条目清单!A:K,9,FALSE))</f>
        <v>#REF!</v>
      </c>
    </row>
    <row r="67" spans="1:22">
      <c r="A67" s="216" t="e">
        <f>IF(AND('2.报价结算清单'!#REF!&gt;0,'2.报价结算清单'!#REF!&lt;&gt;0,'2.报价结算清单'!#REF!&lt;&gt;0),'2.报价结算清单'!#REF!,"")</f>
        <v>#REF!</v>
      </c>
      <c r="B67" s="216" t="e">
        <f>_xlfn.IFNA(VLOOKUP(A67,'3.框架内物料'!$A:$I,3,0),A67)</f>
        <v>#REF!</v>
      </c>
      <c r="C67" s="216" t="e">
        <f>IF(AND('2.报价结算清单'!#REF!&gt;0,'2.报价结算清单'!#REF!&lt;&gt;0,'2.报价结算清单'!#REF!&lt;&gt;0),'2.报价结算清单'!#REF!,"")</f>
        <v>#REF!</v>
      </c>
      <c r="D67" s="216" t="e">
        <f>IF(AND('2.报价结算清单'!#REF!&gt;0,'2.报价结算清单'!#REF!&lt;&gt;0,'2.报价结算清单'!#REF!&lt;&gt;0),'2.报价结算清单'!#REF!,"")</f>
        <v>#REF!</v>
      </c>
      <c r="E67" s="216" t="e">
        <f>IF(AND('2.报价结算清单'!#REF!&gt;0,'2.报价结算清单'!#REF!&lt;&gt;0,'2.报价结算清单'!#REF!&lt;&gt;0),'2.报价结算清单'!#REF!,"")</f>
        <v>#REF!</v>
      </c>
      <c r="F67" s="233" t="e">
        <f>_xlfn.IFNA(IF($A67="","",IF(VLOOKUP($A67,'3.框架内物料'!$A:$I,2,0)="","",VLOOKUP($A67,'3.框架内物料'!$A:$I,2,0))),"")</f>
        <v>#REF!</v>
      </c>
      <c r="G67" s="214" t="e">
        <f>IF(AND('2.报价结算清单'!#REF!&gt;0,'2.报价结算清单'!#REF!&lt;&gt;0,'2.报价结算清单'!#REF!&lt;&gt;0),'2.报价结算清单'!#REF!,"")</f>
        <v>#REF!</v>
      </c>
      <c r="H67" s="234" t="e">
        <f>IF(AND('2.报价结算清单'!#REF!&gt;0,'2.报价结算清单'!#REF!&lt;&gt;0,'2.报价结算清单'!#REF!&lt;&gt;0),'2.报价结算清单'!#REF!,"")</f>
        <v>#REF!</v>
      </c>
      <c r="I67" s="233" t="e">
        <f>IF(AND('2.报价结算清单'!#REF!&gt;0,'2.报价结算清单'!#REF!&lt;&gt;0,'2.报价结算清单'!#REF!&lt;&gt;0),'2.报价结算清单'!#REF!,"")</f>
        <v>#REF!</v>
      </c>
      <c r="J67" s="233" t="e">
        <f>IF(AND('2.报价结算清单'!#REF!&gt;0,'2.报价结算清单'!#REF!&lt;&gt;0,'2.报价结算清单'!#REF!&lt;&gt;0),'2.报价结算清单'!#REF!,"")</f>
        <v>#REF!</v>
      </c>
      <c r="K67" s="233" t="e">
        <f>IF(AND('2.报价结算清单'!#REF!&gt;0,'2.报价结算清单'!#REF!&lt;&gt;0,'2.报价结算清单'!#REF!&lt;&gt;0),'2.报价结算清单'!#REF!,"")</f>
        <v>#REF!</v>
      </c>
      <c r="L67" s="233" t="e">
        <f>IF(AND('2.报价结算清单'!#REF!&gt;0,'2.报价结算清单'!#REF!&lt;&gt;0,'2.报价结算清单'!#REF!&lt;&gt;0),"天","")</f>
        <v>#REF!</v>
      </c>
      <c r="M67" s="236" t="e">
        <f t="shared" si="4"/>
        <v>#REF!</v>
      </c>
      <c r="N67" s="216" t="str">
        <f t="shared" si="5"/>
        <v/>
      </c>
      <c r="O67" s="216" t="e">
        <f>IF(AND('2.报价结算清单'!#REF!&gt;0,'2.报价结算清单'!#REF!&lt;&gt;0,'2.报价结算清单'!#REF!&lt;&gt;0),'2.报价结算清单'!#REF!,"")</f>
        <v>#REF!</v>
      </c>
      <c r="P67" s="216" t="e">
        <f>IF(AND('2.报价结算清单'!#REF!&gt;0,'2.报价结算清单'!#REF!&lt;&gt;0,'2.报价结算清单'!#REF!&lt;&gt;0),'2.报价结算清单'!#REF!,"")</f>
        <v>#REF!</v>
      </c>
      <c r="Q67" s="216" t="e">
        <f>IF(F67="",J67,VLOOKUP(F67,框架条目清单!A:K,4,FALSE))</f>
        <v>#REF!</v>
      </c>
      <c r="R67" s="237" t="e">
        <f>IF($A67="","",'2.报价结算清单'!$K$86)</f>
        <v>#REF!</v>
      </c>
      <c r="S67" s="236" t="e">
        <f>IF($A67="","",'2.报价结算清单'!$E$86)</f>
        <v>#REF!</v>
      </c>
      <c r="T67" s="216" t="e">
        <f>IF(F67="","",VLOOKUP(F67,框架条目清单!A:K,7,FALSE))</f>
        <v>#REF!</v>
      </c>
      <c r="U67" s="216" t="e">
        <f>IF(F67="","",VLOOKUP(F67,框架条目清单!A:K,8,FALSE))</f>
        <v>#REF!</v>
      </c>
      <c r="V67" s="216" t="e">
        <f>IF(F67="","",VLOOKUP(F67,框架条目清单!A:K,9,FALSE))</f>
        <v>#REF!</v>
      </c>
    </row>
    <row r="68" spans="1:22">
      <c r="A68" s="216" t="str">
        <f>IF(AND('2.报价结算清单'!$P68&gt;0,'2.报价结算清单'!$B68&lt;&gt;0,'2.报价结算清单'!$F68&lt;&gt;0),'2.报价结算清单'!$F68,"")</f>
        <v/>
      </c>
      <c r="B68" s="216" t="str">
        <f>_xlfn.IFNA(VLOOKUP(A68,'3.框架内物料'!$A:$I,3,0),A68)</f>
        <v/>
      </c>
      <c r="C68" s="216" t="str">
        <f>IF(AND('2.报价结算清单'!$P68&gt;0,'2.报价结算清单'!$B68&lt;&gt;0,'2.报价结算清单'!C68&lt;&gt;0),'2.报价结算清单'!C68,"")</f>
        <v/>
      </c>
      <c r="D68" s="216" t="str">
        <f>IF(AND('2.报价结算清单'!$P68&gt;0,'2.报价结算清单'!$B68&lt;&gt;0,'2.报价结算清单'!D68&lt;&gt;0),'2.报价结算清单'!D68,"")</f>
        <v/>
      </c>
      <c r="E68" s="216" t="str">
        <f>IF(AND('2.报价结算清单'!$P68&gt;0,'2.报价结算清单'!$B68&lt;&gt;0,'2.报价结算清单'!E68&lt;&gt;0),'2.报价结算清单'!E68,"")</f>
        <v/>
      </c>
      <c r="F68" s="233" t="str">
        <f>_xlfn.IFNA(IF($A68="","",IF(VLOOKUP($A68,'3.框架内物料'!$A:$I,2,0)="","",VLOOKUP($A68,'3.框架内物料'!$A:$I,2,0))),"")</f>
        <v/>
      </c>
      <c r="G68" s="214" t="str">
        <f>IF(AND('2.报价结算清单'!$P68&gt;0,'2.报价结算清单'!$B68&lt;&gt;0,'2.报价结算清单'!H68&lt;&gt;0),'2.报价结算清单'!H68,"")</f>
        <v/>
      </c>
      <c r="H68" s="234" t="str">
        <f>IF(AND('2.报价结算清单'!$P68&gt;0,'2.报价结算清单'!$B68&lt;&gt;0,'2.报价结算清单'!$F68&lt;&gt;0),'2.报价结算清单'!J68,"")</f>
        <v/>
      </c>
      <c r="I68" s="233" t="str">
        <f>IF(AND('2.报价结算清单'!$P68&gt;0,'2.报价结算清单'!$B68&lt;&gt;0,'2.报价结算清单'!$F68&lt;&gt;0),'2.报价结算清单'!L68,"")</f>
        <v/>
      </c>
      <c r="J68" s="233" t="str">
        <f>IF(AND('2.报价结算清单'!$P68&gt;0,'2.报价结算清单'!$B68&lt;&gt;0,'2.报价结算清单'!I68&lt;&gt;0),'2.报价结算清单'!I68,"")</f>
        <v/>
      </c>
      <c r="K68" s="233" t="str">
        <f>IF(AND('2.报价结算清单'!$P68&gt;0,'2.报价结算清单'!$B68&lt;&gt;0,'2.报价结算清单'!$F68&lt;&gt;0),'2.报价结算清单'!N68,"")</f>
        <v/>
      </c>
      <c r="L68" s="233" t="str">
        <f>IF(AND('2.报价结算清单'!$P68&gt;0,'2.报价结算清单'!$B68&lt;&gt;0,'2.报价结算清单'!I68&lt;&gt;0),"天","")</f>
        <v/>
      </c>
      <c r="M68" s="236" t="str">
        <f t="shared" si="4"/>
        <v/>
      </c>
      <c r="N68" s="216" t="str">
        <f t="shared" si="5"/>
        <v/>
      </c>
      <c r="O68" s="216" t="str">
        <f>IF(AND('2.报价结算清单'!$P68&gt;0,'2.报价结算清单'!$B68&lt;&gt;0,'2.报价结算清单'!S68&lt;&gt;0),'2.报价结算清单'!S68,"")</f>
        <v/>
      </c>
      <c r="P68" s="216" t="str">
        <f>IF(AND('2.报价结算清单'!$P68&gt;0,'2.报价结算清单'!$B68&lt;&gt;0,'2.报价结算清单'!T68&lt;&gt;0),'2.报价结算清单'!T68,"")</f>
        <v/>
      </c>
      <c r="Q68" s="216" t="str">
        <f>IF(F68="",J68,VLOOKUP(F68,框架条目清单!A:K,4,FALSE))</f>
        <v/>
      </c>
      <c r="R68" s="237" t="str">
        <f>IF($A68="","",'2.报价结算清单'!$K$86)</f>
        <v/>
      </c>
      <c r="S68" s="236" t="str">
        <f>IF($A68="","",'2.报价结算清单'!$E$86)</f>
        <v/>
      </c>
      <c r="T68" s="216" t="str">
        <f>IF(F68="","",VLOOKUP(F68,框架条目清单!A:K,7,FALSE))</f>
        <v/>
      </c>
      <c r="U68" s="216" t="str">
        <f>IF(F68="","",VLOOKUP(F68,框架条目清单!A:K,8,FALSE))</f>
        <v/>
      </c>
      <c r="V68" s="216" t="str">
        <f>IF(F68="","",VLOOKUP(F68,框架条目清单!A:K,9,FALSE))</f>
        <v/>
      </c>
    </row>
    <row r="69" spans="1:22">
      <c r="A69" s="216" t="str">
        <f>IF(AND('2.报价结算清单'!$P69&gt;0,'2.报价结算清单'!$B69&lt;&gt;0,'2.报价结算清单'!$F69&lt;&gt;0),'2.报价结算清单'!$F69,"")</f>
        <v/>
      </c>
      <c r="B69" s="216" t="str">
        <f>_xlfn.IFNA(VLOOKUP(A69,'3.框架内物料'!$A:$I,3,0),A69)</f>
        <v/>
      </c>
      <c r="C69" s="216" t="str">
        <f>IF(AND('2.报价结算清单'!$P69&gt;0,'2.报价结算清单'!$B69&lt;&gt;0,'2.报价结算清单'!C69&lt;&gt;0),'2.报价结算清单'!C69,"")</f>
        <v/>
      </c>
      <c r="D69" s="216" t="str">
        <f>IF(AND('2.报价结算清单'!$P69&gt;0,'2.报价结算清单'!$B69&lt;&gt;0,'2.报价结算清单'!D69&lt;&gt;0),'2.报价结算清单'!D69,"")</f>
        <v/>
      </c>
      <c r="E69" s="216" t="str">
        <f>IF(AND('2.报价结算清单'!$P69&gt;0,'2.报价结算清单'!$B69&lt;&gt;0,'2.报价结算清单'!E69&lt;&gt;0),'2.报价结算清单'!E69,"")</f>
        <v/>
      </c>
      <c r="F69" s="233" t="str">
        <f>_xlfn.IFNA(IF($A69="","",IF(VLOOKUP($A69,'3.框架内物料'!$A:$I,2,0)="","",VLOOKUP($A69,'3.框架内物料'!$A:$I,2,0))),"")</f>
        <v/>
      </c>
      <c r="G69" s="214" t="str">
        <f>IF(AND('2.报价结算清单'!$P69&gt;0,'2.报价结算清单'!$B69&lt;&gt;0,'2.报价结算清单'!H69&lt;&gt;0),'2.报价结算清单'!H69,"")</f>
        <v/>
      </c>
      <c r="H69" s="234" t="str">
        <f>IF(AND('2.报价结算清单'!$P69&gt;0,'2.报价结算清单'!$B69&lt;&gt;0,'2.报价结算清单'!$F69&lt;&gt;0),'2.报价结算清单'!J69,"")</f>
        <v/>
      </c>
      <c r="I69" s="233" t="str">
        <f>IF(AND('2.报价结算清单'!$P69&gt;0,'2.报价结算清单'!$B69&lt;&gt;0,'2.报价结算清单'!$F69&lt;&gt;0),'2.报价结算清单'!L69,"")</f>
        <v/>
      </c>
      <c r="J69" s="233" t="str">
        <f>IF(AND('2.报价结算清单'!$P69&gt;0,'2.报价结算清单'!$B69&lt;&gt;0,'2.报价结算清单'!I69&lt;&gt;0),'2.报价结算清单'!I69,"")</f>
        <v/>
      </c>
      <c r="K69" s="233" t="str">
        <f>IF(AND('2.报价结算清单'!$P69&gt;0,'2.报价结算清单'!$B69&lt;&gt;0,'2.报价结算清单'!$F69&lt;&gt;0),'2.报价结算清单'!N69,"")</f>
        <v/>
      </c>
      <c r="L69" s="233" t="str">
        <f>IF(AND('2.报价结算清单'!$P69&gt;0,'2.报价结算清单'!$B69&lt;&gt;0,'2.报价结算清单'!I69&lt;&gt;0),"天","")</f>
        <v/>
      </c>
      <c r="M69" s="236" t="str">
        <f t="shared" si="4"/>
        <v/>
      </c>
      <c r="N69" s="216" t="str">
        <f t="shared" si="5"/>
        <v/>
      </c>
      <c r="O69" s="216" t="str">
        <f>IF(AND('2.报价结算清单'!$P69&gt;0,'2.报价结算清单'!$B69&lt;&gt;0,'2.报价结算清单'!S69&lt;&gt;0),'2.报价结算清单'!S69,"")</f>
        <v/>
      </c>
      <c r="P69" s="216" t="str">
        <f>IF(AND('2.报价结算清单'!$P69&gt;0,'2.报价结算清单'!$B69&lt;&gt;0,'2.报价结算清单'!T69&lt;&gt;0),'2.报价结算清单'!T69,"")</f>
        <v/>
      </c>
      <c r="Q69" s="216" t="str">
        <f>IF(F69="",J69,VLOOKUP(F69,框架条目清单!A:K,4,FALSE))</f>
        <v/>
      </c>
      <c r="R69" s="237" t="str">
        <f>IF($A69="","",'2.报价结算清单'!$K$86)</f>
        <v/>
      </c>
      <c r="S69" s="236" t="str">
        <f>IF($A69="","",'2.报价结算清单'!$E$86)</f>
        <v/>
      </c>
      <c r="T69" s="216" t="str">
        <f>IF(F69="","",VLOOKUP(F69,框架条目清单!A:K,7,FALSE))</f>
        <v/>
      </c>
      <c r="U69" s="216" t="str">
        <f>IF(F69="","",VLOOKUP(F69,框架条目清单!A:K,8,FALSE))</f>
        <v/>
      </c>
      <c r="V69" s="216" t="str">
        <f>IF(F69="","",VLOOKUP(F69,框架条目清单!A:K,9,FALSE))</f>
        <v/>
      </c>
    </row>
    <row r="70" spans="1:22">
      <c r="A70" s="216" t="str">
        <f>IF(AND('2.报价结算清单'!$P70&gt;0,'2.报价结算清单'!$B70&lt;&gt;0,'2.报价结算清单'!$F70&lt;&gt;0),'2.报价结算清单'!$F70,"")</f>
        <v/>
      </c>
      <c r="B70" s="216" t="str">
        <f>_xlfn.IFNA(VLOOKUP(A70,'3.框架内物料'!$A:$I,3,0),A70)</f>
        <v/>
      </c>
      <c r="C70" s="216" t="str">
        <f>IF(AND('2.报价结算清单'!$P70&gt;0,'2.报价结算清单'!$B70&lt;&gt;0,'2.报价结算清单'!C70&lt;&gt;0),'2.报价结算清单'!C70,"")</f>
        <v/>
      </c>
      <c r="D70" s="216" t="str">
        <f>IF(AND('2.报价结算清单'!$P70&gt;0,'2.报价结算清单'!$B70&lt;&gt;0,'2.报价结算清单'!D70&lt;&gt;0),'2.报价结算清单'!D70,"")</f>
        <v/>
      </c>
      <c r="E70" s="216" t="str">
        <f>IF(AND('2.报价结算清单'!$P70&gt;0,'2.报价结算清单'!$B70&lt;&gt;0,'2.报价结算清单'!E70&lt;&gt;0),'2.报价结算清单'!E70,"")</f>
        <v/>
      </c>
      <c r="F70" s="233" t="str">
        <f>_xlfn.IFNA(IF($A70="","",IF(VLOOKUP($A70,'3.框架内物料'!$A:$I,2,0)="","",VLOOKUP($A70,'3.框架内物料'!$A:$I,2,0))),"")</f>
        <v/>
      </c>
      <c r="G70" s="214" t="str">
        <f>IF(AND('2.报价结算清单'!$P70&gt;0,'2.报价结算清单'!$B70&lt;&gt;0,'2.报价结算清单'!H70&lt;&gt;0),'2.报价结算清单'!H70,"")</f>
        <v/>
      </c>
      <c r="H70" s="234" t="str">
        <f>IF(AND('2.报价结算清单'!$P70&gt;0,'2.报价结算清单'!$B70&lt;&gt;0,'2.报价结算清单'!$F70&lt;&gt;0),'2.报价结算清单'!J70,"")</f>
        <v/>
      </c>
      <c r="I70" s="233" t="str">
        <f>IF(AND('2.报价结算清单'!$P70&gt;0,'2.报价结算清单'!$B70&lt;&gt;0,'2.报价结算清单'!$F70&lt;&gt;0),'2.报价结算清单'!L70,"")</f>
        <v/>
      </c>
      <c r="J70" s="233" t="str">
        <f>IF(AND('2.报价结算清单'!$P70&gt;0,'2.报价结算清单'!$B70&lt;&gt;0,'2.报价结算清单'!I70&lt;&gt;0),'2.报价结算清单'!I70,"")</f>
        <v/>
      </c>
      <c r="K70" s="233" t="str">
        <f>IF(AND('2.报价结算清单'!$P70&gt;0,'2.报价结算清单'!$B70&lt;&gt;0,'2.报价结算清单'!$F70&lt;&gt;0),'2.报价结算清单'!N70,"")</f>
        <v/>
      </c>
      <c r="L70" s="233" t="str">
        <f>IF(AND('2.报价结算清单'!$P70&gt;0,'2.报价结算清单'!$B70&lt;&gt;0,'2.报价结算清单'!I70&lt;&gt;0),"天","")</f>
        <v/>
      </c>
      <c r="M70" s="236" t="str">
        <f t="shared" si="4"/>
        <v/>
      </c>
      <c r="N70" s="216" t="str">
        <f t="shared" si="5"/>
        <v/>
      </c>
      <c r="O70" s="216" t="str">
        <f>IF(AND('2.报价结算清单'!$P70&gt;0,'2.报价结算清单'!$B70&lt;&gt;0,'2.报价结算清单'!S70&lt;&gt;0),'2.报价结算清单'!S70,"")</f>
        <v/>
      </c>
      <c r="P70" s="216" t="str">
        <f>IF(AND('2.报价结算清单'!$P70&gt;0,'2.报价结算清单'!$B70&lt;&gt;0,'2.报价结算清单'!T70&lt;&gt;0),'2.报价结算清单'!T70,"")</f>
        <v/>
      </c>
      <c r="Q70" s="216" t="str">
        <f>IF(F70="",J70,VLOOKUP(F70,框架条目清单!A:K,4,FALSE))</f>
        <v/>
      </c>
      <c r="R70" s="237" t="str">
        <f>IF($A70="","",'2.报价结算清单'!$K$86)</f>
        <v/>
      </c>
      <c r="S70" s="236" t="str">
        <f>IF($A70="","",'2.报价结算清单'!$E$86)</f>
        <v/>
      </c>
      <c r="T70" s="216" t="str">
        <f>IF(F70="","",VLOOKUP(F70,框架条目清单!A:K,7,FALSE))</f>
        <v/>
      </c>
      <c r="U70" s="216" t="str">
        <f>IF(F70="","",VLOOKUP(F70,框架条目清单!A:K,8,FALSE))</f>
        <v/>
      </c>
      <c r="V70" s="216" t="str">
        <f>IF(F70="","",VLOOKUP(F70,框架条目清单!A:K,9,FALSE))</f>
        <v/>
      </c>
    </row>
    <row r="71" spans="1:22">
      <c r="A71" s="216" t="str">
        <f>IF(AND('2.报价结算清单'!$P71&gt;0,'2.报价结算清单'!$B71&lt;&gt;0,'2.报价结算清单'!$F71&lt;&gt;0),'2.报价结算清单'!$F71,"")</f>
        <v/>
      </c>
      <c r="B71" s="216" t="str">
        <f>_xlfn.IFNA(VLOOKUP(A71,'3.框架内物料'!$A:$I,3,0),A71)</f>
        <v/>
      </c>
      <c r="C71" s="216" t="str">
        <f>IF(AND('2.报价结算清单'!$P71&gt;0,'2.报价结算清单'!$B71&lt;&gt;0,'2.报价结算清单'!C71&lt;&gt;0),'2.报价结算清单'!C71,"")</f>
        <v/>
      </c>
      <c r="D71" s="216" t="str">
        <f>IF(AND('2.报价结算清单'!$P71&gt;0,'2.报价结算清单'!$B71&lt;&gt;0,'2.报价结算清单'!D71&lt;&gt;0),'2.报价结算清单'!D71,"")</f>
        <v/>
      </c>
      <c r="E71" s="216" t="str">
        <f>IF(AND('2.报价结算清单'!$P71&gt;0,'2.报价结算清单'!$B71&lt;&gt;0,'2.报价结算清单'!E71&lt;&gt;0),'2.报价结算清单'!E71,"")</f>
        <v/>
      </c>
      <c r="F71" s="233" t="str">
        <f>_xlfn.IFNA(IF($A71="","",IF(VLOOKUP($A71,'3.框架内物料'!$A:$I,2,0)="","",VLOOKUP($A71,'3.框架内物料'!$A:$I,2,0))),"")</f>
        <v/>
      </c>
      <c r="G71" s="214" t="str">
        <f>IF(AND('2.报价结算清单'!$P71&gt;0,'2.报价结算清单'!$B71&lt;&gt;0,'2.报价结算清单'!H71&lt;&gt;0),'2.报价结算清单'!H71,"")</f>
        <v/>
      </c>
      <c r="H71" s="234" t="str">
        <f>IF(AND('2.报价结算清单'!$P71&gt;0,'2.报价结算清单'!$B71&lt;&gt;0,'2.报价结算清单'!$F71&lt;&gt;0),'2.报价结算清单'!J71,"")</f>
        <v/>
      </c>
      <c r="I71" s="233" t="str">
        <f>IF(AND('2.报价结算清单'!$P71&gt;0,'2.报价结算清单'!$B71&lt;&gt;0,'2.报价结算清单'!$F71&lt;&gt;0),'2.报价结算清单'!L71,"")</f>
        <v/>
      </c>
      <c r="J71" s="233" t="str">
        <f>IF(AND('2.报价结算清单'!$P71&gt;0,'2.报价结算清单'!$B71&lt;&gt;0,'2.报价结算清单'!I71&lt;&gt;0),'2.报价结算清单'!I71,"")</f>
        <v/>
      </c>
      <c r="K71" s="233" t="str">
        <f>IF(AND('2.报价结算清单'!$P71&gt;0,'2.报价结算清单'!$B71&lt;&gt;0,'2.报价结算清单'!$F71&lt;&gt;0),'2.报价结算清单'!N71,"")</f>
        <v/>
      </c>
      <c r="L71" s="233" t="str">
        <f>IF(AND('2.报价结算清单'!$P71&gt;0,'2.报价结算清单'!$B71&lt;&gt;0,'2.报价结算清单'!I71&lt;&gt;0),"天","")</f>
        <v/>
      </c>
      <c r="M71" s="236" t="str">
        <f t="shared" si="4"/>
        <v/>
      </c>
      <c r="N71" s="216" t="str">
        <f t="shared" si="5"/>
        <v/>
      </c>
      <c r="O71" s="216" t="str">
        <f>IF(AND('2.报价结算清单'!$P71&gt;0,'2.报价结算清单'!$B71&lt;&gt;0,'2.报价结算清单'!S71&lt;&gt;0),'2.报价结算清单'!S71,"")</f>
        <v/>
      </c>
      <c r="P71" s="216" t="str">
        <f>IF(AND('2.报价结算清单'!$P71&gt;0,'2.报价结算清单'!$B71&lt;&gt;0,'2.报价结算清单'!T71&lt;&gt;0),'2.报价结算清单'!T71,"")</f>
        <v/>
      </c>
      <c r="Q71" s="216" t="str">
        <f>IF(F71="",J71,VLOOKUP(F71,框架条目清单!A:K,4,FALSE))</f>
        <v/>
      </c>
      <c r="R71" s="237" t="str">
        <f>IF($A71="","",'2.报价结算清单'!$K$86)</f>
        <v/>
      </c>
      <c r="S71" s="236" t="str">
        <f>IF($A71="","",'2.报价结算清单'!$E$86)</f>
        <v/>
      </c>
      <c r="T71" s="216" t="str">
        <f>IF(F71="","",VLOOKUP(F71,框架条目清单!A:K,7,FALSE))</f>
        <v/>
      </c>
      <c r="U71" s="216" t="str">
        <f>IF(F71="","",VLOOKUP(F71,框架条目清单!A:K,8,FALSE))</f>
        <v/>
      </c>
      <c r="V71" s="216" t="str">
        <f>IF(F71="","",VLOOKUP(F71,框架条目清单!A:K,9,FALSE))</f>
        <v/>
      </c>
    </row>
    <row r="72" spans="1:22">
      <c r="A72" s="216" t="str">
        <f>IF(AND('2.报价结算清单'!$P72&gt;0,'2.报价结算清单'!$B72&lt;&gt;0,'2.报价结算清单'!$F72&lt;&gt;0),'2.报价结算清单'!$F72,"")</f>
        <v/>
      </c>
      <c r="B72" s="216" t="str">
        <f>_xlfn.IFNA(VLOOKUP(A72,'3.框架内物料'!$A:$I,3,0),A72)</f>
        <v/>
      </c>
      <c r="C72" s="216" t="str">
        <f>IF(AND('2.报价结算清单'!$P72&gt;0,'2.报价结算清单'!$B72&lt;&gt;0,'2.报价结算清单'!C72&lt;&gt;0),'2.报价结算清单'!C72,"")</f>
        <v/>
      </c>
      <c r="D72" s="216" t="str">
        <f>IF(AND('2.报价结算清单'!$P72&gt;0,'2.报价结算清单'!$B72&lt;&gt;0,'2.报价结算清单'!D72&lt;&gt;0),'2.报价结算清单'!D72,"")</f>
        <v/>
      </c>
      <c r="E72" s="216" t="str">
        <f>IF(AND('2.报价结算清单'!$P72&gt;0,'2.报价结算清单'!$B72&lt;&gt;0,'2.报价结算清单'!E72&lt;&gt;0),'2.报价结算清单'!E72,"")</f>
        <v/>
      </c>
      <c r="F72" s="233" t="str">
        <f>_xlfn.IFNA(IF($A72="","",IF(VLOOKUP($A72,'3.框架内物料'!$A:$I,2,0)="","",VLOOKUP($A72,'3.框架内物料'!$A:$I,2,0))),"")</f>
        <v/>
      </c>
      <c r="G72" s="214" t="str">
        <f>IF(AND('2.报价结算清单'!$P72&gt;0,'2.报价结算清单'!$B72&lt;&gt;0,'2.报价结算清单'!H72&lt;&gt;0),'2.报价结算清单'!H72,"")</f>
        <v/>
      </c>
      <c r="H72" s="234" t="str">
        <f>IF(AND('2.报价结算清单'!$P72&gt;0,'2.报价结算清单'!$B72&lt;&gt;0,'2.报价结算清单'!$F72&lt;&gt;0),'2.报价结算清单'!J72,"")</f>
        <v/>
      </c>
      <c r="I72" s="233" t="str">
        <f>IF(AND('2.报价结算清单'!$P72&gt;0,'2.报价结算清单'!$B72&lt;&gt;0,'2.报价结算清单'!$F72&lt;&gt;0),'2.报价结算清单'!L72,"")</f>
        <v/>
      </c>
      <c r="J72" s="233" t="str">
        <f>IF(AND('2.报价结算清单'!$P72&gt;0,'2.报价结算清单'!$B72&lt;&gt;0,'2.报价结算清单'!I72&lt;&gt;0),'2.报价结算清单'!I72,"")</f>
        <v/>
      </c>
      <c r="K72" s="233" t="str">
        <f>IF(AND('2.报价结算清单'!$P72&gt;0,'2.报价结算清单'!$B72&lt;&gt;0,'2.报价结算清单'!$F72&lt;&gt;0),'2.报价结算清单'!N72,"")</f>
        <v/>
      </c>
      <c r="L72" s="233" t="str">
        <f>IF(AND('2.报价结算清单'!$P72&gt;0,'2.报价结算清单'!$B72&lt;&gt;0,'2.报价结算清单'!I72&lt;&gt;0),"天","")</f>
        <v/>
      </c>
      <c r="M72" s="236" t="str">
        <f t="shared" ref="M72:M135" si="6">IF(A72="框架外物料","框架外",IF(A72="据实结算","据实结算",IF(A72="","","框架内")))</f>
        <v/>
      </c>
      <c r="N72" s="216" t="str">
        <f t="shared" ref="N72:N135" si="7">IFERROR(IF(H72*I72*K72=0,"",H72*I72*K72),"")</f>
        <v/>
      </c>
      <c r="O72" s="216" t="str">
        <f>IF(AND('2.报价结算清单'!$P72&gt;0,'2.报价结算清单'!$B72&lt;&gt;0,'2.报价结算清单'!S72&lt;&gt;0),'2.报价结算清单'!S72,"")</f>
        <v/>
      </c>
      <c r="P72" s="216" t="str">
        <f>IF(AND('2.报价结算清单'!$P72&gt;0,'2.报价结算清单'!$B72&lt;&gt;0,'2.报价结算清单'!T72&lt;&gt;0),'2.报价结算清单'!T72,"")</f>
        <v/>
      </c>
      <c r="Q72" s="216" t="str">
        <f>IF(F72="",J72,VLOOKUP(F72,框架条目清单!A:K,4,FALSE))</f>
        <v/>
      </c>
      <c r="R72" s="237" t="str">
        <f>IF($A72="","",'2.报价结算清单'!$K$86)</f>
        <v/>
      </c>
      <c r="S72" s="236" t="str">
        <f>IF($A72="","",'2.报价结算清单'!$E$86)</f>
        <v/>
      </c>
      <c r="T72" s="216" t="str">
        <f>IF(F72="","",VLOOKUP(F72,框架条目清单!A:K,7,FALSE))</f>
        <v/>
      </c>
      <c r="U72" s="216" t="str">
        <f>IF(F72="","",VLOOKUP(F72,框架条目清单!A:K,8,FALSE))</f>
        <v/>
      </c>
      <c r="V72" s="216" t="str">
        <f>IF(F72="","",VLOOKUP(F72,框架条目清单!A:K,9,FALSE))</f>
        <v/>
      </c>
    </row>
    <row r="73" spans="1:22">
      <c r="A73" s="216" t="str">
        <f>IF(AND('2.报价结算清单'!$P73&gt;0,'2.报价结算清单'!$B73&lt;&gt;0,'2.报价结算清单'!$F73&lt;&gt;0),'2.报价结算清单'!$F73,"")</f>
        <v/>
      </c>
      <c r="B73" s="216" t="str">
        <f>_xlfn.IFNA(VLOOKUP(A73,'3.框架内物料'!$A:$I,3,0),A73)</f>
        <v/>
      </c>
      <c r="C73" s="216" t="str">
        <f>IF(AND('2.报价结算清单'!$P73&gt;0,'2.报价结算清单'!$B73&lt;&gt;0,'2.报价结算清单'!C73&lt;&gt;0),'2.报价结算清单'!C73,"")</f>
        <v/>
      </c>
      <c r="D73" s="216" t="str">
        <f>IF(AND('2.报价结算清单'!$P73&gt;0,'2.报价结算清单'!$B73&lt;&gt;0,'2.报价结算清单'!D73&lt;&gt;0),'2.报价结算清单'!D73,"")</f>
        <v/>
      </c>
      <c r="E73" s="216" t="str">
        <f>IF(AND('2.报价结算清单'!$P73&gt;0,'2.报价结算清单'!$B73&lt;&gt;0,'2.报价结算清单'!E73&lt;&gt;0),'2.报价结算清单'!E73,"")</f>
        <v/>
      </c>
      <c r="F73" s="233" t="str">
        <f>_xlfn.IFNA(IF($A73="","",IF(VLOOKUP($A73,'3.框架内物料'!$A:$I,2,0)="","",VLOOKUP($A73,'3.框架内物料'!$A:$I,2,0))),"")</f>
        <v/>
      </c>
      <c r="G73" s="214" t="str">
        <f>IF(AND('2.报价结算清单'!$P73&gt;0,'2.报价结算清单'!$B73&lt;&gt;0,'2.报价结算清单'!H73&lt;&gt;0),'2.报价结算清单'!H73,"")</f>
        <v/>
      </c>
      <c r="H73" s="234" t="str">
        <f>IF(AND('2.报价结算清单'!$P73&gt;0,'2.报价结算清单'!$B73&lt;&gt;0,'2.报价结算清单'!$F73&lt;&gt;0),'2.报价结算清单'!J73,"")</f>
        <v/>
      </c>
      <c r="I73" s="233" t="str">
        <f>IF(AND('2.报价结算清单'!$P73&gt;0,'2.报价结算清单'!$B73&lt;&gt;0,'2.报价结算清单'!$F73&lt;&gt;0),'2.报价结算清单'!L73,"")</f>
        <v/>
      </c>
      <c r="J73" s="233" t="str">
        <f>IF(AND('2.报价结算清单'!$P73&gt;0,'2.报价结算清单'!$B73&lt;&gt;0,'2.报价结算清单'!I73&lt;&gt;0),'2.报价结算清单'!I73,"")</f>
        <v/>
      </c>
      <c r="K73" s="233" t="str">
        <f>IF(AND('2.报价结算清单'!$P73&gt;0,'2.报价结算清单'!$B73&lt;&gt;0,'2.报价结算清单'!$F73&lt;&gt;0),'2.报价结算清单'!N73,"")</f>
        <v/>
      </c>
      <c r="L73" s="233" t="str">
        <f>IF(AND('2.报价结算清单'!$P73&gt;0,'2.报价结算清单'!$B73&lt;&gt;0,'2.报价结算清单'!I73&lt;&gt;0),"天","")</f>
        <v/>
      </c>
      <c r="M73" s="236" t="str">
        <f t="shared" si="6"/>
        <v/>
      </c>
      <c r="N73" s="216" t="str">
        <f t="shared" si="7"/>
        <v/>
      </c>
      <c r="O73" s="216" t="str">
        <f>IF(AND('2.报价结算清单'!$P73&gt;0,'2.报价结算清单'!$B73&lt;&gt;0,'2.报价结算清单'!S73&lt;&gt;0),'2.报价结算清单'!S73,"")</f>
        <v/>
      </c>
      <c r="P73" s="216" t="str">
        <f>IF(AND('2.报价结算清单'!$P73&gt;0,'2.报价结算清单'!$B73&lt;&gt;0,'2.报价结算清单'!T73&lt;&gt;0),'2.报价结算清单'!T73,"")</f>
        <v/>
      </c>
      <c r="Q73" s="216" t="str">
        <f>IF(F73="",J73,VLOOKUP(F73,框架条目清单!A:K,4,FALSE))</f>
        <v/>
      </c>
      <c r="R73" s="237" t="str">
        <f>IF($A73="","",'2.报价结算清单'!$K$86)</f>
        <v/>
      </c>
      <c r="S73" s="236" t="str">
        <f>IF($A73="","",'2.报价结算清单'!$E$86)</f>
        <v/>
      </c>
      <c r="T73" s="216" t="str">
        <f>IF(F73="","",VLOOKUP(F73,框架条目清单!A:K,7,FALSE))</f>
        <v/>
      </c>
      <c r="U73" s="216" t="str">
        <f>IF(F73="","",VLOOKUP(F73,框架条目清单!A:K,8,FALSE))</f>
        <v/>
      </c>
      <c r="V73" s="216" t="str">
        <f>IF(F73="","",VLOOKUP(F73,框架条目清单!A:K,9,FALSE))</f>
        <v/>
      </c>
    </row>
    <row r="74" spans="1:22">
      <c r="A74" s="216" t="str">
        <f>IF(AND('2.报价结算清单'!$P74&gt;0,'2.报价结算清单'!$B74&lt;&gt;0,'2.报价结算清单'!$F74&lt;&gt;0),'2.报价结算清单'!$F74,"")</f>
        <v/>
      </c>
      <c r="B74" s="216" t="str">
        <f>_xlfn.IFNA(VLOOKUP(A74,'3.框架内物料'!$A:$I,3,0),A74)</f>
        <v/>
      </c>
      <c r="C74" s="216" t="str">
        <f>IF(AND('2.报价结算清单'!$P74&gt;0,'2.报价结算清单'!$B74&lt;&gt;0,'2.报价结算清单'!C74&lt;&gt;0),'2.报价结算清单'!C74,"")</f>
        <v/>
      </c>
      <c r="D74" s="216" t="str">
        <f>IF(AND('2.报价结算清单'!$P74&gt;0,'2.报价结算清单'!$B74&lt;&gt;0,'2.报价结算清单'!D74&lt;&gt;0),'2.报价结算清单'!D74,"")</f>
        <v/>
      </c>
      <c r="E74" s="216" t="str">
        <f>IF(AND('2.报价结算清单'!$P74&gt;0,'2.报价结算清单'!$B74&lt;&gt;0,'2.报价结算清单'!E74&lt;&gt;0),'2.报价结算清单'!E74,"")</f>
        <v/>
      </c>
      <c r="F74" s="233" t="str">
        <f>_xlfn.IFNA(IF($A74="","",IF(VLOOKUP($A74,'3.框架内物料'!$A:$I,2,0)="","",VLOOKUP($A74,'3.框架内物料'!$A:$I,2,0))),"")</f>
        <v/>
      </c>
      <c r="G74" s="214" t="str">
        <f>IF(AND('2.报价结算清单'!$P74&gt;0,'2.报价结算清单'!$B74&lt;&gt;0,'2.报价结算清单'!H74&lt;&gt;0),'2.报价结算清单'!H74,"")</f>
        <v/>
      </c>
      <c r="H74" s="234" t="str">
        <f>IF(AND('2.报价结算清单'!$P74&gt;0,'2.报价结算清单'!$B74&lt;&gt;0,'2.报价结算清单'!$F74&lt;&gt;0),'2.报价结算清单'!J74,"")</f>
        <v/>
      </c>
      <c r="I74" s="233" t="str">
        <f>IF(AND('2.报价结算清单'!$P74&gt;0,'2.报价结算清单'!$B74&lt;&gt;0,'2.报价结算清单'!$F74&lt;&gt;0),'2.报价结算清单'!L74,"")</f>
        <v/>
      </c>
      <c r="J74" s="233" t="str">
        <f>IF(AND('2.报价结算清单'!$P74&gt;0,'2.报价结算清单'!$B74&lt;&gt;0,'2.报价结算清单'!I74&lt;&gt;0),'2.报价结算清单'!I74,"")</f>
        <v/>
      </c>
      <c r="K74" s="233" t="str">
        <f>IF(AND('2.报价结算清单'!$P74&gt;0,'2.报价结算清单'!$B74&lt;&gt;0,'2.报价结算清单'!$F74&lt;&gt;0),'2.报价结算清单'!N74,"")</f>
        <v/>
      </c>
      <c r="L74" s="233" t="str">
        <f>IF(AND('2.报价结算清单'!$P74&gt;0,'2.报价结算清单'!$B74&lt;&gt;0,'2.报价结算清单'!I74&lt;&gt;0),"天","")</f>
        <v/>
      </c>
      <c r="M74" s="236" t="str">
        <f t="shared" si="6"/>
        <v/>
      </c>
      <c r="N74" s="216" t="str">
        <f t="shared" si="7"/>
        <v/>
      </c>
      <c r="O74" s="216" t="str">
        <f>IF(AND('2.报价结算清单'!$P74&gt;0,'2.报价结算清单'!$B74&lt;&gt;0,'2.报价结算清单'!S74&lt;&gt;0),'2.报价结算清单'!S74,"")</f>
        <v/>
      </c>
      <c r="P74" s="216" t="str">
        <f>IF(AND('2.报价结算清单'!$P74&gt;0,'2.报价结算清单'!$B74&lt;&gt;0,'2.报价结算清单'!T74&lt;&gt;0),'2.报价结算清单'!T74,"")</f>
        <v/>
      </c>
      <c r="Q74" s="216" t="str">
        <f>IF(F74="",J74,VLOOKUP(F74,框架条目清单!A:K,4,FALSE))</f>
        <v/>
      </c>
      <c r="R74" s="237" t="str">
        <f>IF($A74="","",'2.报价结算清单'!$K$86)</f>
        <v/>
      </c>
      <c r="S74" s="236" t="str">
        <f>IF($A74="","",'2.报价结算清单'!$E$86)</f>
        <v/>
      </c>
      <c r="T74" s="216" t="str">
        <f>IF(F74="","",VLOOKUP(F74,框架条目清单!A:K,7,FALSE))</f>
        <v/>
      </c>
      <c r="U74" s="216" t="str">
        <f>IF(F74="","",VLOOKUP(F74,框架条目清单!A:K,8,FALSE))</f>
        <v/>
      </c>
      <c r="V74" s="216" t="str">
        <f>IF(F74="","",VLOOKUP(F74,框架条目清单!A:K,9,FALSE))</f>
        <v/>
      </c>
    </row>
    <row r="75" spans="1:22">
      <c r="A75" s="216" t="str">
        <f>IF(AND('2.报价结算清单'!$P75&gt;0,'2.报价结算清单'!$B75&lt;&gt;0,'2.报价结算清单'!$F75&lt;&gt;0),'2.报价结算清单'!$F75,"")</f>
        <v/>
      </c>
      <c r="B75" s="216" t="str">
        <f>_xlfn.IFNA(VLOOKUP(A75,'3.框架内物料'!$A:$I,3,0),A75)</f>
        <v/>
      </c>
      <c r="C75" s="216" t="str">
        <f>IF(AND('2.报价结算清单'!$P75&gt;0,'2.报价结算清单'!$B75&lt;&gt;0,'2.报价结算清单'!C75&lt;&gt;0),'2.报价结算清单'!C75,"")</f>
        <v/>
      </c>
      <c r="D75" s="216" t="str">
        <f>IF(AND('2.报价结算清单'!$P75&gt;0,'2.报价结算清单'!$B75&lt;&gt;0,'2.报价结算清单'!D75&lt;&gt;0),'2.报价结算清单'!D75,"")</f>
        <v/>
      </c>
      <c r="E75" s="216" t="str">
        <f>IF(AND('2.报价结算清单'!$P75&gt;0,'2.报价结算清单'!$B75&lt;&gt;0,'2.报价结算清单'!E75&lt;&gt;0),'2.报价结算清单'!E75,"")</f>
        <v/>
      </c>
      <c r="F75" s="233" t="str">
        <f>_xlfn.IFNA(IF($A75="","",IF(VLOOKUP($A75,'3.框架内物料'!$A:$I,2,0)="","",VLOOKUP($A75,'3.框架内物料'!$A:$I,2,0))),"")</f>
        <v/>
      </c>
      <c r="G75" s="214" t="str">
        <f>IF(AND('2.报价结算清单'!$P75&gt;0,'2.报价结算清单'!$B75&lt;&gt;0,'2.报价结算清单'!H75&lt;&gt;0),'2.报价结算清单'!H75,"")</f>
        <v/>
      </c>
      <c r="H75" s="234" t="str">
        <f>IF(AND('2.报价结算清单'!$P75&gt;0,'2.报价结算清单'!$B75&lt;&gt;0,'2.报价结算清单'!$F75&lt;&gt;0),'2.报价结算清单'!J75,"")</f>
        <v/>
      </c>
      <c r="I75" s="233" t="str">
        <f>IF(AND('2.报价结算清单'!$P75&gt;0,'2.报价结算清单'!$B75&lt;&gt;0,'2.报价结算清单'!$F75&lt;&gt;0),'2.报价结算清单'!L75,"")</f>
        <v/>
      </c>
      <c r="J75" s="233" t="str">
        <f>IF(AND('2.报价结算清单'!$P75&gt;0,'2.报价结算清单'!$B75&lt;&gt;0,'2.报价结算清单'!I75&lt;&gt;0),'2.报价结算清单'!I75,"")</f>
        <v/>
      </c>
      <c r="K75" s="233" t="str">
        <f>IF(AND('2.报价结算清单'!$P75&gt;0,'2.报价结算清单'!$B75&lt;&gt;0,'2.报价结算清单'!$F75&lt;&gt;0),'2.报价结算清单'!N75,"")</f>
        <v/>
      </c>
      <c r="L75" s="233" t="str">
        <f>IF(AND('2.报价结算清单'!$P75&gt;0,'2.报价结算清单'!$B75&lt;&gt;0,'2.报价结算清单'!I75&lt;&gt;0),"天","")</f>
        <v/>
      </c>
      <c r="M75" s="236" t="str">
        <f t="shared" si="6"/>
        <v/>
      </c>
      <c r="N75" s="216" t="str">
        <f t="shared" si="7"/>
        <v/>
      </c>
      <c r="O75" s="216" t="str">
        <f>IF(AND('2.报价结算清单'!$P75&gt;0,'2.报价结算清单'!$B75&lt;&gt;0,'2.报价结算清单'!S75&lt;&gt;0),'2.报价结算清单'!S75,"")</f>
        <v/>
      </c>
      <c r="P75" s="216" t="str">
        <f>IF(AND('2.报价结算清单'!$P75&gt;0,'2.报价结算清单'!$B75&lt;&gt;0,'2.报价结算清单'!T75&lt;&gt;0),'2.报价结算清单'!T75,"")</f>
        <v/>
      </c>
      <c r="Q75" s="216" t="str">
        <f>IF(F75="",J75,VLOOKUP(F75,框架条目清单!A:K,4,FALSE))</f>
        <v/>
      </c>
      <c r="R75" s="237" t="str">
        <f>IF($A75="","",'2.报价结算清单'!$K$86)</f>
        <v/>
      </c>
      <c r="S75" s="236" t="str">
        <f>IF($A75="","",'2.报价结算清单'!$E$86)</f>
        <v/>
      </c>
      <c r="T75" s="216" t="str">
        <f>IF(F75="","",VLOOKUP(F75,框架条目清单!A:K,7,FALSE))</f>
        <v/>
      </c>
      <c r="U75" s="216" t="str">
        <f>IF(F75="","",VLOOKUP(F75,框架条目清单!A:K,8,FALSE))</f>
        <v/>
      </c>
      <c r="V75" s="216" t="str">
        <f>IF(F75="","",VLOOKUP(F75,框架条目清单!A:K,9,FALSE))</f>
        <v/>
      </c>
    </row>
    <row r="76" spans="1:22">
      <c r="A76" s="216" t="str">
        <f>IF(AND('2.报价结算清单'!$P76&gt;0,'2.报价结算清单'!$B76&lt;&gt;0,'2.报价结算清单'!$F76&lt;&gt;0),'2.报价结算清单'!$F76,"")</f>
        <v/>
      </c>
      <c r="B76" s="216" t="str">
        <f>_xlfn.IFNA(VLOOKUP(A76,'3.框架内物料'!$A:$I,3,0),A76)</f>
        <v/>
      </c>
      <c r="C76" s="216" t="str">
        <f>IF(AND('2.报价结算清单'!$P76&gt;0,'2.报价结算清单'!$B76&lt;&gt;0,'2.报价结算清单'!C76&lt;&gt;0),'2.报价结算清单'!C76,"")</f>
        <v/>
      </c>
      <c r="D76" s="216" t="str">
        <f>IF(AND('2.报价结算清单'!$P76&gt;0,'2.报价结算清单'!$B76&lt;&gt;0,'2.报价结算清单'!D76&lt;&gt;0),'2.报价结算清单'!D76,"")</f>
        <v/>
      </c>
      <c r="E76" s="216" t="str">
        <f>IF(AND('2.报价结算清单'!$P76&gt;0,'2.报价结算清单'!$B76&lt;&gt;0,'2.报价结算清单'!E76&lt;&gt;0),'2.报价结算清单'!E76,"")</f>
        <v/>
      </c>
      <c r="F76" s="233" t="str">
        <f>_xlfn.IFNA(IF($A76="","",IF(VLOOKUP($A76,'3.框架内物料'!$A:$I,2,0)="","",VLOOKUP($A76,'3.框架内物料'!$A:$I,2,0))),"")</f>
        <v/>
      </c>
      <c r="G76" s="214" t="str">
        <f>IF(AND('2.报价结算清单'!$P76&gt;0,'2.报价结算清单'!$B76&lt;&gt;0,'2.报价结算清单'!H76&lt;&gt;0),'2.报价结算清单'!H76,"")</f>
        <v/>
      </c>
      <c r="H76" s="234" t="str">
        <f>IF(AND('2.报价结算清单'!$P76&gt;0,'2.报价结算清单'!$B76&lt;&gt;0,'2.报价结算清单'!$F76&lt;&gt;0),'2.报价结算清单'!J76,"")</f>
        <v/>
      </c>
      <c r="I76" s="233" t="str">
        <f>IF(AND('2.报价结算清单'!$P76&gt;0,'2.报价结算清单'!$B76&lt;&gt;0,'2.报价结算清单'!$F76&lt;&gt;0),'2.报价结算清单'!L76,"")</f>
        <v/>
      </c>
      <c r="J76" s="233" t="str">
        <f>IF(AND('2.报价结算清单'!$P76&gt;0,'2.报价结算清单'!$B76&lt;&gt;0,'2.报价结算清单'!I76&lt;&gt;0),'2.报价结算清单'!I76,"")</f>
        <v/>
      </c>
      <c r="K76" s="233" t="str">
        <f>IF(AND('2.报价结算清单'!$P76&gt;0,'2.报价结算清单'!$B76&lt;&gt;0,'2.报价结算清单'!$F76&lt;&gt;0),'2.报价结算清单'!N76,"")</f>
        <v/>
      </c>
      <c r="L76" s="233" t="str">
        <f>IF(AND('2.报价结算清单'!$P76&gt;0,'2.报价结算清单'!$B76&lt;&gt;0,'2.报价结算清单'!I76&lt;&gt;0),"天","")</f>
        <v/>
      </c>
      <c r="M76" s="236" t="str">
        <f t="shared" si="6"/>
        <v/>
      </c>
      <c r="N76" s="216" t="str">
        <f t="shared" si="7"/>
        <v/>
      </c>
      <c r="O76" s="216" t="str">
        <f>IF(AND('2.报价结算清单'!$P76&gt;0,'2.报价结算清单'!$B76&lt;&gt;0,'2.报价结算清单'!S76&lt;&gt;0),'2.报价结算清单'!S76,"")</f>
        <v/>
      </c>
      <c r="P76" s="216" t="str">
        <f>IF(AND('2.报价结算清单'!$P76&gt;0,'2.报价结算清单'!$B76&lt;&gt;0,'2.报价结算清单'!T76&lt;&gt;0),'2.报价结算清单'!T76,"")</f>
        <v/>
      </c>
      <c r="Q76" s="216" t="str">
        <f>IF(F76="",J76,VLOOKUP(F76,框架条目清单!A:K,4,FALSE))</f>
        <v/>
      </c>
      <c r="R76" s="237" t="str">
        <f>IF($A76="","",'2.报价结算清单'!$K$86)</f>
        <v/>
      </c>
      <c r="S76" s="236" t="str">
        <f>IF($A76="","",'2.报价结算清单'!$E$86)</f>
        <v/>
      </c>
      <c r="T76" s="216" t="str">
        <f>IF(F76="","",VLOOKUP(F76,框架条目清单!A:K,7,FALSE))</f>
        <v/>
      </c>
      <c r="U76" s="216" t="str">
        <f>IF(F76="","",VLOOKUP(F76,框架条目清单!A:K,8,FALSE))</f>
        <v/>
      </c>
      <c r="V76" s="216" t="str">
        <f>IF(F76="","",VLOOKUP(F76,框架条目清单!A:K,9,FALSE))</f>
        <v/>
      </c>
    </row>
    <row r="77" spans="1:22">
      <c r="A77" s="216" t="str">
        <f>IF(AND('2.报价结算清单'!$P77&gt;0,'2.报价结算清单'!$B77&lt;&gt;0,'2.报价结算清单'!$F77&lt;&gt;0),'2.报价结算清单'!$F77,"")</f>
        <v/>
      </c>
      <c r="B77" s="216" t="str">
        <f>_xlfn.IFNA(VLOOKUP(A77,'3.框架内物料'!$A:$I,3,0),A77)</f>
        <v/>
      </c>
      <c r="C77" s="216" t="str">
        <f>IF(AND('2.报价结算清单'!$P77&gt;0,'2.报价结算清单'!$B77&lt;&gt;0,'2.报价结算清单'!C77&lt;&gt;0),'2.报价结算清单'!C77,"")</f>
        <v/>
      </c>
      <c r="D77" s="216" t="str">
        <f>IF(AND('2.报价结算清单'!$P77&gt;0,'2.报价结算清单'!$B77&lt;&gt;0,'2.报价结算清单'!D77&lt;&gt;0),'2.报价结算清单'!D77,"")</f>
        <v/>
      </c>
      <c r="E77" s="216" t="str">
        <f>IF(AND('2.报价结算清单'!$P77&gt;0,'2.报价结算清单'!$B77&lt;&gt;0,'2.报价结算清单'!E77&lt;&gt;0),'2.报价结算清单'!E77,"")</f>
        <v/>
      </c>
      <c r="F77" s="233" t="str">
        <f>_xlfn.IFNA(IF($A77="","",IF(VLOOKUP($A77,'3.框架内物料'!$A:$I,2,0)="","",VLOOKUP($A77,'3.框架内物料'!$A:$I,2,0))),"")</f>
        <v/>
      </c>
      <c r="G77" s="214" t="str">
        <f>IF(AND('2.报价结算清单'!$P77&gt;0,'2.报价结算清单'!$B77&lt;&gt;0,'2.报价结算清单'!H77&lt;&gt;0),'2.报价结算清单'!H77,"")</f>
        <v/>
      </c>
      <c r="H77" s="234" t="str">
        <f>IF(AND('2.报价结算清单'!$P77&gt;0,'2.报价结算清单'!$B77&lt;&gt;0,'2.报价结算清单'!$F77&lt;&gt;0),'2.报价结算清单'!J77,"")</f>
        <v/>
      </c>
      <c r="I77" s="233" t="str">
        <f>IF(AND('2.报价结算清单'!$P77&gt;0,'2.报价结算清单'!$B77&lt;&gt;0,'2.报价结算清单'!$F77&lt;&gt;0),'2.报价结算清单'!L77,"")</f>
        <v/>
      </c>
      <c r="J77" s="233" t="str">
        <f>IF(AND('2.报价结算清单'!$P77&gt;0,'2.报价结算清单'!$B77&lt;&gt;0,'2.报价结算清单'!I77&lt;&gt;0),'2.报价结算清单'!I77,"")</f>
        <v/>
      </c>
      <c r="K77" s="233" t="str">
        <f>IF(AND('2.报价结算清单'!$P77&gt;0,'2.报价结算清单'!$B77&lt;&gt;0,'2.报价结算清单'!$F77&lt;&gt;0),'2.报价结算清单'!N77,"")</f>
        <v/>
      </c>
      <c r="L77" s="233" t="str">
        <f>IF(AND('2.报价结算清单'!$P77&gt;0,'2.报价结算清单'!$B77&lt;&gt;0,'2.报价结算清单'!I77&lt;&gt;0),"天","")</f>
        <v/>
      </c>
      <c r="M77" s="236" t="str">
        <f t="shared" si="6"/>
        <v/>
      </c>
      <c r="N77" s="216" t="str">
        <f t="shared" si="7"/>
        <v/>
      </c>
      <c r="O77" s="216" t="str">
        <f>IF(AND('2.报价结算清单'!$P77&gt;0,'2.报价结算清单'!$B77&lt;&gt;0,'2.报价结算清单'!S77&lt;&gt;0),'2.报价结算清单'!S77,"")</f>
        <v/>
      </c>
      <c r="P77" s="216" t="str">
        <f>IF(AND('2.报价结算清单'!$P77&gt;0,'2.报价结算清单'!$B77&lt;&gt;0,'2.报价结算清单'!T77&lt;&gt;0),'2.报价结算清单'!T77,"")</f>
        <v/>
      </c>
      <c r="Q77" s="216" t="str">
        <f>IF(F77="",J77,VLOOKUP(F77,框架条目清单!A:K,4,FALSE))</f>
        <v/>
      </c>
      <c r="R77" s="237" t="str">
        <f>IF($A77="","",'2.报价结算清单'!$K$86)</f>
        <v/>
      </c>
      <c r="S77" s="236" t="str">
        <f>IF($A77="","",'2.报价结算清单'!$E$86)</f>
        <v/>
      </c>
      <c r="T77" s="216" t="str">
        <f>IF(F77="","",VLOOKUP(F77,框架条目清单!A:K,7,FALSE))</f>
        <v/>
      </c>
      <c r="U77" s="216" t="str">
        <f>IF(F77="","",VLOOKUP(F77,框架条目清单!A:K,8,FALSE))</f>
        <v/>
      </c>
      <c r="V77" s="216" t="str">
        <f>IF(F77="","",VLOOKUP(F77,框架条目清单!A:K,9,FALSE))</f>
        <v/>
      </c>
    </row>
    <row r="78" spans="1:22">
      <c r="A78" s="216" t="str">
        <f>IF(AND('2.报价结算清单'!$P78&gt;0,'2.报价结算清单'!$B78&lt;&gt;0,'2.报价结算清单'!$F78&lt;&gt;0),'2.报价结算清单'!$F78,"")</f>
        <v>M#004</v>
      </c>
      <c r="B78" s="216" t="str">
        <f>_xlfn.IFNA(VLOOKUP(A78,'3.框架内物料'!$A:$I,3,0),A78)</f>
        <v>服务费税费</v>
      </c>
      <c r="C78" s="216" t="str">
        <f>IF(AND('2.报价结算清单'!$P78&gt;0,'2.报价结算清单'!$B78&lt;&gt;0,'2.报价结算清单'!C78&lt;&gt;0),'2.报价结算清单'!C78,"")</f>
        <v/>
      </c>
      <c r="D78" s="216" t="str">
        <f>IF(AND('2.报价结算清单'!$P78&gt;0,'2.报价结算清单'!$B78&lt;&gt;0,'2.报价结算清单'!D78&lt;&gt;0),'2.报价结算清单'!D78,"")</f>
        <v/>
      </c>
      <c r="E78" s="216" t="str">
        <f>IF(AND('2.报价结算清单'!$P78&gt;0,'2.报价结算清单'!$B78&lt;&gt;0,'2.报价结算清单'!E78&lt;&gt;0),'2.报价结算清单'!E78,"")</f>
        <v/>
      </c>
      <c r="F78" s="233" t="str">
        <f>_xlfn.IFNA(IF($A78="","",IF(VLOOKUP($A78,'3.框架内物料'!$A:$I,2,0)="","",VLOOKUP($A78,'3.框架内物料'!$A:$I,2,0))),"")</f>
        <v/>
      </c>
      <c r="G78" s="214" t="str">
        <f>IF(AND('2.报价结算清单'!$P78&gt;0,'2.报价结算清单'!$B78&lt;&gt;0,'2.报价结算清单'!H78&lt;&gt;0),'2.报价结算清单'!H78,"")</f>
        <v>服务费税费-项目服务费-项目服务费-场地采买、酒店用房服务费-服务费比例</v>
      </c>
      <c r="H78" s="234">
        <f>IF(AND('2.报价结算清单'!$P78&gt;0,'2.报价结算清单'!$B78&lt;&gt;0,'2.报价结算清单'!$F78&lt;&gt;0),'2.报价结算清单'!J78,"")</f>
        <v>0.06</v>
      </c>
      <c r="I78" s="233">
        <f>IF(AND('2.报价结算清单'!$P78&gt;0,'2.报价结算清单'!$B78&lt;&gt;0,'2.报价结算清单'!$F78&lt;&gt;0),'2.报价结算清单'!L78,"")</f>
        <v>693746.8</v>
      </c>
      <c r="J78" s="233" t="str">
        <f>IF(AND('2.报价结算清单'!$P78&gt;0,'2.报价结算清单'!$B78&lt;&gt;0,'2.报价结算清单'!I78&lt;&gt;0),'2.报价结算清单'!I78,"")</f>
        <v>项</v>
      </c>
      <c r="K78" s="233">
        <f>IF(AND('2.报价结算清单'!$P78&gt;0,'2.报价结算清单'!$B78&lt;&gt;0,'2.报价结算清单'!$F78&lt;&gt;0),'2.报价结算清单'!N78,"")</f>
        <v>1</v>
      </c>
      <c r="L78" s="233" t="str">
        <f>IF(AND('2.报价结算清单'!$P78&gt;0,'2.报价结算清单'!$B78&lt;&gt;0,'2.报价结算清单'!I78&lt;&gt;0),"天","")</f>
        <v>天</v>
      </c>
      <c r="M78" s="236" t="str">
        <f t="shared" si="6"/>
        <v>框架内</v>
      </c>
      <c r="N78" s="216">
        <f t="shared" si="7"/>
        <v>41624.808</v>
      </c>
      <c r="O78" s="216" t="str">
        <f>IF(AND('2.报价结算清单'!$P78&gt;0,'2.报价结算清单'!$B78&lt;&gt;0,'2.报价结算清单'!S78&lt;&gt;0),'2.报价结算清单'!S78,"")</f>
        <v/>
      </c>
      <c r="P78" s="216" t="str">
        <f>IF(AND('2.报价结算清单'!$P78&gt;0,'2.报价结算清单'!$B78&lt;&gt;0,'2.报价结算清单'!T78&lt;&gt;0),'2.报价结算清单'!T78,"")</f>
        <v/>
      </c>
      <c r="Q78" s="216" t="str">
        <f>IF(F78="",J78,VLOOKUP(F78,框架条目清单!A:K,4,FALSE))</f>
        <v>项</v>
      </c>
      <c r="R78" s="237">
        <f>IF($A78="","",'2.报价结算清单'!$K$86)</f>
        <v>0.06</v>
      </c>
      <c r="S78" s="236" t="str">
        <f>IF($A78="","",'2.报价结算清单'!$E$86)</f>
        <v>CNY</v>
      </c>
      <c r="T78" s="216" t="str">
        <f>IF(F78="","",VLOOKUP(F78,框架条目清单!A:K,7,FALSE))</f>
        <v/>
      </c>
      <c r="U78" s="216" t="str">
        <f>IF(F78="","",VLOOKUP(F78,框架条目清单!A:K,8,FALSE))</f>
        <v/>
      </c>
      <c r="V78" s="216" t="str">
        <f>IF(F78="","",VLOOKUP(F78,框架条目清单!A:K,9,FALSE))</f>
        <v/>
      </c>
    </row>
    <row r="79" spans="1:22">
      <c r="A79" s="216" t="str">
        <f>IF(AND('2.报价结算清单'!$P83&gt;0,'2.报价结算清单'!$B83&lt;&gt;0,'2.报价结算清单'!$F83&lt;&gt;0),'2.报价结算清单'!$F83,"")</f>
        <v/>
      </c>
      <c r="B79" s="216" t="str">
        <f>_xlfn.IFNA(VLOOKUP(A79,'3.框架内物料'!$A:$I,3,0),A79)</f>
        <v/>
      </c>
      <c r="C79" s="216" t="str">
        <f>IF(AND('2.报价结算清单'!$P83&gt;0,'2.报价结算清单'!$B83&lt;&gt;0,'2.报价结算清单'!C83&lt;&gt;0),'2.报价结算清单'!C83,"")</f>
        <v/>
      </c>
      <c r="D79" s="216" t="str">
        <f>IF(AND('2.报价结算清单'!$P83&gt;0,'2.报价结算清单'!$B83&lt;&gt;0,'2.报价结算清单'!D83&lt;&gt;0),'2.报价结算清单'!D83,"")</f>
        <v/>
      </c>
      <c r="E79" s="216" t="str">
        <f>IF(AND('2.报价结算清单'!$P83&gt;0,'2.报价结算清单'!$B83&lt;&gt;0,'2.报价结算清单'!E83&lt;&gt;0),'2.报价结算清单'!E83,"")</f>
        <v/>
      </c>
      <c r="F79" s="233" t="str">
        <f>_xlfn.IFNA(IF($A79="","",IF(VLOOKUP($A79,'3.框架内物料'!$A:$I,2,0)="","",VLOOKUP($A79,'3.框架内物料'!$A:$I,2,0))),"")</f>
        <v/>
      </c>
      <c r="G79" s="214" t="str">
        <f>IF(AND('2.报价结算清单'!$P83&gt;0,'2.报价结算清单'!$B83&lt;&gt;0,'2.报价结算清单'!H83&lt;&gt;0),'2.报价结算清单'!H83,"")</f>
        <v/>
      </c>
      <c r="H79" s="234" t="str">
        <f>IF(AND('2.报价结算清单'!$P83&gt;0,'2.报价结算清单'!$B83&lt;&gt;0,'2.报价结算清单'!$F83&lt;&gt;0),'2.报价结算清单'!J83,"")</f>
        <v/>
      </c>
      <c r="I79" s="233" t="str">
        <f>IF(AND('2.报价结算清单'!$P83&gt;0,'2.报价结算清单'!$B83&lt;&gt;0,'2.报价结算清单'!$F83&lt;&gt;0),'2.报价结算清单'!L83,"")</f>
        <v/>
      </c>
      <c r="J79" s="233" t="str">
        <f>IF(AND('2.报价结算清单'!$P83&gt;0,'2.报价结算清单'!$B83&lt;&gt;0,'2.报价结算清单'!I83&lt;&gt;0),'2.报价结算清单'!I83,"")</f>
        <v/>
      </c>
      <c r="K79" s="233" t="str">
        <f>IF(AND('2.报价结算清单'!$P83&gt;0,'2.报价结算清单'!$B83&lt;&gt;0,'2.报价结算清单'!$F83&lt;&gt;0),'2.报价结算清单'!N83,"")</f>
        <v/>
      </c>
      <c r="L79" s="233" t="str">
        <f>IF(AND('2.报价结算清单'!$P83&gt;0,'2.报价结算清单'!$B83&lt;&gt;0,'2.报价结算清单'!I83&lt;&gt;0),"天","")</f>
        <v/>
      </c>
      <c r="M79" s="236" t="str">
        <f t="shared" si="6"/>
        <v/>
      </c>
      <c r="N79" s="216" t="str">
        <f t="shared" si="7"/>
        <v/>
      </c>
      <c r="O79" s="216" t="str">
        <f>IF(AND('2.报价结算清单'!$P83&gt;0,'2.报价结算清单'!$B83&lt;&gt;0,'2.报价结算清单'!S83&lt;&gt;0),'2.报价结算清单'!S83,"")</f>
        <v/>
      </c>
      <c r="P79" s="216" t="str">
        <f>IF(AND('2.报价结算清单'!$P83&gt;0,'2.报价结算清单'!$B83&lt;&gt;0,'2.报价结算清单'!T83&lt;&gt;0),'2.报价结算清单'!T83,"")</f>
        <v/>
      </c>
      <c r="Q79" s="216" t="str">
        <f>IF(F79="",J79,VLOOKUP(F79,框架条目清单!A:K,4,FALSE))</f>
        <v/>
      </c>
      <c r="R79" s="237" t="str">
        <f>IF($A79="","",'2.报价结算清单'!$K$86)</f>
        <v/>
      </c>
      <c r="S79" s="236" t="str">
        <f>IF($A79="","",'2.报价结算清单'!$E$86)</f>
        <v/>
      </c>
      <c r="T79" s="216" t="str">
        <f>IF(F79="","",VLOOKUP(F79,框架条目清单!A:K,7,FALSE))</f>
        <v/>
      </c>
      <c r="U79" s="216" t="str">
        <f>IF(F79="","",VLOOKUP(F79,框架条目清单!A:K,8,FALSE))</f>
        <v/>
      </c>
      <c r="V79" s="216" t="str">
        <f>IF(F79="","",VLOOKUP(F79,框架条目清单!A:K,9,FALSE))</f>
        <v/>
      </c>
    </row>
    <row r="80" spans="1:22">
      <c r="A80" s="216" t="str">
        <f>IF(AND('2.报价结算清单'!$P84&gt;0,'2.报价结算清单'!$B84&lt;&gt;0,'2.报价结算清单'!$F84&lt;&gt;0),'2.报价结算清单'!$F84,"")</f>
        <v/>
      </c>
      <c r="B80" s="216" t="str">
        <f>_xlfn.IFNA(VLOOKUP(A80,'3.框架内物料'!$A:$I,3,0),A80)</f>
        <v/>
      </c>
      <c r="C80" s="216" t="str">
        <f>IF(AND('2.报价结算清单'!$P84&gt;0,'2.报价结算清单'!$B84&lt;&gt;0,'2.报价结算清单'!C84&lt;&gt;0),'2.报价结算清单'!C84,"")</f>
        <v/>
      </c>
      <c r="D80" s="216" t="str">
        <f>IF(AND('2.报价结算清单'!$P84&gt;0,'2.报价结算清单'!$B84&lt;&gt;0,'2.报价结算清单'!D84&lt;&gt;0),'2.报价结算清单'!D84,"")</f>
        <v/>
      </c>
      <c r="E80" s="216" t="str">
        <f>IF(AND('2.报价结算清单'!$P84&gt;0,'2.报价结算清单'!$B84&lt;&gt;0,'2.报价结算清单'!E84&lt;&gt;0),'2.报价结算清单'!E84,"")</f>
        <v/>
      </c>
      <c r="F80" s="233" t="str">
        <f>_xlfn.IFNA(IF($A80="","",IF(VLOOKUP($A80,'3.框架内物料'!$A:$I,2,0)="","",VLOOKUP($A80,'3.框架内物料'!$A:$I,2,0))),"")</f>
        <v/>
      </c>
      <c r="G80" s="214" t="str">
        <f>IF(AND('2.报价结算清单'!$P84&gt;0,'2.报价结算清单'!$B84&lt;&gt;0,'2.报价结算清单'!H84&lt;&gt;0),'2.报价结算清单'!H84,"")</f>
        <v/>
      </c>
      <c r="H80" s="234" t="str">
        <f>IF(AND('2.报价结算清单'!$P84&gt;0,'2.报价结算清单'!$B84&lt;&gt;0,'2.报价结算清单'!$F84&lt;&gt;0),'2.报价结算清单'!J84,"")</f>
        <v/>
      </c>
      <c r="I80" s="233" t="str">
        <f>IF(AND('2.报价结算清单'!$P84&gt;0,'2.报价结算清单'!$B84&lt;&gt;0,'2.报价结算清单'!$F84&lt;&gt;0),'2.报价结算清单'!L84,"")</f>
        <v/>
      </c>
      <c r="J80" s="233" t="str">
        <f>IF(AND('2.报价结算清单'!$P84&gt;0,'2.报价结算清单'!$B84&lt;&gt;0,'2.报价结算清单'!I84&lt;&gt;0),'2.报价结算清单'!I84,"")</f>
        <v/>
      </c>
      <c r="K80" s="233" t="str">
        <f>IF(AND('2.报价结算清单'!$P84&gt;0,'2.报价结算清单'!$B84&lt;&gt;0,'2.报价结算清单'!$F84&lt;&gt;0),'2.报价结算清单'!N84,"")</f>
        <v/>
      </c>
      <c r="L80" s="233" t="str">
        <f>IF(AND('2.报价结算清单'!$P84&gt;0,'2.报价结算清单'!$B84&lt;&gt;0,'2.报价结算清单'!I84&lt;&gt;0),"天","")</f>
        <v/>
      </c>
      <c r="M80" s="236" t="str">
        <f t="shared" si="6"/>
        <v/>
      </c>
      <c r="N80" s="216" t="str">
        <f t="shared" si="7"/>
        <v/>
      </c>
      <c r="O80" s="216" t="str">
        <f>IF(AND('2.报价结算清单'!$P84&gt;0,'2.报价结算清单'!$B84&lt;&gt;0,'2.报价结算清单'!S84&lt;&gt;0),'2.报价结算清单'!S84,"")</f>
        <v/>
      </c>
      <c r="P80" s="216" t="str">
        <f>IF(AND('2.报价结算清单'!$P84&gt;0,'2.报价结算清单'!$B84&lt;&gt;0,'2.报价结算清单'!T84&lt;&gt;0),'2.报价结算清单'!T84,"")</f>
        <v/>
      </c>
      <c r="Q80" s="216" t="str">
        <f>IF(F80="",J80,VLOOKUP(F80,框架条目清单!A:K,4,FALSE))</f>
        <v/>
      </c>
      <c r="R80" s="237" t="str">
        <f>IF($A80="","",'2.报价结算清单'!$K$86)</f>
        <v/>
      </c>
      <c r="S80" s="236" t="str">
        <f>IF($A80="","",'2.报价结算清单'!$E$86)</f>
        <v/>
      </c>
      <c r="T80" s="216" t="str">
        <f>IF(F80="","",VLOOKUP(F80,框架条目清单!A:K,7,FALSE))</f>
        <v/>
      </c>
      <c r="U80" s="216" t="str">
        <f>IF(F80="","",VLOOKUP(F80,框架条目清单!A:K,8,FALSE))</f>
        <v/>
      </c>
      <c r="V80" s="216" t="str">
        <f>IF(F80="","",VLOOKUP(F80,框架条目清单!A:K,9,FALSE))</f>
        <v/>
      </c>
    </row>
    <row r="81" spans="1:22">
      <c r="A81" s="216" t="str">
        <f>IF(AND('2.报价结算清单'!$P85&gt;0,'2.报价结算清单'!$B85&lt;&gt;0,'2.报价结算清单'!$F85&lt;&gt;0),'2.报价结算清单'!$F85,"")</f>
        <v/>
      </c>
      <c r="B81" s="216" t="str">
        <f>_xlfn.IFNA(VLOOKUP(A81,'3.框架内物料'!$A:$I,3,0),A81)</f>
        <v/>
      </c>
      <c r="C81" s="216" t="str">
        <f>IF(AND('2.报价结算清单'!$P85&gt;0,'2.报价结算清单'!$B85&lt;&gt;0,'2.报价结算清单'!C85&lt;&gt;0),'2.报价结算清单'!C85,"")</f>
        <v/>
      </c>
      <c r="D81" s="216" t="str">
        <f>IF(AND('2.报价结算清单'!$P85&gt;0,'2.报价结算清单'!$B85&lt;&gt;0,'2.报价结算清单'!D85&lt;&gt;0),'2.报价结算清单'!D85,"")</f>
        <v/>
      </c>
      <c r="E81" s="216" t="str">
        <f>IF(AND('2.报价结算清单'!$P85&gt;0,'2.报价结算清单'!$B85&lt;&gt;0,'2.报价结算清单'!E85&lt;&gt;0),'2.报价结算清单'!E85,"")</f>
        <v/>
      </c>
      <c r="F81" s="233" t="str">
        <f>_xlfn.IFNA(IF($A81="","",IF(VLOOKUP($A81,'3.框架内物料'!$A:$I,2,0)="","",VLOOKUP($A81,'3.框架内物料'!$A:$I,2,0))),"")</f>
        <v/>
      </c>
      <c r="G81" s="214" t="str">
        <f>IF(AND('2.报价结算清单'!$P85&gt;0,'2.报价结算清单'!$B85&lt;&gt;0,'2.报价结算清单'!H85&lt;&gt;0),'2.报价结算清单'!H85,"")</f>
        <v/>
      </c>
      <c r="H81" s="234" t="str">
        <f>IF(AND('2.报价结算清单'!$P85&gt;0,'2.报价结算清单'!$B85&lt;&gt;0,'2.报价结算清单'!$F85&lt;&gt;0),'2.报价结算清单'!J85,"")</f>
        <v/>
      </c>
      <c r="I81" s="233" t="str">
        <f>IF(AND('2.报价结算清单'!$P85&gt;0,'2.报价结算清单'!$B85&lt;&gt;0,'2.报价结算清单'!$F85&lt;&gt;0),'2.报价结算清单'!L85,"")</f>
        <v/>
      </c>
      <c r="J81" s="233" t="str">
        <f>IF(AND('2.报价结算清单'!$P85&gt;0,'2.报价结算清单'!$B85&lt;&gt;0,'2.报价结算清单'!I85&lt;&gt;0),'2.报价结算清单'!I85,"")</f>
        <v/>
      </c>
      <c r="K81" s="233" t="str">
        <f>IF(AND('2.报价结算清单'!$P85&gt;0,'2.报价结算清单'!$B85&lt;&gt;0,'2.报价结算清单'!$F85&lt;&gt;0),'2.报价结算清单'!N85,"")</f>
        <v/>
      </c>
      <c r="L81" s="233" t="str">
        <f>IF(AND('2.报价结算清单'!$P85&gt;0,'2.报价结算清单'!$B85&lt;&gt;0,'2.报价结算清单'!I85&lt;&gt;0),"天","")</f>
        <v/>
      </c>
      <c r="M81" s="236" t="str">
        <f t="shared" si="6"/>
        <v/>
      </c>
      <c r="N81" s="216" t="str">
        <f t="shared" si="7"/>
        <v/>
      </c>
      <c r="O81" s="216" t="str">
        <f>IF(AND('2.报价结算清单'!$P85&gt;0,'2.报价结算清单'!$B85&lt;&gt;0,'2.报价结算清单'!S85&lt;&gt;0),'2.报价结算清单'!S85,"")</f>
        <v/>
      </c>
      <c r="P81" s="216" t="str">
        <f>IF(AND('2.报价结算清单'!$P85&gt;0,'2.报价结算清单'!$B85&lt;&gt;0,'2.报价结算清单'!T85&lt;&gt;0),'2.报价结算清单'!T85,"")</f>
        <v/>
      </c>
      <c r="Q81" s="216" t="str">
        <f>IF(F81="",J81,VLOOKUP(F81,框架条目清单!A:K,4,FALSE))</f>
        <v/>
      </c>
      <c r="R81" s="237" t="str">
        <f>IF($A81="","",'2.报价结算清单'!$K$86)</f>
        <v/>
      </c>
      <c r="S81" s="236" t="str">
        <f>IF($A81="","",'2.报价结算清单'!$E$86)</f>
        <v/>
      </c>
      <c r="T81" s="216" t="str">
        <f>IF(F81="","",VLOOKUP(F81,框架条目清单!A:K,7,FALSE))</f>
        <v/>
      </c>
      <c r="U81" s="216" t="str">
        <f>IF(F81="","",VLOOKUP(F81,框架条目清单!A:K,8,FALSE))</f>
        <v/>
      </c>
      <c r="V81" s="216" t="str">
        <f>IF(F81="","",VLOOKUP(F81,框架条目清单!A:K,9,FALSE))</f>
        <v/>
      </c>
    </row>
    <row r="82" spans="1:22">
      <c r="A82" s="216" t="str">
        <f>IF(AND('2.报价结算清单'!$P86&gt;0,'2.报价结算清单'!$B86&lt;&gt;0,'2.报价结算清单'!$F86&lt;&gt;0),'2.报价结算清单'!$F86,"")</f>
        <v/>
      </c>
      <c r="B82" s="216" t="str">
        <f>_xlfn.IFNA(VLOOKUP(A82,'3.框架内物料'!$A:$I,3,0),A82)</f>
        <v/>
      </c>
      <c r="C82" s="216" t="str">
        <f>IF(AND('2.报价结算清单'!$P86&gt;0,'2.报价结算清单'!$B86&lt;&gt;0,'2.报价结算清单'!C86&lt;&gt;0),'2.报价结算清单'!C86,"")</f>
        <v/>
      </c>
      <c r="D82" s="216" t="str">
        <f>IF(AND('2.报价结算清单'!$P86&gt;0,'2.报价结算清单'!$B86&lt;&gt;0,'2.报价结算清单'!D86&lt;&gt;0),'2.报价结算清单'!D86,"")</f>
        <v/>
      </c>
      <c r="E82" s="216" t="str">
        <f>IF(AND('2.报价结算清单'!$P86&gt;0,'2.报价结算清单'!$B86&lt;&gt;0,'2.报价结算清单'!E86&lt;&gt;0),'2.报价结算清单'!E86,"")</f>
        <v/>
      </c>
      <c r="F82" s="233" t="str">
        <f>_xlfn.IFNA(IF($A82="","",IF(VLOOKUP($A82,'3.框架内物料'!$A:$I,2,0)="","",VLOOKUP($A82,'3.框架内物料'!$A:$I,2,0))),"")</f>
        <v/>
      </c>
      <c r="G82" s="214" t="str">
        <f>IF(AND('2.报价结算清单'!$P86&gt;0,'2.报价结算清单'!$B86&lt;&gt;0,'2.报价结算清单'!H86&lt;&gt;0),'2.报价结算清单'!H86,"")</f>
        <v/>
      </c>
      <c r="H82" s="234" t="str">
        <f>IF(AND('2.报价结算清单'!$P86&gt;0,'2.报价结算清单'!$B86&lt;&gt;0,'2.报价结算清单'!$F86&lt;&gt;0),'2.报价结算清单'!J86,"")</f>
        <v/>
      </c>
      <c r="I82" s="233" t="str">
        <f>IF(AND('2.报价结算清单'!$P86&gt;0,'2.报价结算清单'!$B86&lt;&gt;0,'2.报价结算清单'!$F86&lt;&gt;0),'2.报价结算清单'!L86,"")</f>
        <v/>
      </c>
      <c r="J82" s="233" t="str">
        <f>IF(AND('2.报价结算清单'!$P86&gt;0,'2.报价结算清单'!$B86&lt;&gt;0,'2.报价结算清单'!I86&lt;&gt;0),'2.报价结算清单'!I86,"")</f>
        <v/>
      </c>
      <c r="K82" s="233" t="str">
        <f>IF(AND('2.报价结算清单'!$P86&gt;0,'2.报价结算清单'!$B86&lt;&gt;0,'2.报价结算清单'!$F86&lt;&gt;0),'2.报价结算清单'!N86,"")</f>
        <v/>
      </c>
      <c r="L82" s="233" t="str">
        <f>IF(AND('2.报价结算清单'!$P86&gt;0,'2.报价结算清单'!$B86&lt;&gt;0,'2.报价结算清单'!I86&lt;&gt;0),"天","")</f>
        <v/>
      </c>
      <c r="M82" s="236" t="str">
        <f t="shared" si="6"/>
        <v/>
      </c>
      <c r="N82" s="216" t="str">
        <f t="shared" si="7"/>
        <v/>
      </c>
      <c r="O82" s="216" t="str">
        <f>IF(AND('2.报价结算清单'!$P86&gt;0,'2.报价结算清单'!$B86&lt;&gt;0,'2.报价结算清单'!S86&lt;&gt;0),'2.报价结算清单'!S86,"")</f>
        <v/>
      </c>
      <c r="P82" s="216" t="str">
        <f>IF(AND('2.报价结算清单'!$P86&gt;0,'2.报价结算清单'!$B86&lt;&gt;0,'2.报价结算清单'!T86&lt;&gt;0),'2.报价结算清单'!T86,"")</f>
        <v/>
      </c>
      <c r="Q82" s="216" t="str">
        <f>IF(F82="",J82,VLOOKUP(F82,框架条目清单!A:K,4,FALSE))</f>
        <v/>
      </c>
      <c r="R82" s="237" t="str">
        <f>IF($A82="","",'2.报价结算清单'!$K$86)</f>
        <v/>
      </c>
      <c r="S82" s="236" t="str">
        <f>IF($A82="","",'2.报价结算清单'!$E$86)</f>
        <v/>
      </c>
      <c r="T82" s="216" t="str">
        <f>IF(F82="","",VLOOKUP(F82,框架条目清单!A:K,7,FALSE))</f>
        <v/>
      </c>
      <c r="U82" s="216" t="str">
        <f>IF(F82="","",VLOOKUP(F82,框架条目清单!A:K,8,FALSE))</f>
        <v/>
      </c>
      <c r="V82" s="216" t="str">
        <f>IF(F82="","",VLOOKUP(F82,框架条目清单!A:K,9,FALSE))</f>
        <v/>
      </c>
    </row>
    <row r="83" spans="1:22">
      <c r="A83" s="216" t="str">
        <f>IF(AND('2.报价结算清单'!$P87&gt;0,'2.报价结算清单'!$B87&lt;&gt;0,'2.报价结算清单'!$F87&lt;&gt;0),'2.报价结算清单'!$F87,"")</f>
        <v/>
      </c>
      <c r="B83" s="216" t="str">
        <f>_xlfn.IFNA(VLOOKUP(A83,'3.框架内物料'!$A:$I,3,0),A83)</f>
        <v/>
      </c>
      <c r="C83" s="216" t="str">
        <f>IF(AND('2.报价结算清单'!$P87&gt;0,'2.报价结算清单'!$B87&lt;&gt;0,'2.报价结算清单'!C87&lt;&gt;0),'2.报价结算清单'!C87,"")</f>
        <v/>
      </c>
      <c r="D83" s="216" t="str">
        <f>IF(AND('2.报价结算清单'!$P87&gt;0,'2.报价结算清单'!$B87&lt;&gt;0,'2.报价结算清单'!D87&lt;&gt;0),'2.报价结算清单'!D87,"")</f>
        <v/>
      </c>
      <c r="E83" s="216" t="str">
        <f>IF(AND('2.报价结算清单'!$P87&gt;0,'2.报价结算清单'!$B87&lt;&gt;0,'2.报价结算清单'!E87&lt;&gt;0),'2.报价结算清单'!E87,"")</f>
        <v/>
      </c>
      <c r="F83" s="233" t="str">
        <f>_xlfn.IFNA(IF($A83="","",IF(VLOOKUP($A83,'3.框架内物料'!$A:$I,2,0)="","",VLOOKUP($A83,'3.框架内物料'!$A:$I,2,0))),"")</f>
        <v/>
      </c>
      <c r="G83" s="214" t="str">
        <f>IF(AND('2.报价结算清单'!$P87&gt;0,'2.报价结算清单'!$B87&lt;&gt;0,'2.报价结算清单'!H87&lt;&gt;0),'2.报价结算清单'!H87,"")</f>
        <v/>
      </c>
      <c r="H83" s="234" t="str">
        <f>IF(AND('2.报价结算清单'!$P87&gt;0,'2.报价结算清单'!$B87&lt;&gt;0,'2.报价结算清单'!$F87&lt;&gt;0),'2.报价结算清单'!J87,"")</f>
        <v/>
      </c>
      <c r="I83" s="233" t="str">
        <f>IF(AND('2.报价结算清单'!$P87&gt;0,'2.报价结算清单'!$B87&lt;&gt;0,'2.报价结算清单'!$F87&lt;&gt;0),'2.报价结算清单'!L87,"")</f>
        <v/>
      </c>
      <c r="J83" s="233" t="str">
        <f>IF(AND('2.报价结算清单'!$P87&gt;0,'2.报价结算清单'!$B87&lt;&gt;0,'2.报价结算清单'!I87&lt;&gt;0),'2.报价结算清单'!I87,"")</f>
        <v/>
      </c>
      <c r="K83" s="233" t="str">
        <f>IF(AND('2.报价结算清单'!$P87&gt;0,'2.报价结算清单'!$B87&lt;&gt;0,'2.报价结算清单'!$F87&lt;&gt;0),'2.报价结算清单'!N87,"")</f>
        <v/>
      </c>
      <c r="L83" s="233" t="str">
        <f>IF(AND('2.报价结算清单'!$P87&gt;0,'2.报价结算清单'!$B87&lt;&gt;0,'2.报价结算清单'!I87&lt;&gt;0),"天","")</f>
        <v/>
      </c>
      <c r="M83" s="236" t="str">
        <f t="shared" si="6"/>
        <v/>
      </c>
      <c r="N83" s="216" t="str">
        <f t="shared" si="7"/>
        <v/>
      </c>
      <c r="O83" s="216" t="str">
        <f>IF(AND('2.报价结算清单'!$P87&gt;0,'2.报价结算清单'!$B87&lt;&gt;0,'2.报价结算清单'!S87&lt;&gt;0),'2.报价结算清单'!S87,"")</f>
        <v/>
      </c>
      <c r="P83" s="216" t="str">
        <f>IF(AND('2.报价结算清单'!$P87&gt;0,'2.报价结算清单'!$B87&lt;&gt;0,'2.报价结算清单'!T87&lt;&gt;0),'2.报价结算清单'!T87,"")</f>
        <v/>
      </c>
      <c r="Q83" s="216" t="str">
        <f>IF(F83="",J83,VLOOKUP(F83,框架条目清单!A:K,4,FALSE))</f>
        <v/>
      </c>
      <c r="R83" s="237" t="str">
        <f>IF($A83="","",'2.报价结算清单'!$K$86)</f>
        <v/>
      </c>
      <c r="S83" s="236" t="str">
        <f>IF($A83="","",'2.报价结算清单'!$E$86)</f>
        <v/>
      </c>
      <c r="T83" s="216" t="str">
        <f>IF(F83="","",VLOOKUP(F83,框架条目清单!A:K,7,FALSE))</f>
        <v/>
      </c>
      <c r="U83" s="216" t="str">
        <f>IF(F83="","",VLOOKUP(F83,框架条目清单!A:K,8,FALSE))</f>
        <v/>
      </c>
      <c r="V83" s="216" t="str">
        <f>IF(F83="","",VLOOKUP(F83,框架条目清单!A:K,9,FALSE))</f>
        <v/>
      </c>
    </row>
    <row r="84" spans="1:22">
      <c r="A84" s="216" t="str">
        <f>IF(AND('2.报价结算清单'!$P89&gt;0,'2.报价结算清单'!$B89&lt;&gt;0,'2.报价结算清单'!$F89&lt;&gt;0),'2.报价结算清单'!$F89,"")</f>
        <v/>
      </c>
      <c r="B84" s="216" t="str">
        <f>_xlfn.IFNA(VLOOKUP(A84,'3.框架内物料'!$A:$I,3,0),A84)</f>
        <v/>
      </c>
      <c r="C84" s="216" t="str">
        <f>IF(AND('2.报价结算清单'!$P89&gt;0,'2.报价结算清单'!$B89&lt;&gt;0,'2.报价结算清单'!C89&lt;&gt;0),'2.报价结算清单'!C89,"")</f>
        <v/>
      </c>
      <c r="D84" s="216" t="str">
        <f>IF(AND('2.报价结算清单'!$P89&gt;0,'2.报价结算清单'!$B89&lt;&gt;0,'2.报价结算清单'!D89&lt;&gt;0),'2.报价结算清单'!D89,"")</f>
        <v/>
      </c>
      <c r="E84" s="216" t="str">
        <f>IF(AND('2.报价结算清单'!$P89&gt;0,'2.报价结算清单'!$B89&lt;&gt;0,'2.报价结算清单'!E89&lt;&gt;0),'2.报价结算清单'!E89,"")</f>
        <v/>
      </c>
      <c r="F84" s="233" t="str">
        <f>_xlfn.IFNA(IF($A84="","",IF(VLOOKUP($A84,'3.框架内物料'!$A:$I,2,0)="","",VLOOKUP($A84,'3.框架内物料'!$A:$I,2,0))),"")</f>
        <v/>
      </c>
      <c r="G84" s="214" t="str">
        <f>IF(AND('2.报价结算清单'!$P89&gt;0,'2.报价结算清单'!$B89&lt;&gt;0,'2.报价结算清单'!H89&lt;&gt;0),'2.报价结算清单'!H89,"")</f>
        <v/>
      </c>
      <c r="H84" s="234" t="str">
        <f>IF(AND('2.报价结算清单'!$P89&gt;0,'2.报价结算清单'!$B89&lt;&gt;0,'2.报价结算清单'!$F89&lt;&gt;0),'2.报价结算清单'!J89,"")</f>
        <v/>
      </c>
      <c r="I84" s="233" t="str">
        <f>IF(AND('2.报价结算清单'!$P89&gt;0,'2.报价结算清单'!$B89&lt;&gt;0,'2.报价结算清单'!$F89&lt;&gt;0),'2.报价结算清单'!L89,"")</f>
        <v/>
      </c>
      <c r="J84" s="233" t="str">
        <f>IF(AND('2.报价结算清单'!$P89&gt;0,'2.报价结算清单'!$B89&lt;&gt;0,'2.报价结算清单'!I89&lt;&gt;0),'2.报价结算清单'!I89,"")</f>
        <v/>
      </c>
      <c r="K84" s="233" t="str">
        <f>IF(AND('2.报价结算清单'!$P89&gt;0,'2.报价结算清单'!$B89&lt;&gt;0,'2.报价结算清单'!$F89&lt;&gt;0),'2.报价结算清单'!N89,"")</f>
        <v/>
      </c>
      <c r="L84" s="233" t="str">
        <f>IF(AND('2.报价结算清单'!$P89&gt;0,'2.报价结算清单'!$B89&lt;&gt;0,'2.报价结算清单'!I89&lt;&gt;0),"天","")</f>
        <v/>
      </c>
      <c r="M84" s="236" t="str">
        <f t="shared" si="6"/>
        <v/>
      </c>
      <c r="N84" s="216" t="str">
        <f t="shared" si="7"/>
        <v/>
      </c>
      <c r="O84" s="216" t="str">
        <f>IF(AND('2.报价结算清单'!$P89&gt;0,'2.报价结算清单'!$B89&lt;&gt;0,'2.报价结算清单'!S89&lt;&gt;0),'2.报价结算清单'!S89,"")</f>
        <v/>
      </c>
      <c r="P84" s="216" t="str">
        <f>IF(AND('2.报价结算清单'!$P89&gt;0,'2.报价结算清单'!$B89&lt;&gt;0,'2.报价结算清单'!T89&lt;&gt;0),'2.报价结算清单'!T89,"")</f>
        <v/>
      </c>
      <c r="Q84" s="216" t="str">
        <f>IF(F84="",J84,VLOOKUP(F84,框架条目清单!A:K,4,FALSE))</f>
        <v/>
      </c>
      <c r="R84" s="237" t="str">
        <f>IF($A84="","",'2.报价结算清单'!$K$86)</f>
        <v/>
      </c>
      <c r="S84" s="236" t="str">
        <f>IF($A84="","",'2.报价结算清单'!$E$86)</f>
        <v/>
      </c>
      <c r="T84" s="216" t="str">
        <f>IF(F84="","",VLOOKUP(F84,框架条目清单!A:K,7,FALSE))</f>
        <v/>
      </c>
      <c r="U84" s="216" t="str">
        <f>IF(F84="","",VLOOKUP(F84,框架条目清单!A:K,8,FALSE))</f>
        <v/>
      </c>
      <c r="V84" s="216" t="str">
        <f>IF(F84="","",VLOOKUP(F84,框架条目清单!A:K,9,FALSE))</f>
        <v/>
      </c>
    </row>
    <row r="85" spans="1:22">
      <c r="A85" s="216" t="str">
        <f>IF(AND('2.报价结算清单'!$P91&gt;0,'2.报价结算清单'!$B91&lt;&gt;0,'2.报价结算清单'!$F91&lt;&gt;0),'2.报价结算清单'!$F91,"")</f>
        <v/>
      </c>
      <c r="B85" s="216" t="str">
        <f>_xlfn.IFNA(VLOOKUP(A85,'3.框架内物料'!$A:$I,3,0),A85)</f>
        <v/>
      </c>
      <c r="C85" s="216" t="str">
        <f>IF(AND('2.报价结算清单'!$P91&gt;0,'2.报价结算清单'!$B91&lt;&gt;0,'2.报价结算清单'!C91&lt;&gt;0),'2.报价结算清单'!C91,"")</f>
        <v/>
      </c>
      <c r="D85" s="216" t="str">
        <f>IF(AND('2.报价结算清单'!$P91&gt;0,'2.报价结算清单'!$B91&lt;&gt;0,'2.报价结算清单'!D91&lt;&gt;0),'2.报价结算清单'!D91,"")</f>
        <v/>
      </c>
      <c r="E85" s="216" t="str">
        <f>IF(AND('2.报价结算清单'!$P91&gt;0,'2.报价结算清单'!$B91&lt;&gt;0,'2.报价结算清单'!E91&lt;&gt;0),'2.报价结算清单'!E91,"")</f>
        <v/>
      </c>
      <c r="F85" s="233" t="str">
        <f>_xlfn.IFNA(IF($A85="","",IF(VLOOKUP($A85,'3.框架内物料'!$A:$I,2,0)="","",VLOOKUP($A85,'3.框架内物料'!$A:$I,2,0))),"")</f>
        <v/>
      </c>
      <c r="G85" s="214" t="str">
        <f>IF(AND('2.报价结算清单'!$P91&gt;0,'2.报价结算清单'!$B91&lt;&gt;0,'2.报价结算清单'!H91&lt;&gt;0),'2.报价结算清单'!H91,"")</f>
        <v/>
      </c>
      <c r="H85" s="234" t="str">
        <f>IF(AND('2.报价结算清单'!$P91&gt;0,'2.报价结算清单'!$B91&lt;&gt;0,'2.报价结算清单'!$F91&lt;&gt;0),'2.报价结算清单'!J91,"")</f>
        <v/>
      </c>
      <c r="I85" s="233" t="str">
        <f>IF(AND('2.报价结算清单'!$P91&gt;0,'2.报价结算清单'!$B91&lt;&gt;0,'2.报价结算清单'!$F91&lt;&gt;0),'2.报价结算清单'!L91,"")</f>
        <v/>
      </c>
      <c r="J85" s="233" t="str">
        <f>IF(AND('2.报价结算清单'!$P91&gt;0,'2.报价结算清单'!$B91&lt;&gt;0,'2.报价结算清单'!I91&lt;&gt;0),'2.报价结算清单'!I91,"")</f>
        <v/>
      </c>
      <c r="K85" s="233" t="str">
        <f>IF(AND('2.报价结算清单'!$P91&gt;0,'2.报价结算清单'!$B91&lt;&gt;0,'2.报价结算清单'!$F91&lt;&gt;0),'2.报价结算清单'!N91,"")</f>
        <v/>
      </c>
      <c r="L85" s="233" t="str">
        <f>IF(AND('2.报价结算清单'!$P91&gt;0,'2.报价结算清单'!$B91&lt;&gt;0,'2.报价结算清单'!I91&lt;&gt;0),"天","")</f>
        <v/>
      </c>
      <c r="M85" s="236" t="str">
        <f t="shared" si="6"/>
        <v/>
      </c>
      <c r="N85" s="216" t="str">
        <f t="shared" si="7"/>
        <v/>
      </c>
      <c r="O85" s="216" t="str">
        <f>IF(AND('2.报价结算清单'!$P91&gt;0,'2.报价结算清单'!$B91&lt;&gt;0,'2.报价结算清单'!S91&lt;&gt;0),'2.报价结算清单'!S91,"")</f>
        <v/>
      </c>
      <c r="P85" s="216" t="str">
        <f>IF(AND('2.报价结算清单'!$P91&gt;0,'2.报价结算清单'!$B91&lt;&gt;0,'2.报价结算清单'!T91&lt;&gt;0),'2.报价结算清单'!T91,"")</f>
        <v/>
      </c>
      <c r="Q85" s="216" t="str">
        <f>IF(F85="",J85,VLOOKUP(F85,框架条目清单!A:K,4,FALSE))</f>
        <v/>
      </c>
      <c r="R85" s="237" t="str">
        <f>IF($A85="","",'2.报价结算清单'!$K$86)</f>
        <v/>
      </c>
      <c r="S85" s="236" t="str">
        <f>IF($A85="","",'2.报价结算清单'!$E$86)</f>
        <v/>
      </c>
      <c r="T85" s="216" t="str">
        <f>IF(F85="","",VLOOKUP(F85,框架条目清单!A:K,7,FALSE))</f>
        <v/>
      </c>
      <c r="U85" s="216" t="str">
        <f>IF(F85="","",VLOOKUP(F85,框架条目清单!A:K,8,FALSE))</f>
        <v/>
      </c>
      <c r="V85" s="216" t="str">
        <f>IF(F85="","",VLOOKUP(F85,框架条目清单!A:K,9,FALSE))</f>
        <v/>
      </c>
    </row>
    <row r="86" spans="1:22">
      <c r="A86" s="216" t="str">
        <f>IF(AND('2.报价结算清单'!$P92&gt;0,'2.报价结算清单'!$B92&lt;&gt;0,'2.报价结算清单'!$F92&lt;&gt;0),'2.报价结算清单'!$F92,"")</f>
        <v/>
      </c>
      <c r="B86" s="216" t="str">
        <f>_xlfn.IFNA(VLOOKUP(A86,'3.框架内物料'!$A:$I,3,0),A86)</f>
        <v/>
      </c>
      <c r="C86" s="216" t="str">
        <f>IF(AND('2.报价结算清单'!$P92&gt;0,'2.报价结算清单'!$B92&lt;&gt;0,'2.报价结算清单'!C92&lt;&gt;0),'2.报价结算清单'!C92,"")</f>
        <v/>
      </c>
      <c r="D86" s="216" t="str">
        <f>IF(AND('2.报价结算清单'!$P92&gt;0,'2.报价结算清单'!$B92&lt;&gt;0,'2.报价结算清单'!D92&lt;&gt;0),'2.报价结算清单'!D92,"")</f>
        <v/>
      </c>
      <c r="E86" s="216" t="str">
        <f>IF(AND('2.报价结算清单'!$P92&gt;0,'2.报价结算清单'!$B92&lt;&gt;0,'2.报价结算清单'!E92&lt;&gt;0),'2.报价结算清单'!E92,"")</f>
        <v/>
      </c>
      <c r="F86" s="233" t="str">
        <f>_xlfn.IFNA(IF($A86="","",IF(VLOOKUP($A86,'3.框架内物料'!$A:$I,2,0)="","",VLOOKUP($A86,'3.框架内物料'!$A:$I,2,0))),"")</f>
        <v/>
      </c>
      <c r="G86" s="214" t="str">
        <f>IF(AND('2.报价结算清单'!$P92&gt;0,'2.报价结算清单'!$B92&lt;&gt;0,'2.报价结算清单'!H92&lt;&gt;0),'2.报价结算清单'!H92,"")</f>
        <v/>
      </c>
      <c r="H86" s="234" t="str">
        <f>IF(AND('2.报价结算清单'!$P92&gt;0,'2.报价结算清单'!$B92&lt;&gt;0,'2.报价结算清单'!$F92&lt;&gt;0),'2.报价结算清单'!J92,"")</f>
        <v/>
      </c>
      <c r="I86" s="233" t="str">
        <f>IF(AND('2.报价结算清单'!$P92&gt;0,'2.报价结算清单'!$B92&lt;&gt;0,'2.报价结算清单'!$F92&lt;&gt;0),'2.报价结算清单'!L92,"")</f>
        <v/>
      </c>
      <c r="J86" s="233" t="str">
        <f>IF(AND('2.报价结算清单'!$P92&gt;0,'2.报价结算清单'!$B92&lt;&gt;0,'2.报价结算清单'!I92&lt;&gt;0),'2.报价结算清单'!I92,"")</f>
        <v/>
      </c>
      <c r="K86" s="233" t="str">
        <f>IF(AND('2.报价结算清单'!$P92&gt;0,'2.报价结算清单'!$B92&lt;&gt;0,'2.报价结算清单'!$F92&lt;&gt;0),'2.报价结算清单'!N92,"")</f>
        <v/>
      </c>
      <c r="L86" s="233" t="str">
        <f>IF(AND('2.报价结算清单'!$P92&gt;0,'2.报价结算清单'!$B92&lt;&gt;0,'2.报价结算清单'!I92&lt;&gt;0),"天","")</f>
        <v/>
      </c>
      <c r="M86" s="236" t="str">
        <f t="shared" si="6"/>
        <v/>
      </c>
      <c r="N86" s="216" t="str">
        <f t="shared" si="7"/>
        <v/>
      </c>
      <c r="O86" s="216" t="str">
        <f>IF(AND('2.报价结算清单'!$P92&gt;0,'2.报价结算清单'!$B92&lt;&gt;0,'2.报价结算清单'!S92&lt;&gt;0),'2.报价结算清单'!S92,"")</f>
        <v/>
      </c>
      <c r="P86" s="216" t="str">
        <f>IF(AND('2.报价结算清单'!$P92&gt;0,'2.报价结算清单'!$B92&lt;&gt;0,'2.报价结算清单'!T92&lt;&gt;0),'2.报价结算清单'!T92,"")</f>
        <v/>
      </c>
      <c r="Q86" s="216" t="str">
        <f>IF(F86="",J86,VLOOKUP(F86,框架条目清单!A:K,4,FALSE))</f>
        <v/>
      </c>
      <c r="R86" s="237" t="str">
        <f>IF($A86="","",'2.报价结算清单'!$K$86)</f>
        <v/>
      </c>
      <c r="S86" s="236" t="str">
        <f>IF($A86="","",'2.报价结算清单'!$E$86)</f>
        <v/>
      </c>
      <c r="T86" s="216" t="str">
        <f>IF(F86="","",VLOOKUP(F86,框架条目清单!A:K,7,FALSE))</f>
        <v/>
      </c>
      <c r="U86" s="216" t="str">
        <f>IF(F86="","",VLOOKUP(F86,框架条目清单!A:K,8,FALSE))</f>
        <v/>
      </c>
      <c r="V86" s="216" t="str">
        <f>IF(F86="","",VLOOKUP(F86,框架条目清单!A:K,9,FALSE))</f>
        <v/>
      </c>
    </row>
    <row r="87" spans="1:22">
      <c r="A87" s="216" t="str">
        <f>IF(AND('2.报价结算清单'!$P93&gt;0,'2.报价结算清单'!$B93&lt;&gt;0,'2.报价结算清单'!$F93&lt;&gt;0),'2.报价结算清单'!$F93,"")</f>
        <v/>
      </c>
      <c r="B87" s="216" t="str">
        <f>_xlfn.IFNA(VLOOKUP(A87,'3.框架内物料'!$A:$I,3,0),A87)</f>
        <v/>
      </c>
      <c r="C87" s="216" t="str">
        <f>IF(AND('2.报价结算清单'!$P93&gt;0,'2.报价结算清单'!$B93&lt;&gt;0,'2.报价结算清单'!C93&lt;&gt;0),'2.报价结算清单'!C93,"")</f>
        <v/>
      </c>
      <c r="D87" s="216" t="str">
        <f>IF(AND('2.报价结算清单'!$P93&gt;0,'2.报价结算清单'!$B93&lt;&gt;0,'2.报价结算清单'!D93&lt;&gt;0),'2.报价结算清单'!D93,"")</f>
        <v/>
      </c>
      <c r="E87" s="216" t="str">
        <f>IF(AND('2.报价结算清单'!$P93&gt;0,'2.报价结算清单'!$B93&lt;&gt;0,'2.报价结算清单'!E93&lt;&gt;0),'2.报价结算清单'!E93,"")</f>
        <v/>
      </c>
      <c r="F87" s="233" t="str">
        <f>_xlfn.IFNA(IF($A87="","",IF(VLOOKUP($A87,'3.框架内物料'!$A:$I,2,0)="","",VLOOKUP($A87,'3.框架内物料'!$A:$I,2,0))),"")</f>
        <v/>
      </c>
      <c r="G87" s="214" t="str">
        <f>IF(AND('2.报价结算清单'!$P93&gt;0,'2.报价结算清单'!$B93&lt;&gt;0,'2.报价结算清单'!H93&lt;&gt;0),'2.报价结算清单'!H93,"")</f>
        <v/>
      </c>
      <c r="H87" s="234" t="str">
        <f>IF(AND('2.报价结算清单'!$P93&gt;0,'2.报价结算清单'!$B93&lt;&gt;0,'2.报价结算清单'!$F93&lt;&gt;0),'2.报价结算清单'!J93,"")</f>
        <v/>
      </c>
      <c r="I87" s="233" t="str">
        <f>IF(AND('2.报价结算清单'!$P93&gt;0,'2.报价结算清单'!$B93&lt;&gt;0,'2.报价结算清单'!$F93&lt;&gt;0),'2.报价结算清单'!L93,"")</f>
        <v/>
      </c>
      <c r="J87" s="233" t="str">
        <f>IF(AND('2.报价结算清单'!$P93&gt;0,'2.报价结算清单'!$B93&lt;&gt;0,'2.报价结算清单'!I93&lt;&gt;0),'2.报价结算清单'!I93,"")</f>
        <v/>
      </c>
      <c r="K87" s="233" t="str">
        <f>IF(AND('2.报价结算清单'!$P93&gt;0,'2.报价结算清单'!$B93&lt;&gt;0,'2.报价结算清单'!$F93&lt;&gt;0),'2.报价结算清单'!N93,"")</f>
        <v/>
      </c>
      <c r="L87" s="233" t="str">
        <f>IF(AND('2.报价结算清单'!$P93&gt;0,'2.报价结算清单'!$B93&lt;&gt;0,'2.报价结算清单'!I93&lt;&gt;0),"天","")</f>
        <v/>
      </c>
      <c r="M87" s="236" t="str">
        <f t="shared" si="6"/>
        <v/>
      </c>
      <c r="N87" s="216" t="str">
        <f t="shared" si="7"/>
        <v/>
      </c>
      <c r="O87" s="216" t="str">
        <f>IF(AND('2.报价结算清单'!$P93&gt;0,'2.报价结算清单'!$B93&lt;&gt;0,'2.报价结算清单'!S93&lt;&gt;0),'2.报价结算清单'!S93,"")</f>
        <v/>
      </c>
      <c r="P87" s="216" t="str">
        <f>IF(AND('2.报价结算清单'!$P93&gt;0,'2.报价结算清单'!$B93&lt;&gt;0,'2.报价结算清单'!T93&lt;&gt;0),'2.报价结算清单'!T93,"")</f>
        <v/>
      </c>
      <c r="Q87" s="216" t="str">
        <f>IF(F87="",J87,VLOOKUP(F87,框架条目清单!A:K,4,FALSE))</f>
        <v/>
      </c>
      <c r="R87" s="237" t="str">
        <f>IF($A87="","",'2.报价结算清单'!$K$86)</f>
        <v/>
      </c>
      <c r="S87" s="236" t="str">
        <f>IF($A87="","",'2.报价结算清单'!$E$86)</f>
        <v/>
      </c>
      <c r="T87" s="216" t="str">
        <f>IF(F87="","",VLOOKUP(F87,框架条目清单!A:K,7,FALSE))</f>
        <v/>
      </c>
      <c r="U87" s="216" t="str">
        <f>IF(F87="","",VLOOKUP(F87,框架条目清单!A:K,8,FALSE))</f>
        <v/>
      </c>
      <c r="V87" s="216" t="str">
        <f>IF(F87="","",VLOOKUP(F87,框架条目清单!A:K,9,FALSE))</f>
        <v/>
      </c>
    </row>
    <row r="88" spans="1:22">
      <c r="A88" s="216" t="str">
        <f>IF(AND('2.报价结算清单'!$P94&gt;0,'2.报价结算清单'!$B94&lt;&gt;0,'2.报价结算清单'!$F94&lt;&gt;0),'2.报价结算清单'!$F94,"")</f>
        <v/>
      </c>
      <c r="B88" s="216" t="str">
        <f>_xlfn.IFNA(VLOOKUP(A88,'3.框架内物料'!$A:$I,3,0),A88)</f>
        <v/>
      </c>
      <c r="C88" s="216" t="str">
        <f>IF(AND('2.报价结算清单'!$P94&gt;0,'2.报价结算清单'!$B94&lt;&gt;0,'2.报价结算清单'!C94&lt;&gt;0),'2.报价结算清单'!C94,"")</f>
        <v/>
      </c>
      <c r="D88" s="216" t="str">
        <f>IF(AND('2.报价结算清单'!$P94&gt;0,'2.报价结算清单'!$B94&lt;&gt;0,'2.报价结算清单'!D94&lt;&gt;0),'2.报价结算清单'!D94,"")</f>
        <v/>
      </c>
      <c r="E88" s="216" t="str">
        <f>IF(AND('2.报价结算清单'!$P94&gt;0,'2.报价结算清单'!$B94&lt;&gt;0,'2.报价结算清单'!E94&lt;&gt;0),'2.报价结算清单'!E94,"")</f>
        <v/>
      </c>
      <c r="F88" s="233" t="str">
        <f>_xlfn.IFNA(IF($A88="","",IF(VLOOKUP($A88,'3.框架内物料'!$A:$I,2,0)="","",VLOOKUP($A88,'3.框架内物料'!$A:$I,2,0))),"")</f>
        <v/>
      </c>
      <c r="G88" s="214" t="str">
        <f>IF(AND('2.报价结算清单'!$P94&gt;0,'2.报价结算清单'!$B94&lt;&gt;0,'2.报价结算清单'!H94&lt;&gt;0),'2.报价结算清单'!H94,"")</f>
        <v/>
      </c>
      <c r="H88" s="234" t="str">
        <f>IF(AND('2.报价结算清单'!$P94&gt;0,'2.报价结算清单'!$B94&lt;&gt;0,'2.报价结算清单'!$F94&lt;&gt;0),'2.报价结算清单'!J94,"")</f>
        <v/>
      </c>
      <c r="I88" s="233" t="str">
        <f>IF(AND('2.报价结算清单'!$P94&gt;0,'2.报价结算清单'!$B94&lt;&gt;0,'2.报价结算清单'!$F94&lt;&gt;0),'2.报价结算清单'!L94,"")</f>
        <v/>
      </c>
      <c r="J88" s="233" t="str">
        <f>IF(AND('2.报价结算清单'!$P94&gt;0,'2.报价结算清单'!$B94&lt;&gt;0,'2.报价结算清单'!I94&lt;&gt;0),'2.报价结算清单'!I94,"")</f>
        <v/>
      </c>
      <c r="K88" s="233" t="str">
        <f>IF(AND('2.报价结算清单'!$P94&gt;0,'2.报价结算清单'!$B94&lt;&gt;0,'2.报价结算清单'!$F94&lt;&gt;0),'2.报价结算清单'!N94,"")</f>
        <v/>
      </c>
      <c r="L88" s="233" t="str">
        <f>IF(AND('2.报价结算清单'!$P94&gt;0,'2.报价结算清单'!$B94&lt;&gt;0,'2.报价结算清单'!I94&lt;&gt;0),"天","")</f>
        <v/>
      </c>
      <c r="M88" s="236" t="str">
        <f t="shared" si="6"/>
        <v/>
      </c>
      <c r="N88" s="216" t="str">
        <f t="shared" si="7"/>
        <v/>
      </c>
      <c r="O88" s="216" t="str">
        <f>IF(AND('2.报价结算清单'!$P94&gt;0,'2.报价结算清单'!$B94&lt;&gt;0,'2.报价结算清单'!S94&lt;&gt;0),'2.报价结算清单'!S94,"")</f>
        <v/>
      </c>
      <c r="P88" s="216" t="str">
        <f>IF(AND('2.报价结算清单'!$P94&gt;0,'2.报价结算清单'!$B94&lt;&gt;0,'2.报价结算清单'!T94&lt;&gt;0),'2.报价结算清单'!T94,"")</f>
        <v/>
      </c>
      <c r="Q88" s="216" t="str">
        <f>IF(F88="",J88,VLOOKUP(F88,框架条目清单!A:K,4,FALSE))</f>
        <v/>
      </c>
      <c r="R88" s="237" t="str">
        <f>IF($A88="","",'2.报价结算清单'!$K$86)</f>
        <v/>
      </c>
      <c r="S88" s="236" t="str">
        <f>IF($A88="","",'2.报价结算清单'!$E$86)</f>
        <v/>
      </c>
      <c r="T88" s="216" t="str">
        <f>IF(F88="","",VLOOKUP(F88,框架条目清单!A:K,7,FALSE))</f>
        <v/>
      </c>
      <c r="U88" s="216" t="str">
        <f>IF(F88="","",VLOOKUP(F88,框架条目清单!A:K,8,FALSE))</f>
        <v/>
      </c>
      <c r="V88" s="216" t="str">
        <f>IF(F88="","",VLOOKUP(F88,框架条目清单!A:K,9,FALSE))</f>
        <v/>
      </c>
    </row>
    <row r="89" spans="1:22">
      <c r="A89" s="216" t="str">
        <f>IF(AND('2.报价结算清单'!$P95&gt;0,'2.报价结算清单'!$B95&lt;&gt;0,'2.报价结算清单'!$F95&lt;&gt;0),'2.报价结算清单'!$F95,"")</f>
        <v/>
      </c>
      <c r="B89" s="216" t="str">
        <f>_xlfn.IFNA(VLOOKUP(A89,'3.框架内物料'!$A:$I,3,0),A89)</f>
        <v/>
      </c>
      <c r="C89" s="216" t="str">
        <f>IF(AND('2.报价结算清单'!$P95&gt;0,'2.报价结算清单'!$B95&lt;&gt;0,'2.报价结算清单'!C95&lt;&gt;0),'2.报价结算清单'!C95,"")</f>
        <v/>
      </c>
      <c r="D89" s="216" t="str">
        <f>IF(AND('2.报价结算清单'!$P95&gt;0,'2.报价结算清单'!$B95&lt;&gt;0,'2.报价结算清单'!D95&lt;&gt;0),'2.报价结算清单'!D95,"")</f>
        <v/>
      </c>
      <c r="E89" s="216" t="str">
        <f>IF(AND('2.报价结算清单'!$P95&gt;0,'2.报价结算清单'!$B95&lt;&gt;0,'2.报价结算清单'!E95&lt;&gt;0),'2.报价结算清单'!E95,"")</f>
        <v/>
      </c>
      <c r="F89" s="233" t="str">
        <f>_xlfn.IFNA(IF($A89="","",IF(VLOOKUP($A89,'3.框架内物料'!$A:$I,2,0)="","",VLOOKUP($A89,'3.框架内物料'!$A:$I,2,0))),"")</f>
        <v/>
      </c>
      <c r="G89" s="214" t="str">
        <f>IF(AND('2.报价结算清单'!$P95&gt;0,'2.报价结算清单'!$B95&lt;&gt;0,'2.报价结算清单'!H95&lt;&gt;0),'2.报价结算清单'!H95,"")</f>
        <v/>
      </c>
      <c r="H89" s="234" t="str">
        <f>IF(AND('2.报价结算清单'!$P95&gt;0,'2.报价结算清单'!$B95&lt;&gt;0,'2.报价结算清单'!$F95&lt;&gt;0),'2.报价结算清单'!J95,"")</f>
        <v/>
      </c>
      <c r="I89" s="233" t="str">
        <f>IF(AND('2.报价结算清单'!$P95&gt;0,'2.报价结算清单'!$B95&lt;&gt;0,'2.报价结算清单'!$F95&lt;&gt;0),'2.报价结算清单'!L95,"")</f>
        <v/>
      </c>
      <c r="J89" s="233" t="str">
        <f>IF(AND('2.报价结算清单'!$P95&gt;0,'2.报价结算清单'!$B95&lt;&gt;0,'2.报价结算清单'!I95&lt;&gt;0),'2.报价结算清单'!I95,"")</f>
        <v/>
      </c>
      <c r="K89" s="233" t="str">
        <f>IF(AND('2.报价结算清单'!$P95&gt;0,'2.报价结算清单'!$B95&lt;&gt;0,'2.报价结算清单'!$F95&lt;&gt;0),'2.报价结算清单'!N95,"")</f>
        <v/>
      </c>
      <c r="L89" s="233" t="str">
        <f>IF(AND('2.报价结算清单'!$P95&gt;0,'2.报价结算清单'!$B95&lt;&gt;0,'2.报价结算清单'!I95&lt;&gt;0),"天","")</f>
        <v/>
      </c>
      <c r="M89" s="236" t="str">
        <f t="shared" si="6"/>
        <v/>
      </c>
      <c r="N89" s="216" t="str">
        <f t="shared" si="7"/>
        <v/>
      </c>
      <c r="O89" s="216" t="str">
        <f>IF(AND('2.报价结算清单'!$P95&gt;0,'2.报价结算清单'!$B95&lt;&gt;0,'2.报价结算清单'!S95&lt;&gt;0),'2.报价结算清单'!S95,"")</f>
        <v/>
      </c>
      <c r="P89" s="216" t="str">
        <f>IF(AND('2.报价结算清单'!$P95&gt;0,'2.报价结算清单'!$B95&lt;&gt;0,'2.报价结算清单'!T95&lt;&gt;0),'2.报价结算清单'!T95,"")</f>
        <v/>
      </c>
      <c r="Q89" s="216" t="str">
        <f>IF(F89="",J89,VLOOKUP(F89,框架条目清单!A:K,4,FALSE))</f>
        <v/>
      </c>
      <c r="R89" s="237" t="str">
        <f>IF($A89="","",'2.报价结算清单'!$K$86)</f>
        <v/>
      </c>
      <c r="S89" s="236" t="str">
        <f>IF($A89="","",'2.报价结算清单'!$E$86)</f>
        <v/>
      </c>
      <c r="T89" s="216" t="str">
        <f>IF(F89="","",VLOOKUP(F89,框架条目清单!A:K,7,FALSE))</f>
        <v/>
      </c>
      <c r="U89" s="216" t="str">
        <f>IF(F89="","",VLOOKUP(F89,框架条目清单!A:K,8,FALSE))</f>
        <v/>
      </c>
      <c r="V89" s="216" t="str">
        <f>IF(F89="","",VLOOKUP(F89,框架条目清单!A:K,9,FALSE))</f>
        <v/>
      </c>
    </row>
    <row r="90" spans="1:22">
      <c r="A90" s="216" t="str">
        <f>IF(AND('2.报价结算清单'!$P96&gt;0,'2.报价结算清单'!$B96&lt;&gt;0,'2.报价结算清单'!$F96&lt;&gt;0),'2.报价结算清单'!$F96,"")</f>
        <v/>
      </c>
      <c r="B90" s="216" t="str">
        <f>_xlfn.IFNA(VLOOKUP(A90,'3.框架内物料'!$A:$I,3,0),A90)</f>
        <v/>
      </c>
      <c r="C90" s="216" t="str">
        <f>IF(AND('2.报价结算清单'!$P96&gt;0,'2.报价结算清单'!$B96&lt;&gt;0,'2.报价结算清单'!C96&lt;&gt;0),'2.报价结算清单'!C96,"")</f>
        <v/>
      </c>
      <c r="D90" s="216" t="str">
        <f>IF(AND('2.报价结算清单'!$P96&gt;0,'2.报价结算清单'!$B96&lt;&gt;0,'2.报价结算清单'!D96&lt;&gt;0),'2.报价结算清单'!D96,"")</f>
        <v/>
      </c>
      <c r="E90" s="216" t="str">
        <f>IF(AND('2.报价结算清单'!$P96&gt;0,'2.报价结算清单'!$B96&lt;&gt;0,'2.报价结算清单'!E96&lt;&gt;0),'2.报价结算清单'!E96,"")</f>
        <v/>
      </c>
      <c r="F90" s="233" t="str">
        <f>_xlfn.IFNA(IF($A90="","",IF(VLOOKUP($A90,'3.框架内物料'!$A:$I,2,0)="","",VLOOKUP($A90,'3.框架内物料'!$A:$I,2,0))),"")</f>
        <v/>
      </c>
      <c r="G90" s="214" t="str">
        <f>IF(AND('2.报价结算清单'!$P96&gt;0,'2.报价结算清单'!$B96&lt;&gt;0,'2.报价结算清单'!H96&lt;&gt;0),'2.报价结算清单'!H96,"")</f>
        <v/>
      </c>
      <c r="H90" s="234" t="str">
        <f>IF(AND('2.报价结算清单'!$P96&gt;0,'2.报价结算清单'!$B96&lt;&gt;0,'2.报价结算清单'!$F96&lt;&gt;0),'2.报价结算清单'!J96,"")</f>
        <v/>
      </c>
      <c r="I90" s="233" t="str">
        <f>IF(AND('2.报价结算清单'!$P96&gt;0,'2.报价结算清单'!$B96&lt;&gt;0,'2.报价结算清单'!$F96&lt;&gt;0),'2.报价结算清单'!L96,"")</f>
        <v/>
      </c>
      <c r="J90" s="233" t="str">
        <f>IF(AND('2.报价结算清单'!$P96&gt;0,'2.报价结算清单'!$B96&lt;&gt;0,'2.报价结算清单'!I96&lt;&gt;0),'2.报价结算清单'!I96,"")</f>
        <v/>
      </c>
      <c r="K90" s="233" t="str">
        <f>IF(AND('2.报价结算清单'!$P96&gt;0,'2.报价结算清单'!$B96&lt;&gt;0,'2.报价结算清单'!$F96&lt;&gt;0),'2.报价结算清单'!N96,"")</f>
        <v/>
      </c>
      <c r="L90" s="233" t="str">
        <f>IF(AND('2.报价结算清单'!$P96&gt;0,'2.报价结算清单'!$B96&lt;&gt;0,'2.报价结算清单'!I96&lt;&gt;0),"天","")</f>
        <v/>
      </c>
      <c r="M90" s="236" t="str">
        <f t="shared" si="6"/>
        <v/>
      </c>
      <c r="N90" s="216" t="str">
        <f t="shared" si="7"/>
        <v/>
      </c>
      <c r="O90" s="216" t="str">
        <f>IF(AND('2.报价结算清单'!$P96&gt;0,'2.报价结算清单'!$B96&lt;&gt;0,'2.报价结算清单'!S96&lt;&gt;0),'2.报价结算清单'!S96,"")</f>
        <v/>
      </c>
      <c r="P90" s="216" t="str">
        <f>IF(AND('2.报价结算清单'!$P96&gt;0,'2.报价结算清单'!$B96&lt;&gt;0,'2.报价结算清单'!T96&lt;&gt;0),'2.报价结算清单'!T96,"")</f>
        <v/>
      </c>
      <c r="Q90" s="216" t="str">
        <f>IF(F90="",J90,VLOOKUP(F90,框架条目清单!A:K,4,FALSE))</f>
        <v/>
      </c>
      <c r="R90" s="237" t="str">
        <f>IF($A90="","",'2.报价结算清单'!$K$86)</f>
        <v/>
      </c>
      <c r="S90" s="236" t="str">
        <f>IF($A90="","",'2.报价结算清单'!$E$86)</f>
        <v/>
      </c>
      <c r="T90" s="216" t="str">
        <f>IF(F90="","",VLOOKUP(F90,框架条目清单!A:K,7,FALSE))</f>
        <v/>
      </c>
      <c r="U90" s="216" t="str">
        <f>IF(F90="","",VLOOKUP(F90,框架条目清单!A:K,8,FALSE))</f>
        <v/>
      </c>
      <c r="V90" s="216" t="str">
        <f>IF(F90="","",VLOOKUP(F90,框架条目清单!A:K,9,FALSE))</f>
        <v/>
      </c>
    </row>
    <row r="91" spans="1:22">
      <c r="A91" s="216" t="str">
        <f>IF(AND('2.报价结算清单'!$P97&gt;0,'2.报价结算清单'!$B97&lt;&gt;0,'2.报价结算清单'!$F97&lt;&gt;0),'2.报价结算清单'!$F97,"")</f>
        <v/>
      </c>
      <c r="B91" s="216" t="str">
        <f>_xlfn.IFNA(VLOOKUP(A91,'3.框架内物料'!$A:$I,3,0),A91)</f>
        <v/>
      </c>
      <c r="C91" s="216" t="str">
        <f>IF(AND('2.报价结算清单'!$P97&gt;0,'2.报价结算清单'!$B97&lt;&gt;0,'2.报价结算清单'!C97&lt;&gt;0),'2.报价结算清单'!C97,"")</f>
        <v/>
      </c>
      <c r="D91" s="216" t="str">
        <f>IF(AND('2.报价结算清单'!$P97&gt;0,'2.报价结算清单'!$B97&lt;&gt;0,'2.报价结算清单'!D97&lt;&gt;0),'2.报价结算清单'!D97,"")</f>
        <v/>
      </c>
      <c r="E91" s="216" t="str">
        <f>IF(AND('2.报价结算清单'!$P97&gt;0,'2.报价结算清单'!$B97&lt;&gt;0,'2.报价结算清单'!E97&lt;&gt;0),'2.报价结算清单'!E97,"")</f>
        <v/>
      </c>
      <c r="F91" s="233" t="str">
        <f>_xlfn.IFNA(IF($A91="","",IF(VLOOKUP($A91,'3.框架内物料'!$A:$I,2,0)="","",VLOOKUP($A91,'3.框架内物料'!$A:$I,2,0))),"")</f>
        <v/>
      </c>
      <c r="G91" s="214" t="str">
        <f>IF(AND('2.报价结算清单'!$P97&gt;0,'2.报价结算清单'!$B97&lt;&gt;0,'2.报价结算清单'!H97&lt;&gt;0),'2.报价结算清单'!H97,"")</f>
        <v/>
      </c>
      <c r="H91" s="234" t="str">
        <f>IF(AND('2.报价结算清单'!$P97&gt;0,'2.报价结算清单'!$B97&lt;&gt;0,'2.报价结算清单'!$F97&lt;&gt;0),'2.报价结算清单'!J97,"")</f>
        <v/>
      </c>
      <c r="I91" s="233" t="str">
        <f>IF(AND('2.报价结算清单'!$P97&gt;0,'2.报价结算清单'!$B97&lt;&gt;0,'2.报价结算清单'!$F97&lt;&gt;0),'2.报价结算清单'!L97,"")</f>
        <v/>
      </c>
      <c r="J91" s="233" t="str">
        <f>IF(AND('2.报价结算清单'!$P97&gt;0,'2.报价结算清单'!$B97&lt;&gt;0,'2.报价结算清单'!I97&lt;&gt;0),'2.报价结算清单'!I97,"")</f>
        <v/>
      </c>
      <c r="K91" s="233" t="str">
        <f>IF(AND('2.报价结算清单'!$P97&gt;0,'2.报价结算清单'!$B97&lt;&gt;0,'2.报价结算清单'!$F97&lt;&gt;0),'2.报价结算清单'!N97,"")</f>
        <v/>
      </c>
      <c r="L91" s="233" t="str">
        <f>IF(AND('2.报价结算清单'!$P97&gt;0,'2.报价结算清单'!$B97&lt;&gt;0,'2.报价结算清单'!I97&lt;&gt;0),"天","")</f>
        <v/>
      </c>
      <c r="M91" s="236" t="str">
        <f t="shared" si="6"/>
        <v/>
      </c>
      <c r="N91" s="216" t="str">
        <f t="shared" si="7"/>
        <v/>
      </c>
      <c r="O91" s="216" t="str">
        <f>IF(AND('2.报价结算清单'!$P97&gt;0,'2.报价结算清单'!$B97&lt;&gt;0,'2.报价结算清单'!S97&lt;&gt;0),'2.报价结算清单'!S97,"")</f>
        <v/>
      </c>
      <c r="P91" s="216" t="str">
        <f>IF(AND('2.报价结算清单'!$P97&gt;0,'2.报价结算清单'!$B97&lt;&gt;0,'2.报价结算清单'!T97&lt;&gt;0),'2.报价结算清单'!T97,"")</f>
        <v/>
      </c>
      <c r="Q91" s="216" t="str">
        <f>IF(F91="",J91,VLOOKUP(F91,框架条目清单!A:K,4,FALSE))</f>
        <v/>
      </c>
      <c r="R91" s="237" t="str">
        <f>IF($A91="","",'2.报价结算清单'!$K$86)</f>
        <v/>
      </c>
      <c r="S91" s="236" t="str">
        <f>IF($A91="","",'2.报价结算清单'!$E$86)</f>
        <v/>
      </c>
      <c r="T91" s="216" t="str">
        <f>IF(F91="","",VLOOKUP(F91,框架条目清单!A:K,7,FALSE))</f>
        <v/>
      </c>
      <c r="U91" s="216" t="str">
        <f>IF(F91="","",VLOOKUP(F91,框架条目清单!A:K,8,FALSE))</f>
        <v/>
      </c>
      <c r="V91" s="216" t="str">
        <f>IF(F91="","",VLOOKUP(F91,框架条目清单!A:K,9,FALSE))</f>
        <v/>
      </c>
    </row>
    <row r="92" spans="1:22">
      <c r="A92" s="216" t="str">
        <f>IF(AND('2.报价结算清单'!$P98&gt;0,'2.报价结算清单'!$B98&lt;&gt;0,'2.报价结算清单'!$F98&lt;&gt;0),'2.报价结算清单'!$F98,"")</f>
        <v/>
      </c>
      <c r="B92" s="216" t="str">
        <f>_xlfn.IFNA(VLOOKUP(A92,'3.框架内物料'!$A:$I,3,0),A92)</f>
        <v/>
      </c>
      <c r="C92" s="216" t="str">
        <f>IF(AND('2.报价结算清单'!$P98&gt;0,'2.报价结算清单'!$B98&lt;&gt;0,'2.报价结算清单'!C98&lt;&gt;0),'2.报价结算清单'!C98,"")</f>
        <v/>
      </c>
      <c r="D92" s="216" t="str">
        <f>IF(AND('2.报价结算清单'!$P98&gt;0,'2.报价结算清单'!$B98&lt;&gt;0,'2.报价结算清单'!D98&lt;&gt;0),'2.报价结算清单'!D98,"")</f>
        <v/>
      </c>
      <c r="E92" s="216" t="str">
        <f>IF(AND('2.报价结算清单'!$P98&gt;0,'2.报价结算清单'!$B98&lt;&gt;0,'2.报价结算清单'!E98&lt;&gt;0),'2.报价结算清单'!E98,"")</f>
        <v/>
      </c>
      <c r="F92" s="233" t="str">
        <f>_xlfn.IFNA(IF($A92="","",IF(VLOOKUP($A92,'3.框架内物料'!$A:$I,2,0)="","",VLOOKUP($A92,'3.框架内物料'!$A:$I,2,0))),"")</f>
        <v/>
      </c>
      <c r="G92" s="214" t="str">
        <f>IF(AND('2.报价结算清单'!$P98&gt;0,'2.报价结算清单'!$B98&lt;&gt;0,'2.报价结算清单'!H98&lt;&gt;0),'2.报价结算清单'!H98,"")</f>
        <v/>
      </c>
      <c r="H92" s="234" t="str">
        <f>IF(AND('2.报价结算清单'!$P98&gt;0,'2.报价结算清单'!$B98&lt;&gt;0,'2.报价结算清单'!$F98&lt;&gt;0),'2.报价结算清单'!J98,"")</f>
        <v/>
      </c>
      <c r="I92" s="233" t="str">
        <f>IF(AND('2.报价结算清单'!$P98&gt;0,'2.报价结算清单'!$B98&lt;&gt;0,'2.报价结算清单'!$F98&lt;&gt;0),'2.报价结算清单'!L98,"")</f>
        <v/>
      </c>
      <c r="J92" s="233" t="str">
        <f>IF(AND('2.报价结算清单'!$P98&gt;0,'2.报价结算清单'!$B98&lt;&gt;0,'2.报价结算清单'!I98&lt;&gt;0),'2.报价结算清单'!I98,"")</f>
        <v/>
      </c>
      <c r="K92" s="233" t="str">
        <f>IF(AND('2.报价结算清单'!$P98&gt;0,'2.报价结算清单'!$B98&lt;&gt;0,'2.报价结算清单'!$F98&lt;&gt;0),'2.报价结算清单'!N98,"")</f>
        <v/>
      </c>
      <c r="L92" s="233" t="str">
        <f>IF(AND('2.报价结算清单'!$P98&gt;0,'2.报价结算清单'!$B98&lt;&gt;0,'2.报价结算清单'!I98&lt;&gt;0),"天","")</f>
        <v/>
      </c>
      <c r="M92" s="236" t="str">
        <f t="shared" si="6"/>
        <v/>
      </c>
      <c r="N92" s="216" t="str">
        <f t="shared" si="7"/>
        <v/>
      </c>
      <c r="O92" s="216" t="str">
        <f>IF(AND('2.报价结算清单'!$P98&gt;0,'2.报价结算清单'!$B98&lt;&gt;0,'2.报价结算清单'!S98&lt;&gt;0),'2.报价结算清单'!S98,"")</f>
        <v/>
      </c>
      <c r="P92" s="216" t="str">
        <f>IF(AND('2.报价结算清单'!$P98&gt;0,'2.报价结算清单'!$B98&lt;&gt;0,'2.报价结算清单'!T98&lt;&gt;0),'2.报价结算清单'!T98,"")</f>
        <v/>
      </c>
      <c r="Q92" s="216" t="str">
        <f>IF(F92="",J92,VLOOKUP(F92,框架条目清单!A:K,4,FALSE))</f>
        <v/>
      </c>
      <c r="R92" s="237" t="str">
        <f>IF($A92="","",'2.报价结算清单'!$K$86)</f>
        <v/>
      </c>
      <c r="S92" s="236" t="str">
        <f>IF($A92="","",'2.报价结算清单'!$E$86)</f>
        <v/>
      </c>
      <c r="T92" s="216" t="str">
        <f>IF(F92="","",VLOOKUP(F92,框架条目清单!A:K,7,FALSE))</f>
        <v/>
      </c>
      <c r="U92" s="216" t="str">
        <f>IF(F92="","",VLOOKUP(F92,框架条目清单!A:K,8,FALSE))</f>
        <v/>
      </c>
      <c r="V92" s="216" t="str">
        <f>IF(F92="","",VLOOKUP(F92,框架条目清单!A:K,9,FALSE))</f>
        <v/>
      </c>
    </row>
    <row r="93" spans="1:22">
      <c r="A93" s="216" t="str">
        <f>IF(AND('2.报价结算清单'!$P99&gt;0,'2.报价结算清单'!$B99&lt;&gt;0,'2.报价结算清单'!$F99&lt;&gt;0),'2.报价结算清单'!$F99,"")</f>
        <v/>
      </c>
      <c r="B93" s="216" t="str">
        <f>_xlfn.IFNA(VLOOKUP(A93,'3.框架内物料'!$A:$I,3,0),A93)</f>
        <v/>
      </c>
      <c r="C93" s="216" t="str">
        <f>IF(AND('2.报价结算清单'!$P99&gt;0,'2.报价结算清单'!$B99&lt;&gt;0,'2.报价结算清单'!C99&lt;&gt;0),'2.报价结算清单'!C99,"")</f>
        <v/>
      </c>
      <c r="D93" s="216" t="str">
        <f>IF(AND('2.报价结算清单'!$P99&gt;0,'2.报价结算清单'!$B99&lt;&gt;0,'2.报价结算清单'!D99&lt;&gt;0),'2.报价结算清单'!D99,"")</f>
        <v/>
      </c>
      <c r="E93" s="216" t="str">
        <f>IF(AND('2.报价结算清单'!$P99&gt;0,'2.报价结算清单'!$B99&lt;&gt;0,'2.报价结算清单'!E99&lt;&gt;0),'2.报价结算清单'!E99,"")</f>
        <v/>
      </c>
      <c r="F93" s="233" t="str">
        <f>_xlfn.IFNA(IF($A93="","",IF(VLOOKUP($A93,'3.框架内物料'!$A:$I,2,0)="","",VLOOKUP($A93,'3.框架内物料'!$A:$I,2,0))),"")</f>
        <v/>
      </c>
      <c r="G93" s="214" t="str">
        <f>IF(AND('2.报价结算清单'!$P99&gt;0,'2.报价结算清单'!$B99&lt;&gt;0,'2.报价结算清单'!H99&lt;&gt;0),'2.报价结算清单'!H99,"")</f>
        <v/>
      </c>
      <c r="H93" s="234" t="str">
        <f>IF(AND('2.报价结算清单'!$P99&gt;0,'2.报价结算清单'!$B99&lt;&gt;0,'2.报价结算清单'!$F99&lt;&gt;0),'2.报价结算清单'!J99,"")</f>
        <v/>
      </c>
      <c r="I93" s="233" t="str">
        <f>IF(AND('2.报价结算清单'!$P99&gt;0,'2.报价结算清单'!$B99&lt;&gt;0,'2.报价结算清单'!$F99&lt;&gt;0),'2.报价结算清单'!L99,"")</f>
        <v/>
      </c>
      <c r="J93" s="233" t="str">
        <f>IF(AND('2.报价结算清单'!$P99&gt;0,'2.报价结算清单'!$B99&lt;&gt;0,'2.报价结算清单'!I99&lt;&gt;0),'2.报价结算清单'!I99,"")</f>
        <v/>
      </c>
      <c r="K93" s="233" t="str">
        <f>IF(AND('2.报价结算清单'!$P99&gt;0,'2.报价结算清单'!$B99&lt;&gt;0,'2.报价结算清单'!$F99&lt;&gt;0),'2.报价结算清单'!N99,"")</f>
        <v/>
      </c>
      <c r="L93" s="233" t="str">
        <f>IF(AND('2.报价结算清单'!$P99&gt;0,'2.报价结算清单'!$B99&lt;&gt;0,'2.报价结算清单'!I99&lt;&gt;0),"天","")</f>
        <v/>
      </c>
      <c r="M93" s="236" t="str">
        <f t="shared" si="6"/>
        <v/>
      </c>
      <c r="N93" s="216" t="str">
        <f t="shared" si="7"/>
        <v/>
      </c>
      <c r="O93" s="216" t="str">
        <f>IF(AND('2.报价结算清单'!$P99&gt;0,'2.报价结算清单'!$B99&lt;&gt;0,'2.报价结算清单'!S99&lt;&gt;0),'2.报价结算清单'!S99,"")</f>
        <v/>
      </c>
      <c r="P93" s="216" t="str">
        <f>IF(AND('2.报价结算清单'!$P99&gt;0,'2.报价结算清单'!$B99&lt;&gt;0,'2.报价结算清单'!T99&lt;&gt;0),'2.报价结算清单'!T99,"")</f>
        <v/>
      </c>
      <c r="Q93" s="216" t="str">
        <f>IF(F93="",J93,VLOOKUP(F93,框架条目清单!A:K,4,FALSE))</f>
        <v/>
      </c>
      <c r="R93" s="237" t="str">
        <f>IF($A93="","",'2.报价结算清单'!$K$86)</f>
        <v/>
      </c>
      <c r="S93" s="236" t="str">
        <f>IF($A93="","",'2.报价结算清单'!$E$86)</f>
        <v/>
      </c>
      <c r="T93" s="216" t="str">
        <f>IF(F93="","",VLOOKUP(F93,框架条目清单!A:K,7,FALSE))</f>
        <v/>
      </c>
      <c r="U93" s="216" t="str">
        <f>IF(F93="","",VLOOKUP(F93,框架条目清单!A:K,8,FALSE))</f>
        <v/>
      </c>
      <c r="V93" s="216" t="str">
        <f>IF(F93="","",VLOOKUP(F93,框架条目清单!A:K,9,FALSE))</f>
        <v/>
      </c>
    </row>
    <row r="94" spans="1:22">
      <c r="A94" s="216" t="str">
        <f>IF(AND('2.报价结算清单'!$P100&gt;0,'2.报价结算清单'!$B100&lt;&gt;0,'2.报价结算清单'!$F100&lt;&gt;0),'2.报价结算清单'!$F100,"")</f>
        <v/>
      </c>
      <c r="B94" s="216" t="str">
        <f>_xlfn.IFNA(VLOOKUP(A94,'3.框架内物料'!$A:$I,3,0),A94)</f>
        <v/>
      </c>
      <c r="C94" s="216" t="str">
        <f>IF(AND('2.报价结算清单'!$P100&gt;0,'2.报价结算清单'!$B100&lt;&gt;0,'2.报价结算清单'!C100&lt;&gt;0),'2.报价结算清单'!C100,"")</f>
        <v/>
      </c>
      <c r="D94" s="216" t="str">
        <f>IF(AND('2.报价结算清单'!$P100&gt;0,'2.报价结算清单'!$B100&lt;&gt;0,'2.报价结算清单'!D100&lt;&gt;0),'2.报价结算清单'!D100,"")</f>
        <v/>
      </c>
      <c r="E94" s="216" t="str">
        <f>IF(AND('2.报价结算清单'!$P100&gt;0,'2.报价结算清单'!$B100&lt;&gt;0,'2.报价结算清单'!E100&lt;&gt;0),'2.报价结算清单'!E100,"")</f>
        <v/>
      </c>
      <c r="F94" s="233" t="str">
        <f>_xlfn.IFNA(IF($A94="","",IF(VLOOKUP($A94,'3.框架内物料'!$A:$I,2,0)="","",VLOOKUP($A94,'3.框架内物料'!$A:$I,2,0))),"")</f>
        <v/>
      </c>
      <c r="G94" s="214" t="str">
        <f>IF(AND('2.报价结算清单'!$P100&gt;0,'2.报价结算清单'!$B100&lt;&gt;0,'2.报价结算清单'!H100&lt;&gt;0),'2.报价结算清单'!H100,"")</f>
        <v/>
      </c>
      <c r="H94" s="234" t="str">
        <f>IF(AND('2.报价结算清单'!$P100&gt;0,'2.报价结算清单'!$B100&lt;&gt;0,'2.报价结算清单'!$F100&lt;&gt;0),'2.报价结算清单'!J100,"")</f>
        <v/>
      </c>
      <c r="I94" s="233" t="str">
        <f>IF(AND('2.报价结算清单'!$P100&gt;0,'2.报价结算清单'!$B100&lt;&gt;0,'2.报价结算清单'!$F100&lt;&gt;0),'2.报价结算清单'!L100,"")</f>
        <v/>
      </c>
      <c r="J94" s="233" t="str">
        <f>IF(AND('2.报价结算清单'!$P100&gt;0,'2.报价结算清单'!$B100&lt;&gt;0,'2.报价结算清单'!I100&lt;&gt;0),'2.报价结算清单'!I100,"")</f>
        <v/>
      </c>
      <c r="K94" s="233" t="str">
        <f>IF(AND('2.报价结算清单'!$P100&gt;0,'2.报价结算清单'!$B100&lt;&gt;0,'2.报价结算清单'!$F100&lt;&gt;0),'2.报价结算清单'!N100,"")</f>
        <v/>
      </c>
      <c r="L94" s="233" t="str">
        <f>IF(AND('2.报价结算清单'!$P100&gt;0,'2.报价结算清单'!$B100&lt;&gt;0,'2.报价结算清单'!I100&lt;&gt;0),"天","")</f>
        <v/>
      </c>
      <c r="M94" s="236" t="str">
        <f t="shared" si="6"/>
        <v/>
      </c>
      <c r="N94" s="216" t="str">
        <f t="shared" si="7"/>
        <v/>
      </c>
      <c r="O94" s="216" t="str">
        <f>IF(AND('2.报价结算清单'!$P100&gt;0,'2.报价结算清单'!$B100&lt;&gt;0,'2.报价结算清单'!S100&lt;&gt;0),'2.报价结算清单'!S100,"")</f>
        <v/>
      </c>
      <c r="P94" s="216" t="str">
        <f>IF(AND('2.报价结算清单'!$P100&gt;0,'2.报价结算清单'!$B100&lt;&gt;0,'2.报价结算清单'!T100&lt;&gt;0),'2.报价结算清单'!T100,"")</f>
        <v/>
      </c>
      <c r="Q94" s="216" t="str">
        <f>IF(F94="",J94,VLOOKUP(F94,框架条目清单!A:K,4,FALSE))</f>
        <v/>
      </c>
      <c r="R94" s="237" t="str">
        <f>IF($A94="","",'2.报价结算清单'!$K$86)</f>
        <v/>
      </c>
      <c r="S94" s="236" t="str">
        <f>IF($A94="","",'2.报价结算清单'!$E$86)</f>
        <v/>
      </c>
      <c r="T94" s="216" t="str">
        <f>IF(F94="","",VLOOKUP(F94,框架条目清单!A:K,7,FALSE))</f>
        <v/>
      </c>
      <c r="U94" s="216" t="str">
        <f>IF(F94="","",VLOOKUP(F94,框架条目清单!A:K,8,FALSE))</f>
        <v/>
      </c>
      <c r="V94" s="216" t="str">
        <f>IF(F94="","",VLOOKUP(F94,框架条目清单!A:K,9,FALSE))</f>
        <v/>
      </c>
    </row>
    <row r="95" spans="1:22">
      <c r="A95" s="216" t="str">
        <f>IF(AND('2.报价结算清单'!$P101&gt;0,'2.报价结算清单'!$B101&lt;&gt;0,'2.报价结算清单'!$F101&lt;&gt;0),'2.报价结算清单'!$F101,"")</f>
        <v/>
      </c>
      <c r="B95" s="216" t="str">
        <f>_xlfn.IFNA(VLOOKUP(A95,'3.框架内物料'!$A:$I,3,0),A95)</f>
        <v/>
      </c>
      <c r="C95" s="216" t="str">
        <f>IF(AND('2.报价结算清单'!$P101&gt;0,'2.报价结算清单'!$B101&lt;&gt;0,'2.报价结算清单'!C101&lt;&gt;0),'2.报价结算清单'!C101,"")</f>
        <v/>
      </c>
      <c r="D95" s="216" t="str">
        <f>IF(AND('2.报价结算清单'!$P101&gt;0,'2.报价结算清单'!$B101&lt;&gt;0,'2.报价结算清单'!D101&lt;&gt;0),'2.报价结算清单'!D101,"")</f>
        <v/>
      </c>
      <c r="E95" s="216" t="str">
        <f>IF(AND('2.报价结算清单'!$P101&gt;0,'2.报价结算清单'!$B101&lt;&gt;0,'2.报价结算清单'!E101&lt;&gt;0),'2.报价结算清单'!E101,"")</f>
        <v/>
      </c>
      <c r="F95" s="233" t="str">
        <f>_xlfn.IFNA(IF($A95="","",IF(VLOOKUP($A95,'3.框架内物料'!$A:$I,2,0)="","",VLOOKUP($A95,'3.框架内物料'!$A:$I,2,0))),"")</f>
        <v/>
      </c>
      <c r="G95" s="214" t="str">
        <f>IF(AND('2.报价结算清单'!$P101&gt;0,'2.报价结算清单'!$B101&lt;&gt;0,'2.报价结算清单'!H101&lt;&gt;0),'2.报价结算清单'!H101,"")</f>
        <v/>
      </c>
      <c r="H95" s="234" t="str">
        <f>IF(AND('2.报价结算清单'!$P101&gt;0,'2.报价结算清单'!$B101&lt;&gt;0,'2.报价结算清单'!$F101&lt;&gt;0),'2.报价结算清单'!J101,"")</f>
        <v/>
      </c>
      <c r="I95" s="233" t="str">
        <f>IF(AND('2.报价结算清单'!$P101&gt;0,'2.报价结算清单'!$B101&lt;&gt;0,'2.报价结算清单'!$F101&lt;&gt;0),'2.报价结算清单'!L101,"")</f>
        <v/>
      </c>
      <c r="J95" s="233" t="str">
        <f>IF(AND('2.报价结算清单'!$P101&gt;0,'2.报价结算清单'!$B101&lt;&gt;0,'2.报价结算清单'!I101&lt;&gt;0),'2.报价结算清单'!I101,"")</f>
        <v/>
      </c>
      <c r="K95" s="233" t="str">
        <f>IF(AND('2.报价结算清单'!$P101&gt;0,'2.报价结算清单'!$B101&lt;&gt;0,'2.报价结算清单'!$F101&lt;&gt;0),'2.报价结算清单'!N101,"")</f>
        <v/>
      </c>
      <c r="L95" s="233" t="str">
        <f>IF(AND('2.报价结算清单'!$P101&gt;0,'2.报价结算清单'!$B101&lt;&gt;0,'2.报价结算清单'!I101&lt;&gt;0),"天","")</f>
        <v/>
      </c>
      <c r="M95" s="236" t="str">
        <f t="shared" si="6"/>
        <v/>
      </c>
      <c r="N95" s="216" t="str">
        <f t="shared" si="7"/>
        <v/>
      </c>
      <c r="O95" s="216" t="str">
        <f>IF(AND('2.报价结算清单'!$P101&gt;0,'2.报价结算清单'!$B101&lt;&gt;0,'2.报价结算清单'!S101&lt;&gt;0),'2.报价结算清单'!S101,"")</f>
        <v/>
      </c>
      <c r="P95" s="216" t="str">
        <f>IF(AND('2.报价结算清单'!$P101&gt;0,'2.报价结算清单'!$B101&lt;&gt;0,'2.报价结算清单'!T101&lt;&gt;0),'2.报价结算清单'!T101,"")</f>
        <v/>
      </c>
      <c r="Q95" s="216" t="str">
        <f>IF(F95="",J95,VLOOKUP(F95,框架条目清单!A:K,4,FALSE))</f>
        <v/>
      </c>
      <c r="R95" s="237" t="str">
        <f>IF($A95="","",'2.报价结算清单'!$K$86)</f>
        <v/>
      </c>
      <c r="S95" s="236" t="str">
        <f>IF($A95="","",'2.报价结算清单'!$E$86)</f>
        <v/>
      </c>
      <c r="T95" s="216" t="str">
        <f>IF(F95="","",VLOOKUP(F95,框架条目清单!A:K,7,FALSE))</f>
        <v/>
      </c>
      <c r="U95" s="216" t="str">
        <f>IF(F95="","",VLOOKUP(F95,框架条目清单!A:K,8,FALSE))</f>
        <v/>
      </c>
      <c r="V95" s="216" t="str">
        <f>IF(F95="","",VLOOKUP(F95,框架条目清单!A:K,9,FALSE))</f>
        <v/>
      </c>
    </row>
    <row r="96" spans="1:22">
      <c r="A96" s="216" t="str">
        <f>IF(AND('2.报价结算清单'!$P102&gt;0,'2.报价结算清单'!$B102&lt;&gt;0,'2.报价结算清单'!$F102&lt;&gt;0),'2.报价结算清单'!$F102,"")</f>
        <v/>
      </c>
      <c r="B96" s="216" t="str">
        <f>_xlfn.IFNA(VLOOKUP(A96,'3.框架内物料'!$A:$I,3,0),A96)</f>
        <v/>
      </c>
      <c r="C96" s="216" t="str">
        <f>IF(AND('2.报价结算清单'!$P102&gt;0,'2.报价结算清单'!$B102&lt;&gt;0,'2.报价结算清单'!C102&lt;&gt;0),'2.报价结算清单'!C102,"")</f>
        <v/>
      </c>
      <c r="D96" s="216" t="str">
        <f>IF(AND('2.报价结算清单'!$P102&gt;0,'2.报价结算清单'!$B102&lt;&gt;0,'2.报价结算清单'!D102&lt;&gt;0),'2.报价结算清单'!D102,"")</f>
        <v/>
      </c>
      <c r="E96" s="216" t="str">
        <f>IF(AND('2.报价结算清单'!$P102&gt;0,'2.报价结算清单'!$B102&lt;&gt;0,'2.报价结算清单'!E102&lt;&gt;0),'2.报价结算清单'!E102,"")</f>
        <v/>
      </c>
      <c r="F96" s="233" t="str">
        <f>_xlfn.IFNA(IF($A96="","",IF(VLOOKUP($A96,'3.框架内物料'!$A:$I,2,0)="","",VLOOKUP($A96,'3.框架内物料'!$A:$I,2,0))),"")</f>
        <v/>
      </c>
      <c r="G96" s="214" t="str">
        <f>IF(AND('2.报价结算清单'!$P102&gt;0,'2.报价结算清单'!$B102&lt;&gt;0,'2.报价结算清单'!H102&lt;&gt;0),'2.报价结算清单'!H102,"")</f>
        <v/>
      </c>
      <c r="H96" s="234" t="str">
        <f>IF(AND('2.报价结算清单'!$P102&gt;0,'2.报价结算清单'!$B102&lt;&gt;0,'2.报价结算清单'!$F102&lt;&gt;0),'2.报价结算清单'!J102,"")</f>
        <v/>
      </c>
      <c r="I96" s="233" t="str">
        <f>IF(AND('2.报价结算清单'!$P102&gt;0,'2.报价结算清单'!$B102&lt;&gt;0,'2.报价结算清单'!$F102&lt;&gt;0),'2.报价结算清单'!L102,"")</f>
        <v/>
      </c>
      <c r="J96" s="233" t="str">
        <f>IF(AND('2.报价结算清单'!$P102&gt;0,'2.报价结算清单'!$B102&lt;&gt;0,'2.报价结算清单'!I102&lt;&gt;0),'2.报价结算清单'!I102,"")</f>
        <v/>
      </c>
      <c r="K96" s="233" t="str">
        <f>IF(AND('2.报价结算清单'!$P102&gt;0,'2.报价结算清单'!$B102&lt;&gt;0,'2.报价结算清单'!$F102&lt;&gt;0),'2.报价结算清单'!N102,"")</f>
        <v/>
      </c>
      <c r="L96" s="233" t="str">
        <f>IF(AND('2.报价结算清单'!$P102&gt;0,'2.报价结算清单'!$B102&lt;&gt;0,'2.报价结算清单'!I102&lt;&gt;0),"天","")</f>
        <v/>
      </c>
      <c r="M96" s="236" t="str">
        <f t="shared" si="6"/>
        <v/>
      </c>
      <c r="N96" s="216" t="str">
        <f t="shared" si="7"/>
        <v/>
      </c>
      <c r="O96" s="216" t="str">
        <f>IF(AND('2.报价结算清单'!$P102&gt;0,'2.报价结算清单'!$B102&lt;&gt;0,'2.报价结算清单'!S102&lt;&gt;0),'2.报价结算清单'!S102,"")</f>
        <v/>
      </c>
      <c r="P96" s="216" t="str">
        <f>IF(AND('2.报价结算清单'!$P102&gt;0,'2.报价结算清单'!$B102&lt;&gt;0,'2.报价结算清单'!T102&lt;&gt;0),'2.报价结算清单'!T102,"")</f>
        <v/>
      </c>
      <c r="Q96" s="216" t="str">
        <f>IF(F96="",J96,VLOOKUP(F96,框架条目清单!A:K,4,FALSE))</f>
        <v/>
      </c>
      <c r="R96" s="237" t="str">
        <f>IF($A96="","",'2.报价结算清单'!$K$86)</f>
        <v/>
      </c>
      <c r="S96" s="236" t="str">
        <f>IF($A96="","",'2.报价结算清单'!$E$86)</f>
        <v/>
      </c>
      <c r="T96" s="216" t="str">
        <f>IF(F96="","",VLOOKUP(F96,框架条目清单!A:K,7,FALSE))</f>
        <v/>
      </c>
      <c r="U96" s="216" t="str">
        <f>IF(F96="","",VLOOKUP(F96,框架条目清单!A:K,8,FALSE))</f>
        <v/>
      </c>
      <c r="V96" s="216" t="str">
        <f>IF(F96="","",VLOOKUP(F96,框架条目清单!A:K,9,FALSE))</f>
        <v/>
      </c>
    </row>
    <row r="97" spans="1:22">
      <c r="A97" s="216" t="str">
        <f>IF(AND('2.报价结算清单'!$P103&gt;0,'2.报价结算清单'!$B103&lt;&gt;0,'2.报价结算清单'!$F103&lt;&gt;0),'2.报价结算清单'!$F103,"")</f>
        <v/>
      </c>
      <c r="B97" s="216" t="str">
        <f>_xlfn.IFNA(VLOOKUP(A97,'3.框架内物料'!$A:$I,3,0),A97)</f>
        <v/>
      </c>
      <c r="C97" s="216" t="str">
        <f>IF(AND('2.报价结算清单'!$P103&gt;0,'2.报价结算清单'!$B103&lt;&gt;0,'2.报价结算清单'!C103&lt;&gt;0),'2.报价结算清单'!C103,"")</f>
        <v/>
      </c>
      <c r="D97" s="216" t="str">
        <f>IF(AND('2.报价结算清单'!$P103&gt;0,'2.报价结算清单'!$B103&lt;&gt;0,'2.报价结算清单'!D103&lt;&gt;0),'2.报价结算清单'!D103,"")</f>
        <v/>
      </c>
      <c r="E97" s="216" t="str">
        <f>IF(AND('2.报价结算清单'!$P103&gt;0,'2.报价结算清单'!$B103&lt;&gt;0,'2.报价结算清单'!E103&lt;&gt;0),'2.报价结算清单'!E103,"")</f>
        <v/>
      </c>
      <c r="F97" s="233" t="str">
        <f>_xlfn.IFNA(IF($A97="","",IF(VLOOKUP($A97,'3.框架内物料'!$A:$I,2,0)="","",VLOOKUP($A97,'3.框架内物料'!$A:$I,2,0))),"")</f>
        <v/>
      </c>
      <c r="G97" s="214" t="str">
        <f>IF(AND('2.报价结算清单'!$P103&gt;0,'2.报价结算清单'!$B103&lt;&gt;0,'2.报价结算清单'!H103&lt;&gt;0),'2.报价结算清单'!H103,"")</f>
        <v/>
      </c>
      <c r="H97" s="234" t="str">
        <f>IF(AND('2.报价结算清单'!$P103&gt;0,'2.报价结算清单'!$B103&lt;&gt;0,'2.报价结算清单'!$F103&lt;&gt;0),'2.报价结算清单'!J103,"")</f>
        <v/>
      </c>
      <c r="I97" s="233" t="str">
        <f>IF(AND('2.报价结算清单'!$P103&gt;0,'2.报价结算清单'!$B103&lt;&gt;0,'2.报价结算清单'!$F103&lt;&gt;0),'2.报价结算清单'!L103,"")</f>
        <v/>
      </c>
      <c r="J97" s="233" t="str">
        <f>IF(AND('2.报价结算清单'!$P103&gt;0,'2.报价结算清单'!$B103&lt;&gt;0,'2.报价结算清单'!I103&lt;&gt;0),'2.报价结算清单'!I103,"")</f>
        <v/>
      </c>
      <c r="K97" s="233" t="str">
        <f>IF(AND('2.报价结算清单'!$P103&gt;0,'2.报价结算清单'!$B103&lt;&gt;0,'2.报价结算清单'!$F103&lt;&gt;0),'2.报价结算清单'!N103,"")</f>
        <v/>
      </c>
      <c r="L97" s="233" t="str">
        <f>IF(AND('2.报价结算清单'!$P103&gt;0,'2.报价结算清单'!$B103&lt;&gt;0,'2.报价结算清单'!I103&lt;&gt;0),"天","")</f>
        <v/>
      </c>
      <c r="M97" s="236" t="str">
        <f t="shared" si="6"/>
        <v/>
      </c>
      <c r="N97" s="216" t="str">
        <f t="shared" si="7"/>
        <v/>
      </c>
      <c r="O97" s="216" t="str">
        <f>IF(AND('2.报价结算清单'!$P103&gt;0,'2.报价结算清单'!$B103&lt;&gt;0,'2.报价结算清单'!S103&lt;&gt;0),'2.报价结算清单'!S103,"")</f>
        <v/>
      </c>
      <c r="P97" s="216" t="str">
        <f>IF(AND('2.报价结算清单'!$P103&gt;0,'2.报价结算清单'!$B103&lt;&gt;0,'2.报价结算清单'!T103&lt;&gt;0),'2.报价结算清单'!T103,"")</f>
        <v/>
      </c>
      <c r="Q97" s="216" t="str">
        <f>IF(F97="",J97,VLOOKUP(F97,框架条目清单!A:K,4,FALSE))</f>
        <v/>
      </c>
      <c r="R97" s="237" t="str">
        <f>IF($A97="","",'2.报价结算清单'!$K$86)</f>
        <v/>
      </c>
      <c r="S97" s="236" t="str">
        <f>IF($A97="","",'2.报价结算清单'!$E$86)</f>
        <v/>
      </c>
      <c r="T97" s="216" t="str">
        <f>IF(F97="","",VLOOKUP(F97,框架条目清单!A:K,7,FALSE))</f>
        <v/>
      </c>
      <c r="U97" s="216" t="str">
        <f>IF(F97="","",VLOOKUP(F97,框架条目清单!A:K,8,FALSE))</f>
        <v/>
      </c>
      <c r="V97" s="216" t="str">
        <f>IF(F97="","",VLOOKUP(F97,框架条目清单!A:K,9,FALSE))</f>
        <v/>
      </c>
    </row>
    <row r="98" spans="1:22">
      <c r="A98" s="216" t="str">
        <f>IF(AND('2.报价结算清单'!$P104&gt;0,'2.报价结算清单'!$B104&lt;&gt;0,'2.报价结算清单'!$F104&lt;&gt;0),'2.报价结算清单'!$F104,"")</f>
        <v/>
      </c>
      <c r="B98" s="216" t="str">
        <f>_xlfn.IFNA(VLOOKUP(A98,'3.框架内物料'!$A:$I,3,0),A98)</f>
        <v/>
      </c>
      <c r="C98" s="216" t="str">
        <f>IF(AND('2.报价结算清单'!$P104&gt;0,'2.报价结算清单'!$B104&lt;&gt;0,'2.报价结算清单'!C104&lt;&gt;0),'2.报价结算清单'!C104,"")</f>
        <v/>
      </c>
      <c r="D98" s="216" t="str">
        <f>IF(AND('2.报价结算清单'!$P104&gt;0,'2.报价结算清单'!$B104&lt;&gt;0,'2.报价结算清单'!D104&lt;&gt;0),'2.报价结算清单'!D104,"")</f>
        <v/>
      </c>
      <c r="E98" s="216" t="str">
        <f>IF(AND('2.报价结算清单'!$P104&gt;0,'2.报价结算清单'!$B104&lt;&gt;0,'2.报价结算清单'!E104&lt;&gt;0),'2.报价结算清单'!E104,"")</f>
        <v/>
      </c>
      <c r="F98" s="233" t="str">
        <f>_xlfn.IFNA(IF($A98="","",IF(VLOOKUP($A98,'3.框架内物料'!$A:$I,2,0)="","",VLOOKUP($A98,'3.框架内物料'!$A:$I,2,0))),"")</f>
        <v/>
      </c>
      <c r="G98" s="214" t="str">
        <f>IF(AND('2.报价结算清单'!$P104&gt;0,'2.报价结算清单'!$B104&lt;&gt;0,'2.报价结算清单'!H104&lt;&gt;0),'2.报价结算清单'!H104,"")</f>
        <v/>
      </c>
      <c r="H98" s="234" t="str">
        <f>IF(AND('2.报价结算清单'!$P104&gt;0,'2.报价结算清单'!$B104&lt;&gt;0,'2.报价结算清单'!$F104&lt;&gt;0),'2.报价结算清单'!J104,"")</f>
        <v/>
      </c>
      <c r="I98" s="233" t="str">
        <f>IF(AND('2.报价结算清单'!$P104&gt;0,'2.报价结算清单'!$B104&lt;&gt;0,'2.报价结算清单'!$F104&lt;&gt;0),'2.报价结算清单'!L104,"")</f>
        <v/>
      </c>
      <c r="J98" s="233" t="str">
        <f>IF(AND('2.报价结算清单'!$P104&gt;0,'2.报价结算清单'!$B104&lt;&gt;0,'2.报价结算清单'!I104&lt;&gt;0),'2.报价结算清单'!I104,"")</f>
        <v/>
      </c>
      <c r="K98" s="233" t="str">
        <f>IF(AND('2.报价结算清单'!$P104&gt;0,'2.报价结算清单'!$B104&lt;&gt;0,'2.报价结算清单'!$F104&lt;&gt;0),'2.报价结算清单'!N104,"")</f>
        <v/>
      </c>
      <c r="L98" s="233" t="str">
        <f>IF(AND('2.报价结算清单'!$P104&gt;0,'2.报价结算清单'!$B104&lt;&gt;0,'2.报价结算清单'!I104&lt;&gt;0),"天","")</f>
        <v/>
      </c>
      <c r="M98" s="236" t="str">
        <f t="shared" si="6"/>
        <v/>
      </c>
      <c r="N98" s="216" t="str">
        <f t="shared" si="7"/>
        <v/>
      </c>
      <c r="O98" s="216" t="str">
        <f>IF(AND('2.报价结算清单'!$P104&gt;0,'2.报价结算清单'!$B104&lt;&gt;0,'2.报价结算清单'!S104&lt;&gt;0),'2.报价结算清单'!S104,"")</f>
        <v/>
      </c>
      <c r="P98" s="216" t="str">
        <f>IF(AND('2.报价结算清单'!$P104&gt;0,'2.报价结算清单'!$B104&lt;&gt;0,'2.报价结算清单'!T104&lt;&gt;0),'2.报价结算清单'!T104,"")</f>
        <v/>
      </c>
      <c r="Q98" s="216" t="str">
        <f>IF(F98="",J98,VLOOKUP(F98,框架条目清单!A:K,4,FALSE))</f>
        <v/>
      </c>
      <c r="R98" s="237" t="str">
        <f>IF($A98="","",'2.报价结算清单'!$K$86)</f>
        <v/>
      </c>
      <c r="S98" s="236" t="str">
        <f>IF($A98="","",'2.报价结算清单'!$E$86)</f>
        <v/>
      </c>
      <c r="T98" s="216" t="str">
        <f>IF(F98="","",VLOOKUP(F98,框架条目清单!A:K,7,FALSE))</f>
        <v/>
      </c>
      <c r="U98" s="216" t="str">
        <f>IF(F98="","",VLOOKUP(F98,框架条目清单!A:K,8,FALSE))</f>
        <v/>
      </c>
      <c r="V98" s="216" t="str">
        <f>IF(F98="","",VLOOKUP(F98,框架条目清单!A:K,9,FALSE))</f>
        <v/>
      </c>
    </row>
    <row r="99" spans="1:22">
      <c r="A99" s="216" t="str">
        <f>IF(AND('2.报价结算清单'!$P105&gt;0,'2.报价结算清单'!$B105&lt;&gt;0,'2.报价结算清单'!$F105&lt;&gt;0),'2.报价结算清单'!$F105,"")</f>
        <v/>
      </c>
      <c r="B99" s="216" t="str">
        <f>_xlfn.IFNA(VLOOKUP(A99,'3.框架内物料'!$A:$I,3,0),A99)</f>
        <v/>
      </c>
      <c r="C99" s="216" t="str">
        <f>IF(AND('2.报价结算清单'!$P105&gt;0,'2.报价结算清单'!$B105&lt;&gt;0,'2.报价结算清单'!C105&lt;&gt;0),'2.报价结算清单'!C105,"")</f>
        <v/>
      </c>
      <c r="D99" s="216" t="str">
        <f>IF(AND('2.报价结算清单'!$P105&gt;0,'2.报价结算清单'!$B105&lt;&gt;0,'2.报价结算清单'!D105&lt;&gt;0),'2.报价结算清单'!D105,"")</f>
        <v/>
      </c>
      <c r="E99" s="216" t="str">
        <f>IF(AND('2.报价结算清单'!$P105&gt;0,'2.报价结算清单'!$B105&lt;&gt;0,'2.报价结算清单'!E105&lt;&gt;0),'2.报价结算清单'!E105,"")</f>
        <v/>
      </c>
      <c r="F99" s="233" t="str">
        <f>_xlfn.IFNA(IF($A99="","",IF(VLOOKUP($A99,'3.框架内物料'!$A:$I,2,0)="","",VLOOKUP($A99,'3.框架内物料'!$A:$I,2,0))),"")</f>
        <v/>
      </c>
      <c r="G99" s="214" t="str">
        <f>IF(AND('2.报价结算清单'!$P105&gt;0,'2.报价结算清单'!$B105&lt;&gt;0,'2.报价结算清单'!H105&lt;&gt;0),'2.报价结算清单'!H105,"")</f>
        <v/>
      </c>
      <c r="H99" s="234" t="str">
        <f>IF(AND('2.报价结算清单'!$P105&gt;0,'2.报价结算清单'!$B105&lt;&gt;0,'2.报价结算清单'!$F105&lt;&gt;0),'2.报价结算清单'!J105,"")</f>
        <v/>
      </c>
      <c r="I99" s="233" t="str">
        <f>IF(AND('2.报价结算清单'!$P105&gt;0,'2.报价结算清单'!$B105&lt;&gt;0,'2.报价结算清单'!$F105&lt;&gt;0),'2.报价结算清单'!L105,"")</f>
        <v/>
      </c>
      <c r="J99" s="233" t="str">
        <f>IF(AND('2.报价结算清单'!$P105&gt;0,'2.报价结算清单'!$B105&lt;&gt;0,'2.报价结算清单'!I105&lt;&gt;0),'2.报价结算清单'!I105,"")</f>
        <v/>
      </c>
      <c r="K99" s="233" t="str">
        <f>IF(AND('2.报价结算清单'!$P105&gt;0,'2.报价结算清单'!$B105&lt;&gt;0,'2.报价结算清单'!$F105&lt;&gt;0),'2.报价结算清单'!N105,"")</f>
        <v/>
      </c>
      <c r="L99" s="233" t="str">
        <f>IF(AND('2.报价结算清单'!$P105&gt;0,'2.报价结算清单'!$B105&lt;&gt;0,'2.报价结算清单'!I105&lt;&gt;0),"天","")</f>
        <v/>
      </c>
      <c r="M99" s="236" t="str">
        <f t="shared" si="6"/>
        <v/>
      </c>
      <c r="N99" s="216" t="str">
        <f t="shared" si="7"/>
        <v/>
      </c>
      <c r="O99" s="216" t="str">
        <f>IF(AND('2.报价结算清单'!$P105&gt;0,'2.报价结算清单'!$B105&lt;&gt;0,'2.报价结算清单'!S105&lt;&gt;0),'2.报价结算清单'!S105,"")</f>
        <v/>
      </c>
      <c r="P99" s="216" t="str">
        <f>IF(AND('2.报价结算清单'!$P105&gt;0,'2.报价结算清单'!$B105&lt;&gt;0,'2.报价结算清单'!T105&lt;&gt;0),'2.报价结算清单'!T105,"")</f>
        <v/>
      </c>
      <c r="Q99" s="216" t="str">
        <f>IF(F99="",J99,VLOOKUP(F99,框架条目清单!A:K,4,FALSE))</f>
        <v/>
      </c>
      <c r="R99" s="237" t="str">
        <f>IF($A99="","",'2.报价结算清单'!$K$86)</f>
        <v/>
      </c>
      <c r="S99" s="236" t="str">
        <f>IF($A99="","",'2.报价结算清单'!$E$86)</f>
        <v/>
      </c>
      <c r="T99" s="216" t="str">
        <f>IF(F99="","",VLOOKUP(F99,框架条目清单!A:K,7,FALSE))</f>
        <v/>
      </c>
      <c r="U99" s="216" t="str">
        <f>IF(F99="","",VLOOKUP(F99,框架条目清单!A:K,8,FALSE))</f>
        <v/>
      </c>
      <c r="V99" s="216" t="str">
        <f>IF(F99="","",VLOOKUP(F99,框架条目清单!A:K,9,FALSE))</f>
        <v/>
      </c>
    </row>
    <row r="100" spans="1:22">
      <c r="A100" s="216" t="str">
        <f>IF(AND('2.报价结算清单'!$P106&gt;0,'2.报价结算清单'!$B106&lt;&gt;0,'2.报价结算清单'!$F106&lt;&gt;0),'2.报价结算清单'!$F106,"")</f>
        <v/>
      </c>
      <c r="B100" s="216" t="str">
        <f>_xlfn.IFNA(VLOOKUP(A100,'3.框架内物料'!$A:$I,3,0),A100)</f>
        <v/>
      </c>
      <c r="C100" s="216" t="str">
        <f>IF(AND('2.报价结算清单'!$P106&gt;0,'2.报价结算清单'!$B106&lt;&gt;0,'2.报价结算清单'!C106&lt;&gt;0),'2.报价结算清单'!C106,"")</f>
        <v/>
      </c>
      <c r="D100" s="216" t="str">
        <f>IF(AND('2.报价结算清单'!$P106&gt;0,'2.报价结算清单'!$B106&lt;&gt;0,'2.报价结算清单'!D106&lt;&gt;0),'2.报价结算清单'!D106,"")</f>
        <v/>
      </c>
      <c r="E100" s="216" t="str">
        <f>IF(AND('2.报价结算清单'!$P106&gt;0,'2.报价结算清单'!$B106&lt;&gt;0,'2.报价结算清单'!E106&lt;&gt;0),'2.报价结算清单'!E106,"")</f>
        <v/>
      </c>
      <c r="F100" s="233" t="str">
        <f>_xlfn.IFNA(IF($A100="","",IF(VLOOKUP($A100,'3.框架内物料'!$A:$I,2,0)="","",VLOOKUP($A100,'3.框架内物料'!$A:$I,2,0))),"")</f>
        <v/>
      </c>
      <c r="G100" s="214" t="str">
        <f>IF(AND('2.报价结算清单'!$P106&gt;0,'2.报价结算清单'!$B106&lt;&gt;0,'2.报价结算清单'!H106&lt;&gt;0),'2.报价结算清单'!H106,"")</f>
        <v/>
      </c>
      <c r="H100" s="234" t="str">
        <f>IF(AND('2.报价结算清单'!$P106&gt;0,'2.报价结算清单'!$B106&lt;&gt;0,'2.报价结算清单'!$F106&lt;&gt;0),'2.报价结算清单'!J106,"")</f>
        <v/>
      </c>
      <c r="I100" s="233" t="str">
        <f>IF(AND('2.报价结算清单'!$P106&gt;0,'2.报价结算清单'!$B106&lt;&gt;0,'2.报价结算清单'!$F106&lt;&gt;0),'2.报价结算清单'!L106,"")</f>
        <v/>
      </c>
      <c r="J100" s="233" t="str">
        <f>IF(AND('2.报价结算清单'!$P106&gt;0,'2.报价结算清单'!$B106&lt;&gt;0,'2.报价结算清单'!I106&lt;&gt;0),'2.报价结算清单'!I106,"")</f>
        <v/>
      </c>
      <c r="K100" s="233" t="str">
        <f>IF(AND('2.报价结算清单'!$P106&gt;0,'2.报价结算清单'!$B106&lt;&gt;0,'2.报价结算清单'!$F106&lt;&gt;0),'2.报价结算清单'!N106,"")</f>
        <v/>
      </c>
      <c r="L100" s="233" t="str">
        <f>IF(AND('2.报价结算清单'!$P106&gt;0,'2.报价结算清单'!$B106&lt;&gt;0,'2.报价结算清单'!I106&lt;&gt;0),"天","")</f>
        <v/>
      </c>
      <c r="M100" s="236" t="str">
        <f t="shared" si="6"/>
        <v/>
      </c>
      <c r="N100" s="216" t="str">
        <f t="shared" si="7"/>
        <v/>
      </c>
      <c r="O100" s="216" t="str">
        <f>IF(AND('2.报价结算清单'!$P106&gt;0,'2.报价结算清单'!$B106&lt;&gt;0,'2.报价结算清单'!S106&lt;&gt;0),'2.报价结算清单'!S106,"")</f>
        <v/>
      </c>
      <c r="P100" s="216" t="str">
        <f>IF(AND('2.报价结算清单'!$P106&gt;0,'2.报价结算清单'!$B106&lt;&gt;0,'2.报价结算清单'!T106&lt;&gt;0),'2.报价结算清单'!T106,"")</f>
        <v/>
      </c>
      <c r="Q100" s="216" t="str">
        <f>IF(F100="",J100,VLOOKUP(F100,框架条目清单!A:K,4,FALSE))</f>
        <v/>
      </c>
      <c r="R100" s="237" t="str">
        <f>IF($A100="","",'2.报价结算清单'!$K$86)</f>
        <v/>
      </c>
      <c r="S100" s="236" t="str">
        <f>IF($A100="","",'2.报价结算清单'!$E$86)</f>
        <v/>
      </c>
      <c r="T100" s="216" t="str">
        <f>IF(F100="","",VLOOKUP(F100,框架条目清单!A:K,7,FALSE))</f>
        <v/>
      </c>
      <c r="U100" s="216" t="str">
        <f>IF(F100="","",VLOOKUP(F100,框架条目清单!A:K,8,FALSE))</f>
        <v/>
      </c>
      <c r="V100" s="216" t="str">
        <f>IF(F100="","",VLOOKUP(F100,框架条目清单!A:K,9,FALSE))</f>
        <v/>
      </c>
    </row>
    <row r="101" spans="1:22">
      <c r="A101" s="216" t="str">
        <f>IF(AND('2.报价结算清单'!$P107&gt;0,'2.报价结算清单'!$B107&lt;&gt;0,'2.报价结算清单'!$F107&lt;&gt;0),'2.报价结算清单'!$F107,"")</f>
        <v/>
      </c>
      <c r="B101" s="216" t="str">
        <f>_xlfn.IFNA(VLOOKUP(A101,'3.框架内物料'!$A:$I,3,0),A101)</f>
        <v/>
      </c>
      <c r="C101" s="216" t="str">
        <f>IF(AND('2.报价结算清单'!$P107&gt;0,'2.报价结算清单'!$B107&lt;&gt;0,'2.报价结算清单'!C107&lt;&gt;0),'2.报价结算清单'!C107,"")</f>
        <v/>
      </c>
      <c r="D101" s="216" t="str">
        <f>IF(AND('2.报价结算清单'!$P107&gt;0,'2.报价结算清单'!$B107&lt;&gt;0,'2.报价结算清单'!D107&lt;&gt;0),'2.报价结算清单'!D107,"")</f>
        <v/>
      </c>
      <c r="E101" s="216" t="str">
        <f>IF(AND('2.报价结算清单'!$P107&gt;0,'2.报价结算清单'!$B107&lt;&gt;0,'2.报价结算清单'!E107&lt;&gt;0),'2.报价结算清单'!E107,"")</f>
        <v/>
      </c>
      <c r="F101" s="233" t="str">
        <f>_xlfn.IFNA(IF($A101="","",IF(VLOOKUP($A101,'3.框架内物料'!$A:$I,2,0)="","",VLOOKUP($A101,'3.框架内物料'!$A:$I,2,0))),"")</f>
        <v/>
      </c>
      <c r="G101" s="214" t="str">
        <f>IF(AND('2.报价结算清单'!$P107&gt;0,'2.报价结算清单'!$B107&lt;&gt;0,'2.报价结算清单'!H107&lt;&gt;0),'2.报价结算清单'!H107,"")</f>
        <v/>
      </c>
      <c r="H101" s="234" t="str">
        <f>IF(AND('2.报价结算清单'!$P107&gt;0,'2.报价结算清单'!$B107&lt;&gt;0,'2.报价结算清单'!$F107&lt;&gt;0),'2.报价结算清单'!J107,"")</f>
        <v/>
      </c>
      <c r="I101" s="233" t="str">
        <f>IF(AND('2.报价结算清单'!$P107&gt;0,'2.报价结算清单'!$B107&lt;&gt;0,'2.报价结算清单'!$F107&lt;&gt;0),'2.报价结算清单'!L107,"")</f>
        <v/>
      </c>
      <c r="J101" s="233" t="str">
        <f>IF(AND('2.报价结算清单'!$P107&gt;0,'2.报价结算清单'!$B107&lt;&gt;0,'2.报价结算清单'!I107&lt;&gt;0),'2.报价结算清单'!I107,"")</f>
        <v/>
      </c>
      <c r="K101" s="233" t="str">
        <f>IF(AND('2.报价结算清单'!$P107&gt;0,'2.报价结算清单'!$B107&lt;&gt;0,'2.报价结算清单'!$F107&lt;&gt;0),'2.报价结算清单'!N107,"")</f>
        <v/>
      </c>
      <c r="L101" s="233" t="str">
        <f>IF(AND('2.报价结算清单'!$P107&gt;0,'2.报价结算清单'!$B107&lt;&gt;0,'2.报价结算清单'!I107&lt;&gt;0),"天","")</f>
        <v/>
      </c>
      <c r="M101" s="236" t="str">
        <f t="shared" si="6"/>
        <v/>
      </c>
      <c r="N101" s="216" t="str">
        <f t="shared" si="7"/>
        <v/>
      </c>
      <c r="O101" s="216" t="str">
        <f>IF(AND('2.报价结算清单'!$P107&gt;0,'2.报价结算清单'!$B107&lt;&gt;0,'2.报价结算清单'!S107&lt;&gt;0),'2.报价结算清单'!S107,"")</f>
        <v/>
      </c>
      <c r="P101" s="216" t="str">
        <f>IF(AND('2.报价结算清单'!$P107&gt;0,'2.报价结算清单'!$B107&lt;&gt;0,'2.报价结算清单'!T107&lt;&gt;0),'2.报价结算清单'!T107,"")</f>
        <v/>
      </c>
      <c r="Q101" s="216" t="str">
        <f>IF(F101="",J101,VLOOKUP(F101,框架条目清单!A:K,4,FALSE))</f>
        <v/>
      </c>
      <c r="R101" s="237" t="str">
        <f>IF($A101="","",'2.报价结算清单'!$K$86)</f>
        <v/>
      </c>
      <c r="S101" s="236" t="str">
        <f>IF($A101="","",'2.报价结算清单'!$E$86)</f>
        <v/>
      </c>
      <c r="T101" s="216" t="str">
        <f>IF(F101="","",VLOOKUP(F101,框架条目清单!A:K,7,FALSE))</f>
        <v/>
      </c>
      <c r="U101" s="216" t="str">
        <f>IF(F101="","",VLOOKUP(F101,框架条目清单!A:K,8,FALSE))</f>
        <v/>
      </c>
      <c r="V101" s="216" t="str">
        <f>IF(F101="","",VLOOKUP(F101,框架条目清单!A:K,9,FALSE))</f>
        <v/>
      </c>
    </row>
    <row r="102" spans="1:22">
      <c r="A102" s="216" t="str">
        <f>IF(AND('2.报价结算清单'!$P108&gt;0,'2.报价结算清单'!$B108&lt;&gt;0,'2.报价结算清单'!$F108&lt;&gt;0),'2.报价结算清单'!$F108,"")</f>
        <v/>
      </c>
      <c r="B102" s="216" t="str">
        <f>_xlfn.IFNA(VLOOKUP(A102,'3.框架内物料'!$A:$I,3,0),A102)</f>
        <v/>
      </c>
      <c r="C102" s="216" t="str">
        <f>IF(AND('2.报价结算清单'!$P108&gt;0,'2.报价结算清单'!$B108&lt;&gt;0,'2.报价结算清单'!C108&lt;&gt;0),'2.报价结算清单'!C108,"")</f>
        <v/>
      </c>
      <c r="D102" s="216" t="str">
        <f>IF(AND('2.报价结算清单'!$P108&gt;0,'2.报价结算清单'!$B108&lt;&gt;0,'2.报价结算清单'!D108&lt;&gt;0),'2.报价结算清单'!D108,"")</f>
        <v/>
      </c>
      <c r="E102" s="216" t="str">
        <f>IF(AND('2.报价结算清单'!$P108&gt;0,'2.报价结算清单'!$B108&lt;&gt;0,'2.报价结算清单'!E108&lt;&gt;0),'2.报价结算清单'!E108,"")</f>
        <v/>
      </c>
      <c r="F102" s="233" t="str">
        <f>_xlfn.IFNA(IF($A102="","",IF(VLOOKUP($A102,'3.框架内物料'!$A:$I,2,0)="","",VLOOKUP($A102,'3.框架内物料'!$A:$I,2,0))),"")</f>
        <v/>
      </c>
      <c r="G102" s="214" t="str">
        <f>IF(AND('2.报价结算清单'!$P108&gt;0,'2.报价结算清单'!$B108&lt;&gt;0,'2.报价结算清单'!H108&lt;&gt;0),'2.报价结算清单'!H108,"")</f>
        <v/>
      </c>
      <c r="H102" s="234" t="str">
        <f>IF(AND('2.报价结算清单'!$P108&gt;0,'2.报价结算清单'!$B108&lt;&gt;0,'2.报价结算清单'!$F108&lt;&gt;0),'2.报价结算清单'!J108,"")</f>
        <v/>
      </c>
      <c r="I102" s="233" t="str">
        <f>IF(AND('2.报价结算清单'!$P108&gt;0,'2.报价结算清单'!$B108&lt;&gt;0,'2.报价结算清单'!$F108&lt;&gt;0),'2.报价结算清单'!L108,"")</f>
        <v/>
      </c>
      <c r="J102" s="233" t="str">
        <f>IF(AND('2.报价结算清单'!$P108&gt;0,'2.报价结算清单'!$B108&lt;&gt;0,'2.报价结算清单'!I108&lt;&gt;0),'2.报价结算清单'!I108,"")</f>
        <v/>
      </c>
      <c r="K102" s="233" t="str">
        <f>IF(AND('2.报价结算清单'!$P108&gt;0,'2.报价结算清单'!$B108&lt;&gt;0,'2.报价结算清单'!$F108&lt;&gt;0),'2.报价结算清单'!N108,"")</f>
        <v/>
      </c>
      <c r="L102" s="233" t="str">
        <f>IF(AND('2.报价结算清单'!$P108&gt;0,'2.报价结算清单'!$B108&lt;&gt;0,'2.报价结算清单'!I108&lt;&gt;0),"天","")</f>
        <v/>
      </c>
      <c r="M102" s="236" t="str">
        <f t="shared" si="6"/>
        <v/>
      </c>
      <c r="N102" s="216" t="str">
        <f t="shared" si="7"/>
        <v/>
      </c>
      <c r="O102" s="216" t="str">
        <f>IF(AND('2.报价结算清单'!$P108&gt;0,'2.报价结算清单'!$B108&lt;&gt;0,'2.报价结算清单'!S108&lt;&gt;0),'2.报价结算清单'!S108,"")</f>
        <v/>
      </c>
      <c r="P102" s="216" t="str">
        <f>IF(AND('2.报价结算清单'!$P108&gt;0,'2.报价结算清单'!$B108&lt;&gt;0,'2.报价结算清单'!T108&lt;&gt;0),'2.报价结算清单'!T108,"")</f>
        <v/>
      </c>
      <c r="Q102" s="216" t="str">
        <f>IF(F102="",J102,VLOOKUP(F102,框架条目清单!A:K,4,FALSE))</f>
        <v/>
      </c>
      <c r="R102" s="237" t="str">
        <f>IF($A102="","",'2.报价结算清单'!$K$86)</f>
        <v/>
      </c>
      <c r="S102" s="236" t="str">
        <f>IF($A102="","",'2.报价结算清单'!$E$86)</f>
        <v/>
      </c>
      <c r="T102" s="216" t="str">
        <f>IF(F102="","",VLOOKUP(F102,框架条目清单!A:K,7,FALSE))</f>
        <v/>
      </c>
      <c r="U102" s="216" t="str">
        <f>IF(F102="","",VLOOKUP(F102,框架条目清单!A:K,8,FALSE))</f>
        <v/>
      </c>
      <c r="V102" s="216" t="str">
        <f>IF(F102="","",VLOOKUP(F102,框架条目清单!A:K,9,FALSE))</f>
        <v/>
      </c>
    </row>
    <row r="103" spans="1:22">
      <c r="A103" s="216" t="str">
        <f>IF(AND('2.报价结算清单'!$P109&gt;0,'2.报价结算清单'!$B109&lt;&gt;0,'2.报价结算清单'!$F109&lt;&gt;0),'2.报价结算清单'!$F109,"")</f>
        <v/>
      </c>
      <c r="B103" s="216" t="str">
        <f>_xlfn.IFNA(VLOOKUP(A103,'3.框架内物料'!$A:$I,3,0),A103)</f>
        <v/>
      </c>
      <c r="C103" s="216" t="str">
        <f>IF(AND('2.报价结算清单'!$P109&gt;0,'2.报价结算清单'!$B109&lt;&gt;0,'2.报价结算清单'!C109&lt;&gt;0),'2.报价结算清单'!C109,"")</f>
        <v/>
      </c>
      <c r="D103" s="216" t="str">
        <f>IF(AND('2.报价结算清单'!$P109&gt;0,'2.报价结算清单'!$B109&lt;&gt;0,'2.报价结算清单'!D109&lt;&gt;0),'2.报价结算清单'!D109,"")</f>
        <v/>
      </c>
      <c r="E103" s="216" t="str">
        <f>IF(AND('2.报价结算清单'!$P109&gt;0,'2.报价结算清单'!$B109&lt;&gt;0,'2.报价结算清单'!E109&lt;&gt;0),'2.报价结算清单'!E109,"")</f>
        <v/>
      </c>
      <c r="F103" s="233" t="str">
        <f>_xlfn.IFNA(IF($A103="","",IF(VLOOKUP($A103,'3.框架内物料'!$A:$I,2,0)="","",VLOOKUP($A103,'3.框架内物料'!$A:$I,2,0))),"")</f>
        <v/>
      </c>
      <c r="G103" s="214" t="str">
        <f>IF(AND('2.报价结算清单'!$P109&gt;0,'2.报价结算清单'!$B109&lt;&gt;0,'2.报价结算清单'!H109&lt;&gt;0),'2.报价结算清单'!H109,"")</f>
        <v/>
      </c>
      <c r="H103" s="234" t="str">
        <f>IF(AND('2.报价结算清单'!$P109&gt;0,'2.报价结算清单'!$B109&lt;&gt;0,'2.报价结算清单'!$F109&lt;&gt;0),'2.报价结算清单'!J109,"")</f>
        <v/>
      </c>
      <c r="I103" s="233" t="str">
        <f>IF(AND('2.报价结算清单'!$P109&gt;0,'2.报价结算清单'!$B109&lt;&gt;0,'2.报价结算清单'!$F109&lt;&gt;0),'2.报价结算清单'!L109,"")</f>
        <v/>
      </c>
      <c r="J103" s="233" t="str">
        <f>IF(AND('2.报价结算清单'!$P109&gt;0,'2.报价结算清单'!$B109&lt;&gt;0,'2.报价结算清单'!I109&lt;&gt;0),'2.报价结算清单'!I109,"")</f>
        <v/>
      </c>
      <c r="K103" s="233" t="str">
        <f>IF(AND('2.报价结算清单'!$P109&gt;0,'2.报价结算清单'!$B109&lt;&gt;0,'2.报价结算清单'!$F109&lt;&gt;0),'2.报价结算清单'!N109,"")</f>
        <v/>
      </c>
      <c r="L103" s="233" t="str">
        <f>IF(AND('2.报价结算清单'!$P109&gt;0,'2.报价结算清单'!$B109&lt;&gt;0,'2.报价结算清单'!I109&lt;&gt;0),"天","")</f>
        <v/>
      </c>
      <c r="M103" s="236" t="str">
        <f t="shared" si="6"/>
        <v/>
      </c>
      <c r="N103" s="216" t="str">
        <f t="shared" si="7"/>
        <v/>
      </c>
      <c r="O103" s="216" t="str">
        <f>IF(AND('2.报价结算清单'!$P109&gt;0,'2.报价结算清单'!$B109&lt;&gt;0,'2.报价结算清单'!S109&lt;&gt;0),'2.报价结算清单'!S109,"")</f>
        <v/>
      </c>
      <c r="P103" s="216" t="str">
        <f>IF(AND('2.报价结算清单'!$P109&gt;0,'2.报价结算清单'!$B109&lt;&gt;0,'2.报价结算清单'!T109&lt;&gt;0),'2.报价结算清单'!T109,"")</f>
        <v/>
      </c>
      <c r="Q103" s="216" t="str">
        <f>IF(F103="",J103,VLOOKUP(F103,框架条目清单!A:K,4,FALSE))</f>
        <v/>
      </c>
      <c r="R103" s="237" t="str">
        <f>IF($A103="","",'2.报价结算清单'!$K$86)</f>
        <v/>
      </c>
      <c r="S103" s="236" t="str">
        <f>IF($A103="","",'2.报价结算清单'!$E$86)</f>
        <v/>
      </c>
      <c r="T103" s="216" t="str">
        <f>IF(F103="","",VLOOKUP(F103,框架条目清单!A:K,7,FALSE))</f>
        <v/>
      </c>
      <c r="U103" s="216" t="str">
        <f>IF(F103="","",VLOOKUP(F103,框架条目清单!A:K,8,FALSE))</f>
        <v/>
      </c>
      <c r="V103" s="216" t="str">
        <f>IF(F103="","",VLOOKUP(F103,框架条目清单!A:K,9,FALSE))</f>
        <v/>
      </c>
    </row>
    <row r="104" spans="1:22">
      <c r="A104" s="216" t="str">
        <f>IF(AND('2.报价结算清单'!$P110&gt;0,'2.报价结算清单'!$B110&lt;&gt;0,'2.报价结算清单'!$F110&lt;&gt;0),'2.报价结算清单'!$F110,"")</f>
        <v/>
      </c>
      <c r="B104" s="216" t="str">
        <f>_xlfn.IFNA(VLOOKUP(A104,'3.框架内物料'!$A:$I,3,0),A104)</f>
        <v/>
      </c>
      <c r="C104" s="216" t="str">
        <f>IF(AND('2.报价结算清单'!$P110&gt;0,'2.报价结算清单'!$B110&lt;&gt;0,'2.报价结算清单'!C110&lt;&gt;0),'2.报价结算清单'!C110,"")</f>
        <v/>
      </c>
      <c r="D104" s="216" t="str">
        <f>IF(AND('2.报价结算清单'!$P110&gt;0,'2.报价结算清单'!$B110&lt;&gt;0,'2.报价结算清单'!D110&lt;&gt;0),'2.报价结算清单'!D110,"")</f>
        <v/>
      </c>
      <c r="E104" s="216" t="str">
        <f>IF(AND('2.报价结算清单'!$P110&gt;0,'2.报价结算清单'!$B110&lt;&gt;0,'2.报价结算清单'!E110&lt;&gt;0),'2.报价结算清单'!E110,"")</f>
        <v/>
      </c>
      <c r="F104" s="233" t="str">
        <f>_xlfn.IFNA(IF($A104="","",IF(VLOOKUP($A104,'3.框架内物料'!$A:$I,2,0)="","",VLOOKUP($A104,'3.框架内物料'!$A:$I,2,0))),"")</f>
        <v/>
      </c>
      <c r="G104" s="214" t="str">
        <f>IF(AND('2.报价结算清单'!$P110&gt;0,'2.报价结算清单'!$B110&lt;&gt;0,'2.报价结算清单'!H110&lt;&gt;0),'2.报价结算清单'!H110,"")</f>
        <v/>
      </c>
      <c r="H104" s="234" t="str">
        <f>IF(AND('2.报价结算清单'!$P110&gt;0,'2.报价结算清单'!$B110&lt;&gt;0,'2.报价结算清单'!$F110&lt;&gt;0),'2.报价结算清单'!J110,"")</f>
        <v/>
      </c>
      <c r="I104" s="233" t="str">
        <f>IF(AND('2.报价结算清单'!$P110&gt;0,'2.报价结算清单'!$B110&lt;&gt;0,'2.报价结算清单'!$F110&lt;&gt;0),'2.报价结算清单'!L110,"")</f>
        <v/>
      </c>
      <c r="J104" s="233" t="str">
        <f>IF(AND('2.报价结算清单'!$P110&gt;0,'2.报价结算清单'!$B110&lt;&gt;0,'2.报价结算清单'!I110&lt;&gt;0),'2.报价结算清单'!I110,"")</f>
        <v/>
      </c>
      <c r="K104" s="233" t="str">
        <f>IF(AND('2.报价结算清单'!$P110&gt;0,'2.报价结算清单'!$B110&lt;&gt;0,'2.报价结算清单'!$F110&lt;&gt;0),'2.报价结算清单'!N110,"")</f>
        <v/>
      </c>
      <c r="L104" s="233" t="str">
        <f>IF(AND('2.报价结算清单'!$P110&gt;0,'2.报价结算清单'!$B110&lt;&gt;0,'2.报价结算清单'!I110&lt;&gt;0),"天","")</f>
        <v/>
      </c>
      <c r="M104" s="236" t="str">
        <f t="shared" si="6"/>
        <v/>
      </c>
      <c r="N104" s="216" t="str">
        <f t="shared" si="7"/>
        <v/>
      </c>
      <c r="O104" s="216" t="str">
        <f>IF(AND('2.报价结算清单'!$P110&gt;0,'2.报价结算清单'!$B110&lt;&gt;0,'2.报价结算清单'!S110&lt;&gt;0),'2.报价结算清单'!S110,"")</f>
        <v/>
      </c>
      <c r="P104" s="216" t="str">
        <f>IF(AND('2.报价结算清单'!$P110&gt;0,'2.报价结算清单'!$B110&lt;&gt;0,'2.报价结算清单'!T110&lt;&gt;0),'2.报价结算清单'!T110,"")</f>
        <v/>
      </c>
      <c r="Q104" s="216" t="str">
        <f>IF(F104="",J104,VLOOKUP(F104,框架条目清单!A:K,4,FALSE))</f>
        <v/>
      </c>
      <c r="R104" s="237" t="str">
        <f>IF($A104="","",'2.报价结算清单'!$K$86)</f>
        <v/>
      </c>
      <c r="S104" s="236" t="str">
        <f>IF($A104="","",'2.报价结算清单'!$E$86)</f>
        <v/>
      </c>
      <c r="T104" s="216" t="str">
        <f>IF(F104="","",VLOOKUP(F104,框架条目清单!A:K,7,FALSE))</f>
        <v/>
      </c>
      <c r="U104" s="216" t="str">
        <f>IF(F104="","",VLOOKUP(F104,框架条目清单!A:K,8,FALSE))</f>
        <v/>
      </c>
      <c r="V104" s="216" t="str">
        <f>IF(F104="","",VLOOKUP(F104,框架条目清单!A:K,9,FALSE))</f>
        <v/>
      </c>
    </row>
    <row r="105" spans="1:22">
      <c r="A105" s="216" t="str">
        <f>IF(AND('2.报价结算清单'!$P111&gt;0,'2.报价结算清单'!$B111&lt;&gt;0,'2.报价结算清单'!$F111&lt;&gt;0),'2.报价结算清单'!$F111,"")</f>
        <v/>
      </c>
      <c r="B105" s="216" t="str">
        <f>_xlfn.IFNA(VLOOKUP(A105,'3.框架内物料'!$A:$I,3,0),A105)</f>
        <v/>
      </c>
      <c r="C105" s="216" t="str">
        <f>IF(AND('2.报价结算清单'!$P111&gt;0,'2.报价结算清单'!$B111&lt;&gt;0,'2.报价结算清单'!C111&lt;&gt;0),'2.报价结算清单'!C111,"")</f>
        <v/>
      </c>
      <c r="D105" s="216" t="str">
        <f>IF(AND('2.报价结算清单'!$P111&gt;0,'2.报价结算清单'!$B111&lt;&gt;0,'2.报价结算清单'!D111&lt;&gt;0),'2.报价结算清单'!D111,"")</f>
        <v/>
      </c>
      <c r="E105" s="216" t="str">
        <f>IF(AND('2.报价结算清单'!$P111&gt;0,'2.报价结算清单'!$B111&lt;&gt;0,'2.报价结算清单'!E111&lt;&gt;0),'2.报价结算清单'!E111,"")</f>
        <v/>
      </c>
      <c r="F105" s="233" t="str">
        <f>_xlfn.IFNA(IF($A105="","",IF(VLOOKUP($A105,'3.框架内物料'!$A:$I,2,0)="","",VLOOKUP($A105,'3.框架内物料'!$A:$I,2,0))),"")</f>
        <v/>
      </c>
      <c r="G105" s="214" t="str">
        <f>IF(AND('2.报价结算清单'!$P111&gt;0,'2.报价结算清单'!$B111&lt;&gt;0,'2.报价结算清单'!H111&lt;&gt;0),'2.报价结算清单'!H111,"")</f>
        <v/>
      </c>
      <c r="H105" s="234" t="str">
        <f>IF(AND('2.报价结算清单'!$P111&gt;0,'2.报价结算清单'!$B111&lt;&gt;0,'2.报价结算清单'!$F111&lt;&gt;0),'2.报价结算清单'!J111,"")</f>
        <v/>
      </c>
      <c r="I105" s="233" t="str">
        <f>IF(AND('2.报价结算清单'!$P111&gt;0,'2.报价结算清单'!$B111&lt;&gt;0,'2.报价结算清单'!$F111&lt;&gt;0),'2.报价结算清单'!L111,"")</f>
        <v/>
      </c>
      <c r="J105" s="233" t="str">
        <f>IF(AND('2.报价结算清单'!$P111&gt;0,'2.报价结算清单'!$B111&lt;&gt;0,'2.报价结算清单'!I111&lt;&gt;0),'2.报价结算清单'!I111,"")</f>
        <v/>
      </c>
      <c r="K105" s="233" t="str">
        <f>IF(AND('2.报价结算清单'!$P111&gt;0,'2.报价结算清单'!$B111&lt;&gt;0,'2.报价结算清单'!$F111&lt;&gt;0),'2.报价结算清单'!N111,"")</f>
        <v/>
      </c>
      <c r="L105" s="233" t="str">
        <f>IF(AND('2.报价结算清单'!$P111&gt;0,'2.报价结算清单'!$B111&lt;&gt;0,'2.报价结算清单'!I111&lt;&gt;0),"天","")</f>
        <v/>
      </c>
      <c r="M105" s="236" t="str">
        <f t="shared" si="6"/>
        <v/>
      </c>
      <c r="N105" s="216" t="str">
        <f t="shared" si="7"/>
        <v/>
      </c>
      <c r="O105" s="216" t="str">
        <f>IF(AND('2.报价结算清单'!$P111&gt;0,'2.报价结算清单'!$B111&lt;&gt;0,'2.报价结算清单'!S111&lt;&gt;0),'2.报价结算清单'!S111,"")</f>
        <v/>
      </c>
      <c r="P105" s="216" t="str">
        <f>IF(AND('2.报价结算清单'!$P111&gt;0,'2.报价结算清单'!$B111&lt;&gt;0,'2.报价结算清单'!T111&lt;&gt;0),'2.报价结算清单'!T111,"")</f>
        <v/>
      </c>
      <c r="Q105" s="216" t="str">
        <f>IF(F105="",J105,VLOOKUP(F105,框架条目清单!A:K,4,FALSE))</f>
        <v/>
      </c>
      <c r="R105" s="237" t="str">
        <f>IF($A105="","",'2.报价结算清单'!$K$86)</f>
        <v/>
      </c>
      <c r="S105" s="236" t="str">
        <f>IF($A105="","",'2.报价结算清单'!$E$86)</f>
        <v/>
      </c>
      <c r="T105" s="216" t="str">
        <f>IF(F105="","",VLOOKUP(F105,框架条目清单!A:K,7,FALSE))</f>
        <v/>
      </c>
      <c r="U105" s="216" t="str">
        <f>IF(F105="","",VLOOKUP(F105,框架条目清单!A:K,8,FALSE))</f>
        <v/>
      </c>
      <c r="V105" s="216" t="str">
        <f>IF(F105="","",VLOOKUP(F105,框架条目清单!A:K,9,FALSE))</f>
        <v/>
      </c>
    </row>
    <row r="106" spans="1:22">
      <c r="A106" s="216" t="str">
        <f>IF(AND('2.报价结算清单'!$P112&gt;0,'2.报价结算清单'!$B112&lt;&gt;0,'2.报价结算清单'!$F112&lt;&gt;0),'2.报价结算清单'!$F112,"")</f>
        <v/>
      </c>
      <c r="B106" s="216" t="str">
        <f>_xlfn.IFNA(VLOOKUP(A106,'3.框架内物料'!$A:$I,3,0),A106)</f>
        <v/>
      </c>
      <c r="C106" s="216" t="str">
        <f>IF(AND('2.报价结算清单'!$P112&gt;0,'2.报价结算清单'!$B112&lt;&gt;0,'2.报价结算清单'!C112&lt;&gt;0),'2.报价结算清单'!C112,"")</f>
        <v/>
      </c>
      <c r="D106" s="216" t="str">
        <f>IF(AND('2.报价结算清单'!$P112&gt;0,'2.报价结算清单'!$B112&lt;&gt;0,'2.报价结算清单'!D112&lt;&gt;0),'2.报价结算清单'!D112,"")</f>
        <v/>
      </c>
      <c r="E106" s="216" t="str">
        <f>IF(AND('2.报价结算清单'!$P112&gt;0,'2.报价结算清单'!$B112&lt;&gt;0,'2.报价结算清单'!E112&lt;&gt;0),'2.报价结算清单'!E112,"")</f>
        <v/>
      </c>
      <c r="F106" s="233" t="str">
        <f>_xlfn.IFNA(IF($A106="","",IF(VLOOKUP($A106,'3.框架内物料'!$A:$I,2,0)="","",VLOOKUP($A106,'3.框架内物料'!$A:$I,2,0))),"")</f>
        <v/>
      </c>
      <c r="G106" s="214" t="str">
        <f>IF(AND('2.报价结算清单'!$P112&gt;0,'2.报价结算清单'!$B112&lt;&gt;0,'2.报价结算清单'!H112&lt;&gt;0),'2.报价结算清单'!H112,"")</f>
        <v/>
      </c>
      <c r="H106" s="234" t="str">
        <f>IF(AND('2.报价结算清单'!$P112&gt;0,'2.报价结算清单'!$B112&lt;&gt;0,'2.报价结算清单'!$F112&lt;&gt;0),'2.报价结算清单'!J112,"")</f>
        <v/>
      </c>
      <c r="I106" s="233" t="str">
        <f>IF(AND('2.报价结算清单'!$P112&gt;0,'2.报价结算清单'!$B112&lt;&gt;0,'2.报价结算清单'!$F112&lt;&gt;0),'2.报价结算清单'!L112,"")</f>
        <v/>
      </c>
      <c r="J106" s="233" t="str">
        <f>IF(AND('2.报价结算清单'!$P112&gt;0,'2.报价结算清单'!$B112&lt;&gt;0,'2.报价结算清单'!I112&lt;&gt;0),'2.报价结算清单'!I112,"")</f>
        <v/>
      </c>
      <c r="K106" s="233" t="str">
        <f>IF(AND('2.报价结算清单'!$P112&gt;0,'2.报价结算清单'!$B112&lt;&gt;0,'2.报价结算清单'!$F112&lt;&gt;0),'2.报价结算清单'!N112,"")</f>
        <v/>
      </c>
      <c r="L106" s="233" t="str">
        <f>IF(AND('2.报价结算清单'!$P112&gt;0,'2.报价结算清单'!$B112&lt;&gt;0,'2.报价结算清单'!I112&lt;&gt;0),"天","")</f>
        <v/>
      </c>
      <c r="M106" s="236" t="str">
        <f t="shared" si="6"/>
        <v/>
      </c>
      <c r="N106" s="216" t="str">
        <f t="shared" si="7"/>
        <v/>
      </c>
      <c r="O106" s="216" t="str">
        <f>IF(AND('2.报价结算清单'!$P112&gt;0,'2.报价结算清单'!$B112&lt;&gt;0,'2.报价结算清单'!S112&lt;&gt;0),'2.报价结算清单'!S112,"")</f>
        <v/>
      </c>
      <c r="P106" s="216" t="str">
        <f>IF(AND('2.报价结算清单'!$P112&gt;0,'2.报价结算清单'!$B112&lt;&gt;0,'2.报价结算清单'!T112&lt;&gt;0),'2.报价结算清单'!T112,"")</f>
        <v/>
      </c>
      <c r="Q106" s="216" t="str">
        <f>IF(F106="",J106,VLOOKUP(F106,框架条目清单!A:K,4,FALSE))</f>
        <v/>
      </c>
      <c r="R106" s="237" t="str">
        <f>IF($A106="","",'2.报价结算清单'!$K$86)</f>
        <v/>
      </c>
      <c r="S106" s="236" t="str">
        <f>IF($A106="","",'2.报价结算清单'!$E$86)</f>
        <v/>
      </c>
      <c r="T106" s="216" t="str">
        <f>IF(F106="","",VLOOKUP(F106,框架条目清单!A:K,7,FALSE))</f>
        <v/>
      </c>
      <c r="U106" s="216" t="str">
        <f>IF(F106="","",VLOOKUP(F106,框架条目清单!A:K,8,FALSE))</f>
        <v/>
      </c>
      <c r="V106" s="216" t="str">
        <f>IF(F106="","",VLOOKUP(F106,框架条目清单!A:K,9,FALSE))</f>
        <v/>
      </c>
    </row>
    <row r="107" spans="1:22">
      <c r="A107" s="216" t="str">
        <f>IF(AND('2.报价结算清单'!$P113&gt;0,'2.报价结算清单'!$B113&lt;&gt;0,'2.报价结算清单'!$F113&lt;&gt;0),'2.报价结算清单'!$F113,"")</f>
        <v/>
      </c>
      <c r="B107" s="216" t="str">
        <f>_xlfn.IFNA(VLOOKUP(A107,'3.框架内物料'!$A:$I,3,0),A107)</f>
        <v/>
      </c>
      <c r="C107" s="216" t="str">
        <f>IF(AND('2.报价结算清单'!$P113&gt;0,'2.报价结算清单'!$B113&lt;&gt;0,'2.报价结算清单'!C113&lt;&gt;0),'2.报价结算清单'!C113,"")</f>
        <v/>
      </c>
      <c r="D107" s="216" t="str">
        <f>IF(AND('2.报价结算清单'!$P113&gt;0,'2.报价结算清单'!$B113&lt;&gt;0,'2.报价结算清单'!D113&lt;&gt;0),'2.报价结算清单'!D113,"")</f>
        <v/>
      </c>
      <c r="E107" s="216" t="str">
        <f>IF(AND('2.报价结算清单'!$P113&gt;0,'2.报价结算清单'!$B113&lt;&gt;0,'2.报价结算清单'!E113&lt;&gt;0),'2.报价结算清单'!E113,"")</f>
        <v/>
      </c>
      <c r="F107" s="233" t="str">
        <f>_xlfn.IFNA(IF($A107="","",IF(VLOOKUP($A107,'3.框架内物料'!$A:$I,2,0)="","",VLOOKUP($A107,'3.框架内物料'!$A:$I,2,0))),"")</f>
        <v/>
      </c>
      <c r="G107" s="214" t="str">
        <f>IF(AND('2.报价结算清单'!$P113&gt;0,'2.报价结算清单'!$B113&lt;&gt;0,'2.报价结算清单'!H113&lt;&gt;0),'2.报价结算清单'!H113,"")</f>
        <v/>
      </c>
      <c r="H107" s="234" t="str">
        <f>IF(AND('2.报价结算清单'!$P113&gt;0,'2.报价结算清单'!$B113&lt;&gt;0,'2.报价结算清单'!$F113&lt;&gt;0),'2.报价结算清单'!J113,"")</f>
        <v/>
      </c>
      <c r="I107" s="233" t="str">
        <f>IF(AND('2.报价结算清单'!$P113&gt;0,'2.报价结算清单'!$B113&lt;&gt;0,'2.报价结算清单'!$F113&lt;&gt;0),'2.报价结算清单'!L113,"")</f>
        <v/>
      </c>
      <c r="J107" s="233" t="str">
        <f>IF(AND('2.报价结算清单'!$P113&gt;0,'2.报价结算清单'!$B113&lt;&gt;0,'2.报价结算清单'!I113&lt;&gt;0),'2.报价结算清单'!I113,"")</f>
        <v/>
      </c>
      <c r="K107" s="233" t="str">
        <f>IF(AND('2.报价结算清单'!$P113&gt;0,'2.报价结算清单'!$B113&lt;&gt;0,'2.报价结算清单'!$F113&lt;&gt;0),'2.报价结算清单'!N113,"")</f>
        <v/>
      </c>
      <c r="L107" s="233" t="str">
        <f>IF(AND('2.报价结算清单'!$P113&gt;0,'2.报价结算清单'!$B113&lt;&gt;0,'2.报价结算清单'!I113&lt;&gt;0),"天","")</f>
        <v/>
      </c>
      <c r="M107" s="236" t="str">
        <f t="shared" si="6"/>
        <v/>
      </c>
      <c r="N107" s="216" t="str">
        <f t="shared" si="7"/>
        <v/>
      </c>
      <c r="O107" s="216" t="str">
        <f>IF(AND('2.报价结算清单'!$P113&gt;0,'2.报价结算清单'!$B113&lt;&gt;0,'2.报价结算清单'!S113&lt;&gt;0),'2.报价结算清单'!S113,"")</f>
        <v/>
      </c>
      <c r="P107" s="216" t="str">
        <f>IF(AND('2.报价结算清单'!$P113&gt;0,'2.报价结算清单'!$B113&lt;&gt;0,'2.报价结算清单'!T113&lt;&gt;0),'2.报价结算清单'!T113,"")</f>
        <v/>
      </c>
      <c r="Q107" s="216" t="str">
        <f>IF(F107="",J107,VLOOKUP(F107,框架条目清单!A:K,4,FALSE))</f>
        <v/>
      </c>
      <c r="R107" s="237" t="str">
        <f>IF($A107="","",'2.报价结算清单'!$K$86)</f>
        <v/>
      </c>
      <c r="S107" s="236" t="str">
        <f>IF($A107="","",'2.报价结算清单'!$E$86)</f>
        <v/>
      </c>
      <c r="T107" s="216" t="str">
        <f>IF(F107="","",VLOOKUP(F107,框架条目清单!A:K,7,FALSE))</f>
        <v/>
      </c>
      <c r="U107" s="216" t="str">
        <f>IF(F107="","",VLOOKUP(F107,框架条目清单!A:K,8,FALSE))</f>
        <v/>
      </c>
      <c r="V107" s="216" t="str">
        <f>IF(F107="","",VLOOKUP(F107,框架条目清单!A:K,9,FALSE))</f>
        <v/>
      </c>
    </row>
    <row r="108" spans="1:22">
      <c r="A108" s="216" t="str">
        <f>IF(AND('2.报价结算清单'!$P114&gt;0,'2.报价结算清单'!$B114&lt;&gt;0,'2.报价结算清单'!$F114&lt;&gt;0),'2.报价结算清单'!$F114,"")</f>
        <v/>
      </c>
      <c r="B108" s="216" t="str">
        <f>_xlfn.IFNA(VLOOKUP(A108,'3.框架内物料'!$A:$I,3,0),A108)</f>
        <v/>
      </c>
      <c r="C108" s="216" t="str">
        <f>IF(AND('2.报价结算清单'!$P114&gt;0,'2.报价结算清单'!$B114&lt;&gt;0,'2.报价结算清单'!C114&lt;&gt;0),'2.报价结算清单'!C114,"")</f>
        <v/>
      </c>
      <c r="D108" s="216" t="str">
        <f>IF(AND('2.报价结算清单'!$P114&gt;0,'2.报价结算清单'!$B114&lt;&gt;0,'2.报价结算清单'!D114&lt;&gt;0),'2.报价结算清单'!D114,"")</f>
        <v/>
      </c>
      <c r="E108" s="216" t="str">
        <f>IF(AND('2.报价结算清单'!$P114&gt;0,'2.报价结算清单'!$B114&lt;&gt;0,'2.报价结算清单'!E114&lt;&gt;0),'2.报价结算清单'!E114,"")</f>
        <v/>
      </c>
      <c r="F108" s="233" t="str">
        <f>_xlfn.IFNA(IF($A108="","",IF(VLOOKUP($A108,'3.框架内物料'!$A:$I,2,0)="","",VLOOKUP($A108,'3.框架内物料'!$A:$I,2,0))),"")</f>
        <v/>
      </c>
      <c r="G108" s="214" t="str">
        <f>IF(AND('2.报价结算清单'!$P114&gt;0,'2.报价结算清单'!$B114&lt;&gt;0,'2.报价结算清单'!H114&lt;&gt;0),'2.报价结算清单'!H114,"")</f>
        <v/>
      </c>
      <c r="H108" s="234" t="str">
        <f>IF(AND('2.报价结算清单'!$P114&gt;0,'2.报价结算清单'!$B114&lt;&gt;0,'2.报价结算清单'!$F114&lt;&gt;0),'2.报价结算清单'!J114,"")</f>
        <v/>
      </c>
      <c r="I108" s="233" t="str">
        <f>IF(AND('2.报价结算清单'!$P114&gt;0,'2.报价结算清单'!$B114&lt;&gt;0,'2.报价结算清单'!$F114&lt;&gt;0),'2.报价结算清单'!L114,"")</f>
        <v/>
      </c>
      <c r="J108" s="233" t="str">
        <f>IF(AND('2.报价结算清单'!$P114&gt;0,'2.报价结算清单'!$B114&lt;&gt;0,'2.报价结算清单'!I114&lt;&gt;0),'2.报价结算清单'!I114,"")</f>
        <v/>
      </c>
      <c r="K108" s="233" t="str">
        <f>IF(AND('2.报价结算清单'!$P114&gt;0,'2.报价结算清单'!$B114&lt;&gt;0,'2.报价结算清单'!$F114&lt;&gt;0),'2.报价结算清单'!N114,"")</f>
        <v/>
      </c>
      <c r="L108" s="233" t="str">
        <f>IF(AND('2.报价结算清单'!$P114&gt;0,'2.报价结算清单'!$B114&lt;&gt;0,'2.报价结算清单'!I114&lt;&gt;0),"天","")</f>
        <v/>
      </c>
      <c r="M108" s="236" t="str">
        <f t="shared" si="6"/>
        <v/>
      </c>
      <c r="N108" s="216" t="str">
        <f t="shared" si="7"/>
        <v/>
      </c>
      <c r="O108" s="216" t="str">
        <f>IF(AND('2.报价结算清单'!$P114&gt;0,'2.报价结算清单'!$B114&lt;&gt;0,'2.报价结算清单'!S114&lt;&gt;0),'2.报价结算清单'!S114,"")</f>
        <v/>
      </c>
      <c r="P108" s="216" t="str">
        <f>IF(AND('2.报价结算清单'!$P114&gt;0,'2.报价结算清单'!$B114&lt;&gt;0,'2.报价结算清单'!T114&lt;&gt;0),'2.报价结算清单'!T114,"")</f>
        <v/>
      </c>
      <c r="Q108" s="216" t="str">
        <f>IF(F108="",J108,VLOOKUP(F108,框架条目清单!A:K,4,FALSE))</f>
        <v/>
      </c>
      <c r="R108" s="237" t="str">
        <f>IF($A108="","",'2.报价结算清单'!$K$86)</f>
        <v/>
      </c>
      <c r="S108" s="236" t="str">
        <f>IF($A108="","",'2.报价结算清单'!$E$86)</f>
        <v/>
      </c>
      <c r="T108" s="216" t="str">
        <f>IF(F108="","",VLOOKUP(F108,框架条目清单!A:K,7,FALSE))</f>
        <v/>
      </c>
      <c r="U108" s="216" t="str">
        <f>IF(F108="","",VLOOKUP(F108,框架条目清单!A:K,8,FALSE))</f>
        <v/>
      </c>
      <c r="V108" s="216" t="str">
        <f>IF(F108="","",VLOOKUP(F108,框架条目清单!A:K,9,FALSE))</f>
        <v/>
      </c>
    </row>
    <row r="109" spans="1:22">
      <c r="A109" s="216" t="str">
        <f>IF(AND('2.报价结算清单'!$P115&gt;0,'2.报价结算清单'!$B115&lt;&gt;0,'2.报价结算清单'!$F115&lt;&gt;0),'2.报价结算清单'!$F115,"")</f>
        <v/>
      </c>
      <c r="B109" s="216" t="str">
        <f>_xlfn.IFNA(VLOOKUP(A109,'3.框架内物料'!$A:$I,3,0),A109)</f>
        <v/>
      </c>
      <c r="C109" s="216" t="str">
        <f>IF(AND('2.报价结算清单'!$P115&gt;0,'2.报价结算清单'!$B115&lt;&gt;0,'2.报价结算清单'!C115&lt;&gt;0),'2.报价结算清单'!C115,"")</f>
        <v/>
      </c>
      <c r="D109" s="216" t="str">
        <f>IF(AND('2.报价结算清单'!$P115&gt;0,'2.报价结算清单'!$B115&lt;&gt;0,'2.报价结算清单'!D115&lt;&gt;0),'2.报价结算清单'!D115,"")</f>
        <v/>
      </c>
      <c r="E109" s="216" t="str">
        <f>IF(AND('2.报价结算清单'!$P115&gt;0,'2.报价结算清单'!$B115&lt;&gt;0,'2.报价结算清单'!E115&lt;&gt;0),'2.报价结算清单'!E115,"")</f>
        <v/>
      </c>
      <c r="F109" s="233" t="str">
        <f>_xlfn.IFNA(IF($A109="","",IF(VLOOKUP($A109,'3.框架内物料'!$A:$I,2,0)="","",VLOOKUP($A109,'3.框架内物料'!$A:$I,2,0))),"")</f>
        <v/>
      </c>
      <c r="G109" s="214" t="str">
        <f>IF(AND('2.报价结算清单'!$P115&gt;0,'2.报价结算清单'!$B115&lt;&gt;0,'2.报价结算清单'!H115&lt;&gt;0),'2.报价结算清单'!H115,"")</f>
        <v/>
      </c>
      <c r="H109" s="234" t="str">
        <f>IF(AND('2.报价结算清单'!$P115&gt;0,'2.报价结算清单'!$B115&lt;&gt;0,'2.报价结算清单'!$F115&lt;&gt;0),'2.报价结算清单'!J115,"")</f>
        <v/>
      </c>
      <c r="I109" s="233" t="str">
        <f>IF(AND('2.报价结算清单'!$P115&gt;0,'2.报价结算清单'!$B115&lt;&gt;0,'2.报价结算清单'!$F115&lt;&gt;0),'2.报价结算清单'!L115,"")</f>
        <v/>
      </c>
      <c r="J109" s="233" t="str">
        <f>IF(AND('2.报价结算清单'!$P115&gt;0,'2.报价结算清单'!$B115&lt;&gt;0,'2.报价结算清单'!I115&lt;&gt;0),'2.报价结算清单'!I115,"")</f>
        <v/>
      </c>
      <c r="K109" s="233" t="str">
        <f>IF(AND('2.报价结算清单'!$P115&gt;0,'2.报价结算清单'!$B115&lt;&gt;0,'2.报价结算清单'!$F115&lt;&gt;0),'2.报价结算清单'!N115,"")</f>
        <v/>
      </c>
      <c r="L109" s="233" t="str">
        <f>IF(AND('2.报价结算清单'!$P115&gt;0,'2.报价结算清单'!$B115&lt;&gt;0,'2.报价结算清单'!I115&lt;&gt;0),"天","")</f>
        <v/>
      </c>
      <c r="M109" s="236" t="str">
        <f t="shared" si="6"/>
        <v/>
      </c>
      <c r="N109" s="216" t="str">
        <f t="shared" si="7"/>
        <v/>
      </c>
      <c r="O109" s="216" t="str">
        <f>IF(AND('2.报价结算清单'!$P115&gt;0,'2.报价结算清单'!$B115&lt;&gt;0,'2.报价结算清单'!S115&lt;&gt;0),'2.报价结算清单'!S115,"")</f>
        <v/>
      </c>
      <c r="P109" s="216" t="str">
        <f>IF(AND('2.报价结算清单'!$P115&gt;0,'2.报价结算清单'!$B115&lt;&gt;0,'2.报价结算清单'!T115&lt;&gt;0),'2.报价结算清单'!T115,"")</f>
        <v/>
      </c>
      <c r="Q109" s="216" t="str">
        <f>IF(F109="",J109,VLOOKUP(F109,框架条目清单!A:K,4,FALSE))</f>
        <v/>
      </c>
      <c r="R109" s="237" t="str">
        <f>IF($A109="","",'2.报价结算清单'!$K$86)</f>
        <v/>
      </c>
      <c r="S109" s="236" t="str">
        <f>IF($A109="","",'2.报价结算清单'!$E$86)</f>
        <v/>
      </c>
      <c r="T109" s="216" t="str">
        <f>IF(F109="","",VLOOKUP(F109,框架条目清单!A:K,7,FALSE))</f>
        <v/>
      </c>
      <c r="U109" s="216" t="str">
        <f>IF(F109="","",VLOOKUP(F109,框架条目清单!A:K,8,FALSE))</f>
        <v/>
      </c>
      <c r="V109" s="216" t="str">
        <f>IF(F109="","",VLOOKUP(F109,框架条目清单!A:K,9,FALSE))</f>
        <v/>
      </c>
    </row>
    <row r="110" spans="1:22">
      <c r="A110" s="216" t="str">
        <f>IF(AND('2.报价结算清单'!$P116&gt;0,'2.报价结算清单'!$B116&lt;&gt;0,'2.报价结算清单'!$F116&lt;&gt;0),'2.报价结算清单'!$F116,"")</f>
        <v/>
      </c>
      <c r="B110" s="216" t="str">
        <f>_xlfn.IFNA(VLOOKUP(A110,'3.框架内物料'!$A:$I,3,0),A110)</f>
        <v/>
      </c>
      <c r="C110" s="216" t="str">
        <f>IF(AND('2.报价结算清单'!$P116&gt;0,'2.报价结算清单'!$B116&lt;&gt;0,'2.报价结算清单'!C116&lt;&gt;0),'2.报价结算清单'!C116,"")</f>
        <v/>
      </c>
      <c r="D110" s="216" t="str">
        <f>IF(AND('2.报价结算清单'!$P116&gt;0,'2.报价结算清单'!$B116&lt;&gt;0,'2.报价结算清单'!D116&lt;&gt;0),'2.报价结算清单'!D116,"")</f>
        <v/>
      </c>
      <c r="E110" s="216" t="str">
        <f>IF(AND('2.报价结算清单'!$P116&gt;0,'2.报价结算清单'!$B116&lt;&gt;0,'2.报价结算清单'!E116&lt;&gt;0),'2.报价结算清单'!E116,"")</f>
        <v/>
      </c>
      <c r="F110" s="233" t="str">
        <f>_xlfn.IFNA(IF($A110="","",IF(VLOOKUP($A110,'3.框架内物料'!$A:$I,2,0)="","",VLOOKUP($A110,'3.框架内物料'!$A:$I,2,0))),"")</f>
        <v/>
      </c>
      <c r="G110" s="214" t="str">
        <f>IF(AND('2.报价结算清单'!$P116&gt;0,'2.报价结算清单'!$B116&lt;&gt;0,'2.报价结算清单'!H116&lt;&gt;0),'2.报价结算清单'!H116,"")</f>
        <v/>
      </c>
      <c r="H110" s="234" t="str">
        <f>IF(AND('2.报价结算清单'!$P116&gt;0,'2.报价结算清单'!$B116&lt;&gt;0,'2.报价结算清单'!$F116&lt;&gt;0),'2.报价结算清单'!J116,"")</f>
        <v/>
      </c>
      <c r="I110" s="233" t="str">
        <f>IF(AND('2.报价结算清单'!$P116&gt;0,'2.报价结算清单'!$B116&lt;&gt;0,'2.报价结算清单'!$F116&lt;&gt;0),'2.报价结算清单'!L116,"")</f>
        <v/>
      </c>
      <c r="J110" s="233" t="str">
        <f>IF(AND('2.报价结算清单'!$P116&gt;0,'2.报价结算清单'!$B116&lt;&gt;0,'2.报价结算清单'!I116&lt;&gt;0),'2.报价结算清单'!I116,"")</f>
        <v/>
      </c>
      <c r="K110" s="233" t="str">
        <f>IF(AND('2.报价结算清单'!$P116&gt;0,'2.报价结算清单'!$B116&lt;&gt;0,'2.报价结算清单'!$F116&lt;&gt;0),'2.报价结算清单'!N116,"")</f>
        <v/>
      </c>
      <c r="L110" s="233" t="str">
        <f>IF(AND('2.报价结算清单'!$P116&gt;0,'2.报价结算清单'!$B116&lt;&gt;0,'2.报价结算清单'!I116&lt;&gt;0),"天","")</f>
        <v/>
      </c>
      <c r="M110" s="236" t="str">
        <f t="shared" si="6"/>
        <v/>
      </c>
      <c r="N110" s="216" t="str">
        <f t="shared" si="7"/>
        <v/>
      </c>
      <c r="O110" s="216" t="str">
        <f>IF(AND('2.报价结算清单'!$P116&gt;0,'2.报价结算清单'!$B116&lt;&gt;0,'2.报价结算清单'!S116&lt;&gt;0),'2.报价结算清单'!S116,"")</f>
        <v/>
      </c>
      <c r="P110" s="216" t="str">
        <f>IF(AND('2.报价结算清单'!$P116&gt;0,'2.报价结算清单'!$B116&lt;&gt;0,'2.报价结算清单'!T116&lt;&gt;0),'2.报价结算清单'!T116,"")</f>
        <v/>
      </c>
      <c r="Q110" s="216" t="str">
        <f>IF(F110="",J110,VLOOKUP(F110,框架条目清单!A:K,4,FALSE))</f>
        <v/>
      </c>
      <c r="R110" s="237" t="str">
        <f>IF($A110="","",'2.报价结算清单'!$K$86)</f>
        <v/>
      </c>
      <c r="S110" s="236" t="str">
        <f>IF($A110="","",'2.报价结算清单'!$E$86)</f>
        <v/>
      </c>
      <c r="T110" s="216" t="str">
        <f>IF(F110="","",VLOOKUP(F110,框架条目清单!A:K,7,FALSE))</f>
        <v/>
      </c>
      <c r="U110" s="216" t="str">
        <f>IF(F110="","",VLOOKUP(F110,框架条目清单!A:K,8,FALSE))</f>
        <v/>
      </c>
      <c r="V110" s="216" t="str">
        <f>IF(F110="","",VLOOKUP(F110,框架条目清单!A:K,9,FALSE))</f>
        <v/>
      </c>
    </row>
    <row r="111" spans="1:22">
      <c r="A111" s="216" t="str">
        <f>IF(AND('2.报价结算清单'!$P117&gt;0,'2.报价结算清单'!$B117&lt;&gt;0,'2.报价结算清单'!$F117&lt;&gt;0),'2.报价结算清单'!$F117,"")</f>
        <v/>
      </c>
      <c r="B111" s="216" t="str">
        <f>_xlfn.IFNA(VLOOKUP(A111,'3.框架内物料'!$A:$I,3,0),A111)</f>
        <v/>
      </c>
      <c r="C111" s="216" t="str">
        <f>IF(AND('2.报价结算清单'!$P117&gt;0,'2.报价结算清单'!$B117&lt;&gt;0,'2.报价结算清单'!C117&lt;&gt;0),'2.报价结算清单'!C117,"")</f>
        <v/>
      </c>
      <c r="D111" s="216" t="str">
        <f>IF(AND('2.报价结算清单'!$P117&gt;0,'2.报价结算清单'!$B117&lt;&gt;0,'2.报价结算清单'!D117&lt;&gt;0),'2.报价结算清单'!D117,"")</f>
        <v/>
      </c>
      <c r="E111" s="216" t="str">
        <f>IF(AND('2.报价结算清单'!$P117&gt;0,'2.报价结算清单'!$B117&lt;&gt;0,'2.报价结算清单'!E117&lt;&gt;0),'2.报价结算清单'!E117,"")</f>
        <v/>
      </c>
      <c r="F111" s="233" t="str">
        <f>_xlfn.IFNA(IF($A111="","",IF(VLOOKUP($A111,'3.框架内物料'!$A:$I,2,0)="","",VLOOKUP($A111,'3.框架内物料'!$A:$I,2,0))),"")</f>
        <v/>
      </c>
      <c r="G111" s="214" t="str">
        <f>IF(AND('2.报价结算清单'!$P117&gt;0,'2.报价结算清单'!$B117&lt;&gt;0,'2.报价结算清单'!H117&lt;&gt;0),'2.报价结算清单'!H117,"")</f>
        <v/>
      </c>
      <c r="H111" s="234" t="str">
        <f>IF(AND('2.报价结算清单'!$P117&gt;0,'2.报价结算清单'!$B117&lt;&gt;0,'2.报价结算清单'!$F117&lt;&gt;0),'2.报价结算清单'!J117,"")</f>
        <v/>
      </c>
      <c r="I111" s="233" t="str">
        <f>IF(AND('2.报价结算清单'!$P117&gt;0,'2.报价结算清单'!$B117&lt;&gt;0,'2.报价结算清单'!$F117&lt;&gt;0),'2.报价结算清单'!L117,"")</f>
        <v/>
      </c>
      <c r="J111" s="233" t="str">
        <f>IF(AND('2.报价结算清单'!$P117&gt;0,'2.报价结算清单'!$B117&lt;&gt;0,'2.报价结算清单'!I117&lt;&gt;0),'2.报价结算清单'!I117,"")</f>
        <v/>
      </c>
      <c r="K111" s="233" t="str">
        <f>IF(AND('2.报价结算清单'!$P117&gt;0,'2.报价结算清单'!$B117&lt;&gt;0,'2.报价结算清单'!$F117&lt;&gt;0),'2.报价结算清单'!N117,"")</f>
        <v/>
      </c>
      <c r="L111" s="233" t="str">
        <f>IF(AND('2.报价结算清单'!$P117&gt;0,'2.报价结算清单'!$B117&lt;&gt;0,'2.报价结算清单'!I117&lt;&gt;0),"天","")</f>
        <v/>
      </c>
      <c r="M111" s="236" t="str">
        <f t="shared" si="6"/>
        <v/>
      </c>
      <c r="N111" s="216" t="str">
        <f t="shared" si="7"/>
        <v/>
      </c>
      <c r="O111" s="216" t="str">
        <f>IF(AND('2.报价结算清单'!$P117&gt;0,'2.报价结算清单'!$B117&lt;&gt;0,'2.报价结算清单'!S117&lt;&gt;0),'2.报价结算清单'!S117,"")</f>
        <v/>
      </c>
      <c r="P111" s="216" t="str">
        <f>IF(AND('2.报价结算清单'!$P117&gt;0,'2.报价结算清单'!$B117&lt;&gt;0,'2.报价结算清单'!T117&lt;&gt;0),'2.报价结算清单'!T117,"")</f>
        <v/>
      </c>
      <c r="Q111" s="216" t="str">
        <f>IF(F111="",J111,VLOOKUP(F111,框架条目清单!A:K,4,FALSE))</f>
        <v/>
      </c>
      <c r="R111" s="237" t="str">
        <f>IF($A111="","",'2.报价结算清单'!$K$86)</f>
        <v/>
      </c>
      <c r="S111" s="236" t="str">
        <f>IF($A111="","",'2.报价结算清单'!$E$86)</f>
        <v/>
      </c>
      <c r="T111" s="216" t="str">
        <f>IF(F111="","",VLOOKUP(F111,框架条目清单!A:K,7,FALSE))</f>
        <v/>
      </c>
      <c r="U111" s="216" t="str">
        <f>IF(F111="","",VLOOKUP(F111,框架条目清单!A:K,8,FALSE))</f>
        <v/>
      </c>
      <c r="V111" s="216" t="str">
        <f>IF(F111="","",VLOOKUP(F111,框架条目清单!A:K,9,FALSE))</f>
        <v/>
      </c>
    </row>
    <row r="112" spans="1:22">
      <c r="A112" s="216" t="str">
        <f>IF(AND('2.报价结算清单'!$P118&gt;0,'2.报价结算清单'!$B118&lt;&gt;0,'2.报价结算清单'!$F118&lt;&gt;0),'2.报价结算清单'!$F118,"")</f>
        <v/>
      </c>
      <c r="B112" s="216" t="str">
        <f>_xlfn.IFNA(VLOOKUP(A112,'3.框架内物料'!$A:$I,3,0),A112)</f>
        <v/>
      </c>
      <c r="C112" s="216" t="str">
        <f>IF(AND('2.报价结算清单'!$P118&gt;0,'2.报价结算清单'!$B118&lt;&gt;0,'2.报价结算清单'!C118&lt;&gt;0),'2.报价结算清单'!C118,"")</f>
        <v/>
      </c>
      <c r="D112" s="216" t="str">
        <f>IF(AND('2.报价结算清单'!$P118&gt;0,'2.报价结算清单'!$B118&lt;&gt;0,'2.报价结算清单'!D118&lt;&gt;0),'2.报价结算清单'!D118,"")</f>
        <v/>
      </c>
      <c r="E112" s="216" t="str">
        <f>IF(AND('2.报价结算清单'!$P118&gt;0,'2.报价结算清单'!$B118&lt;&gt;0,'2.报价结算清单'!E118&lt;&gt;0),'2.报价结算清单'!E118,"")</f>
        <v/>
      </c>
      <c r="F112" s="233" t="str">
        <f>_xlfn.IFNA(IF($A112="","",IF(VLOOKUP($A112,'3.框架内物料'!$A:$I,2,0)="","",VLOOKUP($A112,'3.框架内物料'!$A:$I,2,0))),"")</f>
        <v/>
      </c>
      <c r="G112" s="214" t="str">
        <f>IF(AND('2.报价结算清单'!$P118&gt;0,'2.报价结算清单'!$B118&lt;&gt;0,'2.报价结算清单'!H118&lt;&gt;0),'2.报价结算清单'!H118,"")</f>
        <v/>
      </c>
      <c r="H112" s="234" t="str">
        <f>IF(AND('2.报价结算清单'!$P118&gt;0,'2.报价结算清单'!$B118&lt;&gt;0,'2.报价结算清单'!$F118&lt;&gt;0),'2.报价结算清单'!J118,"")</f>
        <v/>
      </c>
      <c r="I112" s="233" t="str">
        <f>IF(AND('2.报价结算清单'!$P118&gt;0,'2.报价结算清单'!$B118&lt;&gt;0,'2.报价结算清单'!$F118&lt;&gt;0),'2.报价结算清单'!L118,"")</f>
        <v/>
      </c>
      <c r="J112" s="233" t="str">
        <f>IF(AND('2.报价结算清单'!$P118&gt;0,'2.报价结算清单'!$B118&lt;&gt;0,'2.报价结算清单'!I118&lt;&gt;0),'2.报价结算清单'!I118,"")</f>
        <v/>
      </c>
      <c r="K112" s="233" t="str">
        <f>IF(AND('2.报价结算清单'!$P118&gt;0,'2.报价结算清单'!$B118&lt;&gt;0,'2.报价结算清单'!$F118&lt;&gt;0),'2.报价结算清单'!N118,"")</f>
        <v/>
      </c>
      <c r="L112" s="233" t="str">
        <f>IF(AND('2.报价结算清单'!$P118&gt;0,'2.报价结算清单'!$B118&lt;&gt;0,'2.报价结算清单'!I118&lt;&gt;0),"天","")</f>
        <v/>
      </c>
      <c r="M112" s="236" t="str">
        <f t="shared" si="6"/>
        <v/>
      </c>
      <c r="N112" s="216" t="str">
        <f t="shared" si="7"/>
        <v/>
      </c>
      <c r="O112" s="216" t="str">
        <f>IF(AND('2.报价结算清单'!$P118&gt;0,'2.报价结算清单'!$B118&lt;&gt;0,'2.报价结算清单'!S118&lt;&gt;0),'2.报价结算清单'!S118,"")</f>
        <v/>
      </c>
      <c r="P112" s="216" t="str">
        <f>IF(AND('2.报价结算清单'!$P118&gt;0,'2.报价结算清单'!$B118&lt;&gt;0,'2.报价结算清单'!T118&lt;&gt;0),'2.报价结算清单'!T118,"")</f>
        <v/>
      </c>
      <c r="Q112" s="216" t="str">
        <f>IF(F112="",J112,VLOOKUP(F112,框架条目清单!A:K,4,FALSE))</f>
        <v/>
      </c>
      <c r="R112" s="237" t="str">
        <f>IF($A112="","",'2.报价结算清单'!$K$86)</f>
        <v/>
      </c>
      <c r="S112" s="236" t="str">
        <f>IF($A112="","",'2.报价结算清单'!$E$86)</f>
        <v/>
      </c>
      <c r="T112" s="216" t="str">
        <f>IF(F112="","",VLOOKUP(F112,框架条目清单!A:K,7,FALSE))</f>
        <v/>
      </c>
      <c r="U112" s="216" t="str">
        <f>IF(F112="","",VLOOKUP(F112,框架条目清单!A:K,8,FALSE))</f>
        <v/>
      </c>
      <c r="V112" s="216" t="str">
        <f>IF(F112="","",VLOOKUP(F112,框架条目清单!A:K,9,FALSE))</f>
        <v/>
      </c>
    </row>
    <row r="113" spans="1:22">
      <c r="A113" s="216" t="str">
        <f>IF(AND('2.报价结算清单'!$P119&gt;0,'2.报价结算清单'!$B119&lt;&gt;0,'2.报价结算清单'!$F119&lt;&gt;0),'2.报价结算清单'!$F119,"")</f>
        <v/>
      </c>
      <c r="B113" s="216" t="str">
        <f>_xlfn.IFNA(VLOOKUP(A113,'3.框架内物料'!$A:$I,3,0),A113)</f>
        <v/>
      </c>
      <c r="C113" s="216" t="str">
        <f>IF(AND('2.报价结算清单'!$P119&gt;0,'2.报价结算清单'!$B119&lt;&gt;0,'2.报价结算清单'!C119&lt;&gt;0),'2.报价结算清单'!C119,"")</f>
        <v/>
      </c>
      <c r="D113" s="216" t="str">
        <f>IF(AND('2.报价结算清单'!$P119&gt;0,'2.报价结算清单'!$B119&lt;&gt;0,'2.报价结算清单'!D119&lt;&gt;0),'2.报价结算清单'!D119,"")</f>
        <v/>
      </c>
      <c r="E113" s="216" t="str">
        <f>IF(AND('2.报价结算清单'!$P119&gt;0,'2.报价结算清单'!$B119&lt;&gt;0,'2.报价结算清单'!E119&lt;&gt;0),'2.报价结算清单'!E119,"")</f>
        <v/>
      </c>
      <c r="F113" s="233" t="str">
        <f>_xlfn.IFNA(IF($A113="","",IF(VLOOKUP($A113,'3.框架内物料'!$A:$I,2,0)="","",VLOOKUP($A113,'3.框架内物料'!$A:$I,2,0))),"")</f>
        <v/>
      </c>
      <c r="G113" s="214" t="str">
        <f>IF(AND('2.报价结算清单'!$P119&gt;0,'2.报价结算清单'!$B119&lt;&gt;0,'2.报价结算清单'!H119&lt;&gt;0),'2.报价结算清单'!H119,"")</f>
        <v/>
      </c>
      <c r="H113" s="234" t="str">
        <f>IF(AND('2.报价结算清单'!$P119&gt;0,'2.报价结算清单'!$B119&lt;&gt;0,'2.报价结算清单'!$F119&lt;&gt;0),'2.报价结算清单'!J119,"")</f>
        <v/>
      </c>
      <c r="I113" s="233" t="str">
        <f>IF(AND('2.报价结算清单'!$P119&gt;0,'2.报价结算清单'!$B119&lt;&gt;0,'2.报价结算清单'!$F119&lt;&gt;0),'2.报价结算清单'!L119,"")</f>
        <v/>
      </c>
      <c r="J113" s="233" t="str">
        <f>IF(AND('2.报价结算清单'!$P119&gt;0,'2.报价结算清单'!$B119&lt;&gt;0,'2.报价结算清单'!I119&lt;&gt;0),'2.报价结算清单'!I119,"")</f>
        <v/>
      </c>
      <c r="K113" s="233" t="str">
        <f>IF(AND('2.报价结算清单'!$P119&gt;0,'2.报价结算清单'!$B119&lt;&gt;0,'2.报价结算清单'!$F119&lt;&gt;0),'2.报价结算清单'!N119,"")</f>
        <v/>
      </c>
      <c r="L113" s="233" t="str">
        <f>IF(AND('2.报价结算清单'!$P119&gt;0,'2.报价结算清单'!$B119&lt;&gt;0,'2.报价结算清单'!I119&lt;&gt;0),"天","")</f>
        <v/>
      </c>
      <c r="M113" s="236" t="str">
        <f t="shared" si="6"/>
        <v/>
      </c>
      <c r="N113" s="216" t="str">
        <f t="shared" si="7"/>
        <v/>
      </c>
      <c r="O113" s="216" t="str">
        <f>IF(AND('2.报价结算清单'!$P119&gt;0,'2.报价结算清单'!$B119&lt;&gt;0,'2.报价结算清单'!S119&lt;&gt;0),'2.报价结算清单'!S119,"")</f>
        <v/>
      </c>
      <c r="P113" s="216" t="str">
        <f>IF(AND('2.报价结算清单'!$P119&gt;0,'2.报价结算清单'!$B119&lt;&gt;0,'2.报价结算清单'!T119&lt;&gt;0),'2.报价结算清单'!T119,"")</f>
        <v/>
      </c>
      <c r="Q113" s="216" t="str">
        <f>IF(F113="",J113,VLOOKUP(F113,框架条目清单!A:K,4,FALSE))</f>
        <v/>
      </c>
      <c r="R113" s="237" t="str">
        <f>IF($A113="","",'2.报价结算清单'!$K$86)</f>
        <v/>
      </c>
      <c r="S113" s="236" t="str">
        <f>IF($A113="","",'2.报价结算清单'!$E$86)</f>
        <v/>
      </c>
      <c r="T113" s="216" t="str">
        <f>IF(F113="","",VLOOKUP(F113,框架条目清单!A:K,7,FALSE))</f>
        <v/>
      </c>
      <c r="U113" s="216" t="str">
        <f>IF(F113="","",VLOOKUP(F113,框架条目清单!A:K,8,FALSE))</f>
        <v/>
      </c>
      <c r="V113" s="216" t="str">
        <f>IF(F113="","",VLOOKUP(F113,框架条目清单!A:K,9,FALSE))</f>
        <v/>
      </c>
    </row>
    <row r="114" spans="1:22">
      <c r="A114" s="216" t="str">
        <f>IF(AND('2.报价结算清单'!$P120&gt;0,'2.报价结算清单'!$B120&lt;&gt;0,'2.报价结算清单'!$F120&lt;&gt;0),'2.报价结算清单'!$F120,"")</f>
        <v/>
      </c>
      <c r="B114" s="216" t="str">
        <f>_xlfn.IFNA(VLOOKUP(A114,'3.框架内物料'!$A:$I,3,0),A114)</f>
        <v/>
      </c>
      <c r="C114" s="216" t="str">
        <f>IF(AND('2.报价结算清单'!$P120&gt;0,'2.报价结算清单'!$B120&lt;&gt;0,'2.报价结算清单'!C120&lt;&gt;0),'2.报价结算清单'!C120,"")</f>
        <v/>
      </c>
      <c r="D114" s="216" t="str">
        <f>IF(AND('2.报价结算清单'!$P120&gt;0,'2.报价结算清单'!$B120&lt;&gt;0,'2.报价结算清单'!D120&lt;&gt;0),'2.报价结算清单'!D120,"")</f>
        <v/>
      </c>
      <c r="E114" s="216" t="str">
        <f>IF(AND('2.报价结算清单'!$P120&gt;0,'2.报价结算清单'!$B120&lt;&gt;0,'2.报价结算清单'!E120&lt;&gt;0),'2.报价结算清单'!E120,"")</f>
        <v/>
      </c>
      <c r="F114" s="233" t="str">
        <f>_xlfn.IFNA(IF($A114="","",IF(VLOOKUP($A114,'3.框架内物料'!$A:$I,2,0)="","",VLOOKUP($A114,'3.框架内物料'!$A:$I,2,0))),"")</f>
        <v/>
      </c>
      <c r="G114" s="214" t="str">
        <f>IF(AND('2.报价结算清单'!$P120&gt;0,'2.报价结算清单'!$B120&lt;&gt;0,'2.报价结算清单'!H120&lt;&gt;0),'2.报价结算清单'!H120,"")</f>
        <v/>
      </c>
      <c r="H114" s="234" t="str">
        <f>IF(AND('2.报价结算清单'!$P120&gt;0,'2.报价结算清单'!$B120&lt;&gt;0,'2.报价结算清单'!$F120&lt;&gt;0),'2.报价结算清单'!J120,"")</f>
        <v/>
      </c>
      <c r="I114" s="233" t="str">
        <f>IF(AND('2.报价结算清单'!$P120&gt;0,'2.报价结算清单'!$B120&lt;&gt;0,'2.报价结算清单'!$F120&lt;&gt;0),'2.报价结算清单'!L120,"")</f>
        <v/>
      </c>
      <c r="J114" s="233" t="str">
        <f>IF(AND('2.报价结算清单'!$P120&gt;0,'2.报价结算清单'!$B120&lt;&gt;0,'2.报价结算清单'!I120&lt;&gt;0),'2.报价结算清单'!I120,"")</f>
        <v/>
      </c>
      <c r="K114" s="233" t="str">
        <f>IF(AND('2.报价结算清单'!$P120&gt;0,'2.报价结算清单'!$B120&lt;&gt;0,'2.报价结算清单'!$F120&lt;&gt;0),'2.报价结算清单'!N120,"")</f>
        <v/>
      </c>
      <c r="L114" s="233" t="str">
        <f>IF(AND('2.报价结算清单'!$P120&gt;0,'2.报价结算清单'!$B120&lt;&gt;0,'2.报价结算清单'!I120&lt;&gt;0),"天","")</f>
        <v/>
      </c>
      <c r="M114" s="236" t="str">
        <f t="shared" si="6"/>
        <v/>
      </c>
      <c r="N114" s="216" t="str">
        <f t="shared" si="7"/>
        <v/>
      </c>
      <c r="O114" s="216" t="str">
        <f>IF(AND('2.报价结算清单'!$P120&gt;0,'2.报价结算清单'!$B120&lt;&gt;0,'2.报价结算清单'!S120&lt;&gt;0),'2.报价结算清单'!S120,"")</f>
        <v/>
      </c>
      <c r="P114" s="216" t="str">
        <f>IF(AND('2.报价结算清单'!$P120&gt;0,'2.报价结算清单'!$B120&lt;&gt;0,'2.报价结算清单'!T120&lt;&gt;0),'2.报价结算清单'!T120,"")</f>
        <v/>
      </c>
      <c r="Q114" s="216" t="str">
        <f>IF(F114="",J114,VLOOKUP(F114,框架条目清单!A:K,4,FALSE))</f>
        <v/>
      </c>
      <c r="R114" s="237" t="str">
        <f>IF($A114="","",'2.报价结算清单'!$K$86)</f>
        <v/>
      </c>
      <c r="S114" s="236" t="str">
        <f>IF($A114="","",'2.报价结算清单'!$E$86)</f>
        <v/>
      </c>
      <c r="T114" s="216" t="str">
        <f>IF(F114="","",VLOOKUP(F114,框架条目清单!A:K,7,FALSE))</f>
        <v/>
      </c>
      <c r="U114" s="216" t="str">
        <f>IF(F114="","",VLOOKUP(F114,框架条目清单!A:K,8,FALSE))</f>
        <v/>
      </c>
      <c r="V114" s="216" t="str">
        <f>IF(F114="","",VLOOKUP(F114,框架条目清单!A:K,9,FALSE))</f>
        <v/>
      </c>
    </row>
    <row r="115" spans="1:22">
      <c r="A115" s="216" t="str">
        <f>IF(AND('2.报价结算清单'!$P121&gt;0,'2.报价结算清单'!$B121&lt;&gt;0,'2.报价结算清单'!$F121&lt;&gt;0),'2.报价结算清单'!$F121,"")</f>
        <v/>
      </c>
      <c r="B115" s="216" t="str">
        <f>_xlfn.IFNA(VLOOKUP(A115,'3.框架内物料'!$A:$I,3,0),A115)</f>
        <v/>
      </c>
      <c r="C115" s="216" t="str">
        <f>IF(AND('2.报价结算清单'!$P121&gt;0,'2.报价结算清单'!$B121&lt;&gt;0,'2.报价结算清单'!C121&lt;&gt;0),'2.报价结算清单'!C121,"")</f>
        <v/>
      </c>
      <c r="D115" s="216" t="str">
        <f>IF(AND('2.报价结算清单'!$P121&gt;0,'2.报价结算清单'!$B121&lt;&gt;0,'2.报价结算清单'!D121&lt;&gt;0),'2.报价结算清单'!D121,"")</f>
        <v/>
      </c>
      <c r="E115" s="216" t="str">
        <f>IF(AND('2.报价结算清单'!$P121&gt;0,'2.报价结算清单'!$B121&lt;&gt;0,'2.报价结算清单'!E121&lt;&gt;0),'2.报价结算清单'!E121,"")</f>
        <v/>
      </c>
      <c r="F115" s="233" t="str">
        <f>_xlfn.IFNA(IF($A115="","",IF(VLOOKUP($A115,'3.框架内物料'!$A:$I,2,0)="","",VLOOKUP($A115,'3.框架内物料'!$A:$I,2,0))),"")</f>
        <v/>
      </c>
      <c r="G115" s="214" t="str">
        <f>IF(AND('2.报价结算清单'!$P121&gt;0,'2.报价结算清单'!$B121&lt;&gt;0,'2.报价结算清单'!H121&lt;&gt;0),'2.报价结算清单'!H121,"")</f>
        <v/>
      </c>
      <c r="H115" s="234" t="str">
        <f>IF(AND('2.报价结算清单'!$P121&gt;0,'2.报价结算清单'!$B121&lt;&gt;0,'2.报价结算清单'!$F121&lt;&gt;0),'2.报价结算清单'!J121,"")</f>
        <v/>
      </c>
      <c r="I115" s="233" t="str">
        <f>IF(AND('2.报价结算清单'!$P121&gt;0,'2.报价结算清单'!$B121&lt;&gt;0,'2.报价结算清单'!$F121&lt;&gt;0),'2.报价结算清单'!L121,"")</f>
        <v/>
      </c>
      <c r="J115" s="233" t="str">
        <f>IF(AND('2.报价结算清单'!$P121&gt;0,'2.报价结算清单'!$B121&lt;&gt;0,'2.报价结算清单'!I121&lt;&gt;0),'2.报价结算清单'!I121,"")</f>
        <v/>
      </c>
      <c r="K115" s="233" t="str">
        <f>IF(AND('2.报价结算清单'!$P121&gt;0,'2.报价结算清单'!$B121&lt;&gt;0,'2.报价结算清单'!$F121&lt;&gt;0),'2.报价结算清单'!N121,"")</f>
        <v/>
      </c>
      <c r="L115" s="233" t="str">
        <f>IF(AND('2.报价结算清单'!$P121&gt;0,'2.报价结算清单'!$B121&lt;&gt;0,'2.报价结算清单'!I121&lt;&gt;0),"天","")</f>
        <v/>
      </c>
      <c r="M115" s="236" t="str">
        <f t="shared" si="6"/>
        <v/>
      </c>
      <c r="N115" s="216" t="str">
        <f t="shared" si="7"/>
        <v/>
      </c>
      <c r="O115" s="216" t="str">
        <f>IF(AND('2.报价结算清单'!$P121&gt;0,'2.报价结算清单'!$B121&lt;&gt;0,'2.报价结算清单'!S121&lt;&gt;0),'2.报价结算清单'!S121,"")</f>
        <v/>
      </c>
      <c r="P115" s="216" t="str">
        <f>IF(AND('2.报价结算清单'!$P121&gt;0,'2.报价结算清单'!$B121&lt;&gt;0,'2.报价结算清单'!T121&lt;&gt;0),'2.报价结算清单'!T121,"")</f>
        <v/>
      </c>
      <c r="Q115" s="216" t="str">
        <f>IF(F115="",J115,VLOOKUP(F115,框架条目清单!A:K,4,FALSE))</f>
        <v/>
      </c>
      <c r="R115" s="237" t="str">
        <f>IF($A115="","",'2.报价结算清单'!$K$86)</f>
        <v/>
      </c>
      <c r="S115" s="236" t="str">
        <f>IF($A115="","",'2.报价结算清单'!$E$86)</f>
        <v/>
      </c>
      <c r="T115" s="216" t="str">
        <f>IF(F115="","",VLOOKUP(F115,框架条目清单!A:K,7,FALSE))</f>
        <v/>
      </c>
      <c r="U115" s="216" t="str">
        <f>IF(F115="","",VLOOKUP(F115,框架条目清单!A:K,8,FALSE))</f>
        <v/>
      </c>
      <c r="V115" s="216" t="str">
        <f>IF(F115="","",VLOOKUP(F115,框架条目清单!A:K,9,FALSE))</f>
        <v/>
      </c>
    </row>
    <row r="116" spans="1:22">
      <c r="A116" s="216" t="str">
        <f>IF(AND('2.报价结算清单'!$P122&gt;0,'2.报价结算清单'!$B122&lt;&gt;0,'2.报价结算清单'!$F122&lt;&gt;0),'2.报价结算清单'!$F122,"")</f>
        <v/>
      </c>
      <c r="B116" s="216" t="str">
        <f>_xlfn.IFNA(VLOOKUP(A116,'3.框架内物料'!$A:$I,3,0),A116)</f>
        <v/>
      </c>
      <c r="C116" s="216" t="str">
        <f>IF(AND('2.报价结算清单'!$P122&gt;0,'2.报价结算清单'!$B122&lt;&gt;0,'2.报价结算清单'!C122&lt;&gt;0),'2.报价结算清单'!C122,"")</f>
        <v/>
      </c>
      <c r="D116" s="216" t="str">
        <f>IF(AND('2.报价结算清单'!$P122&gt;0,'2.报价结算清单'!$B122&lt;&gt;0,'2.报价结算清单'!D122&lt;&gt;0),'2.报价结算清单'!D122,"")</f>
        <v/>
      </c>
      <c r="E116" s="216" t="str">
        <f>IF(AND('2.报价结算清单'!$P122&gt;0,'2.报价结算清单'!$B122&lt;&gt;0,'2.报价结算清单'!E122&lt;&gt;0),'2.报价结算清单'!E122,"")</f>
        <v/>
      </c>
      <c r="F116" s="233" t="str">
        <f>_xlfn.IFNA(IF($A116="","",IF(VLOOKUP($A116,'3.框架内物料'!$A:$I,2,0)="","",VLOOKUP($A116,'3.框架内物料'!$A:$I,2,0))),"")</f>
        <v/>
      </c>
      <c r="G116" s="214" t="str">
        <f>IF(AND('2.报价结算清单'!$P122&gt;0,'2.报价结算清单'!$B122&lt;&gt;0,'2.报价结算清单'!H122&lt;&gt;0),'2.报价结算清单'!H122,"")</f>
        <v/>
      </c>
      <c r="H116" s="234" t="str">
        <f>IF(AND('2.报价结算清单'!$P122&gt;0,'2.报价结算清单'!$B122&lt;&gt;0,'2.报价结算清单'!$F122&lt;&gt;0),'2.报价结算清单'!J122,"")</f>
        <v/>
      </c>
      <c r="I116" s="233" t="str">
        <f>IF(AND('2.报价结算清单'!$P122&gt;0,'2.报价结算清单'!$B122&lt;&gt;0,'2.报价结算清单'!$F122&lt;&gt;0),'2.报价结算清单'!L122,"")</f>
        <v/>
      </c>
      <c r="J116" s="233" t="str">
        <f>IF(AND('2.报价结算清单'!$P122&gt;0,'2.报价结算清单'!$B122&lt;&gt;0,'2.报价结算清单'!I122&lt;&gt;0),'2.报价结算清单'!I122,"")</f>
        <v/>
      </c>
      <c r="K116" s="233" t="str">
        <f>IF(AND('2.报价结算清单'!$P122&gt;0,'2.报价结算清单'!$B122&lt;&gt;0,'2.报价结算清单'!$F122&lt;&gt;0),'2.报价结算清单'!N122,"")</f>
        <v/>
      </c>
      <c r="L116" s="233" t="str">
        <f>IF(AND('2.报价结算清单'!$P122&gt;0,'2.报价结算清单'!$B122&lt;&gt;0,'2.报价结算清单'!I122&lt;&gt;0),"天","")</f>
        <v/>
      </c>
      <c r="M116" s="236" t="str">
        <f t="shared" si="6"/>
        <v/>
      </c>
      <c r="N116" s="216" t="str">
        <f t="shared" si="7"/>
        <v/>
      </c>
      <c r="O116" s="216" t="str">
        <f>IF(AND('2.报价结算清单'!$P122&gt;0,'2.报价结算清单'!$B122&lt;&gt;0,'2.报价结算清单'!S122&lt;&gt;0),'2.报价结算清单'!S122,"")</f>
        <v/>
      </c>
      <c r="P116" s="216" t="str">
        <f>IF(AND('2.报价结算清单'!$P122&gt;0,'2.报价结算清单'!$B122&lt;&gt;0,'2.报价结算清单'!T122&lt;&gt;0),'2.报价结算清单'!T122,"")</f>
        <v/>
      </c>
      <c r="Q116" s="216" t="str">
        <f>IF(F116="",J116,VLOOKUP(F116,框架条目清单!A:K,4,FALSE))</f>
        <v/>
      </c>
      <c r="R116" s="237" t="str">
        <f>IF($A116="","",'2.报价结算清单'!$K$86)</f>
        <v/>
      </c>
      <c r="S116" s="236" t="str">
        <f>IF($A116="","",'2.报价结算清单'!$E$86)</f>
        <v/>
      </c>
      <c r="T116" s="216" t="str">
        <f>IF(F116="","",VLOOKUP(F116,框架条目清单!A:K,7,FALSE))</f>
        <v/>
      </c>
      <c r="U116" s="216" t="str">
        <f>IF(F116="","",VLOOKUP(F116,框架条目清单!A:K,8,FALSE))</f>
        <v/>
      </c>
      <c r="V116" s="216" t="str">
        <f>IF(F116="","",VLOOKUP(F116,框架条目清单!A:K,9,FALSE))</f>
        <v/>
      </c>
    </row>
    <row r="117" spans="1:22">
      <c r="A117" s="216" t="str">
        <f>IF(AND('2.报价结算清单'!$P123&gt;0,'2.报价结算清单'!$B123&lt;&gt;0,'2.报价结算清单'!$F123&lt;&gt;0),'2.报价结算清单'!$F123,"")</f>
        <v/>
      </c>
      <c r="B117" s="216" t="str">
        <f>_xlfn.IFNA(VLOOKUP(A117,'3.框架内物料'!$A:$I,3,0),A117)</f>
        <v/>
      </c>
      <c r="C117" s="216" t="str">
        <f>IF(AND('2.报价结算清单'!$P123&gt;0,'2.报价结算清单'!$B123&lt;&gt;0,'2.报价结算清单'!C123&lt;&gt;0),'2.报价结算清单'!C123,"")</f>
        <v/>
      </c>
      <c r="D117" s="216" t="str">
        <f>IF(AND('2.报价结算清单'!$P123&gt;0,'2.报价结算清单'!$B123&lt;&gt;0,'2.报价结算清单'!D123&lt;&gt;0),'2.报价结算清单'!D123,"")</f>
        <v/>
      </c>
      <c r="E117" s="216" t="str">
        <f>IF(AND('2.报价结算清单'!$P123&gt;0,'2.报价结算清单'!$B123&lt;&gt;0,'2.报价结算清单'!E123&lt;&gt;0),'2.报价结算清单'!E123,"")</f>
        <v/>
      </c>
      <c r="F117" s="233" t="str">
        <f>_xlfn.IFNA(IF($A117="","",IF(VLOOKUP($A117,'3.框架内物料'!$A:$I,2,0)="","",VLOOKUP($A117,'3.框架内物料'!$A:$I,2,0))),"")</f>
        <v/>
      </c>
      <c r="G117" s="214" t="str">
        <f>IF(AND('2.报价结算清单'!$P123&gt;0,'2.报价结算清单'!$B123&lt;&gt;0,'2.报价结算清单'!H123&lt;&gt;0),'2.报价结算清单'!H123,"")</f>
        <v/>
      </c>
      <c r="H117" s="234" t="str">
        <f>IF(AND('2.报价结算清单'!$P123&gt;0,'2.报价结算清单'!$B123&lt;&gt;0,'2.报价结算清单'!$F123&lt;&gt;0),'2.报价结算清单'!J123,"")</f>
        <v/>
      </c>
      <c r="I117" s="233" t="str">
        <f>IF(AND('2.报价结算清单'!$P123&gt;0,'2.报价结算清单'!$B123&lt;&gt;0,'2.报价结算清单'!$F123&lt;&gt;0),'2.报价结算清单'!L123,"")</f>
        <v/>
      </c>
      <c r="J117" s="233" t="str">
        <f>IF(AND('2.报价结算清单'!$P123&gt;0,'2.报价结算清单'!$B123&lt;&gt;0,'2.报价结算清单'!I123&lt;&gt;0),'2.报价结算清单'!I123,"")</f>
        <v/>
      </c>
      <c r="K117" s="233" t="str">
        <f>IF(AND('2.报价结算清单'!$P123&gt;0,'2.报价结算清单'!$B123&lt;&gt;0,'2.报价结算清单'!$F123&lt;&gt;0),'2.报价结算清单'!N123,"")</f>
        <v/>
      </c>
      <c r="L117" s="233" t="str">
        <f>IF(AND('2.报价结算清单'!$P123&gt;0,'2.报价结算清单'!$B123&lt;&gt;0,'2.报价结算清单'!I123&lt;&gt;0),"天","")</f>
        <v/>
      </c>
      <c r="M117" s="236" t="str">
        <f t="shared" si="6"/>
        <v/>
      </c>
      <c r="N117" s="216" t="str">
        <f t="shared" si="7"/>
        <v/>
      </c>
      <c r="O117" s="216" t="str">
        <f>IF(AND('2.报价结算清单'!$P123&gt;0,'2.报价结算清单'!$B123&lt;&gt;0,'2.报价结算清单'!S123&lt;&gt;0),'2.报价结算清单'!S123,"")</f>
        <v/>
      </c>
      <c r="P117" s="216" t="str">
        <f>IF(AND('2.报价结算清单'!$P123&gt;0,'2.报价结算清单'!$B123&lt;&gt;0,'2.报价结算清单'!T123&lt;&gt;0),'2.报价结算清单'!T123,"")</f>
        <v/>
      </c>
      <c r="Q117" s="216" t="str">
        <f>IF(F117="",J117,VLOOKUP(F117,框架条目清单!A:K,4,FALSE))</f>
        <v/>
      </c>
      <c r="R117" s="237" t="str">
        <f>IF($A117="","",'2.报价结算清单'!$K$86)</f>
        <v/>
      </c>
      <c r="S117" s="236" t="str">
        <f>IF($A117="","",'2.报价结算清单'!$E$86)</f>
        <v/>
      </c>
      <c r="T117" s="216" t="str">
        <f>IF(F117="","",VLOOKUP(F117,框架条目清单!A:K,7,FALSE))</f>
        <v/>
      </c>
      <c r="U117" s="216" t="str">
        <f>IF(F117="","",VLOOKUP(F117,框架条目清单!A:K,8,FALSE))</f>
        <v/>
      </c>
      <c r="V117" s="216" t="str">
        <f>IF(F117="","",VLOOKUP(F117,框架条目清单!A:K,9,FALSE))</f>
        <v/>
      </c>
    </row>
    <row r="118" spans="1:22">
      <c r="A118" s="216" t="str">
        <f>IF(AND('2.报价结算清单'!$P124&gt;0,'2.报价结算清单'!$B124&lt;&gt;0,'2.报价结算清单'!$F124&lt;&gt;0),'2.报价结算清单'!$F124,"")</f>
        <v/>
      </c>
      <c r="B118" s="216" t="str">
        <f>_xlfn.IFNA(VLOOKUP(A118,'3.框架内物料'!$A:$I,3,0),A118)</f>
        <v/>
      </c>
      <c r="C118" s="216" t="str">
        <f>IF(AND('2.报价结算清单'!$P124&gt;0,'2.报价结算清单'!$B124&lt;&gt;0,'2.报价结算清单'!C124&lt;&gt;0),'2.报价结算清单'!C124,"")</f>
        <v/>
      </c>
      <c r="D118" s="216" t="str">
        <f>IF(AND('2.报价结算清单'!$P124&gt;0,'2.报价结算清单'!$B124&lt;&gt;0,'2.报价结算清单'!D124&lt;&gt;0),'2.报价结算清单'!D124,"")</f>
        <v/>
      </c>
      <c r="E118" s="216" t="str">
        <f>IF(AND('2.报价结算清单'!$P124&gt;0,'2.报价结算清单'!$B124&lt;&gt;0,'2.报价结算清单'!E124&lt;&gt;0),'2.报价结算清单'!E124,"")</f>
        <v/>
      </c>
      <c r="F118" s="233" t="str">
        <f>_xlfn.IFNA(IF($A118="","",IF(VLOOKUP($A118,'3.框架内物料'!$A:$I,2,0)="","",VLOOKUP($A118,'3.框架内物料'!$A:$I,2,0))),"")</f>
        <v/>
      </c>
      <c r="G118" s="214" t="str">
        <f>IF(AND('2.报价结算清单'!$P124&gt;0,'2.报价结算清单'!$B124&lt;&gt;0,'2.报价结算清单'!H124&lt;&gt;0),'2.报价结算清单'!H124,"")</f>
        <v/>
      </c>
      <c r="H118" s="234" t="str">
        <f>IF(AND('2.报价结算清单'!$P124&gt;0,'2.报价结算清单'!$B124&lt;&gt;0,'2.报价结算清单'!$F124&lt;&gt;0),'2.报价结算清单'!J124,"")</f>
        <v/>
      </c>
      <c r="I118" s="233" t="str">
        <f>IF(AND('2.报价结算清单'!$P124&gt;0,'2.报价结算清单'!$B124&lt;&gt;0,'2.报价结算清单'!$F124&lt;&gt;0),'2.报价结算清单'!L124,"")</f>
        <v/>
      </c>
      <c r="J118" s="233" t="str">
        <f>IF(AND('2.报价结算清单'!$P124&gt;0,'2.报价结算清单'!$B124&lt;&gt;0,'2.报价结算清单'!I124&lt;&gt;0),'2.报价结算清单'!I124,"")</f>
        <v/>
      </c>
      <c r="K118" s="233" t="str">
        <f>IF(AND('2.报价结算清单'!$P124&gt;0,'2.报价结算清单'!$B124&lt;&gt;0,'2.报价结算清单'!$F124&lt;&gt;0),'2.报价结算清单'!N124,"")</f>
        <v/>
      </c>
      <c r="L118" s="233" t="str">
        <f>IF(AND('2.报价结算清单'!$P124&gt;0,'2.报价结算清单'!$B124&lt;&gt;0,'2.报价结算清单'!I124&lt;&gt;0),"天","")</f>
        <v/>
      </c>
      <c r="M118" s="236" t="str">
        <f t="shared" si="6"/>
        <v/>
      </c>
      <c r="N118" s="216" t="str">
        <f t="shared" si="7"/>
        <v/>
      </c>
      <c r="O118" s="216" t="str">
        <f>IF(AND('2.报价结算清单'!$P124&gt;0,'2.报价结算清单'!$B124&lt;&gt;0,'2.报价结算清单'!S124&lt;&gt;0),'2.报价结算清单'!S124,"")</f>
        <v/>
      </c>
      <c r="P118" s="216" t="str">
        <f>IF(AND('2.报价结算清单'!$P124&gt;0,'2.报价结算清单'!$B124&lt;&gt;0,'2.报价结算清单'!T124&lt;&gt;0),'2.报价结算清单'!T124,"")</f>
        <v/>
      </c>
      <c r="Q118" s="216" t="str">
        <f>IF(F118="",J118,VLOOKUP(F118,框架条目清单!A:K,4,FALSE))</f>
        <v/>
      </c>
      <c r="R118" s="237" t="str">
        <f>IF($A118="","",'2.报价结算清单'!$K$86)</f>
        <v/>
      </c>
      <c r="S118" s="236" t="str">
        <f>IF($A118="","",'2.报价结算清单'!$E$86)</f>
        <v/>
      </c>
      <c r="T118" s="216" t="str">
        <f>IF(F118="","",VLOOKUP(F118,框架条目清单!A:K,7,FALSE))</f>
        <v/>
      </c>
      <c r="U118" s="216" t="str">
        <f>IF(F118="","",VLOOKUP(F118,框架条目清单!A:K,8,FALSE))</f>
        <v/>
      </c>
      <c r="V118" s="216" t="str">
        <f>IF(F118="","",VLOOKUP(F118,框架条目清单!A:K,9,FALSE))</f>
        <v/>
      </c>
    </row>
    <row r="119" spans="1:22">
      <c r="A119" s="216" t="str">
        <f>IF(AND('2.报价结算清单'!$P125&gt;0,'2.报价结算清单'!$B125&lt;&gt;0,'2.报价结算清单'!$F125&lt;&gt;0),'2.报价结算清单'!$F125,"")</f>
        <v/>
      </c>
      <c r="B119" s="216" t="str">
        <f>_xlfn.IFNA(VLOOKUP(A119,'3.框架内物料'!$A:$I,3,0),A119)</f>
        <v/>
      </c>
      <c r="C119" s="216" t="str">
        <f>IF(AND('2.报价结算清单'!$P125&gt;0,'2.报价结算清单'!$B125&lt;&gt;0,'2.报价结算清单'!C125&lt;&gt;0),'2.报价结算清单'!C125,"")</f>
        <v/>
      </c>
      <c r="D119" s="216" t="str">
        <f>IF(AND('2.报价结算清单'!$P125&gt;0,'2.报价结算清单'!$B125&lt;&gt;0,'2.报价结算清单'!D125&lt;&gt;0),'2.报价结算清单'!D125,"")</f>
        <v/>
      </c>
      <c r="E119" s="216" t="str">
        <f>IF(AND('2.报价结算清单'!$P125&gt;0,'2.报价结算清单'!$B125&lt;&gt;0,'2.报价结算清单'!E125&lt;&gt;0),'2.报价结算清单'!E125,"")</f>
        <v/>
      </c>
      <c r="F119" s="233" t="str">
        <f>_xlfn.IFNA(IF($A119="","",IF(VLOOKUP($A119,'3.框架内物料'!$A:$I,2,0)="","",VLOOKUP($A119,'3.框架内物料'!$A:$I,2,0))),"")</f>
        <v/>
      </c>
      <c r="G119" s="214" t="str">
        <f>IF(AND('2.报价结算清单'!$P125&gt;0,'2.报价结算清单'!$B125&lt;&gt;0,'2.报价结算清单'!H125&lt;&gt;0),'2.报价结算清单'!H125,"")</f>
        <v/>
      </c>
      <c r="H119" s="234" t="str">
        <f>IF(AND('2.报价结算清单'!$P125&gt;0,'2.报价结算清单'!$B125&lt;&gt;0,'2.报价结算清单'!$F125&lt;&gt;0),'2.报价结算清单'!J125,"")</f>
        <v/>
      </c>
      <c r="I119" s="233" t="str">
        <f>IF(AND('2.报价结算清单'!$P125&gt;0,'2.报价结算清单'!$B125&lt;&gt;0,'2.报价结算清单'!$F125&lt;&gt;0),'2.报价结算清单'!L125,"")</f>
        <v/>
      </c>
      <c r="J119" s="233" t="str">
        <f>IF(AND('2.报价结算清单'!$P125&gt;0,'2.报价结算清单'!$B125&lt;&gt;0,'2.报价结算清单'!I125&lt;&gt;0),'2.报价结算清单'!I125,"")</f>
        <v/>
      </c>
      <c r="K119" s="233" t="str">
        <f>IF(AND('2.报价结算清单'!$P125&gt;0,'2.报价结算清单'!$B125&lt;&gt;0,'2.报价结算清单'!$F125&lt;&gt;0),'2.报价结算清单'!N125,"")</f>
        <v/>
      </c>
      <c r="L119" s="233" t="str">
        <f>IF(AND('2.报价结算清单'!$P125&gt;0,'2.报价结算清单'!$B125&lt;&gt;0,'2.报价结算清单'!I125&lt;&gt;0),"天","")</f>
        <v/>
      </c>
      <c r="M119" s="236" t="str">
        <f t="shared" si="6"/>
        <v/>
      </c>
      <c r="N119" s="216" t="str">
        <f t="shared" si="7"/>
        <v/>
      </c>
      <c r="O119" s="216" t="str">
        <f>IF(AND('2.报价结算清单'!$P125&gt;0,'2.报价结算清单'!$B125&lt;&gt;0,'2.报价结算清单'!S125&lt;&gt;0),'2.报价结算清单'!S125,"")</f>
        <v/>
      </c>
      <c r="P119" s="216" t="str">
        <f>IF(AND('2.报价结算清单'!$P125&gt;0,'2.报价结算清单'!$B125&lt;&gt;0,'2.报价结算清单'!T125&lt;&gt;0),'2.报价结算清单'!T125,"")</f>
        <v/>
      </c>
      <c r="Q119" s="216" t="str">
        <f>IF(F119="",J119,VLOOKUP(F119,框架条目清单!A:K,4,FALSE))</f>
        <v/>
      </c>
      <c r="R119" s="237" t="str">
        <f>IF($A119="","",'2.报价结算清单'!$K$86)</f>
        <v/>
      </c>
      <c r="S119" s="236" t="str">
        <f>IF($A119="","",'2.报价结算清单'!$E$86)</f>
        <v/>
      </c>
      <c r="T119" s="216" t="str">
        <f>IF(F119="","",VLOOKUP(F119,框架条目清单!A:K,7,FALSE))</f>
        <v/>
      </c>
      <c r="U119" s="216" t="str">
        <f>IF(F119="","",VLOOKUP(F119,框架条目清单!A:K,8,FALSE))</f>
        <v/>
      </c>
      <c r="V119" s="216" t="str">
        <f>IF(F119="","",VLOOKUP(F119,框架条目清单!A:K,9,FALSE))</f>
        <v/>
      </c>
    </row>
    <row r="120" spans="1:22">
      <c r="A120" s="216" t="str">
        <f>IF(AND('2.报价结算清单'!$P126&gt;0,'2.报价结算清单'!$B126&lt;&gt;0,'2.报价结算清单'!$F126&lt;&gt;0),'2.报价结算清单'!$F126,"")</f>
        <v/>
      </c>
      <c r="B120" s="216" t="str">
        <f>_xlfn.IFNA(VLOOKUP(A120,'3.框架内物料'!$A:$I,3,0),A120)</f>
        <v/>
      </c>
      <c r="C120" s="216" t="str">
        <f>IF(AND('2.报价结算清单'!$P126&gt;0,'2.报价结算清单'!$B126&lt;&gt;0,'2.报价结算清单'!C126&lt;&gt;0),'2.报价结算清单'!C126,"")</f>
        <v/>
      </c>
      <c r="D120" s="216" t="str">
        <f>IF(AND('2.报价结算清单'!$P126&gt;0,'2.报价结算清单'!$B126&lt;&gt;0,'2.报价结算清单'!D126&lt;&gt;0),'2.报价结算清单'!D126,"")</f>
        <v/>
      </c>
      <c r="E120" s="216" t="str">
        <f>IF(AND('2.报价结算清单'!$P126&gt;0,'2.报价结算清单'!$B126&lt;&gt;0,'2.报价结算清单'!E126&lt;&gt;0),'2.报价结算清单'!E126,"")</f>
        <v/>
      </c>
      <c r="F120" s="233" t="str">
        <f>_xlfn.IFNA(IF($A120="","",IF(VLOOKUP($A120,'3.框架内物料'!$A:$I,2,0)="","",VLOOKUP($A120,'3.框架内物料'!$A:$I,2,0))),"")</f>
        <v/>
      </c>
      <c r="G120" s="214" t="str">
        <f>IF(AND('2.报价结算清单'!$P126&gt;0,'2.报价结算清单'!$B126&lt;&gt;0,'2.报价结算清单'!H126&lt;&gt;0),'2.报价结算清单'!H126,"")</f>
        <v/>
      </c>
      <c r="H120" s="234" t="str">
        <f>IF(AND('2.报价结算清单'!$P126&gt;0,'2.报价结算清单'!$B126&lt;&gt;0,'2.报价结算清单'!$F126&lt;&gt;0),'2.报价结算清单'!J126,"")</f>
        <v/>
      </c>
      <c r="I120" s="233" t="str">
        <f>IF(AND('2.报价结算清单'!$P126&gt;0,'2.报价结算清单'!$B126&lt;&gt;0,'2.报价结算清单'!$F126&lt;&gt;0),'2.报价结算清单'!L126,"")</f>
        <v/>
      </c>
      <c r="J120" s="233" t="str">
        <f>IF(AND('2.报价结算清单'!$P126&gt;0,'2.报价结算清单'!$B126&lt;&gt;0,'2.报价结算清单'!I126&lt;&gt;0),'2.报价结算清单'!I126,"")</f>
        <v/>
      </c>
      <c r="K120" s="233" t="str">
        <f>IF(AND('2.报价结算清单'!$P126&gt;0,'2.报价结算清单'!$B126&lt;&gt;0,'2.报价结算清单'!$F126&lt;&gt;0),'2.报价结算清单'!N126,"")</f>
        <v/>
      </c>
      <c r="L120" s="233" t="str">
        <f>IF(AND('2.报价结算清单'!$P126&gt;0,'2.报价结算清单'!$B126&lt;&gt;0,'2.报价结算清单'!I126&lt;&gt;0),"天","")</f>
        <v/>
      </c>
      <c r="M120" s="236" t="str">
        <f t="shared" si="6"/>
        <v/>
      </c>
      <c r="N120" s="216" t="str">
        <f t="shared" si="7"/>
        <v/>
      </c>
      <c r="O120" s="216" t="str">
        <f>IF(AND('2.报价结算清单'!$P126&gt;0,'2.报价结算清单'!$B126&lt;&gt;0,'2.报价结算清单'!S126&lt;&gt;0),'2.报价结算清单'!S126,"")</f>
        <v/>
      </c>
      <c r="P120" s="216" t="str">
        <f>IF(AND('2.报价结算清单'!$P126&gt;0,'2.报价结算清单'!$B126&lt;&gt;0,'2.报价结算清单'!T126&lt;&gt;0),'2.报价结算清单'!T126,"")</f>
        <v/>
      </c>
      <c r="Q120" s="216" t="str">
        <f>IF(F120="",J120,VLOOKUP(F120,框架条目清单!A:K,4,FALSE))</f>
        <v/>
      </c>
      <c r="R120" s="237" t="str">
        <f>IF($A120="","",'2.报价结算清单'!$K$86)</f>
        <v/>
      </c>
      <c r="S120" s="236" t="str">
        <f>IF($A120="","",'2.报价结算清单'!$E$86)</f>
        <v/>
      </c>
      <c r="T120" s="216" t="str">
        <f>IF(F120="","",VLOOKUP(F120,框架条目清单!A:K,7,FALSE))</f>
        <v/>
      </c>
      <c r="U120" s="216" t="str">
        <f>IF(F120="","",VLOOKUP(F120,框架条目清单!A:K,8,FALSE))</f>
        <v/>
      </c>
      <c r="V120" s="216" t="str">
        <f>IF(F120="","",VLOOKUP(F120,框架条目清单!A:K,9,FALSE))</f>
        <v/>
      </c>
    </row>
    <row r="121" spans="1:22">
      <c r="A121" s="216" t="str">
        <f>IF(AND('2.报价结算清单'!$P127&gt;0,'2.报价结算清单'!$B127&lt;&gt;0,'2.报价结算清单'!$F127&lt;&gt;0),'2.报价结算清单'!$F127,"")</f>
        <v/>
      </c>
      <c r="B121" s="216" t="str">
        <f>_xlfn.IFNA(VLOOKUP(A121,'3.框架内物料'!$A:$I,3,0),A121)</f>
        <v/>
      </c>
      <c r="C121" s="216" t="str">
        <f>IF(AND('2.报价结算清单'!$P127&gt;0,'2.报价结算清单'!$B127&lt;&gt;0,'2.报价结算清单'!C127&lt;&gt;0),'2.报价结算清单'!C127,"")</f>
        <v/>
      </c>
      <c r="D121" s="216" t="str">
        <f>IF(AND('2.报价结算清单'!$P127&gt;0,'2.报价结算清单'!$B127&lt;&gt;0,'2.报价结算清单'!D127&lt;&gt;0),'2.报价结算清单'!D127,"")</f>
        <v/>
      </c>
      <c r="E121" s="216" t="str">
        <f>IF(AND('2.报价结算清单'!$P127&gt;0,'2.报价结算清单'!$B127&lt;&gt;0,'2.报价结算清单'!E127&lt;&gt;0),'2.报价结算清单'!E127,"")</f>
        <v/>
      </c>
      <c r="F121" s="233" t="str">
        <f>_xlfn.IFNA(IF($A121="","",IF(VLOOKUP($A121,'3.框架内物料'!$A:$I,2,0)="","",VLOOKUP($A121,'3.框架内物料'!$A:$I,2,0))),"")</f>
        <v/>
      </c>
      <c r="G121" s="214" t="str">
        <f>IF(AND('2.报价结算清单'!$P127&gt;0,'2.报价结算清单'!$B127&lt;&gt;0,'2.报价结算清单'!H127&lt;&gt;0),'2.报价结算清单'!H127,"")</f>
        <v/>
      </c>
      <c r="H121" s="234" t="str">
        <f>IF(AND('2.报价结算清单'!$P127&gt;0,'2.报价结算清单'!$B127&lt;&gt;0,'2.报价结算清单'!$F127&lt;&gt;0),'2.报价结算清单'!J127,"")</f>
        <v/>
      </c>
      <c r="I121" s="233" t="str">
        <f>IF(AND('2.报价结算清单'!$P127&gt;0,'2.报价结算清单'!$B127&lt;&gt;0,'2.报价结算清单'!$F127&lt;&gt;0),'2.报价结算清单'!L127,"")</f>
        <v/>
      </c>
      <c r="J121" s="233" t="str">
        <f>IF(AND('2.报价结算清单'!$P127&gt;0,'2.报价结算清单'!$B127&lt;&gt;0,'2.报价结算清单'!I127&lt;&gt;0),'2.报价结算清单'!I127,"")</f>
        <v/>
      </c>
      <c r="K121" s="233" t="str">
        <f>IF(AND('2.报价结算清单'!$P127&gt;0,'2.报价结算清单'!$B127&lt;&gt;0,'2.报价结算清单'!$F127&lt;&gt;0),'2.报价结算清单'!N127,"")</f>
        <v/>
      </c>
      <c r="L121" s="233" t="str">
        <f>IF(AND('2.报价结算清单'!$P127&gt;0,'2.报价结算清单'!$B127&lt;&gt;0,'2.报价结算清单'!I127&lt;&gt;0),"天","")</f>
        <v/>
      </c>
      <c r="M121" s="236" t="str">
        <f t="shared" si="6"/>
        <v/>
      </c>
      <c r="N121" s="216" t="str">
        <f t="shared" si="7"/>
        <v/>
      </c>
      <c r="O121" s="216" t="str">
        <f>IF(AND('2.报价结算清单'!$P127&gt;0,'2.报价结算清单'!$B127&lt;&gt;0,'2.报价结算清单'!S127&lt;&gt;0),'2.报价结算清单'!S127,"")</f>
        <v/>
      </c>
      <c r="P121" s="216" t="str">
        <f>IF(AND('2.报价结算清单'!$P127&gt;0,'2.报价结算清单'!$B127&lt;&gt;0,'2.报价结算清单'!T127&lt;&gt;0),'2.报价结算清单'!T127,"")</f>
        <v/>
      </c>
      <c r="Q121" s="216" t="str">
        <f>IF(F121="",J121,VLOOKUP(F121,框架条目清单!A:K,4,FALSE))</f>
        <v/>
      </c>
      <c r="R121" s="237" t="str">
        <f>IF($A121="","",'2.报价结算清单'!$K$86)</f>
        <v/>
      </c>
      <c r="S121" s="236" t="str">
        <f>IF($A121="","",'2.报价结算清单'!$E$86)</f>
        <v/>
      </c>
      <c r="T121" s="216" t="str">
        <f>IF(F121="","",VLOOKUP(F121,框架条目清单!A:K,7,FALSE))</f>
        <v/>
      </c>
      <c r="U121" s="216" t="str">
        <f>IF(F121="","",VLOOKUP(F121,框架条目清单!A:K,8,FALSE))</f>
        <v/>
      </c>
      <c r="V121" s="216" t="str">
        <f>IF(F121="","",VLOOKUP(F121,框架条目清单!A:K,9,FALSE))</f>
        <v/>
      </c>
    </row>
    <row r="122" spans="1:22">
      <c r="A122" s="216" t="str">
        <f>IF(AND('2.报价结算清单'!$P128&gt;0,'2.报价结算清单'!$B128&lt;&gt;0,'2.报价结算清单'!$F128&lt;&gt;0),'2.报价结算清单'!$F128,"")</f>
        <v/>
      </c>
      <c r="B122" s="216" t="str">
        <f>_xlfn.IFNA(VLOOKUP(A122,'3.框架内物料'!$A:$I,3,0),A122)</f>
        <v/>
      </c>
      <c r="C122" s="216" t="str">
        <f>IF(AND('2.报价结算清单'!$P128&gt;0,'2.报价结算清单'!$B128&lt;&gt;0,'2.报价结算清单'!C128&lt;&gt;0),'2.报价结算清单'!C128,"")</f>
        <v/>
      </c>
      <c r="D122" s="216" t="str">
        <f>IF(AND('2.报价结算清单'!$P128&gt;0,'2.报价结算清单'!$B128&lt;&gt;0,'2.报价结算清单'!D128&lt;&gt;0),'2.报价结算清单'!D128,"")</f>
        <v/>
      </c>
      <c r="E122" s="216" t="str">
        <f>IF(AND('2.报价结算清单'!$P128&gt;0,'2.报价结算清单'!$B128&lt;&gt;0,'2.报价结算清单'!E128&lt;&gt;0),'2.报价结算清单'!E128,"")</f>
        <v/>
      </c>
      <c r="F122" s="233" t="str">
        <f>_xlfn.IFNA(IF($A122="","",IF(VLOOKUP($A122,'3.框架内物料'!$A:$I,2,0)="","",VLOOKUP($A122,'3.框架内物料'!$A:$I,2,0))),"")</f>
        <v/>
      </c>
      <c r="G122" s="214" t="str">
        <f>IF(AND('2.报价结算清单'!$P128&gt;0,'2.报价结算清单'!$B128&lt;&gt;0,'2.报价结算清单'!H128&lt;&gt;0),'2.报价结算清单'!H128,"")</f>
        <v/>
      </c>
      <c r="H122" s="234" t="str">
        <f>IF(AND('2.报价结算清单'!$P128&gt;0,'2.报价结算清单'!$B128&lt;&gt;0,'2.报价结算清单'!$F128&lt;&gt;0),'2.报价结算清单'!J128,"")</f>
        <v/>
      </c>
      <c r="I122" s="233" t="str">
        <f>IF(AND('2.报价结算清单'!$P128&gt;0,'2.报价结算清单'!$B128&lt;&gt;0,'2.报价结算清单'!$F128&lt;&gt;0),'2.报价结算清单'!L128,"")</f>
        <v/>
      </c>
      <c r="J122" s="233" t="str">
        <f>IF(AND('2.报价结算清单'!$P128&gt;0,'2.报价结算清单'!$B128&lt;&gt;0,'2.报价结算清单'!I128&lt;&gt;0),'2.报价结算清单'!I128,"")</f>
        <v/>
      </c>
      <c r="K122" s="233" t="str">
        <f>IF(AND('2.报价结算清单'!$P128&gt;0,'2.报价结算清单'!$B128&lt;&gt;0,'2.报价结算清单'!$F128&lt;&gt;0),'2.报价结算清单'!N128,"")</f>
        <v/>
      </c>
      <c r="L122" s="233" t="str">
        <f>IF(AND('2.报价结算清单'!$P128&gt;0,'2.报价结算清单'!$B128&lt;&gt;0,'2.报价结算清单'!I128&lt;&gt;0),"天","")</f>
        <v/>
      </c>
      <c r="M122" s="236" t="str">
        <f t="shared" si="6"/>
        <v/>
      </c>
      <c r="N122" s="216" t="str">
        <f t="shared" si="7"/>
        <v/>
      </c>
      <c r="O122" s="216" t="str">
        <f>IF(AND('2.报价结算清单'!$P128&gt;0,'2.报价结算清单'!$B128&lt;&gt;0,'2.报价结算清单'!S128&lt;&gt;0),'2.报价结算清单'!S128,"")</f>
        <v/>
      </c>
      <c r="P122" s="216" t="str">
        <f>IF(AND('2.报价结算清单'!$P128&gt;0,'2.报价结算清单'!$B128&lt;&gt;0,'2.报价结算清单'!T128&lt;&gt;0),'2.报价结算清单'!T128,"")</f>
        <v/>
      </c>
      <c r="Q122" s="216" t="str">
        <f>IF(F122="",J122,VLOOKUP(F122,框架条目清单!A:K,4,FALSE))</f>
        <v/>
      </c>
      <c r="R122" s="237" t="str">
        <f>IF($A122="","",'2.报价结算清单'!$K$86)</f>
        <v/>
      </c>
      <c r="S122" s="236" t="str">
        <f>IF($A122="","",'2.报价结算清单'!$E$86)</f>
        <v/>
      </c>
      <c r="T122" s="216" t="str">
        <f>IF(F122="","",VLOOKUP(F122,框架条目清单!A:K,7,FALSE))</f>
        <v/>
      </c>
      <c r="U122" s="216" t="str">
        <f>IF(F122="","",VLOOKUP(F122,框架条目清单!A:K,8,FALSE))</f>
        <v/>
      </c>
      <c r="V122" s="216" t="str">
        <f>IF(F122="","",VLOOKUP(F122,框架条目清单!A:K,9,FALSE))</f>
        <v/>
      </c>
    </row>
    <row r="123" spans="1:22">
      <c r="A123" s="216" t="str">
        <f>IF(AND('2.报价结算清单'!$P129&gt;0,'2.报价结算清单'!$B129&lt;&gt;0,'2.报价结算清单'!$F129&lt;&gt;0),'2.报价结算清单'!$F129,"")</f>
        <v/>
      </c>
      <c r="B123" s="216" t="str">
        <f>_xlfn.IFNA(VLOOKUP(A123,'3.框架内物料'!$A:$I,3,0),A123)</f>
        <v/>
      </c>
      <c r="C123" s="216" t="str">
        <f>IF(AND('2.报价结算清单'!$P129&gt;0,'2.报价结算清单'!$B129&lt;&gt;0,'2.报价结算清单'!C129&lt;&gt;0),'2.报价结算清单'!C129,"")</f>
        <v/>
      </c>
      <c r="D123" s="216" t="str">
        <f>IF(AND('2.报价结算清单'!$P129&gt;0,'2.报价结算清单'!$B129&lt;&gt;0,'2.报价结算清单'!D129&lt;&gt;0),'2.报价结算清单'!D129,"")</f>
        <v/>
      </c>
      <c r="E123" s="216" t="str">
        <f>IF(AND('2.报价结算清单'!$P129&gt;0,'2.报价结算清单'!$B129&lt;&gt;0,'2.报价结算清单'!E129&lt;&gt;0),'2.报价结算清单'!E129,"")</f>
        <v/>
      </c>
      <c r="F123" s="233" t="str">
        <f>_xlfn.IFNA(IF($A123="","",IF(VLOOKUP($A123,'3.框架内物料'!$A:$I,2,0)="","",VLOOKUP($A123,'3.框架内物料'!$A:$I,2,0))),"")</f>
        <v/>
      </c>
      <c r="G123" s="214" t="str">
        <f>IF(AND('2.报价结算清单'!$P129&gt;0,'2.报价结算清单'!$B129&lt;&gt;0,'2.报价结算清单'!H129&lt;&gt;0),'2.报价结算清单'!H129,"")</f>
        <v/>
      </c>
      <c r="H123" s="234" t="str">
        <f>IF(AND('2.报价结算清单'!$P129&gt;0,'2.报价结算清单'!$B129&lt;&gt;0,'2.报价结算清单'!$F129&lt;&gt;0),'2.报价结算清单'!J129,"")</f>
        <v/>
      </c>
      <c r="I123" s="233" t="str">
        <f>IF(AND('2.报价结算清单'!$P129&gt;0,'2.报价结算清单'!$B129&lt;&gt;0,'2.报价结算清单'!$F129&lt;&gt;0),'2.报价结算清单'!L129,"")</f>
        <v/>
      </c>
      <c r="J123" s="233" t="str">
        <f>IF(AND('2.报价结算清单'!$P129&gt;0,'2.报价结算清单'!$B129&lt;&gt;0,'2.报价结算清单'!I129&lt;&gt;0),'2.报价结算清单'!I129,"")</f>
        <v/>
      </c>
      <c r="K123" s="233" t="str">
        <f>IF(AND('2.报价结算清单'!$P129&gt;0,'2.报价结算清单'!$B129&lt;&gt;0,'2.报价结算清单'!$F129&lt;&gt;0),'2.报价结算清单'!N129,"")</f>
        <v/>
      </c>
      <c r="L123" s="233" t="str">
        <f>IF(AND('2.报价结算清单'!$P129&gt;0,'2.报价结算清单'!$B129&lt;&gt;0,'2.报价结算清单'!I129&lt;&gt;0),"天","")</f>
        <v/>
      </c>
      <c r="M123" s="236" t="str">
        <f t="shared" si="6"/>
        <v/>
      </c>
      <c r="N123" s="216" t="str">
        <f t="shared" si="7"/>
        <v/>
      </c>
      <c r="O123" s="216" t="str">
        <f>IF(AND('2.报价结算清单'!$P129&gt;0,'2.报价结算清单'!$B129&lt;&gt;0,'2.报价结算清单'!S129&lt;&gt;0),'2.报价结算清单'!S129,"")</f>
        <v/>
      </c>
      <c r="P123" s="216" t="str">
        <f>IF(AND('2.报价结算清单'!$P129&gt;0,'2.报价结算清单'!$B129&lt;&gt;0,'2.报价结算清单'!T129&lt;&gt;0),'2.报价结算清单'!T129,"")</f>
        <v/>
      </c>
      <c r="Q123" s="216" t="str">
        <f>IF(F123="",J123,VLOOKUP(F123,框架条目清单!A:K,4,FALSE))</f>
        <v/>
      </c>
      <c r="R123" s="237" t="str">
        <f>IF($A123="","",'2.报价结算清单'!$K$86)</f>
        <v/>
      </c>
      <c r="S123" s="236" t="str">
        <f>IF($A123="","",'2.报价结算清单'!$E$86)</f>
        <v/>
      </c>
      <c r="T123" s="216" t="str">
        <f>IF(F123="","",VLOOKUP(F123,框架条目清单!A:K,7,FALSE))</f>
        <v/>
      </c>
      <c r="U123" s="216" t="str">
        <f>IF(F123="","",VLOOKUP(F123,框架条目清单!A:K,8,FALSE))</f>
        <v/>
      </c>
      <c r="V123" s="216" t="str">
        <f>IF(F123="","",VLOOKUP(F123,框架条目清单!A:K,9,FALSE))</f>
        <v/>
      </c>
    </row>
    <row r="124" spans="1:22">
      <c r="A124" s="216" t="str">
        <f>IF(AND('2.报价结算清单'!$P130&gt;0,'2.报价结算清单'!$B130&lt;&gt;0,'2.报价结算清单'!$F130&lt;&gt;0),'2.报价结算清单'!$F130,"")</f>
        <v/>
      </c>
      <c r="B124" s="216" t="str">
        <f>_xlfn.IFNA(VLOOKUP(A124,'3.框架内物料'!$A:$I,3,0),A124)</f>
        <v/>
      </c>
      <c r="C124" s="216" t="str">
        <f>IF(AND('2.报价结算清单'!$P130&gt;0,'2.报价结算清单'!$B130&lt;&gt;0,'2.报价结算清单'!C130&lt;&gt;0),'2.报价结算清单'!C130,"")</f>
        <v/>
      </c>
      <c r="D124" s="216" t="str">
        <f>IF(AND('2.报价结算清单'!$P130&gt;0,'2.报价结算清单'!$B130&lt;&gt;0,'2.报价结算清单'!D130&lt;&gt;0),'2.报价结算清单'!D130,"")</f>
        <v/>
      </c>
      <c r="E124" s="216" t="str">
        <f>IF(AND('2.报价结算清单'!$P130&gt;0,'2.报价结算清单'!$B130&lt;&gt;0,'2.报价结算清单'!E130&lt;&gt;0),'2.报价结算清单'!E130,"")</f>
        <v/>
      </c>
      <c r="F124" s="233" t="str">
        <f>_xlfn.IFNA(IF($A124="","",IF(VLOOKUP($A124,'3.框架内物料'!$A:$I,2,0)="","",VLOOKUP($A124,'3.框架内物料'!$A:$I,2,0))),"")</f>
        <v/>
      </c>
      <c r="G124" s="214" t="str">
        <f>IF(AND('2.报价结算清单'!$P130&gt;0,'2.报价结算清单'!$B130&lt;&gt;0,'2.报价结算清单'!H130&lt;&gt;0),'2.报价结算清单'!H130,"")</f>
        <v/>
      </c>
      <c r="H124" s="234" t="str">
        <f>IF(AND('2.报价结算清单'!$P130&gt;0,'2.报价结算清单'!$B130&lt;&gt;0,'2.报价结算清单'!$F130&lt;&gt;0),'2.报价结算清单'!J130,"")</f>
        <v/>
      </c>
      <c r="I124" s="233" t="str">
        <f>IF(AND('2.报价结算清单'!$P130&gt;0,'2.报价结算清单'!$B130&lt;&gt;0,'2.报价结算清单'!$F130&lt;&gt;0),'2.报价结算清单'!L130,"")</f>
        <v/>
      </c>
      <c r="J124" s="233" t="str">
        <f>IF(AND('2.报价结算清单'!$P130&gt;0,'2.报价结算清单'!$B130&lt;&gt;0,'2.报价结算清单'!I130&lt;&gt;0),'2.报价结算清单'!I130,"")</f>
        <v/>
      </c>
      <c r="K124" s="233" t="str">
        <f>IF(AND('2.报价结算清单'!$P130&gt;0,'2.报价结算清单'!$B130&lt;&gt;0,'2.报价结算清单'!$F130&lt;&gt;0),'2.报价结算清单'!N130,"")</f>
        <v/>
      </c>
      <c r="L124" s="233" t="str">
        <f>IF(AND('2.报价结算清单'!$P130&gt;0,'2.报价结算清单'!$B130&lt;&gt;0,'2.报价结算清单'!I130&lt;&gt;0),"天","")</f>
        <v/>
      </c>
      <c r="M124" s="236" t="str">
        <f t="shared" si="6"/>
        <v/>
      </c>
      <c r="N124" s="216" t="str">
        <f t="shared" si="7"/>
        <v/>
      </c>
      <c r="O124" s="216" t="str">
        <f>IF(AND('2.报价结算清单'!$P130&gt;0,'2.报价结算清单'!$B130&lt;&gt;0,'2.报价结算清单'!S130&lt;&gt;0),'2.报价结算清单'!S130,"")</f>
        <v/>
      </c>
      <c r="P124" s="216" t="str">
        <f>IF(AND('2.报价结算清单'!$P130&gt;0,'2.报价结算清单'!$B130&lt;&gt;0,'2.报价结算清单'!T130&lt;&gt;0),'2.报价结算清单'!T130,"")</f>
        <v/>
      </c>
      <c r="Q124" s="216" t="str">
        <f>IF(F124="",J124,VLOOKUP(F124,框架条目清单!A:K,4,FALSE))</f>
        <v/>
      </c>
      <c r="R124" s="237" t="str">
        <f>IF($A124="","",'2.报价结算清单'!$K$86)</f>
        <v/>
      </c>
      <c r="S124" s="236" t="str">
        <f>IF($A124="","",'2.报价结算清单'!$E$86)</f>
        <v/>
      </c>
      <c r="T124" s="216" t="str">
        <f>IF(F124="","",VLOOKUP(F124,框架条目清单!A:K,7,FALSE))</f>
        <v/>
      </c>
      <c r="U124" s="216" t="str">
        <f>IF(F124="","",VLOOKUP(F124,框架条目清单!A:K,8,FALSE))</f>
        <v/>
      </c>
      <c r="V124" s="216" t="str">
        <f>IF(F124="","",VLOOKUP(F124,框架条目清单!A:K,9,FALSE))</f>
        <v/>
      </c>
    </row>
    <row r="125" spans="1:22">
      <c r="A125" s="216" t="str">
        <f>IF(AND('2.报价结算清单'!$P131&gt;0,'2.报价结算清单'!$B131&lt;&gt;0,'2.报价结算清单'!$F131&lt;&gt;0),'2.报价结算清单'!$F131,"")</f>
        <v/>
      </c>
      <c r="B125" s="216" t="str">
        <f>_xlfn.IFNA(VLOOKUP(A125,'3.框架内物料'!$A:$I,3,0),A125)</f>
        <v/>
      </c>
      <c r="C125" s="216" t="str">
        <f>IF(AND('2.报价结算清单'!$P131&gt;0,'2.报价结算清单'!$B131&lt;&gt;0,'2.报价结算清单'!C131&lt;&gt;0),'2.报价结算清单'!C131,"")</f>
        <v/>
      </c>
      <c r="D125" s="216" t="str">
        <f>IF(AND('2.报价结算清单'!$P131&gt;0,'2.报价结算清单'!$B131&lt;&gt;0,'2.报价结算清单'!D131&lt;&gt;0),'2.报价结算清单'!D131,"")</f>
        <v/>
      </c>
      <c r="E125" s="216" t="str">
        <f>IF(AND('2.报价结算清单'!$P131&gt;0,'2.报价结算清单'!$B131&lt;&gt;0,'2.报价结算清单'!E131&lt;&gt;0),'2.报价结算清单'!E131,"")</f>
        <v/>
      </c>
      <c r="F125" s="233" t="str">
        <f>_xlfn.IFNA(IF($A125="","",IF(VLOOKUP($A125,'3.框架内物料'!$A:$I,2,0)="","",VLOOKUP($A125,'3.框架内物料'!$A:$I,2,0))),"")</f>
        <v/>
      </c>
      <c r="G125" s="214" t="str">
        <f>IF(AND('2.报价结算清单'!$P131&gt;0,'2.报价结算清单'!$B131&lt;&gt;0,'2.报价结算清单'!H131&lt;&gt;0),'2.报价结算清单'!H131,"")</f>
        <v/>
      </c>
      <c r="H125" s="234" t="str">
        <f>IF(AND('2.报价结算清单'!$P131&gt;0,'2.报价结算清单'!$B131&lt;&gt;0,'2.报价结算清单'!$F131&lt;&gt;0),'2.报价结算清单'!J131,"")</f>
        <v/>
      </c>
      <c r="I125" s="233" t="str">
        <f>IF(AND('2.报价结算清单'!$P131&gt;0,'2.报价结算清单'!$B131&lt;&gt;0,'2.报价结算清单'!$F131&lt;&gt;0),'2.报价结算清单'!L131,"")</f>
        <v/>
      </c>
      <c r="J125" s="233" t="str">
        <f>IF(AND('2.报价结算清单'!$P131&gt;0,'2.报价结算清单'!$B131&lt;&gt;0,'2.报价结算清单'!I131&lt;&gt;0),'2.报价结算清单'!I131,"")</f>
        <v/>
      </c>
      <c r="K125" s="233" t="str">
        <f>IF(AND('2.报价结算清单'!$P131&gt;0,'2.报价结算清单'!$B131&lt;&gt;0,'2.报价结算清单'!$F131&lt;&gt;0),'2.报价结算清单'!N131,"")</f>
        <v/>
      </c>
      <c r="L125" s="233" t="str">
        <f>IF(AND('2.报价结算清单'!$P131&gt;0,'2.报价结算清单'!$B131&lt;&gt;0,'2.报价结算清单'!I131&lt;&gt;0),"天","")</f>
        <v/>
      </c>
      <c r="M125" s="236" t="str">
        <f t="shared" si="6"/>
        <v/>
      </c>
      <c r="N125" s="216" t="str">
        <f t="shared" si="7"/>
        <v/>
      </c>
      <c r="O125" s="216" t="str">
        <f>IF(AND('2.报价结算清单'!$P131&gt;0,'2.报价结算清单'!$B131&lt;&gt;0,'2.报价结算清单'!S131&lt;&gt;0),'2.报价结算清单'!S131,"")</f>
        <v/>
      </c>
      <c r="P125" s="216" t="str">
        <f>IF(AND('2.报价结算清单'!$P131&gt;0,'2.报价结算清单'!$B131&lt;&gt;0,'2.报价结算清单'!T131&lt;&gt;0),'2.报价结算清单'!T131,"")</f>
        <v/>
      </c>
      <c r="Q125" s="216" t="str">
        <f>IF(F125="",J125,VLOOKUP(F125,框架条目清单!A:K,4,FALSE))</f>
        <v/>
      </c>
      <c r="R125" s="237" t="str">
        <f>IF($A125="","",'2.报价结算清单'!$K$86)</f>
        <v/>
      </c>
      <c r="S125" s="236" t="str">
        <f>IF($A125="","",'2.报价结算清单'!$E$86)</f>
        <v/>
      </c>
      <c r="T125" s="216" t="str">
        <f>IF(F125="","",VLOOKUP(F125,框架条目清单!A:K,7,FALSE))</f>
        <v/>
      </c>
      <c r="U125" s="216" t="str">
        <f>IF(F125="","",VLOOKUP(F125,框架条目清单!A:K,8,FALSE))</f>
        <v/>
      </c>
      <c r="V125" s="216" t="str">
        <f>IF(F125="","",VLOOKUP(F125,框架条目清单!A:K,9,FALSE))</f>
        <v/>
      </c>
    </row>
    <row r="126" spans="1:22">
      <c r="A126" s="216" t="str">
        <f>IF(AND('2.报价结算清单'!$P132&gt;0,'2.报价结算清单'!$B132&lt;&gt;0,'2.报价结算清单'!$F132&lt;&gt;0),'2.报价结算清单'!$F132,"")</f>
        <v/>
      </c>
      <c r="B126" s="216" t="str">
        <f>_xlfn.IFNA(VLOOKUP(A126,'3.框架内物料'!$A:$I,3,0),A126)</f>
        <v/>
      </c>
      <c r="C126" s="216" t="str">
        <f>IF(AND('2.报价结算清单'!$P132&gt;0,'2.报价结算清单'!$B132&lt;&gt;0,'2.报价结算清单'!C132&lt;&gt;0),'2.报价结算清单'!C132,"")</f>
        <v/>
      </c>
      <c r="D126" s="216" t="str">
        <f>IF(AND('2.报价结算清单'!$P132&gt;0,'2.报价结算清单'!$B132&lt;&gt;0,'2.报价结算清单'!D132&lt;&gt;0),'2.报价结算清单'!D132,"")</f>
        <v/>
      </c>
      <c r="E126" s="216" t="str">
        <f>IF(AND('2.报价结算清单'!$P132&gt;0,'2.报价结算清单'!$B132&lt;&gt;0,'2.报价结算清单'!E132&lt;&gt;0),'2.报价结算清单'!E132,"")</f>
        <v/>
      </c>
      <c r="F126" s="233" t="str">
        <f>_xlfn.IFNA(IF($A126="","",IF(VLOOKUP($A126,'3.框架内物料'!$A:$I,2,0)="","",VLOOKUP($A126,'3.框架内物料'!$A:$I,2,0))),"")</f>
        <v/>
      </c>
      <c r="G126" s="214" t="str">
        <f>IF(AND('2.报价结算清单'!$P132&gt;0,'2.报价结算清单'!$B132&lt;&gt;0,'2.报价结算清单'!H132&lt;&gt;0),'2.报价结算清单'!H132,"")</f>
        <v/>
      </c>
      <c r="H126" s="234" t="str">
        <f>IF(AND('2.报价结算清单'!$P132&gt;0,'2.报价结算清单'!$B132&lt;&gt;0,'2.报价结算清单'!$F132&lt;&gt;0),'2.报价结算清单'!J132,"")</f>
        <v/>
      </c>
      <c r="I126" s="233" t="str">
        <f>IF(AND('2.报价结算清单'!$P132&gt;0,'2.报价结算清单'!$B132&lt;&gt;0,'2.报价结算清单'!$F132&lt;&gt;0),'2.报价结算清单'!L132,"")</f>
        <v/>
      </c>
      <c r="J126" s="233" t="str">
        <f>IF(AND('2.报价结算清单'!$P132&gt;0,'2.报价结算清单'!$B132&lt;&gt;0,'2.报价结算清单'!I132&lt;&gt;0),'2.报价结算清单'!I132,"")</f>
        <v/>
      </c>
      <c r="K126" s="233" t="str">
        <f>IF(AND('2.报价结算清单'!$P132&gt;0,'2.报价结算清单'!$B132&lt;&gt;0,'2.报价结算清单'!$F132&lt;&gt;0),'2.报价结算清单'!N132,"")</f>
        <v/>
      </c>
      <c r="L126" s="233" t="str">
        <f>IF(AND('2.报价结算清单'!$P132&gt;0,'2.报价结算清单'!$B132&lt;&gt;0,'2.报价结算清单'!I132&lt;&gt;0),"天","")</f>
        <v/>
      </c>
      <c r="M126" s="236" t="str">
        <f t="shared" si="6"/>
        <v/>
      </c>
      <c r="N126" s="216" t="str">
        <f t="shared" si="7"/>
        <v/>
      </c>
      <c r="O126" s="216" t="str">
        <f>IF(AND('2.报价结算清单'!$P132&gt;0,'2.报价结算清单'!$B132&lt;&gt;0,'2.报价结算清单'!S132&lt;&gt;0),'2.报价结算清单'!S132,"")</f>
        <v/>
      </c>
      <c r="P126" s="216" t="str">
        <f>IF(AND('2.报价结算清单'!$P132&gt;0,'2.报价结算清单'!$B132&lt;&gt;0,'2.报价结算清单'!T132&lt;&gt;0),'2.报价结算清单'!T132,"")</f>
        <v/>
      </c>
      <c r="Q126" s="216" t="str">
        <f>IF(F126="",J126,VLOOKUP(F126,框架条目清单!A:K,4,FALSE))</f>
        <v/>
      </c>
      <c r="R126" s="237" t="str">
        <f>IF($A126="","",'2.报价结算清单'!$K$86)</f>
        <v/>
      </c>
      <c r="S126" s="236" t="str">
        <f>IF($A126="","",'2.报价结算清单'!$E$86)</f>
        <v/>
      </c>
      <c r="T126" s="216" t="str">
        <f>IF(F126="","",VLOOKUP(F126,框架条目清单!A:K,7,FALSE))</f>
        <v/>
      </c>
      <c r="U126" s="216" t="str">
        <f>IF(F126="","",VLOOKUP(F126,框架条目清单!A:K,8,FALSE))</f>
        <v/>
      </c>
      <c r="V126" s="216" t="str">
        <f>IF(F126="","",VLOOKUP(F126,框架条目清单!A:K,9,FALSE))</f>
        <v/>
      </c>
    </row>
    <row r="127" spans="1:22">
      <c r="A127" s="216" t="str">
        <f>IF(AND('2.报价结算清单'!$P133&gt;0,'2.报价结算清单'!$B133&lt;&gt;0,'2.报价结算清单'!$F133&lt;&gt;0),'2.报价结算清单'!$F133,"")</f>
        <v/>
      </c>
      <c r="B127" s="216" t="str">
        <f>_xlfn.IFNA(VLOOKUP(A127,'3.框架内物料'!$A:$I,3,0),A127)</f>
        <v/>
      </c>
      <c r="C127" s="216" t="str">
        <f>IF(AND('2.报价结算清单'!$P133&gt;0,'2.报价结算清单'!$B133&lt;&gt;0,'2.报价结算清单'!C133&lt;&gt;0),'2.报价结算清单'!C133,"")</f>
        <v/>
      </c>
      <c r="D127" s="216" t="str">
        <f>IF(AND('2.报价结算清单'!$P133&gt;0,'2.报价结算清单'!$B133&lt;&gt;0,'2.报价结算清单'!D133&lt;&gt;0),'2.报价结算清单'!D133,"")</f>
        <v/>
      </c>
      <c r="E127" s="216" t="str">
        <f>IF(AND('2.报价结算清单'!$P133&gt;0,'2.报价结算清单'!$B133&lt;&gt;0,'2.报价结算清单'!E133&lt;&gt;0),'2.报价结算清单'!E133,"")</f>
        <v/>
      </c>
      <c r="F127" s="233" t="str">
        <f>_xlfn.IFNA(IF($A127="","",IF(VLOOKUP($A127,'3.框架内物料'!$A:$I,2,0)="","",VLOOKUP($A127,'3.框架内物料'!$A:$I,2,0))),"")</f>
        <v/>
      </c>
      <c r="G127" s="214" t="str">
        <f>IF(AND('2.报价结算清单'!$P133&gt;0,'2.报价结算清单'!$B133&lt;&gt;0,'2.报价结算清单'!H133&lt;&gt;0),'2.报价结算清单'!H133,"")</f>
        <v/>
      </c>
      <c r="H127" s="234" t="str">
        <f>IF(AND('2.报价结算清单'!$P133&gt;0,'2.报价结算清单'!$B133&lt;&gt;0,'2.报价结算清单'!$F133&lt;&gt;0),'2.报价结算清单'!J133,"")</f>
        <v/>
      </c>
      <c r="I127" s="233" t="str">
        <f>IF(AND('2.报价结算清单'!$P133&gt;0,'2.报价结算清单'!$B133&lt;&gt;0,'2.报价结算清单'!$F133&lt;&gt;0),'2.报价结算清单'!L133,"")</f>
        <v/>
      </c>
      <c r="J127" s="233" t="str">
        <f>IF(AND('2.报价结算清单'!$P133&gt;0,'2.报价结算清单'!$B133&lt;&gt;0,'2.报价结算清单'!I133&lt;&gt;0),'2.报价结算清单'!I133,"")</f>
        <v/>
      </c>
      <c r="K127" s="233" t="str">
        <f>IF(AND('2.报价结算清单'!$P133&gt;0,'2.报价结算清单'!$B133&lt;&gt;0,'2.报价结算清单'!$F133&lt;&gt;0),'2.报价结算清单'!N133,"")</f>
        <v/>
      </c>
      <c r="L127" s="233" t="str">
        <f>IF(AND('2.报价结算清单'!$P133&gt;0,'2.报价结算清单'!$B133&lt;&gt;0,'2.报价结算清单'!I133&lt;&gt;0),"天","")</f>
        <v/>
      </c>
      <c r="M127" s="236" t="str">
        <f t="shared" si="6"/>
        <v/>
      </c>
      <c r="N127" s="216" t="str">
        <f t="shared" si="7"/>
        <v/>
      </c>
      <c r="O127" s="216" t="str">
        <f>IF(AND('2.报价结算清单'!$P133&gt;0,'2.报价结算清单'!$B133&lt;&gt;0,'2.报价结算清单'!S133&lt;&gt;0),'2.报价结算清单'!S133,"")</f>
        <v/>
      </c>
      <c r="P127" s="216" t="str">
        <f>IF(AND('2.报价结算清单'!$P133&gt;0,'2.报价结算清单'!$B133&lt;&gt;0,'2.报价结算清单'!T133&lt;&gt;0),'2.报价结算清单'!T133,"")</f>
        <v/>
      </c>
      <c r="Q127" s="216" t="str">
        <f>IF(F127="",J127,VLOOKUP(F127,框架条目清单!A:K,4,FALSE))</f>
        <v/>
      </c>
      <c r="R127" s="237" t="str">
        <f>IF($A127="","",'2.报价结算清单'!$K$86)</f>
        <v/>
      </c>
      <c r="S127" s="236" t="str">
        <f>IF($A127="","",'2.报价结算清单'!$E$86)</f>
        <v/>
      </c>
      <c r="T127" s="216" t="str">
        <f>IF(F127="","",VLOOKUP(F127,框架条目清单!A:K,7,FALSE))</f>
        <v/>
      </c>
      <c r="U127" s="216" t="str">
        <f>IF(F127="","",VLOOKUP(F127,框架条目清单!A:K,8,FALSE))</f>
        <v/>
      </c>
      <c r="V127" s="216" t="str">
        <f>IF(F127="","",VLOOKUP(F127,框架条目清单!A:K,9,FALSE))</f>
        <v/>
      </c>
    </row>
    <row r="128" spans="1:22">
      <c r="A128" s="216" t="str">
        <f>IF(AND('2.报价结算清单'!$P134&gt;0,'2.报价结算清单'!$B134&lt;&gt;0,'2.报价结算清单'!$F134&lt;&gt;0),'2.报价结算清单'!$F134,"")</f>
        <v/>
      </c>
      <c r="B128" s="216" t="str">
        <f>_xlfn.IFNA(VLOOKUP(A128,'3.框架内物料'!$A:$I,3,0),A128)</f>
        <v/>
      </c>
      <c r="C128" s="216" t="str">
        <f>IF(AND('2.报价结算清单'!$P134&gt;0,'2.报价结算清单'!$B134&lt;&gt;0,'2.报价结算清单'!C134&lt;&gt;0),'2.报价结算清单'!C134,"")</f>
        <v/>
      </c>
      <c r="D128" s="216" t="str">
        <f>IF(AND('2.报价结算清单'!$P134&gt;0,'2.报价结算清单'!$B134&lt;&gt;0,'2.报价结算清单'!D134&lt;&gt;0),'2.报价结算清单'!D134,"")</f>
        <v/>
      </c>
      <c r="E128" s="216" t="str">
        <f>IF(AND('2.报价结算清单'!$P134&gt;0,'2.报价结算清单'!$B134&lt;&gt;0,'2.报价结算清单'!E134&lt;&gt;0),'2.报价结算清单'!E134,"")</f>
        <v/>
      </c>
      <c r="F128" s="233" t="str">
        <f>_xlfn.IFNA(IF($A128="","",IF(VLOOKUP($A128,'3.框架内物料'!$A:$I,2,0)="","",VLOOKUP($A128,'3.框架内物料'!$A:$I,2,0))),"")</f>
        <v/>
      </c>
      <c r="G128" s="214" t="str">
        <f>IF(AND('2.报价结算清单'!$P134&gt;0,'2.报价结算清单'!$B134&lt;&gt;0,'2.报价结算清单'!H134&lt;&gt;0),'2.报价结算清单'!H134,"")</f>
        <v/>
      </c>
      <c r="H128" s="234" t="str">
        <f>IF(AND('2.报价结算清单'!$P134&gt;0,'2.报价结算清单'!$B134&lt;&gt;0,'2.报价结算清单'!$F134&lt;&gt;0),'2.报价结算清单'!J134,"")</f>
        <v/>
      </c>
      <c r="I128" s="233" t="str">
        <f>IF(AND('2.报价结算清单'!$P134&gt;0,'2.报价结算清单'!$B134&lt;&gt;0,'2.报价结算清单'!$F134&lt;&gt;0),'2.报价结算清单'!L134,"")</f>
        <v/>
      </c>
      <c r="J128" s="233" t="str">
        <f>IF(AND('2.报价结算清单'!$P134&gt;0,'2.报价结算清单'!$B134&lt;&gt;0,'2.报价结算清单'!I134&lt;&gt;0),'2.报价结算清单'!I134,"")</f>
        <v/>
      </c>
      <c r="K128" s="233" t="str">
        <f>IF(AND('2.报价结算清单'!$P134&gt;0,'2.报价结算清单'!$B134&lt;&gt;0,'2.报价结算清单'!$F134&lt;&gt;0),'2.报价结算清单'!N134,"")</f>
        <v/>
      </c>
      <c r="L128" s="233" t="str">
        <f>IF(AND('2.报价结算清单'!$P134&gt;0,'2.报价结算清单'!$B134&lt;&gt;0,'2.报价结算清单'!I134&lt;&gt;0),"天","")</f>
        <v/>
      </c>
      <c r="M128" s="236" t="str">
        <f t="shared" si="6"/>
        <v/>
      </c>
      <c r="N128" s="216" t="str">
        <f t="shared" si="7"/>
        <v/>
      </c>
      <c r="O128" s="216" t="str">
        <f>IF(AND('2.报价结算清单'!$P134&gt;0,'2.报价结算清单'!$B134&lt;&gt;0,'2.报价结算清单'!S134&lt;&gt;0),'2.报价结算清单'!S134,"")</f>
        <v/>
      </c>
      <c r="P128" s="216" t="str">
        <f>IF(AND('2.报价结算清单'!$P134&gt;0,'2.报价结算清单'!$B134&lt;&gt;0,'2.报价结算清单'!T134&lt;&gt;0),'2.报价结算清单'!T134,"")</f>
        <v/>
      </c>
      <c r="Q128" s="216" t="str">
        <f>IF(F128="",J128,VLOOKUP(F128,框架条目清单!A:K,4,FALSE))</f>
        <v/>
      </c>
      <c r="R128" s="237" t="str">
        <f>IF($A128="","",'2.报价结算清单'!$K$86)</f>
        <v/>
      </c>
      <c r="S128" s="236" t="str">
        <f>IF($A128="","",'2.报价结算清单'!$E$86)</f>
        <v/>
      </c>
      <c r="T128" s="216" t="str">
        <f>IF(F128="","",VLOOKUP(F128,框架条目清单!A:K,7,FALSE))</f>
        <v/>
      </c>
      <c r="U128" s="216" t="str">
        <f>IF(F128="","",VLOOKUP(F128,框架条目清单!A:K,8,FALSE))</f>
        <v/>
      </c>
      <c r="V128" s="216" t="str">
        <f>IF(F128="","",VLOOKUP(F128,框架条目清单!A:K,9,FALSE))</f>
        <v/>
      </c>
    </row>
    <row r="129" spans="1:22">
      <c r="A129" s="216" t="str">
        <f>IF(AND('2.报价结算清单'!$P135&gt;0,'2.报价结算清单'!$B135&lt;&gt;0,'2.报价结算清单'!$F135&lt;&gt;0),'2.报价结算清单'!$F135,"")</f>
        <v/>
      </c>
      <c r="B129" s="216" t="str">
        <f>_xlfn.IFNA(VLOOKUP(A129,'3.框架内物料'!$A:$I,3,0),A129)</f>
        <v/>
      </c>
      <c r="C129" s="216" t="str">
        <f>IF(AND('2.报价结算清单'!$P135&gt;0,'2.报价结算清单'!$B135&lt;&gt;0,'2.报价结算清单'!C135&lt;&gt;0),'2.报价结算清单'!C135,"")</f>
        <v/>
      </c>
      <c r="D129" s="216" t="str">
        <f>IF(AND('2.报价结算清单'!$P135&gt;0,'2.报价结算清单'!$B135&lt;&gt;0,'2.报价结算清单'!D135&lt;&gt;0),'2.报价结算清单'!D135,"")</f>
        <v/>
      </c>
      <c r="E129" s="216" t="str">
        <f>IF(AND('2.报价结算清单'!$P135&gt;0,'2.报价结算清单'!$B135&lt;&gt;0,'2.报价结算清单'!E135&lt;&gt;0),'2.报价结算清单'!E135,"")</f>
        <v/>
      </c>
      <c r="F129" s="233" t="str">
        <f>_xlfn.IFNA(IF($A129="","",IF(VLOOKUP($A129,'3.框架内物料'!$A:$I,2,0)="","",VLOOKUP($A129,'3.框架内物料'!$A:$I,2,0))),"")</f>
        <v/>
      </c>
      <c r="G129" s="214" t="str">
        <f>IF(AND('2.报价结算清单'!$P135&gt;0,'2.报价结算清单'!$B135&lt;&gt;0,'2.报价结算清单'!H135&lt;&gt;0),'2.报价结算清单'!H135,"")</f>
        <v/>
      </c>
      <c r="H129" s="234" t="str">
        <f>IF(AND('2.报价结算清单'!$P135&gt;0,'2.报价结算清单'!$B135&lt;&gt;0,'2.报价结算清单'!$F135&lt;&gt;0),'2.报价结算清单'!J135,"")</f>
        <v/>
      </c>
      <c r="I129" s="233" t="str">
        <f>IF(AND('2.报价结算清单'!$P135&gt;0,'2.报价结算清单'!$B135&lt;&gt;0,'2.报价结算清单'!$F135&lt;&gt;0),'2.报价结算清单'!L135,"")</f>
        <v/>
      </c>
      <c r="J129" s="233" t="str">
        <f>IF(AND('2.报价结算清单'!$P135&gt;0,'2.报价结算清单'!$B135&lt;&gt;0,'2.报价结算清单'!I135&lt;&gt;0),'2.报价结算清单'!I135,"")</f>
        <v/>
      </c>
      <c r="K129" s="233" t="str">
        <f>IF(AND('2.报价结算清单'!$P135&gt;0,'2.报价结算清单'!$B135&lt;&gt;0,'2.报价结算清单'!$F135&lt;&gt;0),'2.报价结算清单'!N135,"")</f>
        <v/>
      </c>
      <c r="L129" s="233" t="str">
        <f>IF(AND('2.报价结算清单'!$P135&gt;0,'2.报价结算清单'!$B135&lt;&gt;0,'2.报价结算清单'!I135&lt;&gt;0),"天","")</f>
        <v/>
      </c>
      <c r="M129" s="236" t="str">
        <f t="shared" si="6"/>
        <v/>
      </c>
      <c r="N129" s="216" t="str">
        <f t="shared" si="7"/>
        <v/>
      </c>
      <c r="O129" s="216" t="str">
        <f>IF(AND('2.报价结算清单'!$P135&gt;0,'2.报价结算清单'!$B135&lt;&gt;0,'2.报价结算清单'!S135&lt;&gt;0),'2.报价结算清单'!S135,"")</f>
        <v/>
      </c>
      <c r="P129" s="216" t="str">
        <f>IF(AND('2.报价结算清单'!$P135&gt;0,'2.报价结算清单'!$B135&lt;&gt;0,'2.报价结算清单'!T135&lt;&gt;0),'2.报价结算清单'!T135,"")</f>
        <v/>
      </c>
      <c r="Q129" s="216" t="str">
        <f>IF(F129="",J129,VLOOKUP(F129,框架条目清单!A:K,4,FALSE))</f>
        <v/>
      </c>
      <c r="R129" s="237" t="str">
        <f>IF($A129="","",'2.报价结算清单'!$K$86)</f>
        <v/>
      </c>
      <c r="S129" s="236" t="str">
        <f>IF($A129="","",'2.报价结算清单'!$E$86)</f>
        <v/>
      </c>
      <c r="T129" s="216" t="str">
        <f>IF(F129="","",VLOOKUP(F129,框架条目清单!A:K,7,FALSE))</f>
        <v/>
      </c>
      <c r="U129" s="216" t="str">
        <f>IF(F129="","",VLOOKUP(F129,框架条目清单!A:K,8,FALSE))</f>
        <v/>
      </c>
      <c r="V129" s="216" t="str">
        <f>IF(F129="","",VLOOKUP(F129,框架条目清单!A:K,9,FALSE))</f>
        <v/>
      </c>
    </row>
    <row r="130" spans="1:22">
      <c r="A130" s="216" t="str">
        <f>IF(AND('2.报价结算清单'!$P136&gt;0,'2.报价结算清单'!$B136&lt;&gt;0,'2.报价结算清单'!$F136&lt;&gt;0),'2.报价结算清单'!$F136,"")</f>
        <v/>
      </c>
      <c r="B130" s="216" t="str">
        <f>_xlfn.IFNA(VLOOKUP(A130,'3.框架内物料'!$A:$I,3,0),A130)</f>
        <v/>
      </c>
      <c r="C130" s="216" t="str">
        <f>IF(AND('2.报价结算清单'!$P136&gt;0,'2.报价结算清单'!$B136&lt;&gt;0,'2.报价结算清单'!C136&lt;&gt;0),'2.报价结算清单'!C136,"")</f>
        <v/>
      </c>
      <c r="D130" s="216" t="str">
        <f>IF(AND('2.报价结算清单'!$P136&gt;0,'2.报价结算清单'!$B136&lt;&gt;0,'2.报价结算清单'!D136&lt;&gt;0),'2.报价结算清单'!D136,"")</f>
        <v/>
      </c>
      <c r="E130" s="216" t="str">
        <f>IF(AND('2.报价结算清单'!$P136&gt;0,'2.报价结算清单'!$B136&lt;&gt;0,'2.报价结算清单'!E136&lt;&gt;0),'2.报价结算清单'!E136,"")</f>
        <v/>
      </c>
      <c r="F130" s="233" t="str">
        <f>_xlfn.IFNA(IF($A130="","",IF(VLOOKUP($A130,'3.框架内物料'!$A:$I,2,0)="","",VLOOKUP($A130,'3.框架内物料'!$A:$I,2,0))),"")</f>
        <v/>
      </c>
      <c r="G130" s="214" t="str">
        <f>IF(AND('2.报价结算清单'!$P136&gt;0,'2.报价结算清单'!$B136&lt;&gt;0,'2.报价结算清单'!H136&lt;&gt;0),'2.报价结算清单'!H136,"")</f>
        <v/>
      </c>
      <c r="H130" s="234" t="str">
        <f>IF(AND('2.报价结算清单'!$P136&gt;0,'2.报价结算清单'!$B136&lt;&gt;0,'2.报价结算清单'!$F136&lt;&gt;0),'2.报价结算清单'!J136,"")</f>
        <v/>
      </c>
      <c r="I130" s="233" t="str">
        <f>IF(AND('2.报价结算清单'!$P136&gt;0,'2.报价结算清单'!$B136&lt;&gt;0,'2.报价结算清单'!$F136&lt;&gt;0),'2.报价结算清单'!L136,"")</f>
        <v/>
      </c>
      <c r="J130" s="233" t="str">
        <f>IF(AND('2.报价结算清单'!$P136&gt;0,'2.报价结算清单'!$B136&lt;&gt;0,'2.报价结算清单'!I136&lt;&gt;0),'2.报价结算清单'!I136,"")</f>
        <v/>
      </c>
      <c r="K130" s="233" t="str">
        <f>IF(AND('2.报价结算清单'!$P136&gt;0,'2.报价结算清单'!$B136&lt;&gt;0,'2.报价结算清单'!$F136&lt;&gt;0),'2.报价结算清单'!N136,"")</f>
        <v/>
      </c>
      <c r="L130" s="233" t="str">
        <f>IF(AND('2.报价结算清单'!$P136&gt;0,'2.报价结算清单'!$B136&lt;&gt;0,'2.报价结算清单'!I136&lt;&gt;0),"天","")</f>
        <v/>
      </c>
      <c r="M130" s="236" t="str">
        <f t="shared" si="6"/>
        <v/>
      </c>
      <c r="N130" s="216" t="str">
        <f t="shared" si="7"/>
        <v/>
      </c>
      <c r="O130" s="216" t="str">
        <f>IF(AND('2.报价结算清单'!$P136&gt;0,'2.报价结算清单'!$B136&lt;&gt;0,'2.报价结算清单'!S136&lt;&gt;0),'2.报价结算清单'!S136,"")</f>
        <v/>
      </c>
      <c r="P130" s="216" t="str">
        <f>IF(AND('2.报价结算清单'!$P136&gt;0,'2.报价结算清单'!$B136&lt;&gt;0,'2.报价结算清单'!T136&lt;&gt;0),'2.报价结算清单'!T136,"")</f>
        <v/>
      </c>
      <c r="Q130" s="216" t="str">
        <f>IF(F130="",J130,VLOOKUP(F130,框架条目清单!A:K,4,FALSE))</f>
        <v/>
      </c>
      <c r="R130" s="237" t="str">
        <f>IF($A130="","",'2.报价结算清单'!$K$86)</f>
        <v/>
      </c>
      <c r="S130" s="236" t="str">
        <f>IF($A130="","",'2.报价结算清单'!$E$86)</f>
        <v/>
      </c>
      <c r="T130" s="216" t="str">
        <f>IF(F130="","",VLOOKUP(F130,框架条目清单!A:K,7,FALSE))</f>
        <v/>
      </c>
      <c r="U130" s="216" t="str">
        <f>IF(F130="","",VLOOKUP(F130,框架条目清单!A:K,8,FALSE))</f>
        <v/>
      </c>
      <c r="V130" s="216" t="str">
        <f>IF(F130="","",VLOOKUP(F130,框架条目清单!A:K,9,FALSE))</f>
        <v/>
      </c>
    </row>
    <row r="131" spans="1:22">
      <c r="A131" s="216" t="str">
        <f>IF(AND('2.报价结算清单'!$P137&gt;0,'2.报价结算清单'!$B137&lt;&gt;0,'2.报价结算清单'!$F137&lt;&gt;0),'2.报价结算清单'!$F137,"")</f>
        <v/>
      </c>
      <c r="B131" s="216" t="str">
        <f>_xlfn.IFNA(VLOOKUP(A131,'3.框架内物料'!$A:$I,3,0),A131)</f>
        <v/>
      </c>
      <c r="C131" s="216" t="str">
        <f>IF(AND('2.报价结算清单'!$P137&gt;0,'2.报价结算清单'!$B137&lt;&gt;0,'2.报价结算清单'!C137&lt;&gt;0),'2.报价结算清单'!C137,"")</f>
        <v/>
      </c>
      <c r="D131" s="216" t="str">
        <f>IF(AND('2.报价结算清单'!$P137&gt;0,'2.报价结算清单'!$B137&lt;&gt;0,'2.报价结算清单'!D137&lt;&gt;0),'2.报价结算清单'!D137,"")</f>
        <v/>
      </c>
      <c r="E131" s="216" t="str">
        <f>IF(AND('2.报价结算清单'!$P137&gt;0,'2.报价结算清单'!$B137&lt;&gt;0,'2.报价结算清单'!E137&lt;&gt;0),'2.报价结算清单'!E137,"")</f>
        <v/>
      </c>
      <c r="F131" s="233" t="str">
        <f>_xlfn.IFNA(IF($A131="","",IF(VLOOKUP($A131,'3.框架内物料'!$A:$I,2,0)="","",VLOOKUP($A131,'3.框架内物料'!$A:$I,2,0))),"")</f>
        <v/>
      </c>
      <c r="G131" s="214" t="str">
        <f>IF(AND('2.报价结算清单'!$P137&gt;0,'2.报价结算清单'!$B137&lt;&gt;0,'2.报价结算清单'!H137&lt;&gt;0),'2.报价结算清单'!H137,"")</f>
        <v/>
      </c>
      <c r="H131" s="234" t="str">
        <f>IF(AND('2.报价结算清单'!$P137&gt;0,'2.报价结算清单'!$B137&lt;&gt;0,'2.报价结算清单'!$F137&lt;&gt;0),'2.报价结算清单'!J137,"")</f>
        <v/>
      </c>
      <c r="I131" s="233" t="str">
        <f>IF(AND('2.报价结算清单'!$P137&gt;0,'2.报价结算清单'!$B137&lt;&gt;0,'2.报价结算清单'!$F137&lt;&gt;0),'2.报价结算清单'!L137,"")</f>
        <v/>
      </c>
      <c r="J131" s="233" t="str">
        <f>IF(AND('2.报价结算清单'!$P137&gt;0,'2.报价结算清单'!$B137&lt;&gt;0,'2.报价结算清单'!I137&lt;&gt;0),'2.报价结算清单'!I137,"")</f>
        <v/>
      </c>
      <c r="K131" s="233" t="str">
        <f>IF(AND('2.报价结算清单'!$P137&gt;0,'2.报价结算清单'!$B137&lt;&gt;0,'2.报价结算清单'!$F137&lt;&gt;0),'2.报价结算清单'!N137,"")</f>
        <v/>
      </c>
      <c r="L131" s="233" t="str">
        <f>IF(AND('2.报价结算清单'!$P137&gt;0,'2.报价结算清单'!$B137&lt;&gt;0,'2.报价结算清单'!I137&lt;&gt;0),"天","")</f>
        <v/>
      </c>
      <c r="M131" s="236" t="str">
        <f t="shared" si="6"/>
        <v/>
      </c>
      <c r="N131" s="216" t="str">
        <f t="shared" si="7"/>
        <v/>
      </c>
      <c r="O131" s="216" t="str">
        <f>IF(AND('2.报价结算清单'!$P137&gt;0,'2.报价结算清单'!$B137&lt;&gt;0,'2.报价结算清单'!S137&lt;&gt;0),'2.报价结算清单'!S137,"")</f>
        <v/>
      </c>
      <c r="P131" s="216" t="str">
        <f>IF(AND('2.报价结算清单'!$P137&gt;0,'2.报价结算清单'!$B137&lt;&gt;0,'2.报价结算清单'!T137&lt;&gt;0),'2.报价结算清单'!T137,"")</f>
        <v/>
      </c>
      <c r="Q131" s="216" t="str">
        <f>IF(F131="",J131,VLOOKUP(F131,框架条目清单!A:K,4,FALSE))</f>
        <v/>
      </c>
      <c r="R131" s="237" t="str">
        <f>IF($A131="","",'2.报价结算清单'!$K$86)</f>
        <v/>
      </c>
      <c r="S131" s="236" t="str">
        <f>IF($A131="","",'2.报价结算清单'!$E$86)</f>
        <v/>
      </c>
      <c r="T131" s="216" t="str">
        <f>IF(F131="","",VLOOKUP(F131,框架条目清单!A:K,7,FALSE))</f>
        <v/>
      </c>
      <c r="U131" s="216" t="str">
        <f>IF(F131="","",VLOOKUP(F131,框架条目清单!A:K,8,FALSE))</f>
        <v/>
      </c>
      <c r="V131" s="216" t="str">
        <f>IF(F131="","",VLOOKUP(F131,框架条目清单!A:K,9,FALSE))</f>
        <v/>
      </c>
    </row>
    <row r="132" spans="1:22">
      <c r="A132" s="216" t="str">
        <f>IF(AND('2.报价结算清单'!$P138&gt;0,'2.报价结算清单'!$B138&lt;&gt;0,'2.报价结算清单'!$F138&lt;&gt;0),'2.报价结算清单'!$F138,"")</f>
        <v/>
      </c>
      <c r="B132" s="216" t="str">
        <f>_xlfn.IFNA(VLOOKUP(A132,'3.框架内物料'!$A:$I,3,0),A132)</f>
        <v/>
      </c>
      <c r="C132" s="216" t="str">
        <f>IF(AND('2.报价结算清单'!$P138&gt;0,'2.报价结算清单'!$B138&lt;&gt;0,'2.报价结算清单'!C138&lt;&gt;0),'2.报价结算清单'!C138,"")</f>
        <v/>
      </c>
      <c r="D132" s="216" t="str">
        <f>IF(AND('2.报价结算清单'!$P138&gt;0,'2.报价结算清单'!$B138&lt;&gt;0,'2.报价结算清单'!D138&lt;&gt;0),'2.报价结算清单'!D138,"")</f>
        <v/>
      </c>
      <c r="E132" s="216" t="str">
        <f>IF(AND('2.报价结算清单'!$P138&gt;0,'2.报价结算清单'!$B138&lt;&gt;0,'2.报价结算清单'!E138&lt;&gt;0),'2.报价结算清单'!E138,"")</f>
        <v/>
      </c>
      <c r="F132" s="233" t="str">
        <f>_xlfn.IFNA(IF($A132="","",IF(VLOOKUP($A132,'3.框架内物料'!$A:$I,2,0)="","",VLOOKUP($A132,'3.框架内物料'!$A:$I,2,0))),"")</f>
        <v/>
      </c>
      <c r="G132" s="214" t="str">
        <f>IF(AND('2.报价结算清单'!$P138&gt;0,'2.报价结算清单'!$B138&lt;&gt;0,'2.报价结算清单'!H138&lt;&gt;0),'2.报价结算清单'!H138,"")</f>
        <v/>
      </c>
      <c r="H132" s="234" t="str">
        <f>IF(AND('2.报价结算清单'!$P138&gt;0,'2.报价结算清单'!$B138&lt;&gt;0,'2.报价结算清单'!$F138&lt;&gt;0),'2.报价结算清单'!J138,"")</f>
        <v/>
      </c>
      <c r="I132" s="233" t="str">
        <f>IF(AND('2.报价结算清单'!$P138&gt;0,'2.报价结算清单'!$B138&lt;&gt;0,'2.报价结算清单'!$F138&lt;&gt;0),'2.报价结算清单'!L138,"")</f>
        <v/>
      </c>
      <c r="J132" s="233" t="str">
        <f>IF(AND('2.报价结算清单'!$P138&gt;0,'2.报价结算清单'!$B138&lt;&gt;0,'2.报价结算清单'!I138&lt;&gt;0),'2.报价结算清单'!I138,"")</f>
        <v/>
      </c>
      <c r="K132" s="233" t="str">
        <f>IF(AND('2.报价结算清单'!$P138&gt;0,'2.报价结算清单'!$B138&lt;&gt;0,'2.报价结算清单'!$F138&lt;&gt;0),'2.报价结算清单'!N138,"")</f>
        <v/>
      </c>
      <c r="L132" s="233" t="str">
        <f>IF(AND('2.报价结算清单'!$P138&gt;0,'2.报价结算清单'!$B138&lt;&gt;0,'2.报价结算清单'!I138&lt;&gt;0),"天","")</f>
        <v/>
      </c>
      <c r="M132" s="236" t="str">
        <f t="shared" si="6"/>
        <v/>
      </c>
      <c r="N132" s="216" t="str">
        <f t="shared" si="7"/>
        <v/>
      </c>
      <c r="O132" s="216" t="str">
        <f>IF(AND('2.报价结算清单'!$P138&gt;0,'2.报价结算清单'!$B138&lt;&gt;0,'2.报价结算清单'!S138&lt;&gt;0),'2.报价结算清单'!S138,"")</f>
        <v/>
      </c>
      <c r="P132" s="216" t="str">
        <f>IF(AND('2.报价结算清单'!$P138&gt;0,'2.报价结算清单'!$B138&lt;&gt;0,'2.报价结算清单'!T138&lt;&gt;0),'2.报价结算清单'!T138,"")</f>
        <v/>
      </c>
      <c r="Q132" s="216" t="str">
        <f>IF(F132="",J132,VLOOKUP(F132,框架条目清单!A:K,4,FALSE))</f>
        <v/>
      </c>
      <c r="R132" s="237" t="str">
        <f>IF($A132="","",'2.报价结算清单'!$K$86)</f>
        <v/>
      </c>
      <c r="S132" s="236" t="str">
        <f>IF($A132="","",'2.报价结算清单'!$E$86)</f>
        <v/>
      </c>
      <c r="T132" s="216" t="str">
        <f>IF(F132="","",VLOOKUP(F132,框架条目清单!A:K,7,FALSE))</f>
        <v/>
      </c>
      <c r="U132" s="216" t="str">
        <f>IF(F132="","",VLOOKUP(F132,框架条目清单!A:K,8,FALSE))</f>
        <v/>
      </c>
      <c r="V132" s="216" t="str">
        <f>IF(F132="","",VLOOKUP(F132,框架条目清单!A:K,9,FALSE))</f>
        <v/>
      </c>
    </row>
    <row r="133" spans="1:22">
      <c r="A133" s="216" t="str">
        <f>IF(AND('2.报价结算清单'!$P139&gt;0,'2.报价结算清单'!$B139&lt;&gt;0,'2.报价结算清单'!$F139&lt;&gt;0),'2.报价结算清单'!$F139,"")</f>
        <v/>
      </c>
      <c r="B133" s="216" t="str">
        <f>_xlfn.IFNA(VLOOKUP(A133,'3.框架内物料'!$A:$I,3,0),A133)</f>
        <v/>
      </c>
      <c r="C133" s="216" t="str">
        <f>IF(AND('2.报价结算清单'!$P139&gt;0,'2.报价结算清单'!$B139&lt;&gt;0,'2.报价结算清单'!C139&lt;&gt;0),'2.报价结算清单'!C139,"")</f>
        <v/>
      </c>
      <c r="D133" s="216" t="str">
        <f>IF(AND('2.报价结算清单'!$P139&gt;0,'2.报价结算清单'!$B139&lt;&gt;0,'2.报价结算清单'!D139&lt;&gt;0),'2.报价结算清单'!D139,"")</f>
        <v/>
      </c>
      <c r="E133" s="216" t="str">
        <f>IF(AND('2.报价结算清单'!$P139&gt;0,'2.报价结算清单'!$B139&lt;&gt;0,'2.报价结算清单'!E139&lt;&gt;0),'2.报价结算清单'!E139,"")</f>
        <v/>
      </c>
      <c r="F133" s="233" t="str">
        <f>_xlfn.IFNA(IF($A133="","",IF(VLOOKUP($A133,'3.框架内物料'!$A:$I,2,0)="","",VLOOKUP($A133,'3.框架内物料'!$A:$I,2,0))),"")</f>
        <v/>
      </c>
      <c r="G133" s="214" t="str">
        <f>IF(AND('2.报价结算清单'!$P139&gt;0,'2.报价结算清单'!$B139&lt;&gt;0,'2.报价结算清单'!H139&lt;&gt;0),'2.报价结算清单'!H139,"")</f>
        <v/>
      </c>
      <c r="H133" s="234" t="str">
        <f>IF(AND('2.报价结算清单'!$P139&gt;0,'2.报价结算清单'!$B139&lt;&gt;0,'2.报价结算清单'!$F139&lt;&gt;0),'2.报价结算清单'!J139,"")</f>
        <v/>
      </c>
      <c r="I133" s="233" t="str">
        <f>IF(AND('2.报价结算清单'!$P139&gt;0,'2.报价结算清单'!$B139&lt;&gt;0,'2.报价结算清单'!$F139&lt;&gt;0),'2.报价结算清单'!L139,"")</f>
        <v/>
      </c>
      <c r="J133" s="233" t="str">
        <f>IF(AND('2.报价结算清单'!$P139&gt;0,'2.报价结算清单'!$B139&lt;&gt;0,'2.报价结算清单'!I139&lt;&gt;0),'2.报价结算清单'!I139,"")</f>
        <v/>
      </c>
      <c r="K133" s="233" t="str">
        <f>IF(AND('2.报价结算清单'!$P139&gt;0,'2.报价结算清单'!$B139&lt;&gt;0,'2.报价结算清单'!$F139&lt;&gt;0),'2.报价结算清单'!N139,"")</f>
        <v/>
      </c>
      <c r="L133" s="233" t="str">
        <f>IF(AND('2.报价结算清单'!$P139&gt;0,'2.报价结算清单'!$B139&lt;&gt;0,'2.报价结算清单'!I139&lt;&gt;0),"天","")</f>
        <v/>
      </c>
      <c r="M133" s="236" t="str">
        <f t="shared" si="6"/>
        <v/>
      </c>
      <c r="N133" s="216" t="str">
        <f t="shared" si="7"/>
        <v/>
      </c>
      <c r="O133" s="216" t="str">
        <f>IF(AND('2.报价结算清单'!$P139&gt;0,'2.报价结算清单'!$B139&lt;&gt;0,'2.报价结算清单'!S139&lt;&gt;0),'2.报价结算清单'!S139,"")</f>
        <v/>
      </c>
      <c r="P133" s="216" t="str">
        <f>IF(AND('2.报价结算清单'!$P139&gt;0,'2.报价结算清单'!$B139&lt;&gt;0,'2.报价结算清单'!T139&lt;&gt;0),'2.报价结算清单'!T139,"")</f>
        <v/>
      </c>
      <c r="Q133" s="216" t="str">
        <f>IF(F133="",J133,VLOOKUP(F133,框架条目清单!A:K,4,FALSE))</f>
        <v/>
      </c>
      <c r="R133" s="237" t="str">
        <f>IF($A133="","",'2.报价结算清单'!$K$86)</f>
        <v/>
      </c>
      <c r="S133" s="236" t="str">
        <f>IF($A133="","",'2.报价结算清单'!$E$86)</f>
        <v/>
      </c>
      <c r="T133" s="216" t="str">
        <f>IF(F133="","",VLOOKUP(F133,框架条目清单!A:K,7,FALSE))</f>
        <v/>
      </c>
      <c r="U133" s="216" t="str">
        <f>IF(F133="","",VLOOKUP(F133,框架条目清单!A:K,8,FALSE))</f>
        <v/>
      </c>
      <c r="V133" s="216" t="str">
        <f>IF(F133="","",VLOOKUP(F133,框架条目清单!A:K,9,FALSE))</f>
        <v/>
      </c>
    </row>
    <row r="134" spans="1:22">
      <c r="A134" s="216" t="str">
        <f>IF(AND('2.报价结算清单'!$P140&gt;0,'2.报价结算清单'!$B140&lt;&gt;0,'2.报价结算清单'!$F140&lt;&gt;0),'2.报价结算清单'!$F140,"")</f>
        <v/>
      </c>
      <c r="B134" s="216" t="str">
        <f>_xlfn.IFNA(VLOOKUP(A134,'3.框架内物料'!$A:$I,3,0),A134)</f>
        <v/>
      </c>
      <c r="C134" s="216" t="str">
        <f>IF(AND('2.报价结算清单'!$P140&gt;0,'2.报价结算清单'!$B140&lt;&gt;0,'2.报价结算清单'!C140&lt;&gt;0),'2.报价结算清单'!C140,"")</f>
        <v/>
      </c>
      <c r="D134" s="216" t="str">
        <f>IF(AND('2.报价结算清单'!$P140&gt;0,'2.报价结算清单'!$B140&lt;&gt;0,'2.报价结算清单'!D140&lt;&gt;0),'2.报价结算清单'!D140,"")</f>
        <v/>
      </c>
      <c r="E134" s="216" t="str">
        <f>IF(AND('2.报价结算清单'!$P140&gt;0,'2.报价结算清单'!$B140&lt;&gt;0,'2.报价结算清单'!E140&lt;&gt;0),'2.报价结算清单'!E140,"")</f>
        <v/>
      </c>
      <c r="F134" s="233" t="str">
        <f>_xlfn.IFNA(IF($A134="","",IF(VLOOKUP($A134,'3.框架内物料'!$A:$I,2,0)="","",VLOOKUP($A134,'3.框架内物料'!$A:$I,2,0))),"")</f>
        <v/>
      </c>
      <c r="G134" s="214" t="str">
        <f>IF(AND('2.报价结算清单'!$P140&gt;0,'2.报价结算清单'!$B140&lt;&gt;0,'2.报价结算清单'!H140&lt;&gt;0),'2.报价结算清单'!H140,"")</f>
        <v/>
      </c>
      <c r="H134" s="234" t="str">
        <f>IF(AND('2.报价结算清单'!$P140&gt;0,'2.报价结算清单'!$B140&lt;&gt;0,'2.报价结算清单'!$F140&lt;&gt;0),'2.报价结算清单'!J140,"")</f>
        <v/>
      </c>
      <c r="I134" s="233" t="str">
        <f>IF(AND('2.报价结算清单'!$P140&gt;0,'2.报价结算清单'!$B140&lt;&gt;0,'2.报价结算清单'!$F140&lt;&gt;0),'2.报价结算清单'!L140,"")</f>
        <v/>
      </c>
      <c r="J134" s="233" t="str">
        <f>IF(AND('2.报价结算清单'!$P140&gt;0,'2.报价结算清单'!$B140&lt;&gt;0,'2.报价结算清单'!I140&lt;&gt;0),'2.报价结算清单'!I140,"")</f>
        <v/>
      </c>
      <c r="K134" s="233" t="str">
        <f>IF(AND('2.报价结算清单'!$P140&gt;0,'2.报价结算清单'!$B140&lt;&gt;0,'2.报价结算清单'!$F140&lt;&gt;0),'2.报价结算清单'!N140,"")</f>
        <v/>
      </c>
      <c r="L134" s="233" t="str">
        <f>IF(AND('2.报价结算清单'!$P140&gt;0,'2.报价结算清单'!$B140&lt;&gt;0,'2.报价结算清单'!I140&lt;&gt;0),"天","")</f>
        <v/>
      </c>
      <c r="M134" s="236" t="str">
        <f t="shared" si="6"/>
        <v/>
      </c>
      <c r="N134" s="216" t="str">
        <f t="shared" si="7"/>
        <v/>
      </c>
      <c r="O134" s="216" t="str">
        <f>IF(AND('2.报价结算清单'!$P140&gt;0,'2.报价结算清单'!$B140&lt;&gt;0,'2.报价结算清单'!S140&lt;&gt;0),'2.报价结算清单'!S140,"")</f>
        <v/>
      </c>
      <c r="P134" s="216" t="str">
        <f>IF(AND('2.报价结算清单'!$P140&gt;0,'2.报价结算清单'!$B140&lt;&gt;0,'2.报价结算清单'!T140&lt;&gt;0),'2.报价结算清单'!T140,"")</f>
        <v/>
      </c>
      <c r="Q134" s="216" t="str">
        <f>IF(F134="",J134,VLOOKUP(F134,框架条目清单!A:K,4,FALSE))</f>
        <v/>
      </c>
      <c r="R134" s="237" t="str">
        <f>IF($A134="","",'2.报价结算清单'!$K$86)</f>
        <v/>
      </c>
      <c r="S134" s="236" t="str">
        <f>IF($A134="","",'2.报价结算清单'!$E$86)</f>
        <v/>
      </c>
      <c r="T134" s="216" t="str">
        <f>IF(F134="","",VLOOKUP(F134,框架条目清单!A:K,7,FALSE))</f>
        <v/>
      </c>
      <c r="U134" s="216" t="str">
        <f>IF(F134="","",VLOOKUP(F134,框架条目清单!A:K,8,FALSE))</f>
        <v/>
      </c>
      <c r="V134" s="216" t="str">
        <f>IF(F134="","",VLOOKUP(F134,框架条目清单!A:K,9,FALSE))</f>
        <v/>
      </c>
    </row>
    <row r="135" spans="1:22">
      <c r="A135" s="216" t="str">
        <f>IF(AND('2.报价结算清单'!$P141&gt;0,'2.报价结算清单'!$B141&lt;&gt;0,'2.报价结算清单'!$F141&lt;&gt;0),'2.报价结算清单'!$F141,"")</f>
        <v/>
      </c>
      <c r="B135" s="216" t="str">
        <f>_xlfn.IFNA(VLOOKUP(A135,'3.框架内物料'!$A:$I,3,0),A135)</f>
        <v/>
      </c>
      <c r="C135" s="216" t="str">
        <f>IF(AND('2.报价结算清单'!$P141&gt;0,'2.报价结算清单'!$B141&lt;&gt;0,'2.报价结算清单'!C141&lt;&gt;0),'2.报价结算清单'!C141,"")</f>
        <v/>
      </c>
      <c r="D135" s="216" t="str">
        <f>IF(AND('2.报价结算清单'!$P141&gt;0,'2.报价结算清单'!$B141&lt;&gt;0,'2.报价结算清单'!D141&lt;&gt;0),'2.报价结算清单'!D141,"")</f>
        <v/>
      </c>
      <c r="E135" s="216" t="str">
        <f>IF(AND('2.报价结算清单'!$P141&gt;0,'2.报价结算清单'!$B141&lt;&gt;0,'2.报价结算清单'!E141&lt;&gt;0),'2.报价结算清单'!E141,"")</f>
        <v/>
      </c>
      <c r="F135" s="233" t="str">
        <f>_xlfn.IFNA(IF($A135="","",IF(VLOOKUP($A135,'3.框架内物料'!$A:$I,2,0)="","",VLOOKUP($A135,'3.框架内物料'!$A:$I,2,0))),"")</f>
        <v/>
      </c>
      <c r="G135" s="214" t="str">
        <f>IF(AND('2.报价结算清单'!$P141&gt;0,'2.报价结算清单'!$B141&lt;&gt;0,'2.报价结算清单'!H141&lt;&gt;0),'2.报价结算清单'!H141,"")</f>
        <v/>
      </c>
      <c r="H135" s="234" t="str">
        <f>IF(AND('2.报价结算清单'!$P141&gt;0,'2.报价结算清单'!$B141&lt;&gt;0,'2.报价结算清单'!$F141&lt;&gt;0),'2.报价结算清单'!J141,"")</f>
        <v/>
      </c>
      <c r="I135" s="233" t="str">
        <f>IF(AND('2.报价结算清单'!$P141&gt;0,'2.报价结算清单'!$B141&lt;&gt;0,'2.报价结算清单'!$F141&lt;&gt;0),'2.报价结算清单'!L141,"")</f>
        <v/>
      </c>
      <c r="J135" s="233" t="str">
        <f>IF(AND('2.报价结算清单'!$P141&gt;0,'2.报价结算清单'!$B141&lt;&gt;0,'2.报价结算清单'!I141&lt;&gt;0),'2.报价结算清单'!I141,"")</f>
        <v/>
      </c>
      <c r="K135" s="233" t="str">
        <f>IF(AND('2.报价结算清单'!$P141&gt;0,'2.报价结算清单'!$B141&lt;&gt;0,'2.报价结算清单'!$F141&lt;&gt;0),'2.报价结算清单'!N141,"")</f>
        <v/>
      </c>
      <c r="L135" s="233" t="str">
        <f>IF(AND('2.报价结算清单'!$P141&gt;0,'2.报价结算清单'!$B141&lt;&gt;0,'2.报价结算清单'!I141&lt;&gt;0),"天","")</f>
        <v/>
      </c>
      <c r="M135" s="236" t="str">
        <f t="shared" si="6"/>
        <v/>
      </c>
      <c r="N135" s="216" t="str">
        <f t="shared" si="7"/>
        <v/>
      </c>
      <c r="O135" s="216" t="str">
        <f>IF(AND('2.报价结算清单'!$P141&gt;0,'2.报价结算清单'!$B141&lt;&gt;0,'2.报价结算清单'!S141&lt;&gt;0),'2.报价结算清单'!S141,"")</f>
        <v/>
      </c>
      <c r="P135" s="216" t="str">
        <f>IF(AND('2.报价结算清单'!$P141&gt;0,'2.报价结算清单'!$B141&lt;&gt;0,'2.报价结算清单'!T141&lt;&gt;0),'2.报价结算清单'!T141,"")</f>
        <v/>
      </c>
      <c r="Q135" s="216" t="str">
        <f>IF(F135="",J135,VLOOKUP(F135,框架条目清单!A:K,4,FALSE))</f>
        <v/>
      </c>
      <c r="R135" s="237" t="str">
        <f>IF($A135="","",'2.报价结算清单'!$K$86)</f>
        <v/>
      </c>
      <c r="S135" s="236" t="str">
        <f>IF($A135="","",'2.报价结算清单'!$E$86)</f>
        <v/>
      </c>
      <c r="T135" s="216" t="str">
        <f>IF(F135="","",VLOOKUP(F135,框架条目清单!A:K,7,FALSE))</f>
        <v/>
      </c>
      <c r="U135" s="216" t="str">
        <f>IF(F135="","",VLOOKUP(F135,框架条目清单!A:K,8,FALSE))</f>
        <v/>
      </c>
      <c r="V135" s="216" t="str">
        <f>IF(F135="","",VLOOKUP(F135,框架条目清单!A:K,9,FALSE))</f>
        <v/>
      </c>
    </row>
    <row r="136" spans="1:22">
      <c r="A136" s="216" t="str">
        <f>IF(AND('2.报价结算清单'!$P142&gt;0,'2.报价结算清单'!$B142&lt;&gt;0,'2.报价结算清单'!$F142&lt;&gt;0),'2.报价结算清单'!$F142,"")</f>
        <v/>
      </c>
      <c r="B136" s="216" t="str">
        <f>_xlfn.IFNA(VLOOKUP(A136,'3.框架内物料'!$A:$I,3,0),A136)</f>
        <v/>
      </c>
      <c r="C136" s="216" t="str">
        <f>IF(AND('2.报价结算清单'!$P142&gt;0,'2.报价结算清单'!$B142&lt;&gt;0,'2.报价结算清单'!C142&lt;&gt;0),'2.报价结算清单'!C142,"")</f>
        <v/>
      </c>
      <c r="D136" s="216" t="str">
        <f>IF(AND('2.报价结算清单'!$P142&gt;0,'2.报价结算清单'!$B142&lt;&gt;0,'2.报价结算清单'!D142&lt;&gt;0),'2.报价结算清单'!D142,"")</f>
        <v/>
      </c>
      <c r="E136" s="216" t="str">
        <f>IF(AND('2.报价结算清单'!$P142&gt;0,'2.报价结算清单'!$B142&lt;&gt;0,'2.报价结算清单'!E142&lt;&gt;0),'2.报价结算清单'!E142,"")</f>
        <v/>
      </c>
      <c r="F136" s="233" t="str">
        <f>_xlfn.IFNA(IF($A136="","",IF(VLOOKUP($A136,'3.框架内物料'!$A:$I,2,0)="","",VLOOKUP($A136,'3.框架内物料'!$A:$I,2,0))),"")</f>
        <v/>
      </c>
      <c r="G136" s="214" t="str">
        <f>IF(AND('2.报价结算清单'!$P142&gt;0,'2.报价结算清单'!$B142&lt;&gt;0,'2.报价结算清单'!H142&lt;&gt;0),'2.报价结算清单'!H142,"")</f>
        <v/>
      </c>
      <c r="H136" s="234" t="str">
        <f>IF(AND('2.报价结算清单'!$P142&gt;0,'2.报价结算清单'!$B142&lt;&gt;0,'2.报价结算清单'!$F142&lt;&gt;0),'2.报价结算清单'!J142,"")</f>
        <v/>
      </c>
      <c r="I136" s="233" t="str">
        <f>IF(AND('2.报价结算清单'!$P142&gt;0,'2.报价结算清单'!$B142&lt;&gt;0,'2.报价结算清单'!$F142&lt;&gt;0),'2.报价结算清单'!L142,"")</f>
        <v/>
      </c>
      <c r="J136" s="233" t="str">
        <f>IF(AND('2.报价结算清单'!$P142&gt;0,'2.报价结算清单'!$B142&lt;&gt;0,'2.报价结算清单'!I142&lt;&gt;0),'2.报价结算清单'!I142,"")</f>
        <v/>
      </c>
      <c r="K136" s="233" t="str">
        <f>IF(AND('2.报价结算清单'!$P142&gt;0,'2.报价结算清单'!$B142&lt;&gt;0,'2.报价结算清单'!$F142&lt;&gt;0),'2.报价结算清单'!N142,"")</f>
        <v/>
      </c>
      <c r="L136" s="233" t="str">
        <f>IF(AND('2.报价结算清单'!$P142&gt;0,'2.报价结算清单'!$B142&lt;&gt;0,'2.报价结算清单'!I142&lt;&gt;0),"天","")</f>
        <v/>
      </c>
      <c r="M136" s="236" t="str">
        <f t="shared" ref="M136:M199" si="8">IF(A136="框架外物料","框架外",IF(A136="据实结算","据实结算",IF(A136="","","框架内")))</f>
        <v/>
      </c>
      <c r="N136" s="216" t="str">
        <f t="shared" ref="N136:N199" si="9">IFERROR(IF(H136*I136*K136=0,"",H136*I136*K136),"")</f>
        <v/>
      </c>
      <c r="O136" s="216" t="str">
        <f>IF(AND('2.报价结算清单'!$P142&gt;0,'2.报价结算清单'!$B142&lt;&gt;0,'2.报价结算清单'!S142&lt;&gt;0),'2.报价结算清单'!S142,"")</f>
        <v/>
      </c>
      <c r="P136" s="216" t="str">
        <f>IF(AND('2.报价结算清单'!$P142&gt;0,'2.报价结算清单'!$B142&lt;&gt;0,'2.报价结算清单'!T142&lt;&gt;0),'2.报价结算清单'!T142,"")</f>
        <v/>
      </c>
      <c r="Q136" s="216" t="str">
        <f>IF(F136="",J136,VLOOKUP(F136,框架条目清单!A:K,4,FALSE))</f>
        <v/>
      </c>
      <c r="R136" s="237" t="str">
        <f>IF($A136="","",'2.报价结算清单'!$K$86)</f>
        <v/>
      </c>
      <c r="S136" s="236" t="str">
        <f>IF($A136="","",'2.报价结算清单'!$E$86)</f>
        <v/>
      </c>
      <c r="T136" s="216" t="str">
        <f>IF(F136="","",VLOOKUP(F136,框架条目清单!A:K,7,FALSE))</f>
        <v/>
      </c>
      <c r="U136" s="216" t="str">
        <f>IF(F136="","",VLOOKUP(F136,框架条目清单!A:K,8,FALSE))</f>
        <v/>
      </c>
      <c r="V136" s="216" t="str">
        <f>IF(F136="","",VLOOKUP(F136,框架条目清单!A:K,9,FALSE))</f>
        <v/>
      </c>
    </row>
    <row r="137" spans="1:22">
      <c r="A137" s="216" t="str">
        <f>IF(AND('2.报价结算清单'!$P143&gt;0,'2.报价结算清单'!$B143&lt;&gt;0,'2.报价结算清单'!$F143&lt;&gt;0),'2.报价结算清单'!$F143,"")</f>
        <v/>
      </c>
      <c r="B137" s="216" t="str">
        <f>_xlfn.IFNA(VLOOKUP(A137,'3.框架内物料'!$A:$I,3,0),A137)</f>
        <v/>
      </c>
      <c r="C137" s="216" t="str">
        <f>IF(AND('2.报价结算清单'!$P143&gt;0,'2.报价结算清单'!$B143&lt;&gt;0,'2.报价结算清单'!C143&lt;&gt;0),'2.报价结算清单'!C143,"")</f>
        <v/>
      </c>
      <c r="D137" s="216" t="str">
        <f>IF(AND('2.报价结算清单'!$P143&gt;0,'2.报价结算清单'!$B143&lt;&gt;0,'2.报价结算清单'!D143&lt;&gt;0),'2.报价结算清单'!D143,"")</f>
        <v/>
      </c>
      <c r="E137" s="216" t="str">
        <f>IF(AND('2.报价结算清单'!$P143&gt;0,'2.报价结算清单'!$B143&lt;&gt;0,'2.报价结算清单'!E143&lt;&gt;0),'2.报价结算清单'!E143,"")</f>
        <v/>
      </c>
      <c r="F137" s="233" t="str">
        <f>_xlfn.IFNA(IF($A137="","",IF(VLOOKUP($A137,'3.框架内物料'!$A:$I,2,0)="","",VLOOKUP($A137,'3.框架内物料'!$A:$I,2,0))),"")</f>
        <v/>
      </c>
      <c r="G137" s="214" t="str">
        <f>IF(AND('2.报价结算清单'!$P143&gt;0,'2.报价结算清单'!$B143&lt;&gt;0,'2.报价结算清单'!H143&lt;&gt;0),'2.报价结算清单'!H143,"")</f>
        <v/>
      </c>
      <c r="H137" s="234" t="str">
        <f>IF(AND('2.报价结算清单'!$P143&gt;0,'2.报价结算清单'!$B143&lt;&gt;0,'2.报价结算清单'!$F143&lt;&gt;0),'2.报价结算清单'!J143,"")</f>
        <v/>
      </c>
      <c r="I137" s="233" t="str">
        <f>IF(AND('2.报价结算清单'!$P143&gt;0,'2.报价结算清单'!$B143&lt;&gt;0,'2.报价结算清单'!$F143&lt;&gt;0),'2.报价结算清单'!L143,"")</f>
        <v/>
      </c>
      <c r="J137" s="233" t="str">
        <f>IF(AND('2.报价结算清单'!$P143&gt;0,'2.报价结算清单'!$B143&lt;&gt;0,'2.报价结算清单'!I143&lt;&gt;0),'2.报价结算清单'!I143,"")</f>
        <v/>
      </c>
      <c r="K137" s="233" t="str">
        <f>IF(AND('2.报价结算清单'!$P143&gt;0,'2.报价结算清单'!$B143&lt;&gt;0,'2.报价结算清单'!$F143&lt;&gt;0),'2.报价结算清单'!N143,"")</f>
        <v/>
      </c>
      <c r="L137" s="233" t="str">
        <f>IF(AND('2.报价结算清单'!$P143&gt;0,'2.报价结算清单'!$B143&lt;&gt;0,'2.报价结算清单'!I143&lt;&gt;0),"天","")</f>
        <v/>
      </c>
      <c r="M137" s="236" t="str">
        <f t="shared" si="8"/>
        <v/>
      </c>
      <c r="N137" s="216" t="str">
        <f t="shared" si="9"/>
        <v/>
      </c>
      <c r="O137" s="216" t="str">
        <f>IF(AND('2.报价结算清单'!$P143&gt;0,'2.报价结算清单'!$B143&lt;&gt;0,'2.报价结算清单'!S143&lt;&gt;0),'2.报价结算清单'!S143,"")</f>
        <v/>
      </c>
      <c r="P137" s="216" t="str">
        <f>IF(AND('2.报价结算清单'!$P143&gt;0,'2.报价结算清单'!$B143&lt;&gt;0,'2.报价结算清单'!T143&lt;&gt;0),'2.报价结算清单'!T143,"")</f>
        <v/>
      </c>
      <c r="Q137" s="216" t="str">
        <f>IF(F137="",J137,VLOOKUP(F137,框架条目清单!A:K,4,FALSE))</f>
        <v/>
      </c>
      <c r="R137" s="237" t="str">
        <f>IF($A137="","",'2.报价结算清单'!$K$86)</f>
        <v/>
      </c>
      <c r="S137" s="236" t="str">
        <f>IF($A137="","",'2.报价结算清单'!$E$86)</f>
        <v/>
      </c>
      <c r="T137" s="216" t="str">
        <f>IF(F137="","",VLOOKUP(F137,框架条目清单!A:K,7,FALSE))</f>
        <v/>
      </c>
      <c r="U137" s="216" t="str">
        <f>IF(F137="","",VLOOKUP(F137,框架条目清单!A:K,8,FALSE))</f>
        <v/>
      </c>
      <c r="V137" s="216" t="str">
        <f>IF(F137="","",VLOOKUP(F137,框架条目清单!A:K,9,FALSE))</f>
        <v/>
      </c>
    </row>
    <row r="138" spans="1:22">
      <c r="A138" s="216" t="str">
        <f>IF(AND('2.报价结算清单'!$P144&gt;0,'2.报价结算清单'!$B144&lt;&gt;0,'2.报价结算清单'!$F144&lt;&gt;0),'2.报价结算清单'!$F144,"")</f>
        <v/>
      </c>
      <c r="B138" s="216" t="str">
        <f>_xlfn.IFNA(VLOOKUP(A138,'3.框架内物料'!$A:$I,3,0),A138)</f>
        <v/>
      </c>
      <c r="C138" s="216" t="str">
        <f>IF(AND('2.报价结算清单'!$P144&gt;0,'2.报价结算清单'!$B144&lt;&gt;0,'2.报价结算清单'!C144&lt;&gt;0),'2.报价结算清单'!C144,"")</f>
        <v/>
      </c>
      <c r="D138" s="216" t="str">
        <f>IF(AND('2.报价结算清单'!$P144&gt;0,'2.报价结算清单'!$B144&lt;&gt;0,'2.报价结算清单'!D144&lt;&gt;0),'2.报价结算清单'!D144,"")</f>
        <v/>
      </c>
      <c r="E138" s="216" t="str">
        <f>IF(AND('2.报价结算清单'!$P144&gt;0,'2.报价结算清单'!$B144&lt;&gt;0,'2.报价结算清单'!E144&lt;&gt;0),'2.报价结算清单'!E144,"")</f>
        <v/>
      </c>
      <c r="F138" s="233" t="str">
        <f>_xlfn.IFNA(IF($A138="","",IF(VLOOKUP($A138,'3.框架内物料'!$A:$I,2,0)="","",VLOOKUP($A138,'3.框架内物料'!$A:$I,2,0))),"")</f>
        <v/>
      </c>
      <c r="G138" s="214" t="str">
        <f>IF(AND('2.报价结算清单'!$P144&gt;0,'2.报价结算清单'!$B144&lt;&gt;0,'2.报价结算清单'!H144&lt;&gt;0),'2.报价结算清单'!H144,"")</f>
        <v/>
      </c>
      <c r="H138" s="234" t="str">
        <f>IF(AND('2.报价结算清单'!$P144&gt;0,'2.报价结算清单'!$B144&lt;&gt;0,'2.报价结算清单'!$F144&lt;&gt;0),'2.报价结算清单'!J144,"")</f>
        <v/>
      </c>
      <c r="I138" s="233" t="str">
        <f>IF(AND('2.报价结算清单'!$P144&gt;0,'2.报价结算清单'!$B144&lt;&gt;0,'2.报价结算清单'!$F144&lt;&gt;0),'2.报价结算清单'!L144,"")</f>
        <v/>
      </c>
      <c r="J138" s="233" t="str">
        <f>IF(AND('2.报价结算清单'!$P144&gt;0,'2.报价结算清单'!$B144&lt;&gt;0,'2.报价结算清单'!I144&lt;&gt;0),'2.报价结算清单'!I144,"")</f>
        <v/>
      </c>
      <c r="K138" s="233" t="str">
        <f>IF(AND('2.报价结算清单'!$P144&gt;0,'2.报价结算清单'!$B144&lt;&gt;0,'2.报价结算清单'!$F144&lt;&gt;0),'2.报价结算清单'!N144,"")</f>
        <v/>
      </c>
      <c r="L138" s="233" t="str">
        <f>IF(AND('2.报价结算清单'!$P144&gt;0,'2.报价结算清单'!$B144&lt;&gt;0,'2.报价结算清单'!I144&lt;&gt;0),"天","")</f>
        <v/>
      </c>
      <c r="M138" s="236" t="str">
        <f t="shared" si="8"/>
        <v/>
      </c>
      <c r="N138" s="216" t="str">
        <f t="shared" si="9"/>
        <v/>
      </c>
      <c r="O138" s="216" t="str">
        <f>IF(AND('2.报价结算清单'!$P144&gt;0,'2.报价结算清单'!$B144&lt;&gt;0,'2.报价结算清单'!S144&lt;&gt;0),'2.报价结算清单'!S144,"")</f>
        <v/>
      </c>
      <c r="P138" s="216" t="str">
        <f>IF(AND('2.报价结算清单'!$P144&gt;0,'2.报价结算清单'!$B144&lt;&gt;0,'2.报价结算清单'!T144&lt;&gt;0),'2.报价结算清单'!T144,"")</f>
        <v/>
      </c>
      <c r="Q138" s="216" t="str">
        <f>IF(F138="",J138,VLOOKUP(F138,框架条目清单!A:K,4,FALSE))</f>
        <v/>
      </c>
      <c r="R138" s="237" t="str">
        <f>IF($A138="","",'2.报价结算清单'!$K$86)</f>
        <v/>
      </c>
      <c r="S138" s="236" t="str">
        <f>IF($A138="","",'2.报价结算清单'!$E$86)</f>
        <v/>
      </c>
      <c r="T138" s="216" t="str">
        <f>IF(F138="","",VLOOKUP(F138,框架条目清单!A:K,7,FALSE))</f>
        <v/>
      </c>
      <c r="U138" s="216" t="str">
        <f>IF(F138="","",VLOOKUP(F138,框架条目清单!A:K,8,FALSE))</f>
        <v/>
      </c>
      <c r="V138" s="216" t="str">
        <f>IF(F138="","",VLOOKUP(F138,框架条目清单!A:K,9,FALSE))</f>
        <v/>
      </c>
    </row>
    <row r="139" spans="1:22">
      <c r="A139" s="216" t="str">
        <f>IF(AND('2.报价结算清单'!$P145&gt;0,'2.报价结算清单'!$B145&lt;&gt;0,'2.报价结算清单'!$F145&lt;&gt;0),'2.报价结算清单'!$F145,"")</f>
        <v/>
      </c>
      <c r="B139" s="216" t="str">
        <f>_xlfn.IFNA(VLOOKUP(A139,'3.框架内物料'!$A:$I,3,0),A139)</f>
        <v/>
      </c>
      <c r="C139" s="216" t="str">
        <f>IF(AND('2.报价结算清单'!$P145&gt;0,'2.报价结算清单'!$B145&lt;&gt;0,'2.报价结算清单'!C145&lt;&gt;0),'2.报价结算清单'!C145,"")</f>
        <v/>
      </c>
      <c r="D139" s="216" t="str">
        <f>IF(AND('2.报价结算清单'!$P145&gt;0,'2.报价结算清单'!$B145&lt;&gt;0,'2.报价结算清单'!D145&lt;&gt;0),'2.报价结算清单'!D145,"")</f>
        <v/>
      </c>
      <c r="E139" s="216" t="str">
        <f>IF(AND('2.报价结算清单'!$P145&gt;0,'2.报价结算清单'!$B145&lt;&gt;0,'2.报价结算清单'!E145&lt;&gt;0),'2.报价结算清单'!E145,"")</f>
        <v/>
      </c>
      <c r="F139" s="233" t="str">
        <f>_xlfn.IFNA(IF($A139="","",IF(VLOOKUP($A139,'3.框架内物料'!$A:$I,2,0)="","",VLOOKUP($A139,'3.框架内物料'!$A:$I,2,0))),"")</f>
        <v/>
      </c>
      <c r="G139" s="214" t="str">
        <f>IF(AND('2.报价结算清单'!$P145&gt;0,'2.报价结算清单'!$B145&lt;&gt;0,'2.报价结算清单'!H145&lt;&gt;0),'2.报价结算清单'!H145,"")</f>
        <v/>
      </c>
      <c r="H139" s="234" t="str">
        <f>IF(AND('2.报价结算清单'!$P145&gt;0,'2.报价结算清单'!$B145&lt;&gt;0,'2.报价结算清单'!$F145&lt;&gt;0),'2.报价结算清单'!J145,"")</f>
        <v/>
      </c>
      <c r="I139" s="233" t="str">
        <f>IF(AND('2.报价结算清单'!$P145&gt;0,'2.报价结算清单'!$B145&lt;&gt;0,'2.报价结算清单'!$F145&lt;&gt;0),'2.报价结算清单'!L145,"")</f>
        <v/>
      </c>
      <c r="J139" s="233" t="str">
        <f>IF(AND('2.报价结算清单'!$P145&gt;0,'2.报价结算清单'!$B145&lt;&gt;0,'2.报价结算清单'!I145&lt;&gt;0),'2.报价结算清单'!I145,"")</f>
        <v/>
      </c>
      <c r="K139" s="233" t="str">
        <f>IF(AND('2.报价结算清单'!$P145&gt;0,'2.报价结算清单'!$B145&lt;&gt;0,'2.报价结算清单'!$F145&lt;&gt;0),'2.报价结算清单'!N145,"")</f>
        <v/>
      </c>
      <c r="L139" s="233" t="str">
        <f>IF(AND('2.报价结算清单'!$P145&gt;0,'2.报价结算清单'!$B145&lt;&gt;0,'2.报价结算清单'!I145&lt;&gt;0),"天","")</f>
        <v/>
      </c>
      <c r="M139" s="236" t="str">
        <f t="shared" si="8"/>
        <v/>
      </c>
      <c r="N139" s="216" t="str">
        <f t="shared" si="9"/>
        <v/>
      </c>
      <c r="O139" s="216" t="str">
        <f>IF(AND('2.报价结算清单'!$P145&gt;0,'2.报价结算清单'!$B145&lt;&gt;0,'2.报价结算清单'!S145&lt;&gt;0),'2.报价结算清单'!S145,"")</f>
        <v/>
      </c>
      <c r="P139" s="216" t="str">
        <f>IF(AND('2.报价结算清单'!$P145&gt;0,'2.报价结算清单'!$B145&lt;&gt;0,'2.报价结算清单'!T145&lt;&gt;0),'2.报价结算清单'!T145,"")</f>
        <v/>
      </c>
      <c r="Q139" s="216" t="str">
        <f>IF(F139="",J139,VLOOKUP(F139,框架条目清单!A:K,4,FALSE))</f>
        <v/>
      </c>
      <c r="R139" s="237" t="str">
        <f>IF($A139="","",'2.报价结算清单'!$K$86)</f>
        <v/>
      </c>
      <c r="S139" s="236" t="str">
        <f>IF($A139="","",'2.报价结算清单'!$E$86)</f>
        <v/>
      </c>
      <c r="T139" s="216" t="str">
        <f>IF(F139="","",VLOOKUP(F139,框架条目清单!A:K,7,FALSE))</f>
        <v/>
      </c>
      <c r="U139" s="216" t="str">
        <f>IF(F139="","",VLOOKUP(F139,框架条目清单!A:K,8,FALSE))</f>
        <v/>
      </c>
      <c r="V139" s="216" t="str">
        <f>IF(F139="","",VLOOKUP(F139,框架条目清单!A:K,9,FALSE))</f>
        <v/>
      </c>
    </row>
    <row r="140" spans="1:22">
      <c r="A140" s="216" t="str">
        <f>IF(AND('2.报价结算清单'!$P146&gt;0,'2.报价结算清单'!$B146&lt;&gt;0,'2.报价结算清单'!$F146&lt;&gt;0),'2.报价结算清单'!$F146,"")</f>
        <v/>
      </c>
      <c r="B140" s="216" t="str">
        <f>_xlfn.IFNA(VLOOKUP(A140,'3.框架内物料'!$A:$I,3,0),A140)</f>
        <v/>
      </c>
      <c r="C140" s="216" t="str">
        <f>IF(AND('2.报价结算清单'!$P146&gt;0,'2.报价结算清单'!$B146&lt;&gt;0,'2.报价结算清单'!C146&lt;&gt;0),'2.报价结算清单'!C146,"")</f>
        <v/>
      </c>
      <c r="D140" s="216" t="str">
        <f>IF(AND('2.报价结算清单'!$P146&gt;0,'2.报价结算清单'!$B146&lt;&gt;0,'2.报价结算清单'!D146&lt;&gt;0),'2.报价结算清单'!D146,"")</f>
        <v/>
      </c>
      <c r="E140" s="216" t="str">
        <f>IF(AND('2.报价结算清单'!$P146&gt;0,'2.报价结算清单'!$B146&lt;&gt;0,'2.报价结算清单'!E146&lt;&gt;0),'2.报价结算清单'!E146,"")</f>
        <v/>
      </c>
      <c r="F140" s="233" t="str">
        <f>_xlfn.IFNA(IF($A140="","",IF(VLOOKUP($A140,'3.框架内物料'!$A:$I,2,0)="","",VLOOKUP($A140,'3.框架内物料'!$A:$I,2,0))),"")</f>
        <v/>
      </c>
      <c r="G140" s="214" t="str">
        <f>IF(AND('2.报价结算清单'!$P146&gt;0,'2.报价结算清单'!$B146&lt;&gt;0,'2.报价结算清单'!H146&lt;&gt;0),'2.报价结算清单'!H146,"")</f>
        <v/>
      </c>
      <c r="H140" s="234" t="str">
        <f>IF(AND('2.报价结算清单'!$P146&gt;0,'2.报价结算清单'!$B146&lt;&gt;0,'2.报价结算清单'!$F146&lt;&gt;0),'2.报价结算清单'!J146,"")</f>
        <v/>
      </c>
      <c r="I140" s="233" t="str">
        <f>IF(AND('2.报价结算清单'!$P146&gt;0,'2.报价结算清单'!$B146&lt;&gt;0,'2.报价结算清单'!$F146&lt;&gt;0),'2.报价结算清单'!L146,"")</f>
        <v/>
      </c>
      <c r="J140" s="233" t="str">
        <f>IF(AND('2.报价结算清单'!$P146&gt;0,'2.报价结算清单'!$B146&lt;&gt;0,'2.报价结算清单'!I146&lt;&gt;0),'2.报价结算清单'!I146,"")</f>
        <v/>
      </c>
      <c r="K140" s="233" t="str">
        <f>IF(AND('2.报价结算清单'!$P146&gt;0,'2.报价结算清单'!$B146&lt;&gt;0,'2.报价结算清单'!$F146&lt;&gt;0),'2.报价结算清单'!N146,"")</f>
        <v/>
      </c>
      <c r="L140" s="233" t="str">
        <f>IF(AND('2.报价结算清单'!$P146&gt;0,'2.报价结算清单'!$B146&lt;&gt;0,'2.报价结算清单'!I146&lt;&gt;0),"天","")</f>
        <v/>
      </c>
      <c r="M140" s="236" t="str">
        <f t="shared" si="8"/>
        <v/>
      </c>
      <c r="N140" s="216" t="str">
        <f t="shared" si="9"/>
        <v/>
      </c>
      <c r="O140" s="216" t="str">
        <f>IF(AND('2.报价结算清单'!$P146&gt;0,'2.报价结算清单'!$B146&lt;&gt;0,'2.报价结算清单'!S146&lt;&gt;0),'2.报价结算清单'!S146,"")</f>
        <v/>
      </c>
      <c r="P140" s="216" t="str">
        <f>IF(AND('2.报价结算清单'!$P146&gt;0,'2.报价结算清单'!$B146&lt;&gt;0,'2.报价结算清单'!T146&lt;&gt;0),'2.报价结算清单'!T146,"")</f>
        <v/>
      </c>
      <c r="Q140" s="216" t="str">
        <f>IF(F140="",J140,VLOOKUP(F140,框架条目清单!A:K,4,FALSE))</f>
        <v/>
      </c>
      <c r="R140" s="237" t="str">
        <f>IF($A140="","",'2.报价结算清单'!$K$86)</f>
        <v/>
      </c>
      <c r="S140" s="236" t="str">
        <f>IF($A140="","",'2.报价结算清单'!$E$86)</f>
        <v/>
      </c>
      <c r="T140" s="216" t="str">
        <f>IF(F140="","",VLOOKUP(F140,框架条目清单!A:K,7,FALSE))</f>
        <v/>
      </c>
      <c r="U140" s="216" t="str">
        <f>IF(F140="","",VLOOKUP(F140,框架条目清单!A:K,8,FALSE))</f>
        <v/>
      </c>
      <c r="V140" s="216" t="str">
        <f>IF(F140="","",VLOOKUP(F140,框架条目清单!A:K,9,FALSE))</f>
        <v/>
      </c>
    </row>
    <row r="141" spans="1:22">
      <c r="A141" s="216" t="str">
        <f>IF(AND('2.报价结算清单'!$P147&gt;0,'2.报价结算清单'!$B147&lt;&gt;0,'2.报价结算清单'!$F147&lt;&gt;0),'2.报价结算清单'!$F147,"")</f>
        <v/>
      </c>
      <c r="B141" s="216" t="str">
        <f>_xlfn.IFNA(VLOOKUP(A141,'3.框架内物料'!$A:$I,3,0),A141)</f>
        <v/>
      </c>
      <c r="C141" s="216" t="str">
        <f>IF(AND('2.报价结算清单'!$P147&gt;0,'2.报价结算清单'!$B147&lt;&gt;0,'2.报价结算清单'!C147&lt;&gt;0),'2.报价结算清单'!C147,"")</f>
        <v/>
      </c>
      <c r="D141" s="216" t="str">
        <f>IF(AND('2.报价结算清单'!$P147&gt;0,'2.报价结算清单'!$B147&lt;&gt;0,'2.报价结算清单'!D147&lt;&gt;0),'2.报价结算清单'!D147,"")</f>
        <v/>
      </c>
      <c r="E141" s="216" t="str">
        <f>IF(AND('2.报价结算清单'!$P147&gt;0,'2.报价结算清单'!$B147&lt;&gt;0,'2.报价结算清单'!E147&lt;&gt;0),'2.报价结算清单'!E147,"")</f>
        <v/>
      </c>
      <c r="F141" s="233" t="str">
        <f>_xlfn.IFNA(IF($A141="","",IF(VLOOKUP($A141,'3.框架内物料'!$A:$I,2,0)="","",VLOOKUP($A141,'3.框架内物料'!$A:$I,2,0))),"")</f>
        <v/>
      </c>
      <c r="G141" s="214" t="str">
        <f>IF(AND('2.报价结算清单'!$P147&gt;0,'2.报价结算清单'!$B147&lt;&gt;0,'2.报价结算清单'!H147&lt;&gt;0),'2.报价结算清单'!H147,"")</f>
        <v/>
      </c>
      <c r="H141" s="234" t="str">
        <f>IF(AND('2.报价结算清单'!$P147&gt;0,'2.报价结算清单'!$B147&lt;&gt;0,'2.报价结算清单'!$F147&lt;&gt;0),'2.报价结算清单'!J147,"")</f>
        <v/>
      </c>
      <c r="I141" s="233" t="str">
        <f>IF(AND('2.报价结算清单'!$P147&gt;0,'2.报价结算清单'!$B147&lt;&gt;0,'2.报价结算清单'!$F147&lt;&gt;0),'2.报价结算清单'!L147,"")</f>
        <v/>
      </c>
      <c r="J141" s="233" t="str">
        <f>IF(AND('2.报价结算清单'!$P147&gt;0,'2.报价结算清单'!$B147&lt;&gt;0,'2.报价结算清单'!I147&lt;&gt;0),'2.报价结算清单'!I147,"")</f>
        <v/>
      </c>
      <c r="K141" s="233" t="str">
        <f>IF(AND('2.报价结算清单'!$P147&gt;0,'2.报价结算清单'!$B147&lt;&gt;0,'2.报价结算清单'!$F147&lt;&gt;0),'2.报价结算清单'!N147,"")</f>
        <v/>
      </c>
      <c r="L141" s="233" t="str">
        <f>IF(AND('2.报价结算清单'!$P147&gt;0,'2.报价结算清单'!$B147&lt;&gt;0,'2.报价结算清单'!I147&lt;&gt;0),"天","")</f>
        <v/>
      </c>
      <c r="M141" s="236" t="str">
        <f t="shared" si="8"/>
        <v/>
      </c>
      <c r="N141" s="216" t="str">
        <f t="shared" si="9"/>
        <v/>
      </c>
      <c r="O141" s="216" t="str">
        <f>IF(AND('2.报价结算清单'!$P147&gt;0,'2.报价结算清单'!$B147&lt;&gt;0,'2.报价结算清单'!S147&lt;&gt;0),'2.报价结算清单'!S147,"")</f>
        <v/>
      </c>
      <c r="P141" s="216" t="str">
        <f>IF(AND('2.报价结算清单'!$P147&gt;0,'2.报价结算清单'!$B147&lt;&gt;0,'2.报价结算清单'!T147&lt;&gt;0),'2.报价结算清单'!T147,"")</f>
        <v/>
      </c>
      <c r="Q141" s="216" t="str">
        <f>IF(F141="",J141,VLOOKUP(F141,框架条目清单!A:K,4,FALSE))</f>
        <v/>
      </c>
      <c r="R141" s="237" t="str">
        <f>IF($A141="","",'2.报价结算清单'!$K$86)</f>
        <v/>
      </c>
      <c r="S141" s="236" t="str">
        <f>IF($A141="","",'2.报价结算清单'!$E$86)</f>
        <v/>
      </c>
      <c r="T141" s="216" t="str">
        <f>IF(F141="","",VLOOKUP(F141,框架条目清单!A:K,7,FALSE))</f>
        <v/>
      </c>
      <c r="U141" s="216" t="str">
        <f>IF(F141="","",VLOOKUP(F141,框架条目清单!A:K,8,FALSE))</f>
        <v/>
      </c>
      <c r="V141" s="216" t="str">
        <f>IF(F141="","",VLOOKUP(F141,框架条目清单!A:K,9,FALSE))</f>
        <v/>
      </c>
    </row>
    <row r="142" spans="1:22">
      <c r="A142" s="216" t="str">
        <f>IF(AND('2.报价结算清单'!$P148&gt;0,'2.报价结算清单'!$B148&lt;&gt;0,'2.报价结算清单'!$F148&lt;&gt;0),'2.报价结算清单'!$F148,"")</f>
        <v/>
      </c>
      <c r="B142" s="216" t="str">
        <f>_xlfn.IFNA(VLOOKUP(A142,'3.框架内物料'!$A:$I,3,0),A142)</f>
        <v/>
      </c>
      <c r="C142" s="216" t="str">
        <f>IF(AND('2.报价结算清单'!$P148&gt;0,'2.报价结算清单'!$B148&lt;&gt;0,'2.报价结算清单'!C148&lt;&gt;0),'2.报价结算清单'!C148,"")</f>
        <v/>
      </c>
      <c r="D142" s="216" t="str">
        <f>IF(AND('2.报价结算清单'!$P148&gt;0,'2.报价结算清单'!$B148&lt;&gt;0,'2.报价结算清单'!D148&lt;&gt;0),'2.报价结算清单'!D148,"")</f>
        <v/>
      </c>
      <c r="E142" s="216" t="str">
        <f>IF(AND('2.报价结算清单'!$P148&gt;0,'2.报价结算清单'!$B148&lt;&gt;0,'2.报价结算清单'!E148&lt;&gt;0),'2.报价结算清单'!E148,"")</f>
        <v/>
      </c>
      <c r="F142" s="233" t="str">
        <f>_xlfn.IFNA(IF($A142="","",IF(VLOOKUP($A142,'3.框架内物料'!$A:$I,2,0)="","",VLOOKUP($A142,'3.框架内物料'!$A:$I,2,0))),"")</f>
        <v/>
      </c>
      <c r="G142" s="214" t="str">
        <f>IF(AND('2.报价结算清单'!$P148&gt;0,'2.报价结算清单'!$B148&lt;&gt;0,'2.报价结算清单'!H148&lt;&gt;0),'2.报价结算清单'!H148,"")</f>
        <v/>
      </c>
      <c r="H142" s="234" t="str">
        <f>IF(AND('2.报价结算清单'!$P148&gt;0,'2.报价结算清单'!$B148&lt;&gt;0,'2.报价结算清单'!$F148&lt;&gt;0),'2.报价结算清单'!J148,"")</f>
        <v/>
      </c>
      <c r="I142" s="233" t="str">
        <f>IF(AND('2.报价结算清单'!$P148&gt;0,'2.报价结算清单'!$B148&lt;&gt;0,'2.报价结算清单'!$F148&lt;&gt;0),'2.报价结算清单'!L148,"")</f>
        <v/>
      </c>
      <c r="J142" s="233" t="str">
        <f>IF(AND('2.报价结算清单'!$P148&gt;0,'2.报价结算清单'!$B148&lt;&gt;0,'2.报价结算清单'!I148&lt;&gt;0),'2.报价结算清单'!I148,"")</f>
        <v/>
      </c>
      <c r="K142" s="233" t="str">
        <f>IF(AND('2.报价结算清单'!$P148&gt;0,'2.报价结算清单'!$B148&lt;&gt;0,'2.报价结算清单'!$F148&lt;&gt;0),'2.报价结算清单'!N148,"")</f>
        <v/>
      </c>
      <c r="L142" s="233" t="str">
        <f>IF(AND('2.报价结算清单'!$P148&gt;0,'2.报价结算清单'!$B148&lt;&gt;0,'2.报价结算清单'!I148&lt;&gt;0),"天","")</f>
        <v/>
      </c>
      <c r="M142" s="236" t="str">
        <f t="shared" si="8"/>
        <v/>
      </c>
      <c r="N142" s="216" t="str">
        <f t="shared" si="9"/>
        <v/>
      </c>
      <c r="O142" s="216" t="str">
        <f>IF(AND('2.报价结算清单'!$P148&gt;0,'2.报价结算清单'!$B148&lt;&gt;0,'2.报价结算清单'!S148&lt;&gt;0),'2.报价结算清单'!S148,"")</f>
        <v/>
      </c>
      <c r="P142" s="216" t="str">
        <f>IF(AND('2.报价结算清单'!$P148&gt;0,'2.报价结算清单'!$B148&lt;&gt;0,'2.报价结算清单'!T148&lt;&gt;0),'2.报价结算清单'!T148,"")</f>
        <v/>
      </c>
      <c r="Q142" s="216" t="str">
        <f>IF(F142="",J142,VLOOKUP(F142,框架条目清单!A:K,4,FALSE))</f>
        <v/>
      </c>
      <c r="R142" s="237" t="str">
        <f>IF($A142="","",'2.报价结算清单'!$K$86)</f>
        <v/>
      </c>
      <c r="S142" s="236" t="str">
        <f>IF($A142="","",'2.报价结算清单'!$E$86)</f>
        <v/>
      </c>
      <c r="T142" s="216" t="str">
        <f>IF(F142="","",VLOOKUP(F142,框架条目清单!A:K,7,FALSE))</f>
        <v/>
      </c>
      <c r="U142" s="216" t="str">
        <f>IF(F142="","",VLOOKUP(F142,框架条目清单!A:K,8,FALSE))</f>
        <v/>
      </c>
      <c r="V142" s="216" t="str">
        <f>IF(F142="","",VLOOKUP(F142,框架条目清单!A:K,9,FALSE))</f>
        <v/>
      </c>
    </row>
    <row r="143" spans="1:22">
      <c r="A143" s="216" t="str">
        <f>IF(AND('2.报价结算清单'!$P149&gt;0,'2.报价结算清单'!$B149&lt;&gt;0,'2.报价结算清单'!$F149&lt;&gt;0),'2.报价结算清单'!$F149,"")</f>
        <v/>
      </c>
      <c r="B143" s="216" t="str">
        <f>_xlfn.IFNA(VLOOKUP(A143,'3.框架内物料'!$A:$I,3,0),A143)</f>
        <v/>
      </c>
      <c r="C143" s="216" t="str">
        <f>IF(AND('2.报价结算清单'!$P149&gt;0,'2.报价结算清单'!$B149&lt;&gt;0,'2.报价结算清单'!C149&lt;&gt;0),'2.报价结算清单'!C149,"")</f>
        <v/>
      </c>
      <c r="D143" s="216" t="str">
        <f>IF(AND('2.报价结算清单'!$P149&gt;0,'2.报价结算清单'!$B149&lt;&gt;0,'2.报价结算清单'!D149&lt;&gt;0),'2.报价结算清单'!D149,"")</f>
        <v/>
      </c>
      <c r="E143" s="216" t="str">
        <f>IF(AND('2.报价结算清单'!$P149&gt;0,'2.报价结算清单'!$B149&lt;&gt;0,'2.报价结算清单'!E149&lt;&gt;0),'2.报价结算清单'!E149,"")</f>
        <v/>
      </c>
      <c r="F143" s="233" t="str">
        <f>_xlfn.IFNA(IF($A143="","",IF(VLOOKUP($A143,'3.框架内物料'!$A:$I,2,0)="","",VLOOKUP($A143,'3.框架内物料'!$A:$I,2,0))),"")</f>
        <v/>
      </c>
      <c r="G143" s="214" t="str">
        <f>IF(AND('2.报价结算清单'!$P149&gt;0,'2.报价结算清单'!$B149&lt;&gt;0,'2.报价结算清单'!H149&lt;&gt;0),'2.报价结算清单'!H149,"")</f>
        <v/>
      </c>
      <c r="H143" s="234" t="str">
        <f>IF(AND('2.报价结算清单'!$P149&gt;0,'2.报价结算清单'!$B149&lt;&gt;0,'2.报价结算清单'!$F149&lt;&gt;0),'2.报价结算清单'!J149,"")</f>
        <v/>
      </c>
      <c r="I143" s="233" t="str">
        <f>IF(AND('2.报价结算清单'!$P149&gt;0,'2.报价结算清单'!$B149&lt;&gt;0,'2.报价结算清单'!$F149&lt;&gt;0),'2.报价结算清单'!L149,"")</f>
        <v/>
      </c>
      <c r="J143" s="233" t="str">
        <f>IF(AND('2.报价结算清单'!$P149&gt;0,'2.报价结算清单'!$B149&lt;&gt;0,'2.报价结算清单'!I149&lt;&gt;0),'2.报价结算清单'!I149,"")</f>
        <v/>
      </c>
      <c r="K143" s="233" t="str">
        <f>IF(AND('2.报价结算清单'!$P149&gt;0,'2.报价结算清单'!$B149&lt;&gt;0,'2.报价结算清单'!$F149&lt;&gt;0),'2.报价结算清单'!N149,"")</f>
        <v/>
      </c>
      <c r="L143" s="233" t="str">
        <f>IF(AND('2.报价结算清单'!$P149&gt;0,'2.报价结算清单'!$B149&lt;&gt;0,'2.报价结算清单'!I149&lt;&gt;0),"天","")</f>
        <v/>
      </c>
      <c r="M143" s="236" t="str">
        <f t="shared" si="8"/>
        <v/>
      </c>
      <c r="N143" s="216" t="str">
        <f t="shared" si="9"/>
        <v/>
      </c>
      <c r="O143" s="216" t="str">
        <f>IF(AND('2.报价结算清单'!$P149&gt;0,'2.报价结算清单'!$B149&lt;&gt;0,'2.报价结算清单'!S149&lt;&gt;0),'2.报价结算清单'!S149,"")</f>
        <v/>
      </c>
      <c r="P143" s="216" t="str">
        <f>IF(AND('2.报价结算清单'!$P149&gt;0,'2.报价结算清单'!$B149&lt;&gt;0,'2.报价结算清单'!T149&lt;&gt;0),'2.报价结算清单'!T149,"")</f>
        <v/>
      </c>
      <c r="Q143" s="216" t="str">
        <f>IF(F143="",J143,VLOOKUP(F143,框架条目清单!A:K,4,FALSE))</f>
        <v/>
      </c>
      <c r="R143" s="237" t="str">
        <f>IF($A143="","",'2.报价结算清单'!$K$86)</f>
        <v/>
      </c>
      <c r="S143" s="236" t="str">
        <f>IF($A143="","",'2.报价结算清单'!$E$86)</f>
        <v/>
      </c>
      <c r="T143" s="216" t="str">
        <f>IF(F143="","",VLOOKUP(F143,框架条目清单!A:K,7,FALSE))</f>
        <v/>
      </c>
      <c r="U143" s="216" t="str">
        <f>IF(F143="","",VLOOKUP(F143,框架条目清单!A:K,8,FALSE))</f>
        <v/>
      </c>
      <c r="V143" s="216" t="str">
        <f>IF(F143="","",VLOOKUP(F143,框架条目清单!A:K,9,FALSE))</f>
        <v/>
      </c>
    </row>
    <row r="144" spans="1:22">
      <c r="A144" s="216" t="str">
        <f>IF(AND('2.报价结算清单'!$P150&gt;0,'2.报价结算清单'!$B150&lt;&gt;0,'2.报价结算清单'!$F150&lt;&gt;0),'2.报价结算清单'!$F150,"")</f>
        <v/>
      </c>
      <c r="B144" s="216" t="str">
        <f>_xlfn.IFNA(VLOOKUP(A144,'3.框架内物料'!$A:$I,3,0),A144)</f>
        <v/>
      </c>
      <c r="C144" s="216" t="str">
        <f>IF(AND('2.报价结算清单'!$P150&gt;0,'2.报价结算清单'!$B150&lt;&gt;0,'2.报价结算清单'!C150&lt;&gt;0),'2.报价结算清单'!C150,"")</f>
        <v/>
      </c>
      <c r="D144" s="216" t="str">
        <f>IF(AND('2.报价结算清单'!$P150&gt;0,'2.报价结算清单'!$B150&lt;&gt;0,'2.报价结算清单'!D150&lt;&gt;0),'2.报价结算清单'!D150,"")</f>
        <v/>
      </c>
      <c r="E144" s="216" t="str">
        <f>IF(AND('2.报价结算清单'!$P150&gt;0,'2.报价结算清单'!$B150&lt;&gt;0,'2.报价结算清单'!E150&lt;&gt;0),'2.报价结算清单'!E150,"")</f>
        <v/>
      </c>
      <c r="F144" s="233" t="str">
        <f>_xlfn.IFNA(IF($A144="","",IF(VLOOKUP($A144,'3.框架内物料'!$A:$I,2,0)="","",VLOOKUP($A144,'3.框架内物料'!$A:$I,2,0))),"")</f>
        <v/>
      </c>
      <c r="G144" s="214" t="str">
        <f>IF(AND('2.报价结算清单'!$P150&gt;0,'2.报价结算清单'!$B150&lt;&gt;0,'2.报价结算清单'!H150&lt;&gt;0),'2.报价结算清单'!H150,"")</f>
        <v/>
      </c>
      <c r="H144" s="234" t="str">
        <f>IF(AND('2.报价结算清单'!$P150&gt;0,'2.报价结算清单'!$B150&lt;&gt;0,'2.报价结算清单'!$F150&lt;&gt;0),'2.报价结算清单'!J150,"")</f>
        <v/>
      </c>
      <c r="I144" s="233" t="str">
        <f>IF(AND('2.报价结算清单'!$P150&gt;0,'2.报价结算清单'!$B150&lt;&gt;0,'2.报价结算清单'!$F150&lt;&gt;0),'2.报价结算清单'!L150,"")</f>
        <v/>
      </c>
      <c r="J144" s="233" t="str">
        <f>IF(AND('2.报价结算清单'!$P150&gt;0,'2.报价结算清单'!$B150&lt;&gt;0,'2.报价结算清单'!I150&lt;&gt;0),'2.报价结算清单'!I150,"")</f>
        <v/>
      </c>
      <c r="K144" s="233" t="str">
        <f>IF(AND('2.报价结算清单'!$P150&gt;0,'2.报价结算清单'!$B150&lt;&gt;0,'2.报价结算清单'!$F150&lt;&gt;0),'2.报价结算清单'!N150,"")</f>
        <v/>
      </c>
      <c r="L144" s="233" t="str">
        <f>IF(AND('2.报价结算清单'!$P150&gt;0,'2.报价结算清单'!$B150&lt;&gt;0,'2.报价结算清单'!I150&lt;&gt;0),"天","")</f>
        <v/>
      </c>
      <c r="M144" s="236" t="str">
        <f t="shared" si="8"/>
        <v/>
      </c>
      <c r="N144" s="216" t="str">
        <f t="shared" si="9"/>
        <v/>
      </c>
      <c r="O144" s="216" t="str">
        <f>IF(AND('2.报价结算清单'!$P150&gt;0,'2.报价结算清单'!$B150&lt;&gt;0,'2.报价结算清单'!S150&lt;&gt;0),'2.报价结算清单'!S150,"")</f>
        <v/>
      </c>
      <c r="P144" s="216" t="str">
        <f>IF(AND('2.报价结算清单'!$P150&gt;0,'2.报价结算清单'!$B150&lt;&gt;0,'2.报价结算清单'!T150&lt;&gt;0),'2.报价结算清单'!T150,"")</f>
        <v/>
      </c>
      <c r="Q144" s="216" t="str">
        <f>IF(F144="",J144,VLOOKUP(F144,框架条目清单!A:K,4,FALSE))</f>
        <v/>
      </c>
      <c r="R144" s="237" t="str">
        <f>IF($A144="","",'2.报价结算清单'!$K$86)</f>
        <v/>
      </c>
      <c r="S144" s="236" t="str">
        <f>IF($A144="","",'2.报价结算清单'!$E$86)</f>
        <v/>
      </c>
      <c r="T144" s="216" t="str">
        <f>IF(F144="","",VLOOKUP(F144,框架条目清单!A:K,7,FALSE))</f>
        <v/>
      </c>
      <c r="U144" s="216" t="str">
        <f>IF(F144="","",VLOOKUP(F144,框架条目清单!A:K,8,FALSE))</f>
        <v/>
      </c>
      <c r="V144" s="216" t="str">
        <f>IF(F144="","",VLOOKUP(F144,框架条目清单!A:K,9,FALSE))</f>
        <v/>
      </c>
    </row>
    <row r="145" spans="1:22">
      <c r="A145" s="216" t="str">
        <f>IF(AND('2.报价结算清单'!$P151&gt;0,'2.报价结算清单'!$B151&lt;&gt;0,'2.报价结算清单'!$F151&lt;&gt;0),'2.报价结算清单'!$F151,"")</f>
        <v/>
      </c>
      <c r="B145" s="216" t="str">
        <f>_xlfn.IFNA(VLOOKUP(A145,'3.框架内物料'!$A:$I,3,0),A145)</f>
        <v/>
      </c>
      <c r="C145" s="216" t="str">
        <f>IF(AND('2.报价结算清单'!$P151&gt;0,'2.报价结算清单'!$B151&lt;&gt;0,'2.报价结算清单'!C151&lt;&gt;0),'2.报价结算清单'!C151,"")</f>
        <v/>
      </c>
      <c r="D145" s="216" t="str">
        <f>IF(AND('2.报价结算清单'!$P151&gt;0,'2.报价结算清单'!$B151&lt;&gt;0,'2.报价结算清单'!D151&lt;&gt;0),'2.报价结算清单'!D151,"")</f>
        <v/>
      </c>
      <c r="E145" s="216" t="str">
        <f>IF(AND('2.报价结算清单'!$P151&gt;0,'2.报价结算清单'!$B151&lt;&gt;0,'2.报价结算清单'!E151&lt;&gt;0),'2.报价结算清单'!E151,"")</f>
        <v/>
      </c>
      <c r="F145" s="233" t="str">
        <f>_xlfn.IFNA(IF($A145="","",IF(VLOOKUP($A145,'3.框架内物料'!$A:$I,2,0)="","",VLOOKUP($A145,'3.框架内物料'!$A:$I,2,0))),"")</f>
        <v/>
      </c>
      <c r="G145" s="214" t="str">
        <f>IF(AND('2.报价结算清单'!$P151&gt;0,'2.报价结算清单'!$B151&lt;&gt;0,'2.报价结算清单'!H151&lt;&gt;0),'2.报价结算清单'!H151,"")</f>
        <v/>
      </c>
      <c r="H145" s="234" t="str">
        <f>IF(AND('2.报价结算清单'!$P151&gt;0,'2.报价结算清单'!$B151&lt;&gt;0,'2.报价结算清单'!$F151&lt;&gt;0),'2.报价结算清单'!J151,"")</f>
        <v/>
      </c>
      <c r="I145" s="233" t="str">
        <f>IF(AND('2.报价结算清单'!$P151&gt;0,'2.报价结算清单'!$B151&lt;&gt;0,'2.报价结算清单'!$F151&lt;&gt;0),'2.报价结算清单'!L151,"")</f>
        <v/>
      </c>
      <c r="J145" s="233" t="str">
        <f>IF(AND('2.报价结算清单'!$P151&gt;0,'2.报价结算清单'!$B151&lt;&gt;0,'2.报价结算清单'!I151&lt;&gt;0),'2.报价结算清单'!I151,"")</f>
        <v/>
      </c>
      <c r="K145" s="233" t="str">
        <f>IF(AND('2.报价结算清单'!$P151&gt;0,'2.报价结算清单'!$B151&lt;&gt;0,'2.报价结算清单'!$F151&lt;&gt;0),'2.报价结算清单'!N151,"")</f>
        <v/>
      </c>
      <c r="L145" s="233" t="str">
        <f>IF(AND('2.报价结算清单'!$P151&gt;0,'2.报价结算清单'!$B151&lt;&gt;0,'2.报价结算清单'!I151&lt;&gt;0),"天","")</f>
        <v/>
      </c>
      <c r="M145" s="236" t="str">
        <f t="shared" si="8"/>
        <v/>
      </c>
      <c r="N145" s="216" t="str">
        <f t="shared" si="9"/>
        <v/>
      </c>
      <c r="O145" s="216" t="str">
        <f>IF(AND('2.报价结算清单'!$P151&gt;0,'2.报价结算清单'!$B151&lt;&gt;0,'2.报价结算清单'!S151&lt;&gt;0),'2.报价结算清单'!S151,"")</f>
        <v/>
      </c>
      <c r="P145" s="216" t="str">
        <f>IF(AND('2.报价结算清单'!$P151&gt;0,'2.报价结算清单'!$B151&lt;&gt;0,'2.报价结算清单'!T151&lt;&gt;0),'2.报价结算清单'!T151,"")</f>
        <v/>
      </c>
      <c r="Q145" s="216" t="str">
        <f>IF(F145="",J145,VLOOKUP(F145,框架条目清单!A:K,4,FALSE))</f>
        <v/>
      </c>
      <c r="R145" s="237" t="str">
        <f>IF($A145="","",'2.报价结算清单'!$K$86)</f>
        <v/>
      </c>
      <c r="S145" s="236" t="str">
        <f>IF($A145="","",'2.报价结算清单'!$E$86)</f>
        <v/>
      </c>
      <c r="T145" s="216" t="str">
        <f>IF(F145="","",VLOOKUP(F145,框架条目清单!A:K,7,FALSE))</f>
        <v/>
      </c>
      <c r="U145" s="216" t="str">
        <f>IF(F145="","",VLOOKUP(F145,框架条目清单!A:K,8,FALSE))</f>
        <v/>
      </c>
      <c r="V145" s="216" t="str">
        <f>IF(F145="","",VLOOKUP(F145,框架条目清单!A:K,9,FALSE))</f>
        <v/>
      </c>
    </row>
    <row r="146" spans="1:22">
      <c r="A146" s="216" t="str">
        <f>IF(AND('2.报价结算清单'!$P152&gt;0,'2.报价结算清单'!$B152&lt;&gt;0,'2.报价结算清单'!$F152&lt;&gt;0),'2.报价结算清单'!$F152,"")</f>
        <v/>
      </c>
      <c r="B146" s="216" t="str">
        <f>_xlfn.IFNA(VLOOKUP(A146,'3.框架内物料'!$A:$I,3,0),A146)</f>
        <v/>
      </c>
      <c r="C146" s="216" t="str">
        <f>IF(AND('2.报价结算清单'!$P152&gt;0,'2.报价结算清单'!$B152&lt;&gt;0,'2.报价结算清单'!C152&lt;&gt;0),'2.报价结算清单'!C152,"")</f>
        <v/>
      </c>
      <c r="D146" s="216" t="str">
        <f>IF(AND('2.报价结算清单'!$P152&gt;0,'2.报价结算清单'!$B152&lt;&gt;0,'2.报价结算清单'!D152&lt;&gt;0),'2.报价结算清单'!D152,"")</f>
        <v/>
      </c>
      <c r="E146" s="216" t="str">
        <f>IF(AND('2.报价结算清单'!$P152&gt;0,'2.报价结算清单'!$B152&lt;&gt;0,'2.报价结算清单'!E152&lt;&gt;0),'2.报价结算清单'!E152,"")</f>
        <v/>
      </c>
      <c r="F146" s="233" t="str">
        <f>_xlfn.IFNA(IF($A146="","",IF(VLOOKUP($A146,'3.框架内物料'!$A:$I,2,0)="","",VLOOKUP($A146,'3.框架内物料'!$A:$I,2,0))),"")</f>
        <v/>
      </c>
      <c r="G146" s="214" t="str">
        <f>IF(AND('2.报价结算清单'!$P152&gt;0,'2.报价结算清单'!$B152&lt;&gt;0,'2.报价结算清单'!H152&lt;&gt;0),'2.报价结算清单'!H152,"")</f>
        <v/>
      </c>
      <c r="H146" s="234" t="str">
        <f>IF(AND('2.报价结算清单'!$P152&gt;0,'2.报价结算清单'!$B152&lt;&gt;0,'2.报价结算清单'!$F152&lt;&gt;0),'2.报价结算清单'!J152,"")</f>
        <v/>
      </c>
      <c r="I146" s="233" t="str">
        <f>IF(AND('2.报价结算清单'!$P152&gt;0,'2.报价结算清单'!$B152&lt;&gt;0,'2.报价结算清单'!$F152&lt;&gt;0),'2.报价结算清单'!L152,"")</f>
        <v/>
      </c>
      <c r="J146" s="233" t="str">
        <f>IF(AND('2.报价结算清单'!$P152&gt;0,'2.报价结算清单'!$B152&lt;&gt;0,'2.报价结算清单'!I152&lt;&gt;0),'2.报价结算清单'!I152,"")</f>
        <v/>
      </c>
      <c r="K146" s="233" t="str">
        <f>IF(AND('2.报价结算清单'!$P152&gt;0,'2.报价结算清单'!$B152&lt;&gt;0,'2.报价结算清单'!$F152&lt;&gt;0),'2.报价结算清单'!N152,"")</f>
        <v/>
      </c>
      <c r="L146" s="233" t="str">
        <f>IF(AND('2.报价结算清单'!$P152&gt;0,'2.报价结算清单'!$B152&lt;&gt;0,'2.报价结算清单'!I152&lt;&gt;0),"天","")</f>
        <v/>
      </c>
      <c r="M146" s="236" t="str">
        <f t="shared" si="8"/>
        <v/>
      </c>
      <c r="N146" s="216" t="str">
        <f t="shared" si="9"/>
        <v/>
      </c>
      <c r="O146" s="216" t="str">
        <f>IF(AND('2.报价结算清单'!$P152&gt;0,'2.报价结算清单'!$B152&lt;&gt;0,'2.报价结算清单'!S152&lt;&gt;0),'2.报价结算清单'!S152,"")</f>
        <v/>
      </c>
      <c r="P146" s="216" t="str">
        <f>IF(AND('2.报价结算清单'!$P152&gt;0,'2.报价结算清单'!$B152&lt;&gt;0,'2.报价结算清单'!T152&lt;&gt;0),'2.报价结算清单'!T152,"")</f>
        <v/>
      </c>
      <c r="Q146" s="216" t="str">
        <f>IF(F146="",J146,VLOOKUP(F146,框架条目清单!A:K,4,FALSE))</f>
        <v/>
      </c>
      <c r="R146" s="237" t="str">
        <f>IF($A146="","",'2.报价结算清单'!$K$86)</f>
        <v/>
      </c>
      <c r="S146" s="236" t="str">
        <f>IF($A146="","",'2.报价结算清单'!$E$86)</f>
        <v/>
      </c>
      <c r="T146" s="216" t="str">
        <f>IF(F146="","",VLOOKUP(F146,框架条目清单!A:K,7,FALSE))</f>
        <v/>
      </c>
      <c r="U146" s="216" t="str">
        <f>IF(F146="","",VLOOKUP(F146,框架条目清单!A:K,8,FALSE))</f>
        <v/>
      </c>
      <c r="V146" s="216" t="str">
        <f>IF(F146="","",VLOOKUP(F146,框架条目清单!A:K,9,FALSE))</f>
        <v/>
      </c>
    </row>
    <row r="147" spans="1:22">
      <c r="A147" s="216" t="str">
        <f>IF(AND('2.报价结算清单'!$P153&gt;0,'2.报价结算清单'!$B153&lt;&gt;0,'2.报价结算清单'!$F153&lt;&gt;0),'2.报价结算清单'!$F153,"")</f>
        <v/>
      </c>
      <c r="B147" s="216" t="str">
        <f>_xlfn.IFNA(VLOOKUP(A147,'3.框架内物料'!$A:$I,3,0),A147)</f>
        <v/>
      </c>
      <c r="C147" s="216" t="str">
        <f>IF(AND('2.报价结算清单'!$P153&gt;0,'2.报价结算清单'!$B153&lt;&gt;0,'2.报价结算清单'!C153&lt;&gt;0),'2.报价结算清单'!C153,"")</f>
        <v/>
      </c>
      <c r="D147" s="216" t="str">
        <f>IF(AND('2.报价结算清单'!$P153&gt;0,'2.报价结算清单'!$B153&lt;&gt;0,'2.报价结算清单'!D153&lt;&gt;0),'2.报价结算清单'!D153,"")</f>
        <v/>
      </c>
      <c r="E147" s="216" t="str">
        <f>IF(AND('2.报价结算清单'!$P153&gt;0,'2.报价结算清单'!$B153&lt;&gt;0,'2.报价结算清单'!E153&lt;&gt;0),'2.报价结算清单'!E153,"")</f>
        <v/>
      </c>
      <c r="F147" s="233" t="str">
        <f>_xlfn.IFNA(IF($A147="","",IF(VLOOKUP($A147,'3.框架内物料'!$A:$I,2,0)="","",VLOOKUP($A147,'3.框架内物料'!$A:$I,2,0))),"")</f>
        <v/>
      </c>
      <c r="G147" s="214" t="str">
        <f>IF(AND('2.报价结算清单'!$P153&gt;0,'2.报价结算清单'!$B153&lt;&gt;0,'2.报价结算清单'!H153&lt;&gt;0),'2.报价结算清单'!H153,"")</f>
        <v/>
      </c>
      <c r="H147" s="234" t="str">
        <f>IF(AND('2.报价结算清单'!$P153&gt;0,'2.报价结算清单'!$B153&lt;&gt;0,'2.报价结算清单'!$F153&lt;&gt;0),'2.报价结算清单'!J153,"")</f>
        <v/>
      </c>
      <c r="I147" s="233" t="str">
        <f>IF(AND('2.报价结算清单'!$P153&gt;0,'2.报价结算清单'!$B153&lt;&gt;0,'2.报价结算清单'!$F153&lt;&gt;0),'2.报价结算清单'!L153,"")</f>
        <v/>
      </c>
      <c r="J147" s="233" t="str">
        <f>IF(AND('2.报价结算清单'!$P153&gt;0,'2.报价结算清单'!$B153&lt;&gt;0,'2.报价结算清单'!I153&lt;&gt;0),'2.报价结算清单'!I153,"")</f>
        <v/>
      </c>
      <c r="K147" s="233" t="str">
        <f>IF(AND('2.报价结算清单'!$P153&gt;0,'2.报价结算清单'!$B153&lt;&gt;0,'2.报价结算清单'!$F153&lt;&gt;0),'2.报价结算清单'!N153,"")</f>
        <v/>
      </c>
      <c r="L147" s="233" t="str">
        <f>IF(AND('2.报价结算清单'!$P153&gt;0,'2.报价结算清单'!$B153&lt;&gt;0,'2.报价结算清单'!I153&lt;&gt;0),"天","")</f>
        <v/>
      </c>
      <c r="M147" s="236" t="str">
        <f t="shared" si="8"/>
        <v/>
      </c>
      <c r="N147" s="216" t="str">
        <f t="shared" si="9"/>
        <v/>
      </c>
      <c r="O147" s="216" t="str">
        <f>IF(AND('2.报价结算清单'!$P153&gt;0,'2.报价结算清单'!$B153&lt;&gt;0,'2.报价结算清单'!S153&lt;&gt;0),'2.报价结算清单'!S153,"")</f>
        <v/>
      </c>
      <c r="P147" s="216" t="str">
        <f>IF(AND('2.报价结算清单'!$P153&gt;0,'2.报价结算清单'!$B153&lt;&gt;0,'2.报价结算清单'!T153&lt;&gt;0),'2.报价结算清单'!T153,"")</f>
        <v/>
      </c>
      <c r="Q147" s="216" t="str">
        <f>IF(F147="",J147,VLOOKUP(F147,框架条目清单!A:K,4,FALSE))</f>
        <v/>
      </c>
      <c r="R147" s="237" t="str">
        <f>IF($A147="","",'2.报价结算清单'!$K$86)</f>
        <v/>
      </c>
      <c r="S147" s="236" t="str">
        <f>IF($A147="","",'2.报价结算清单'!$E$86)</f>
        <v/>
      </c>
      <c r="T147" s="216" t="str">
        <f>IF(F147="","",VLOOKUP(F147,框架条目清单!A:K,7,FALSE))</f>
        <v/>
      </c>
      <c r="U147" s="216" t="str">
        <f>IF(F147="","",VLOOKUP(F147,框架条目清单!A:K,8,FALSE))</f>
        <v/>
      </c>
      <c r="V147" s="216" t="str">
        <f>IF(F147="","",VLOOKUP(F147,框架条目清单!A:K,9,FALSE))</f>
        <v/>
      </c>
    </row>
    <row r="148" spans="1:22">
      <c r="A148" s="216" t="str">
        <f>IF(AND('2.报价结算清单'!$P154&gt;0,'2.报价结算清单'!$B154&lt;&gt;0,'2.报价结算清单'!$F154&lt;&gt;0),'2.报价结算清单'!$F154,"")</f>
        <v/>
      </c>
      <c r="B148" s="216" t="str">
        <f>_xlfn.IFNA(VLOOKUP(A148,'3.框架内物料'!$A:$I,3,0),A148)</f>
        <v/>
      </c>
      <c r="C148" s="216" t="str">
        <f>IF(AND('2.报价结算清单'!$P154&gt;0,'2.报价结算清单'!$B154&lt;&gt;0,'2.报价结算清单'!C154&lt;&gt;0),'2.报价结算清单'!C154,"")</f>
        <v/>
      </c>
      <c r="D148" s="216" t="str">
        <f>IF(AND('2.报价结算清单'!$P154&gt;0,'2.报价结算清单'!$B154&lt;&gt;0,'2.报价结算清单'!D154&lt;&gt;0),'2.报价结算清单'!D154,"")</f>
        <v/>
      </c>
      <c r="E148" s="216" t="str">
        <f>IF(AND('2.报价结算清单'!$P154&gt;0,'2.报价结算清单'!$B154&lt;&gt;0,'2.报价结算清单'!E154&lt;&gt;0),'2.报价结算清单'!E154,"")</f>
        <v/>
      </c>
      <c r="F148" s="233" t="str">
        <f>_xlfn.IFNA(IF($A148="","",IF(VLOOKUP($A148,'3.框架内物料'!$A:$I,2,0)="","",VLOOKUP($A148,'3.框架内物料'!$A:$I,2,0))),"")</f>
        <v/>
      </c>
      <c r="G148" s="214" t="str">
        <f>IF(AND('2.报价结算清单'!$P154&gt;0,'2.报价结算清单'!$B154&lt;&gt;0,'2.报价结算清单'!H154&lt;&gt;0),'2.报价结算清单'!H154,"")</f>
        <v/>
      </c>
      <c r="H148" s="234" t="str">
        <f>IF(AND('2.报价结算清单'!$P154&gt;0,'2.报价结算清单'!$B154&lt;&gt;0,'2.报价结算清单'!$F154&lt;&gt;0),'2.报价结算清单'!J154,"")</f>
        <v/>
      </c>
      <c r="I148" s="233" t="str">
        <f>IF(AND('2.报价结算清单'!$P154&gt;0,'2.报价结算清单'!$B154&lt;&gt;0,'2.报价结算清单'!$F154&lt;&gt;0),'2.报价结算清单'!L154,"")</f>
        <v/>
      </c>
      <c r="J148" s="233" t="str">
        <f>IF(AND('2.报价结算清单'!$P154&gt;0,'2.报价结算清单'!$B154&lt;&gt;0,'2.报价结算清单'!I154&lt;&gt;0),'2.报价结算清单'!I154,"")</f>
        <v/>
      </c>
      <c r="K148" s="233" t="str">
        <f>IF(AND('2.报价结算清单'!$P154&gt;0,'2.报价结算清单'!$B154&lt;&gt;0,'2.报价结算清单'!$F154&lt;&gt;0),'2.报价结算清单'!N154,"")</f>
        <v/>
      </c>
      <c r="L148" s="233" t="str">
        <f>IF(AND('2.报价结算清单'!$P154&gt;0,'2.报价结算清单'!$B154&lt;&gt;0,'2.报价结算清单'!I154&lt;&gt;0),"天","")</f>
        <v/>
      </c>
      <c r="M148" s="236" t="str">
        <f t="shared" si="8"/>
        <v/>
      </c>
      <c r="N148" s="216" t="str">
        <f t="shared" si="9"/>
        <v/>
      </c>
      <c r="O148" s="216" t="str">
        <f>IF(AND('2.报价结算清单'!$P154&gt;0,'2.报价结算清单'!$B154&lt;&gt;0,'2.报价结算清单'!S154&lt;&gt;0),'2.报价结算清单'!S154,"")</f>
        <v/>
      </c>
      <c r="P148" s="216" t="str">
        <f>IF(AND('2.报价结算清单'!$P154&gt;0,'2.报价结算清单'!$B154&lt;&gt;0,'2.报价结算清单'!T154&lt;&gt;0),'2.报价结算清单'!T154,"")</f>
        <v/>
      </c>
      <c r="Q148" s="216" t="str">
        <f>IF(F148="",J148,VLOOKUP(F148,框架条目清单!A:K,4,FALSE))</f>
        <v/>
      </c>
      <c r="R148" s="237" t="str">
        <f>IF($A148="","",'2.报价结算清单'!$K$86)</f>
        <v/>
      </c>
      <c r="S148" s="236" t="str">
        <f>IF($A148="","",'2.报价结算清单'!$E$86)</f>
        <v/>
      </c>
      <c r="T148" s="216" t="str">
        <f>IF(F148="","",VLOOKUP(F148,框架条目清单!A:K,7,FALSE))</f>
        <v/>
      </c>
      <c r="U148" s="216" t="str">
        <f>IF(F148="","",VLOOKUP(F148,框架条目清单!A:K,8,FALSE))</f>
        <v/>
      </c>
      <c r="V148" s="216" t="str">
        <f>IF(F148="","",VLOOKUP(F148,框架条目清单!A:K,9,FALSE))</f>
        <v/>
      </c>
    </row>
    <row r="149" spans="1:22">
      <c r="A149" s="216" t="str">
        <f>IF(AND('2.报价结算清单'!$P155&gt;0,'2.报价结算清单'!$B155&lt;&gt;0,'2.报价结算清单'!$F155&lt;&gt;0),'2.报价结算清单'!$F155,"")</f>
        <v/>
      </c>
      <c r="B149" s="216" t="str">
        <f>_xlfn.IFNA(VLOOKUP(A149,'3.框架内物料'!$A:$I,3,0),A149)</f>
        <v/>
      </c>
      <c r="C149" s="216" t="str">
        <f>IF(AND('2.报价结算清单'!$P155&gt;0,'2.报价结算清单'!$B155&lt;&gt;0,'2.报价结算清单'!C155&lt;&gt;0),'2.报价结算清单'!C155,"")</f>
        <v/>
      </c>
      <c r="D149" s="216" t="str">
        <f>IF(AND('2.报价结算清单'!$P155&gt;0,'2.报价结算清单'!$B155&lt;&gt;0,'2.报价结算清单'!D155&lt;&gt;0),'2.报价结算清单'!D155,"")</f>
        <v/>
      </c>
      <c r="E149" s="216" t="str">
        <f>IF(AND('2.报价结算清单'!$P155&gt;0,'2.报价结算清单'!$B155&lt;&gt;0,'2.报价结算清单'!E155&lt;&gt;0),'2.报价结算清单'!E155,"")</f>
        <v/>
      </c>
      <c r="F149" s="233" t="str">
        <f>_xlfn.IFNA(IF($A149="","",IF(VLOOKUP($A149,'3.框架内物料'!$A:$I,2,0)="","",VLOOKUP($A149,'3.框架内物料'!$A:$I,2,0))),"")</f>
        <v/>
      </c>
      <c r="G149" s="214" t="str">
        <f>IF(AND('2.报价结算清单'!$P155&gt;0,'2.报价结算清单'!$B155&lt;&gt;0,'2.报价结算清单'!H155&lt;&gt;0),'2.报价结算清单'!H155,"")</f>
        <v/>
      </c>
      <c r="H149" s="234" t="str">
        <f>IF(AND('2.报价结算清单'!$P155&gt;0,'2.报价结算清单'!$B155&lt;&gt;0,'2.报价结算清单'!$F155&lt;&gt;0),'2.报价结算清单'!J155,"")</f>
        <v/>
      </c>
      <c r="I149" s="233" t="str">
        <f>IF(AND('2.报价结算清单'!$P155&gt;0,'2.报价结算清单'!$B155&lt;&gt;0,'2.报价结算清单'!$F155&lt;&gt;0),'2.报价结算清单'!L155,"")</f>
        <v/>
      </c>
      <c r="J149" s="233" t="str">
        <f>IF(AND('2.报价结算清单'!$P155&gt;0,'2.报价结算清单'!$B155&lt;&gt;0,'2.报价结算清单'!I155&lt;&gt;0),'2.报价结算清单'!I155,"")</f>
        <v/>
      </c>
      <c r="K149" s="233" t="str">
        <f>IF(AND('2.报价结算清单'!$P155&gt;0,'2.报价结算清单'!$B155&lt;&gt;0,'2.报价结算清单'!$F155&lt;&gt;0),'2.报价结算清单'!N155,"")</f>
        <v/>
      </c>
      <c r="L149" s="233" t="str">
        <f>IF(AND('2.报价结算清单'!$P155&gt;0,'2.报价结算清单'!$B155&lt;&gt;0,'2.报价结算清单'!I155&lt;&gt;0),"天","")</f>
        <v/>
      </c>
      <c r="M149" s="236" t="str">
        <f t="shared" si="8"/>
        <v/>
      </c>
      <c r="N149" s="216" t="str">
        <f t="shared" si="9"/>
        <v/>
      </c>
      <c r="O149" s="216" t="str">
        <f>IF(AND('2.报价结算清单'!$P155&gt;0,'2.报价结算清单'!$B155&lt;&gt;0,'2.报价结算清单'!S155&lt;&gt;0),'2.报价结算清单'!S155,"")</f>
        <v/>
      </c>
      <c r="P149" s="216" t="str">
        <f>IF(AND('2.报价结算清单'!$P155&gt;0,'2.报价结算清单'!$B155&lt;&gt;0,'2.报价结算清单'!T155&lt;&gt;0),'2.报价结算清单'!T155,"")</f>
        <v/>
      </c>
      <c r="Q149" s="216" t="str">
        <f>IF(F149="",J149,VLOOKUP(F149,框架条目清单!A:K,4,FALSE))</f>
        <v/>
      </c>
      <c r="R149" s="237" t="str">
        <f>IF($A149="","",'2.报价结算清单'!$K$86)</f>
        <v/>
      </c>
      <c r="S149" s="236" t="str">
        <f>IF($A149="","",'2.报价结算清单'!$E$86)</f>
        <v/>
      </c>
      <c r="T149" s="216" t="str">
        <f>IF(F149="","",VLOOKUP(F149,框架条目清单!A:K,7,FALSE))</f>
        <v/>
      </c>
      <c r="U149" s="216" t="str">
        <f>IF(F149="","",VLOOKUP(F149,框架条目清单!A:K,8,FALSE))</f>
        <v/>
      </c>
      <c r="V149" s="216" t="str">
        <f>IF(F149="","",VLOOKUP(F149,框架条目清单!A:K,9,FALSE))</f>
        <v/>
      </c>
    </row>
    <row r="150" spans="1:22">
      <c r="A150" s="216" t="str">
        <f>IF(AND('2.报价结算清单'!$P156&gt;0,'2.报价结算清单'!$B156&lt;&gt;0,'2.报价结算清单'!$F156&lt;&gt;0),'2.报价结算清单'!$F156,"")</f>
        <v/>
      </c>
      <c r="B150" s="216" t="str">
        <f>_xlfn.IFNA(VLOOKUP(A150,'3.框架内物料'!$A:$I,3,0),A150)</f>
        <v/>
      </c>
      <c r="C150" s="216" t="str">
        <f>IF(AND('2.报价结算清单'!$P156&gt;0,'2.报价结算清单'!$B156&lt;&gt;0,'2.报价结算清单'!C156&lt;&gt;0),'2.报价结算清单'!C156,"")</f>
        <v/>
      </c>
      <c r="D150" s="216" t="str">
        <f>IF(AND('2.报价结算清单'!$P156&gt;0,'2.报价结算清单'!$B156&lt;&gt;0,'2.报价结算清单'!D156&lt;&gt;0),'2.报价结算清单'!D156,"")</f>
        <v/>
      </c>
      <c r="E150" s="216" t="str">
        <f>IF(AND('2.报价结算清单'!$P156&gt;0,'2.报价结算清单'!$B156&lt;&gt;0,'2.报价结算清单'!E156&lt;&gt;0),'2.报价结算清单'!E156,"")</f>
        <v/>
      </c>
      <c r="F150" s="233" t="str">
        <f>_xlfn.IFNA(IF($A150="","",IF(VLOOKUP($A150,'3.框架内物料'!$A:$I,2,0)="","",VLOOKUP($A150,'3.框架内物料'!$A:$I,2,0))),"")</f>
        <v/>
      </c>
      <c r="G150" s="214" t="str">
        <f>IF(AND('2.报价结算清单'!$P156&gt;0,'2.报价结算清单'!$B156&lt;&gt;0,'2.报价结算清单'!H156&lt;&gt;0),'2.报价结算清单'!H156,"")</f>
        <v/>
      </c>
      <c r="H150" s="234" t="str">
        <f>IF(AND('2.报价结算清单'!$P156&gt;0,'2.报价结算清单'!$B156&lt;&gt;0,'2.报价结算清单'!$F156&lt;&gt;0),'2.报价结算清单'!J156,"")</f>
        <v/>
      </c>
      <c r="I150" s="233" t="str">
        <f>IF(AND('2.报价结算清单'!$P156&gt;0,'2.报价结算清单'!$B156&lt;&gt;0,'2.报价结算清单'!$F156&lt;&gt;0),'2.报价结算清单'!L156,"")</f>
        <v/>
      </c>
      <c r="J150" s="233" t="str">
        <f>IF(AND('2.报价结算清单'!$P156&gt;0,'2.报价结算清单'!$B156&lt;&gt;0,'2.报价结算清单'!I156&lt;&gt;0),'2.报价结算清单'!I156,"")</f>
        <v/>
      </c>
      <c r="K150" s="233" t="str">
        <f>IF(AND('2.报价结算清单'!$P156&gt;0,'2.报价结算清单'!$B156&lt;&gt;0,'2.报价结算清单'!$F156&lt;&gt;0),'2.报价结算清单'!N156,"")</f>
        <v/>
      </c>
      <c r="L150" s="233" t="str">
        <f>IF(AND('2.报价结算清单'!$P156&gt;0,'2.报价结算清单'!$B156&lt;&gt;0,'2.报价结算清单'!I156&lt;&gt;0),"天","")</f>
        <v/>
      </c>
      <c r="M150" s="236" t="str">
        <f t="shared" si="8"/>
        <v/>
      </c>
      <c r="N150" s="216" t="str">
        <f t="shared" si="9"/>
        <v/>
      </c>
      <c r="O150" s="216" t="str">
        <f>IF(AND('2.报价结算清单'!$P156&gt;0,'2.报价结算清单'!$B156&lt;&gt;0,'2.报价结算清单'!S156&lt;&gt;0),'2.报价结算清单'!S156,"")</f>
        <v/>
      </c>
      <c r="P150" s="216" t="str">
        <f>IF(AND('2.报价结算清单'!$P156&gt;0,'2.报价结算清单'!$B156&lt;&gt;0,'2.报价结算清单'!T156&lt;&gt;0),'2.报价结算清单'!T156,"")</f>
        <v/>
      </c>
      <c r="Q150" s="216" t="str">
        <f>IF(F150="",J150,VLOOKUP(F150,框架条目清单!A:K,4,FALSE))</f>
        <v/>
      </c>
      <c r="R150" s="237" t="str">
        <f>IF($A150="","",'2.报价结算清单'!$K$86)</f>
        <v/>
      </c>
      <c r="S150" s="236" t="str">
        <f>IF($A150="","",'2.报价结算清单'!$E$86)</f>
        <v/>
      </c>
      <c r="T150" s="216" t="str">
        <f>IF(F150="","",VLOOKUP(F150,框架条目清单!A:K,7,FALSE))</f>
        <v/>
      </c>
      <c r="U150" s="216" t="str">
        <f>IF(F150="","",VLOOKUP(F150,框架条目清单!A:K,8,FALSE))</f>
        <v/>
      </c>
      <c r="V150" s="216" t="str">
        <f>IF(F150="","",VLOOKUP(F150,框架条目清单!A:K,9,FALSE))</f>
        <v/>
      </c>
    </row>
    <row r="151" spans="1:22">
      <c r="A151" s="216" t="str">
        <f>IF(AND('2.报价结算清单'!$P157&gt;0,'2.报价结算清单'!$B157&lt;&gt;0,'2.报价结算清单'!$F157&lt;&gt;0),'2.报价结算清单'!$F157,"")</f>
        <v/>
      </c>
      <c r="B151" s="216" t="str">
        <f>_xlfn.IFNA(VLOOKUP(A151,'3.框架内物料'!$A:$I,3,0),A151)</f>
        <v/>
      </c>
      <c r="C151" s="216" t="str">
        <f>IF(AND('2.报价结算清单'!$P157&gt;0,'2.报价结算清单'!$B157&lt;&gt;0,'2.报价结算清单'!C157&lt;&gt;0),'2.报价结算清单'!C157,"")</f>
        <v/>
      </c>
      <c r="D151" s="216" t="str">
        <f>IF(AND('2.报价结算清单'!$P157&gt;0,'2.报价结算清单'!$B157&lt;&gt;0,'2.报价结算清单'!D157&lt;&gt;0),'2.报价结算清单'!D157,"")</f>
        <v/>
      </c>
      <c r="E151" s="216" t="str">
        <f>IF(AND('2.报价结算清单'!$P157&gt;0,'2.报价结算清单'!$B157&lt;&gt;0,'2.报价结算清单'!E157&lt;&gt;0),'2.报价结算清单'!E157,"")</f>
        <v/>
      </c>
      <c r="F151" s="233" t="str">
        <f>_xlfn.IFNA(IF($A151="","",IF(VLOOKUP($A151,'3.框架内物料'!$A:$I,2,0)="","",VLOOKUP($A151,'3.框架内物料'!$A:$I,2,0))),"")</f>
        <v/>
      </c>
      <c r="G151" s="214" t="str">
        <f>IF(AND('2.报价结算清单'!$P157&gt;0,'2.报价结算清单'!$B157&lt;&gt;0,'2.报价结算清单'!H157&lt;&gt;0),'2.报价结算清单'!H157,"")</f>
        <v/>
      </c>
      <c r="H151" s="234" t="str">
        <f>IF(AND('2.报价结算清单'!$P157&gt;0,'2.报价结算清单'!$B157&lt;&gt;0,'2.报价结算清单'!$F157&lt;&gt;0),'2.报价结算清单'!J157,"")</f>
        <v/>
      </c>
      <c r="I151" s="233" t="str">
        <f>IF(AND('2.报价结算清单'!$P157&gt;0,'2.报价结算清单'!$B157&lt;&gt;0,'2.报价结算清单'!$F157&lt;&gt;0),'2.报价结算清单'!L157,"")</f>
        <v/>
      </c>
      <c r="J151" s="233" t="str">
        <f>IF(AND('2.报价结算清单'!$P157&gt;0,'2.报价结算清单'!$B157&lt;&gt;0,'2.报价结算清单'!I157&lt;&gt;0),'2.报价结算清单'!I157,"")</f>
        <v/>
      </c>
      <c r="K151" s="233" t="str">
        <f>IF(AND('2.报价结算清单'!$P157&gt;0,'2.报价结算清单'!$B157&lt;&gt;0,'2.报价结算清单'!$F157&lt;&gt;0),'2.报价结算清单'!N157,"")</f>
        <v/>
      </c>
      <c r="L151" s="233" t="str">
        <f>IF(AND('2.报价结算清单'!$P157&gt;0,'2.报价结算清单'!$B157&lt;&gt;0,'2.报价结算清单'!I157&lt;&gt;0),"天","")</f>
        <v/>
      </c>
      <c r="M151" s="236" t="str">
        <f t="shared" si="8"/>
        <v/>
      </c>
      <c r="N151" s="216" t="str">
        <f t="shared" si="9"/>
        <v/>
      </c>
      <c r="O151" s="216" t="str">
        <f>IF(AND('2.报价结算清单'!$P157&gt;0,'2.报价结算清单'!$B157&lt;&gt;0,'2.报价结算清单'!S157&lt;&gt;0),'2.报价结算清单'!S157,"")</f>
        <v/>
      </c>
      <c r="P151" s="216" t="str">
        <f>IF(AND('2.报价结算清单'!$P157&gt;0,'2.报价结算清单'!$B157&lt;&gt;0,'2.报价结算清单'!T157&lt;&gt;0),'2.报价结算清单'!T157,"")</f>
        <v/>
      </c>
      <c r="Q151" s="216" t="str">
        <f>IF(F151="",J151,VLOOKUP(F151,框架条目清单!A:K,4,FALSE))</f>
        <v/>
      </c>
      <c r="R151" s="237" t="str">
        <f>IF($A151="","",'2.报价结算清单'!$K$86)</f>
        <v/>
      </c>
      <c r="S151" s="236" t="str">
        <f>IF($A151="","",'2.报价结算清单'!$E$86)</f>
        <v/>
      </c>
      <c r="T151" s="216" t="str">
        <f>IF(F151="","",VLOOKUP(F151,框架条目清单!A:K,7,FALSE))</f>
        <v/>
      </c>
      <c r="U151" s="216" t="str">
        <f>IF(F151="","",VLOOKUP(F151,框架条目清单!A:K,8,FALSE))</f>
        <v/>
      </c>
      <c r="V151" s="216" t="str">
        <f>IF(F151="","",VLOOKUP(F151,框架条目清单!A:K,9,FALSE))</f>
        <v/>
      </c>
    </row>
    <row r="152" spans="1:22">
      <c r="A152" s="216" t="str">
        <f>IF(AND('2.报价结算清单'!$P158&gt;0,'2.报价结算清单'!$B158&lt;&gt;0,'2.报价结算清单'!$F158&lt;&gt;0),'2.报价结算清单'!$F158,"")</f>
        <v/>
      </c>
      <c r="B152" s="216" t="str">
        <f>_xlfn.IFNA(VLOOKUP(A152,'3.框架内物料'!$A:$I,3,0),A152)</f>
        <v/>
      </c>
      <c r="C152" s="216" t="str">
        <f>IF(AND('2.报价结算清单'!$P158&gt;0,'2.报价结算清单'!$B158&lt;&gt;0,'2.报价结算清单'!C158&lt;&gt;0),'2.报价结算清单'!C158,"")</f>
        <v/>
      </c>
      <c r="D152" s="216" t="str">
        <f>IF(AND('2.报价结算清单'!$P158&gt;0,'2.报价结算清单'!$B158&lt;&gt;0,'2.报价结算清单'!D158&lt;&gt;0),'2.报价结算清单'!D158,"")</f>
        <v/>
      </c>
      <c r="E152" s="216" t="str">
        <f>IF(AND('2.报价结算清单'!$P158&gt;0,'2.报价结算清单'!$B158&lt;&gt;0,'2.报价结算清单'!E158&lt;&gt;0),'2.报价结算清单'!E158,"")</f>
        <v/>
      </c>
      <c r="F152" s="233" t="str">
        <f>_xlfn.IFNA(IF($A152="","",IF(VLOOKUP($A152,'3.框架内物料'!$A:$I,2,0)="","",VLOOKUP($A152,'3.框架内物料'!$A:$I,2,0))),"")</f>
        <v/>
      </c>
      <c r="G152" s="214" t="str">
        <f>IF(AND('2.报价结算清单'!$P158&gt;0,'2.报价结算清单'!$B158&lt;&gt;0,'2.报价结算清单'!H158&lt;&gt;0),'2.报价结算清单'!H158,"")</f>
        <v/>
      </c>
      <c r="H152" s="234" t="str">
        <f>IF(AND('2.报价结算清单'!$P158&gt;0,'2.报价结算清单'!$B158&lt;&gt;0,'2.报价结算清单'!$F158&lt;&gt;0),'2.报价结算清单'!J158,"")</f>
        <v/>
      </c>
      <c r="I152" s="233" t="str">
        <f>IF(AND('2.报价结算清单'!$P158&gt;0,'2.报价结算清单'!$B158&lt;&gt;0,'2.报价结算清单'!$F158&lt;&gt;0),'2.报价结算清单'!L158,"")</f>
        <v/>
      </c>
      <c r="J152" s="233" t="str">
        <f>IF(AND('2.报价结算清单'!$P158&gt;0,'2.报价结算清单'!$B158&lt;&gt;0,'2.报价结算清单'!I158&lt;&gt;0),'2.报价结算清单'!I158,"")</f>
        <v/>
      </c>
      <c r="K152" s="233" t="str">
        <f>IF(AND('2.报价结算清单'!$P158&gt;0,'2.报价结算清单'!$B158&lt;&gt;0,'2.报价结算清单'!$F158&lt;&gt;0),'2.报价结算清单'!N158,"")</f>
        <v/>
      </c>
      <c r="L152" s="233" t="str">
        <f>IF(AND('2.报价结算清单'!$P158&gt;0,'2.报价结算清单'!$B158&lt;&gt;0,'2.报价结算清单'!I158&lt;&gt;0),"天","")</f>
        <v/>
      </c>
      <c r="M152" s="236" t="str">
        <f t="shared" si="8"/>
        <v/>
      </c>
      <c r="N152" s="216" t="str">
        <f t="shared" si="9"/>
        <v/>
      </c>
      <c r="O152" s="216" t="str">
        <f>IF(AND('2.报价结算清单'!$P158&gt;0,'2.报价结算清单'!$B158&lt;&gt;0,'2.报价结算清单'!S158&lt;&gt;0),'2.报价结算清单'!S158,"")</f>
        <v/>
      </c>
      <c r="P152" s="216" t="str">
        <f>IF(AND('2.报价结算清单'!$P158&gt;0,'2.报价结算清单'!$B158&lt;&gt;0,'2.报价结算清单'!T158&lt;&gt;0),'2.报价结算清单'!T158,"")</f>
        <v/>
      </c>
      <c r="Q152" s="216" t="str">
        <f>IF(F152="",J152,VLOOKUP(F152,框架条目清单!A:K,4,FALSE))</f>
        <v/>
      </c>
      <c r="R152" s="237" t="str">
        <f>IF($A152="","",'2.报价结算清单'!$K$86)</f>
        <v/>
      </c>
      <c r="S152" s="236" t="str">
        <f>IF($A152="","",'2.报价结算清单'!$E$86)</f>
        <v/>
      </c>
      <c r="T152" s="216" t="str">
        <f>IF(F152="","",VLOOKUP(F152,框架条目清单!A:K,7,FALSE))</f>
        <v/>
      </c>
      <c r="U152" s="216" t="str">
        <f>IF(F152="","",VLOOKUP(F152,框架条目清单!A:K,8,FALSE))</f>
        <v/>
      </c>
      <c r="V152" s="216" t="str">
        <f>IF(F152="","",VLOOKUP(F152,框架条目清单!A:K,9,FALSE))</f>
        <v/>
      </c>
    </row>
    <row r="153" spans="1:22">
      <c r="A153" s="216" t="str">
        <f>IF(AND('2.报价结算清单'!$P159&gt;0,'2.报价结算清单'!$B159&lt;&gt;0,'2.报价结算清单'!$F159&lt;&gt;0),'2.报价结算清单'!$F159,"")</f>
        <v/>
      </c>
      <c r="B153" s="216" t="str">
        <f>_xlfn.IFNA(VLOOKUP(A153,'3.框架内物料'!$A:$I,3,0),A153)</f>
        <v/>
      </c>
      <c r="C153" s="216" t="str">
        <f>IF(AND('2.报价结算清单'!$P159&gt;0,'2.报价结算清单'!$B159&lt;&gt;0,'2.报价结算清单'!C159&lt;&gt;0),'2.报价结算清单'!C159,"")</f>
        <v/>
      </c>
      <c r="D153" s="216" t="str">
        <f>IF(AND('2.报价结算清单'!$P159&gt;0,'2.报价结算清单'!$B159&lt;&gt;0,'2.报价结算清单'!D159&lt;&gt;0),'2.报价结算清单'!D159,"")</f>
        <v/>
      </c>
      <c r="E153" s="216" t="str">
        <f>IF(AND('2.报价结算清单'!$P159&gt;0,'2.报价结算清单'!$B159&lt;&gt;0,'2.报价结算清单'!E159&lt;&gt;0),'2.报价结算清单'!E159,"")</f>
        <v/>
      </c>
      <c r="F153" s="233" t="str">
        <f>_xlfn.IFNA(IF($A153="","",IF(VLOOKUP($A153,'3.框架内物料'!$A:$I,2,0)="","",VLOOKUP($A153,'3.框架内物料'!$A:$I,2,0))),"")</f>
        <v/>
      </c>
      <c r="G153" s="214" t="str">
        <f>IF(AND('2.报价结算清单'!$P159&gt;0,'2.报价结算清单'!$B159&lt;&gt;0,'2.报价结算清单'!H159&lt;&gt;0),'2.报价结算清单'!H159,"")</f>
        <v/>
      </c>
      <c r="H153" s="234" t="str">
        <f>IF(AND('2.报价结算清单'!$P159&gt;0,'2.报价结算清单'!$B159&lt;&gt;0,'2.报价结算清单'!$F159&lt;&gt;0),'2.报价结算清单'!J159,"")</f>
        <v/>
      </c>
      <c r="I153" s="233" t="str">
        <f>IF(AND('2.报价结算清单'!$P159&gt;0,'2.报价结算清单'!$B159&lt;&gt;0,'2.报价结算清单'!$F159&lt;&gt;0),'2.报价结算清单'!L159,"")</f>
        <v/>
      </c>
      <c r="J153" s="233" t="str">
        <f>IF(AND('2.报价结算清单'!$P159&gt;0,'2.报价结算清单'!$B159&lt;&gt;0,'2.报价结算清单'!I159&lt;&gt;0),'2.报价结算清单'!I159,"")</f>
        <v/>
      </c>
      <c r="K153" s="233" t="str">
        <f>IF(AND('2.报价结算清单'!$P159&gt;0,'2.报价结算清单'!$B159&lt;&gt;0,'2.报价结算清单'!$F159&lt;&gt;0),'2.报价结算清单'!N159,"")</f>
        <v/>
      </c>
      <c r="L153" s="233" t="str">
        <f>IF(AND('2.报价结算清单'!$P159&gt;0,'2.报价结算清单'!$B159&lt;&gt;0,'2.报价结算清单'!I159&lt;&gt;0),"天","")</f>
        <v/>
      </c>
      <c r="M153" s="236" t="str">
        <f t="shared" si="8"/>
        <v/>
      </c>
      <c r="N153" s="216" t="str">
        <f t="shared" si="9"/>
        <v/>
      </c>
      <c r="O153" s="216" t="str">
        <f>IF(AND('2.报价结算清单'!$P159&gt;0,'2.报价结算清单'!$B159&lt;&gt;0,'2.报价结算清单'!S159&lt;&gt;0),'2.报价结算清单'!S159,"")</f>
        <v/>
      </c>
      <c r="P153" s="216" t="str">
        <f>IF(AND('2.报价结算清单'!$P159&gt;0,'2.报价结算清单'!$B159&lt;&gt;0,'2.报价结算清单'!T159&lt;&gt;0),'2.报价结算清单'!T159,"")</f>
        <v/>
      </c>
      <c r="Q153" s="216" t="str">
        <f>IF(F153="",J153,VLOOKUP(F153,框架条目清单!A:K,4,FALSE))</f>
        <v/>
      </c>
      <c r="R153" s="237" t="str">
        <f>IF($A153="","",'2.报价结算清单'!$K$86)</f>
        <v/>
      </c>
      <c r="S153" s="236" t="str">
        <f>IF($A153="","",'2.报价结算清单'!$E$86)</f>
        <v/>
      </c>
      <c r="T153" s="216" t="str">
        <f>IF(F153="","",VLOOKUP(F153,框架条目清单!A:K,7,FALSE))</f>
        <v/>
      </c>
      <c r="U153" s="216" t="str">
        <f>IF(F153="","",VLOOKUP(F153,框架条目清单!A:K,8,FALSE))</f>
        <v/>
      </c>
      <c r="V153" s="216" t="str">
        <f>IF(F153="","",VLOOKUP(F153,框架条目清单!A:K,9,FALSE))</f>
        <v/>
      </c>
    </row>
    <row r="154" spans="1:22">
      <c r="A154" s="216" t="str">
        <f>IF(AND('2.报价结算清单'!$P160&gt;0,'2.报价结算清单'!$B160&lt;&gt;0,'2.报价结算清单'!$F160&lt;&gt;0),'2.报价结算清单'!$F160,"")</f>
        <v/>
      </c>
      <c r="B154" s="216" t="str">
        <f>_xlfn.IFNA(VLOOKUP(A154,'3.框架内物料'!$A:$I,3,0),A154)</f>
        <v/>
      </c>
      <c r="C154" s="216" t="str">
        <f>IF(AND('2.报价结算清单'!$P160&gt;0,'2.报价结算清单'!$B160&lt;&gt;0,'2.报价结算清单'!C160&lt;&gt;0),'2.报价结算清单'!C160,"")</f>
        <v/>
      </c>
      <c r="D154" s="216" t="str">
        <f>IF(AND('2.报价结算清单'!$P160&gt;0,'2.报价结算清单'!$B160&lt;&gt;0,'2.报价结算清单'!D160&lt;&gt;0),'2.报价结算清单'!D160,"")</f>
        <v/>
      </c>
      <c r="E154" s="216" t="str">
        <f>IF(AND('2.报价结算清单'!$P160&gt;0,'2.报价结算清单'!$B160&lt;&gt;0,'2.报价结算清单'!E160&lt;&gt;0),'2.报价结算清单'!E160,"")</f>
        <v/>
      </c>
      <c r="F154" s="233" t="str">
        <f>_xlfn.IFNA(IF($A154="","",IF(VLOOKUP($A154,'3.框架内物料'!$A:$I,2,0)="","",VLOOKUP($A154,'3.框架内物料'!$A:$I,2,0))),"")</f>
        <v/>
      </c>
      <c r="G154" s="214" t="str">
        <f>IF(AND('2.报价结算清单'!$P160&gt;0,'2.报价结算清单'!$B160&lt;&gt;0,'2.报价结算清单'!H160&lt;&gt;0),'2.报价结算清单'!H160,"")</f>
        <v/>
      </c>
      <c r="H154" s="234" t="str">
        <f>IF(AND('2.报价结算清单'!$P160&gt;0,'2.报价结算清单'!$B160&lt;&gt;0,'2.报价结算清单'!$F160&lt;&gt;0),'2.报价结算清单'!J160,"")</f>
        <v/>
      </c>
      <c r="I154" s="233" t="str">
        <f>IF(AND('2.报价结算清单'!$P160&gt;0,'2.报价结算清单'!$B160&lt;&gt;0,'2.报价结算清单'!$F160&lt;&gt;0),'2.报价结算清单'!L160,"")</f>
        <v/>
      </c>
      <c r="J154" s="233" t="str">
        <f>IF(AND('2.报价结算清单'!$P160&gt;0,'2.报价结算清单'!$B160&lt;&gt;0,'2.报价结算清单'!I160&lt;&gt;0),'2.报价结算清单'!I160,"")</f>
        <v/>
      </c>
      <c r="K154" s="233" t="str">
        <f>IF(AND('2.报价结算清单'!$P160&gt;0,'2.报价结算清单'!$B160&lt;&gt;0,'2.报价结算清单'!$F160&lt;&gt;0),'2.报价结算清单'!N160,"")</f>
        <v/>
      </c>
      <c r="L154" s="233" t="str">
        <f>IF(AND('2.报价结算清单'!$P160&gt;0,'2.报价结算清单'!$B160&lt;&gt;0,'2.报价结算清单'!I160&lt;&gt;0),"天","")</f>
        <v/>
      </c>
      <c r="M154" s="236" t="str">
        <f t="shared" si="8"/>
        <v/>
      </c>
      <c r="N154" s="216" t="str">
        <f t="shared" si="9"/>
        <v/>
      </c>
      <c r="O154" s="216" t="str">
        <f>IF(AND('2.报价结算清单'!$P160&gt;0,'2.报价结算清单'!$B160&lt;&gt;0,'2.报价结算清单'!S160&lt;&gt;0),'2.报价结算清单'!S160,"")</f>
        <v/>
      </c>
      <c r="P154" s="216" t="str">
        <f>IF(AND('2.报价结算清单'!$P160&gt;0,'2.报价结算清单'!$B160&lt;&gt;0,'2.报价结算清单'!T160&lt;&gt;0),'2.报价结算清单'!T160,"")</f>
        <v/>
      </c>
      <c r="Q154" s="216" t="str">
        <f>IF(F154="",J154,VLOOKUP(F154,框架条目清单!A:K,4,FALSE))</f>
        <v/>
      </c>
      <c r="R154" s="237" t="str">
        <f>IF($A154="","",'2.报价结算清单'!$K$86)</f>
        <v/>
      </c>
      <c r="S154" s="236" t="str">
        <f>IF($A154="","",'2.报价结算清单'!$E$86)</f>
        <v/>
      </c>
      <c r="T154" s="216" t="str">
        <f>IF(F154="","",VLOOKUP(F154,框架条目清单!A:K,7,FALSE))</f>
        <v/>
      </c>
      <c r="U154" s="216" t="str">
        <f>IF(F154="","",VLOOKUP(F154,框架条目清单!A:K,8,FALSE))</f>
        <v/>
      </c>
      <c r="V154" s="216" t="str">
        <f>IF(F154="","",VLOOKUP(F154,框架条目清单!A:K,9,FALSE))</f>
        <v/>
      </c>
    </row>
    <row r="155" spans="1:22">
      <c r="A155" s="216" t="str">
        <f>IF(AND('2.报价结算清单'!$P161&gt;0,'2.报价结算清单'!$B161&lt;&gt;0,'2.报价结算清单'!$F161&lt;&gt;0),'2.报价结算清单'!$F161,"")</f>
        <v/>
      </c>
      <c r="B155" s="216" t="str">
        <f>_xlfn.IFNA(VLOOKUP(A155,'3.框架内物料'!$A:$I,3,0),A155)</f>
        <v/>
      </c>
      <c r="C155" s="216" t="str">
        <f>IF(AND('2.报价结算清单'!$P161&gt;0,'2.报价结算清单'!$B161&lt;&gt;0,'2.报价结算清单'!C161&lt;&gt;0),'2.报价结算清单'!C161,"")</f>
        <v/>
      </c>
      <c r="D155" s="216" t="str">
        <f>IF(AND('2.报价结算清单'!$P161&gt;0,'2.报价结算清单'!$B161&lt;&gt;0,'2.报价结算清单'!D161&lt;&gt;0),'2.报价结算清单'!D161,"")</f>
        <v/>
      </c>
      <c r="E155" s="216" t="str">
        <f>IF(AND('2.报价结算清单'!$P161&gt;0,'2.报价结算清单'!$B161&lt;&gt;0,'2.报价结算清单'!E161&lt;&gt;0),'2.报价结算清单'!E161,"")</f>
        <v/>
      </c>
      <c r="F155" s="233" t="str">
        <f>_xlfn.IFNA(IF($A155="","",IF(VLOOKUP($A155,'3.框架内物料'!$A:$I,2,0)="","",VLOOKUP($A155,'3.框架内物料'!$A:$I,2,0))),"")</f>
        <v/>
      </c>
      <c r="G155" s="214" t="str">
        <f>IF(AND('2.报价结算清单'!$P161&gt;0,'2.报价结算清单'!$B161&lt;&gt;0,'2.报价结算清单'!H161&lt;&gt;0),'2.报价结算清单'!H161,"")</f>
        <v/>
      </c>
      <c r="H155" s="234" t="str">
        <f>IF(AND('2.报价结算清单'!$P161&gt;0,'2.报价结算清单'!$B161&lt;&gt;0,'2.报价结算清单'!$F161&lt;&gt;0),'2.报价结算清单'!J161,"")</f>
        <v/>
      </c>
      <c r="I155" s="233" t="str">
        <f>IF(AND('2.报价结算清单'!$P161&gt;0,'2.报价结算清单'!$B161&lt;&gt;0,'2.报价结算清单'!$F161&lt;&gt;0),'2.报价结算清单'!L161,"")</f>
        <v/>
      </c>
      <c r="J155" s="233" t="str">
        <f>IF(AND('2.报价结算清单'!$P161&gt;0,'2.报价结算清单'!$B161&lt;&gt;0,'2.报价结算清单'!I161&lt;&gt;0),'2.报价结算清单'!I161,"")</f>
        <v/>
      </c>
      <c r="K155" s="233" t="str">
        <f>IF(AND('2.报价结算清单'!$P161&gt;0,'2.报价结算清单'!$B161&lt;&gt;0,'2.报价结算清单'!$F161&lt;&gt;0),'2.报价结算清单'!N161,"")</f>
        <v/>
      </c>
      <c r="L155" s="233" t="str">
        <f>IF(AND('2.报价结算清单'!$P161&gt;0,'2.报价结算清单'!$B161&lt;&gt;0,'2.报价结算清单'!I161&lt;&gt;0),"天","")</f>
        <v/>
      </c>
      <c r="M155" s="236" t="str">
        <f t="shared" si="8"/>
        <v/>
      </c>
      <c r="N155" s="216" t="str">
        <f t="shared" si="9"/>
        <v/>
      </c>
      <c r="O155" s="216" t="str">
        <f>IF(AND('2.报价结算清单'!$P161&gt;0,'2.报价结算清单'!$B161&lt;&gt;0,'2.报价结算清单'!S161&lt;&gt;0),'2.报价结算清单'!S161,"")</f>
        <v/>
      </c>
      <c r="P155" s="216" t="str">
        <f>IF(AND('2.报价结算清单'!$P161&gt;0,'2.报价结算清单'!$B161&lt;&gt;0,'2.报价结算清单'!T161&lt;&gt;0),'2.报价结算清单'!T161,"")</f>
        <v/>
      </c>
      <c r="Q155" s="216" t="str">
        <f>IF(F155="",J155,VLOOKUP(F155,框架条目清单!A:K,4,FALSE))</f>
        <v/>
      </c>
      <c r="R155" s="237" t="str">
        <f>IF($A155="","",'2.报价结算清单'!$K$86)</f>
        <v/>
      </c>
      <c r="S155" s="236" t="str">
        <f>IF($A155="","",'2.报价结算清单'!$E$86)</f>
        <v/>
      </c>
      <c r="T155" s="216" t="str">
        <f>IF(F155="","",VLOOKUP(F155,框架条目清单!A:K,7,FALSE))</f>
        <v/>
      </c>
      <c r="U155" s="216" t="str">
        <f>IF(F155="","",VLOOKUP(F155,框架条目清单!A:K,8,FALSE))</f>
        <v/>
      </c>
      <c r="V155" s="216" t="str">
        <f>IF(F155="","",VLOOKUP(F155,框架条目清单!A:K,9,FALSE))</f>
        <v/>
      </c>
    </row>
    <row r="156" spans="1:22">
      <c r="A156" s="216" t="str">
        <f>IF(AND('2.报价结算清单'!$P162&gt;0,'2.报价结算清单'!$B162&lt;&gt;0,'2.报价结算清单'!$F162&lt;&gt;0),'2.报价结算清单'!$F162,"")</f>
        <v/>
      </c>
      <c r="B156" s="216" t="str">
        <f>_xlfn.IFNA(VLOOKUP(A156,'3.框架内物料'!$A:$I,3,0),A156)</f>
        <v/>
      </c>
      <c r="C156" s="216" t="str">
        <f>IF(AND('2.报价结算清单'!$P162&gt;0,'2.报价结算清单'!$B162&lt;&gt;0,'2.报价结算清单'!C162&lt;&gt;0),'2.报价结算清单'!C162,"")</f>
        <v/>
      </c>
      <c r="D156" s="216" t="str">
        <f>IF(AND('2.报价结算清单'!$P162&gt;0,'2.报价结算清单'!$B162&lt;&gt;0,'2.报价结算清单'!D162&lt;&gt;0),'2.报价结算清单'!D162,"")</f>
        <v/>
      </c>
      <c r="E156" s="216" t="str">
        <f>IF(AND('2.报价结算清单'!$P162&gt;0,'2.报价结算清单'!$B162&lt;&gt;0,'2.报价结算清单'!E162&lt;&gt;0),'2.报价结算清单'!E162,"")</f>
        <v/>
      </c>
      <c r="F156" s="233" t="str">
        <f>_xlfn.IFNA(IF($A156="","",IF(VLOOKUP($A156,'3.框架内物料'!$A:$I,2,0)="","",VLOOKUP($A156,'3.框架内物料'!$A:$I,2,0))),"")</f>
        <v/>
      </c>
      <c r="G156" s="214" t="str">
        <f>IF(AND('2.报价结算清单'!$P162&gt;0,'2.报价结算清单'!$B162&lt;&gt;0,'2.报价结算清单'!H162&lt;&gt;0),'2.报价结算清单'!H162,"")</f>
        <v/>
      </c>
      <c r="H156" s="234" t="str">
        <f>IF(AND('2.报价结算清单'!$P162&gt;0,'2.报价结算清单'!$B162&lt;&gt;0,'2.报价结算清单'!$F162&lt;&gt;0),'2.报价结算清单'!J162,"")</f>
        <v/>
      </c>
      <c r="I156" s="233" t="str">
        <f>IF(AND('2.报价结算清单'!$P162&gt;0,'2.报价结算清单'!$B162&lt;&gt;0,'2.报价结算清单'!$F162&lt;&gt;0),'2.报价结算清单'!L162,"")</f>
        <v/>
      </c>
      <c r="J156" s="233" t="str">
        <f>IF(AND('2.报价结算清单'!$P162&gt;0,'2.报价结算清单'!$B162&lt;&gt;0,'2.报价结算清单'!I162&lt;&gt;0),'2.报价结算清单'!I162,"")</f>
        <v/>
      </c>
      <c r="K156" s="233" t="str">
        <f>IF(AND('2.报价结算清单'!$P162&gt;0,'2.报价结算清单'!$B162&lt;&gt;0,'2.报价结算清单'!$F162&lt;&gt;0),'2.报价结算清单'!N162,"")</f>
        <v/>
      </c>
      <c r="L156" s="233" t="str">
        <f>IF(AND('2.报价结算清单'!$P162&gt;0,'2.报价结算清单'!$B162&lt;&gt;0,'2.报价结算清单'!I162&lt;&gt;0),"天","")</f>
        <v/>
      </c>
      <c r="M156" s="236" t="str">
        <f t="shared" si="8"/>
        <v/>
      </c>
      <c r="N156" s="216" t="str">
        <f t="shared" si="9"/>
        <v/>
      </c>
      <c r="O156" s="216" t="str">
        <f>IF(AND('2.报价结算清单'!$P162&gt;0,'2.报价结算清单'!$B162&lt;&gt;0,'2.报价结算清单'!S162&lt;&gt;0),'2.报价结算清单'!S162,"")</f>
        <v/>
      </c>
      <c r="P156" s="216" t="str">
        <f>IF(AND('2.报价结算清单'!$P162&gt;0,'2.报价结算清单'!$B162&lt;&gt;0,'2.报价结算清单'!T162&lt;&gt;0),'2.报价结算清单'!T162,"")</f>
        <v/>
      </c>
      <c r="Q156" s="216" t="str">
        <f>IF(F156="",J156,VLOOKUP(F156,框架条目清单!A:K,4,FALSE))</f>
        <v/>
      </c>
      <c r="R156" s="237" t="str">
        <f>IF($A156="","",'2.报价结算清单'!$K$86)</f>
        <v/>
      </c>
      <c r="S156" s="236" t="str">
        <f>IF($A156="","",'2.报价结算清单'!$E$86)</f>
        <v/>
      </c>
      <c r="T156" s="216" t="str">
        <f>IF(F156="","",VLOOKUP(F156,框架条目清单!A:K,7,FALSE))</f>
        <v/>
      </c>
      <c r="U156" s="216" t="str">
        <f>IF(F156="","",VLOOKUP(F156,框架条目清单!A:K,8,FALSE))</f>
        <v/>
      </c>
      <c r="V156" s="216" t="str">
        <f>IF(F156="","",VLOOKUP(F156,框架条目清单!A:K,9,FALSE))</f>
        <v/>
      </c>
    </row>
    <row r="157" spans="1:22">
      <c r="A157" s="216" t="str">
        <f>IF(AND('2.报价结算清单'!$P163&gt;0,'2.报价结算清单'!$B163&lt;&gt;0,'2.报价结算清单'!$F163&lt;&gt;0),'2.报价结算清单'!$F163,"")</f>
        <v/>
      </c>
      <c r="B157" s="216" t="str">
        <f>_xlfn.IFNA(VLOOKUP(A157,'3.框架内物料'!$A:$I,3,0),A157)</f>
        <v/>
      </c>
      <c r="C157" s="216" t="str">
        <f>IF(AND('2.报价结算清单'!$P163&gt;0,'2.报价结算清单'!$B163&lt;&gt;0,'2.报价结算清单'!C163&lt;&gt;0),'2.报价结算清单'!C163,"")</f>
        <v/>
      </c>
      <c r="D157" s="216" t="str">
        <f>IF(AND('2.报价结算清单'!$P163&gt;0,'2.报价结算清单'!$B163&lt;&gt;0,'2.报价结算清单'!D163&lt;&gt;0),'2.报价结算清单'!D163,"")</f>
        <v/>
      </c>
      <c r="E157" s="216" t="str">
        <f>IF(AND('2.报价结算清单'!$P163&gt;0,'2.报价结算清单'!$B163&lt;&gt;0,'2.报价结算清单'!E163&lt;&gt;0),'2.报价结算清单'!E163,"")</f>
        <v/>
      </c>
      <c r="F157" s="233" t="str">
        <f>_xlfn.IFNA(IF($A157="","",IF(VLOOKUP($A157,'3.框架内物料'!$A:$I,2,0)="","",VLOOKUP($A157,'3.框架内物料'!$A:$I,2,0))),"")</f>
        <v/>
      </c>
      <c r="G157" s="214" t="str">
        <f>IF(AND('2.报价结算清单'!$P163&gt;0,'2.报价结算清单'!$B163&lt;&gt;0,'2.报价结算清单'!H163&lt;&gt;0),'2.报价结算清单'!H163,"")</f>
        <v/>
      </c>
      <c r="H157" s="234" t="str">
        <f>IF(AND('2.报价结算清单'!$P163&gt;0,'2.报价结算清单'!$B163&lt;&gt;0,'2.报价结算清单'!$F163&lt;&gt;0),'2.报价结算清单'!J163,"")</f>
        <v/>
      </c>
      <c r="I157" s="233" t="str">
        <f>IF(AND('2.报价结算清单'!$P163&gt;0,'2.报价结算清单'!$B163&lt;&gt;0,'2.报价结算清单'!$F163&lt;&gt;0),'2.报价结算清单'!L163,"")</f>
        <v/>
      </c>
      <c r="J157" s="233" t="str">
        <f>IF(AND('2.报价结算清单'!$P163&gt;0,'2.报价结算清单'!$B163&lt;&gt;0,'2.报价结算清单'!I163&lt;&gt;0),'2.报价结算清单'!I163,"")</f>
        <v/>
      </c>
      <c r="K157" s="233" t="str">
        <f>IF(AND('2.报价结算清单'!$P163&gt;0,'2.报价结算清单'!$B163&lt;&gt;0,'2.报价结算清单'!$F163&lt;&gt;0),'2.报价结算清单'!N163,"")</f>
        <v/>
      </c>
      <c r="L157" s="233" t="str">
        <f>IF(AND('2.报价结算清单'!$P163&gt;0,'2.报价结算清单'!$B163&lt;&gt;0,'2.报价结算清单'!I163&lt;&gt;0),"天","")</f>
        <v/>
      </c>
      <c r="M157" s="236" t="str">
        <f t="shared" si="8"/>
        <v/>
      </c>
      <c r="N157" s="216" t="str">
        <f t="shared" si="9"/>
        <v/>
      </c>
      <c r="O157" s="216" t="str">
        <f>IF(AND('2.报价结算清单'!$P163&gt;0,'2.报价结算清单'!$B163&lt;&gt;0,'2.报价结算清单'!S163&lt;&gt;0),'2.报价结算清单'!S163,"")</f>
        <v/>
      </c>
      <c r="P157" s="216" t="str">
        <f>IF(AND('2.报价结算清单'!$P163&gt;0,'2.报价结算清单'!$B163&lt;&gt;0,'2.报价结算清单'!T163&lt;&gt;0),'2.报价结算清单'!T163,"")</f>
        <v/>
      </c>
      <c r="Q157" s="216" t="str">
        <f>IF(F157="",J157,VLOOKUP(F157,框架条目清单!A:K,4,FALSE))</f>
        <v/>
      </c>
      <c r="R157" s="237" t="str">
        <f>IF($A157="","",'2.报价结算清单'!$K$86)</f>
        <v/>
      </c>
      <c r="S157" s="236" t="str">
        <f>IF($A157="","",'2.报价结算清单'!$E$86)</f>
        <v/>
      </c>
      <c r="T157" s="216" t="str">
        <f>IF(F157="","",VLOOKUP(F157,框架条目清单!A:K,7,FALSE))</f>
        <v/>
      </c>
      <c r="U157" s="216" t="str">
        <f>IF(F157="","",VLOOKUP(F157,框架条目清单!A:K,8,FALSE))</f>
        <v/>
      </c>
      <c r="V157" s="216" t="str">
        <f>IF(F157="","",VLOOKUP(F157,框架条目清单!A:K,9,FALSE))</f>
        <v/>
      </c>
    </row>
    <row r="158" spans="1:22">
      <c r="A158" s="216" t="str">
        <f>IF(AND('2.报价结算清单'!$P164&gt;0,'2.报价结算清单'!$B164&lt;&gt;0,'2.报价结算清单'!$F164&lt;&gt;0),'2.报价结算清单'!$F164,"")</f>
        <v/>
      </c>
      <c r="B158" s="216" t="str">
        <f>_xlfn.IFNA(VLOOKUP(A158,'3.框架内物料'!$A:$I,3,0),A158)</f>
        <v/>
      </c>
      <c r="C158" s="216" t="str">
        <f>IF(AND('2.报价结算清单'!$P164&gt;0,'2.报价结算清单'!$B164&lt;&gt;0,'2.报价结算清单'!C164&lt;&gt;0),'2.报价结算清单'!C164,"")</f>
        <v/>
      </c>
      <c r="D158" s="216" t="str">
        <f>IF(AND('2.报价结算清单'!$P164&gt;0,'2.报价结算清单'!$B164&lt;&gt;0,'2.报价结算清单'!D164&lt;&gt;0),'2.报价结算清单'!D164,"")</f>
        <v/>
      </c>
      <c r="E158" s="216" t="str">
        <f>IF(AND('2.报价结算清单'!$P164&gt;0,'2.报价结算清单'!$B164&lt;&gt;0,'2.报价结算清单'!E164&lt;&gt;0),'2.报价结算清单'!E164,"")</f>
        <v/>
      </c>
      <c r="F158" s="233" t="str">
        <f>_xlfn.IFNA(IF($A158="","",IF(VLOOKUP($A158,'3.框架内物料'!$A:$I,2,0)="","",VLOOKUP($A158,'3.框架内物料'!$A:$I,2,0))),"")</f>
        <v/>
      </c>
      <c r="G158" s="214" t="str">
        <f>IF(AND('2.报价结算清单'!$P164&gt;0,'2.报价结算清单'!$B164&lt;&gt;0,'2.报价结算清单'!H164&lt;&gt;0),'2.报价结算清单'!H164,"")</f>
        <v/>
      </c>
      <c r="H158" s="234" t="str">
        <f>IF(AND('2.报价结算清单'!$P164&gt;0,'2.报价结算清单'!$B164&lt;&gt;0,'2.报价结算清单'!$F164&lt;&gt;0),'2.报价结算清单'!J164,"")</f>
        <v/>
      </c>
      <c r="I158" s="233" t="str">
        <f>IF(AND('2.报价结算清单'!$P164&gt;0,'2.报价结算清单'!$B164&lt;&gt;0,'2.报价结算清单'!$F164&lt;&gt;0),'2.报价结算清单'!L164,"")</f>
        <v/>
      </c>
      <c r="J158" s="233" t="str">
        <f>IF(AND('2.报价结算清单'!$P164&gt;0,'2.报价结算清单'!$B164&lt;&gt;0,'2.报价结算清单'!I164&lt;&gt;0),'2.报价结算清单'!I164,"")</f>
        <v/>
      </c>
      <c r="K158" s="233" t="str">
        <f>IF(AND('2.报价结算清单'!$P164&gt;0,'2.报价结算清单'!$B164&lt;&gt;0,'2.报价结算清单'!$F164&lt;&gt;0),'2.报价结算清单'!N164,"")</f>
        <v/>
      </c>
      <c r="L158" s="233" t="str">
        <f>IF(AND('2.报价结算清单'!$P164&gt;0,'2.报价结算清单'!$B164&lt;&gt;0,'2.报价结算清单'!I164&lt;&gt;0),"天","")</f>
        <v/>
      </c>
      <c r="M158" s="236" t="str">
        <f t="shared" si="8"/>
        <v/>
      </c>
      <c r="N158" s="216" t="str">
        <f t="shared" si="9"/>
        <v/>
      </c>
      <c r="O158" s="216" t="str">
        <f>IF(AND('2.报价结算清单'!$P164&gt;0,'2.报价结算清单'!$B164&lt;&gt;0,'2.报价结算清单'!S164&lt;&gt;0),'2.报价结算清单'!S164,"")</f>
        <v/>
      </c>
      <c r="P158" s="216" t="str">
        <f>IF(AND('2.报价结算清单'!$P164&gt;0,'2.报价结算清单'!$B164&lt;&gt;0,'2.报价结算清单'!T164&lt;&gt;0),'2.报价结算清单'!T164,"")</f>
        <v/>
      </c>
      <c r="Q158" s="216" t="str">
        <f>IF(F158="",J158,VLOOKUP(F158,框架条目清单!A:K,4,FALSE))</f>
        <v/>
      </c>
      <c r="R158" s="237" t="str">
        <f>IF($A158="","",'2.报价结算清单'!$K$86)</f>
        <v/>
      </c>
      <c r="S158" s="236" t="str">
        <f>IF($A158="","",'2.报价结算清单'!$E$86)</f>
        <v/>
      </c>
      <c r="T158" s="216" t="str">
        <f>IF(F158="","",VLOOKUP(F158,框架条目清单!A:K,7,FALSE))</f>
        <v/>
      </c>
      <c r="U158" s="216" t="str">
        <f>IF(F158="","",VLOOKUP(F158,框架条目清单!A:K,8,FALSE))</f>
        <v/>
      </c>
      <c r="V158" s="216" t="str">
        <f>IF(F158="","",VLOOKUP(F158,框架条目清单!A:K,9,FALSE))</f>
        <v/>
      </c>
    </row>
    <row r="159" spans="1:22">
      <c r="A159" s="216" t="str">
        <f>IF(AND('2.报价结算清单'!$P165&gt;0,'2.报价结算清单'!$B165&lt;&gt;0,'2.报价结算清单'!$F165&lt;&gt;0),'2.报价结算清单'!$F165,"")</f>
        <v/>
      </c>
      <c r="B159" s="216" t="str">
        <f>_xlfn.IFNA(VLOOKUP(A159,'3.框架内物料'!$A:$I,3,0),A159)</f>
        <v/>
      </c>
      <c r="C159" s="216" t="str">
        <f>IF(AND('2.报价结算清单'!$P165&gt;0,'2.报价结算清单'!$B165&lt;&gt;0,'2.报价结算清单'!C165&lt;&gt;0),'2.报价结算清单'!C165,"")</f>
        <v/>
      </c>
      <c r="D159" s="216" t="str">
        <f>IF(AND('2.报价结算清单'!$P165&gt;0,'2.报价结算清单'!$B165&lt;&gt;0,'2.报价结算清单'!D165&lt;&gt;0),'2.报价结算清单'!D165,"")</f>
        <v/>
      </c>
      <c r="E159" s="216" t="str">
        <f>IF(AND('2.报价结算清单'!$P165&gt;0,'2.报价结算清单'!$B165&lt;&gt;0,'2.报价结算清单'!E165&lt;&gt;0),'2.报价结算清单'!E165,"")</f>
        <v/>
      </c>
      <c r="F159" s="233" t="str">
        <f>_xlfn.IFNA(IF($A159="","",IF(VLOOKUP($A159,'3.框架内物料'!$A:$I,2,0)="","",VLOOKUP($A159,'3.框架内物料'!$A:$I,2,0))),"")</f>
        <v/>
      </c>
      <c r="G159" s="214" t="str">
        <f>IF(AND('2.报价结算清单'!$P165&gt;0,'2.报价结算清单'!$B165&lt;&gt;0,'2.报价结算清单'!H165&lt;&gt;0),'2.报价结算清单'!H165,"")</f>
        <v/>
      </c>
      <c r="H159" s="234" t="str">
        <f>IF(AND('2.报价结算清单'!$P165&gt;0,'2.报价结算清单'!$B165&lt;&gt;0,'2.报价结算清单'!$F165&lt;&gt;0),'2.报价结算清单'!J165,"")</f>
        <v/>
      </c>
      <c r="I159" s="233" t="str">
        <f>IF(AND('2.报价结算清单'!$P165&gt;0,'2.报价结算清单'!$B165&lt;&gt;0,'2.报价结算清单'!$F165&lt;&gt;0),'2.报价结算清单'!L165,"")</f>
        <v/>
      </c>
      <c r="J159" s="233" t="str">
        <f>IF(AND('2.报价结算清单'!$P165&gt;0,'2.报价结算清单'!$B165&lt;&gt;0,'2.报价结算清单'!I165&lt;&gt;0),'2.报价结算清单'!I165,"")</f>
        <v/>
      </c>
      <c r="K159" s="233" t="str">
        <f>IF(AND('2.报价结算清单'!$P165&gt;0,'2.报价结算清单'!$B165&lt;&gt;0,'2.报价结算清单'!$F165&lt;&gt;0),'2.报价结算清单'!N165,"")</f>
        <v/>
      </c>
      <c r="L159" s="233" t="str">
        <f>IF(AND('2.报价结算清单'!$P165&gt;0,'2.报价结算清单'!$B165&lt;&gt;0,'2.报价结算清单'!I165&lt;&gt;0),"天","")</f>
        <v/>
      </c>
      <c r="M159" s="236" t="str">
        <f t="shared" si="8"/>
        <v/>
      </c>
      <c r="N159" s="216" t="str">
        <f t="shared" si="9"/>
        <v/>
      </c>
      <c r="O159" s="216" t="str">
        <f>IF(AND('2.报价结算清单'!$P165&gt;0,'2.报价结算清单'!$B165&lt;&gt;0,'2.报价结算清单'!S165&lt;&gt;0),'2.报价结算清单'!S165,"")</f>
        <v/>
      </c>
      <c r="P159" s="216" t="str">
        <f>IF(AND('2.报价结算清单'!$P165&gt;0,'2.报价结算清单'!$B165&lt;&gt;0,'2.报价结算清单'!T165&lt;&gt;0),'2.报价结算清单'!T165,"")</f>
        <v/>
      </c>
      <c r="Q159" s="216" t="str">
        <f>IF(F159="",J159,VLOOKUP(F159,框架条目清单!A:K,4,FALSE))</f>
        <v/>
      </c>
      <c r="R159" s="237" t="str">
        <f>IF($A159="","",'2.报价结算清单'!$K$86)</f>
        <v/>
      </c>
      <c r="S159" s="236" t="str">
        <f>IF($A159="","",'2.报价结算清单'!$E$86)</f>
        <v/>
      </c>
      <c r="T159" s="216" t="str">
        <f>IF(F159="","",VLOOKUP(F159,框架条目清单!A:K,7,FALSE))</f>
        <v/>
      </c>
      <c r="U159" s="216" t="str">
        <f>IF(F159="","",VLOOKUP(F159,框架条目清单!A:K,8,FALSE))</f>
        <v/>
      </c>
      <c r="V159" s="216" t="str">
        <f>IF(F159="","",VLOOKUP(F159,框架条目清单!A:K,9,FALSE))</f>
        <v/>
      </c>
    </row>
    <row r="160" spans="1:22">
      <c r="A160" s="216" t="str">
        <f>IF(AND('2.报价结算清单'!$P166&gt;0,'2.报价结算清单'!$B166&lt;&gt;0,'2.报价结算清单'!$F166&lt;&gt;0),'2.报价结算清单'!$F166,"")</f>
        <v/>
      </c>
      <c r="B160" s="216" t="str">
        <f>_xlfn.IFNA(VLOOKUP(A160,'3.框架内物料'!$A:$I,3,0),A160)</f>
        <v/>
      </c>
      <c r="C160" s="216" t="str">
        <f>IF(AND('2.报价结算清单'!$P166&gt;0,'2.报价结算清单'!$B166&lt;&gt;0,'2.报价结算清单'!C166&lt;&gt;0),'2.报价结算清单'!C166,"")</f>
        <v/>
      </c>
      <c r="D160" s="216" t="str">
        <f>IF(AND('2.报价结算清单'!$P166&gt;0,'2.报价结算清单'!$B166&lt;&gt;0,'2.报价结算清单'!D166&lt;&gt;0),'2.报价结算清单'!D166,"")</f>
        <v/>
      </c>
      <c r="E160" s="216" t="str">
        <f>IF(AND('2.报价结算清单'!$P166&gt;0,'2.报价结算清单'!$B166&lt;&gt;0,'2.报价结算清单'!E166&lt;&gt;0),'2.报价结算清单'!E166,"")</f>
        <v/>
      </c>
      <c r="F160" s="233" t="str">
        <f>_xlfn.IFNA(IF($A160="","",IF(VLOOKUP($A160,'3.框架内物料'!$A:$I,2,0)="","",VLOOKUP($A160,'3.框架内物料'!$A:$I,2,0))),"")</f>
        <v/>
      </c>
      <c r="G160" s="214" t="str">
        <f>IF(AND('2.报价结算清单'!$P166&gt;0,'2.报价结算清单'!$B166&lt;&gt;0,'2.报价结算清单'!H166&lt;&gt;0),'2.报价结算清单'!H166,"")</f>
        <v/>
      </c>
      <c r="H160" s="234" t="str">
        <f>IF(AND('2.报价结算清单'!$P166&gt;0,'2.报价结算清单'!$B166&lt;&gt;0,'2.报价结算清单'!$F166&lt;&gt;0),'2.报价结算清单'!J166,"")</f>
        <v/>
      </c>
      <c r="I160" s="233" t="str">
        <f>IF(AND('2.报价结算清单'!$P166&gt;0,'2.报价结算清单'!$B166&lt;&gt;0,'2.报价结算清单'!$F166&lt;&gt;0),'2.报价结算清单'!L166,"")</f>
        <v/>
      </c>
      <c r="J160" s="233" t="str">
        <f>IF(AND('2.报价结算清单'!$P166&gt;0,'2.报价结算清单'!$B166&lt;&gt;0,'2.报价结算清单'!I166&lt;&gt;0),'2.报价结算清单'!I166,"")</f>
        <v/>
      </c>
      <c r="K160" s="233" t="str">
        <f>IF(AND('2.报价结算清单'!$P166&gt;0,'2.报价结算清单'!$B166&lt;&gt;0,'2.报价结算清单'!$F166&lt;&gt;0),'2.报价结算清单'!N166,"")</f>
        <v/>
      </c>
      <c r="L160" s="233" t="str">
        <f>IF(AND('2.报价结算清单'!$P166&gt;0,'2.报价结算清单'!$B166&lt;&gt;0,'2.报价结算清单'!I166&lt;&gt;0),"天","")</f>
        <v/>
      </c>
      <c r="M160" s="236" t="str">
        <f t="shared" si="8"/>
        <v/>
      </c>
      <c r="N160" s="216" t="str">
        <f t="shared" si="9"/>
        <v/>
      </c>
      <c r="O160" s="216" t="str">
        <f>IF(AND('2.报价结算清单'!$P166&gt;0,'2.报价结算清单'!$B166&lt;&gt;0,'2.报价结算清单'!S166&lt;&gt;0),'2.报价结算清单'!S166,"")</f>
        <v/>
      </c>
      <c r="P160" s="216" t="str">
        <f>IF(AND('2.报价结算清单'!$P166&gt;0,'2.报价结算清单'!$B166&lt;&gt;0,'2.报价结算清单'!T166&lt;&gt;0),'2.报价结算清单'!T166,"")</f>
        <v/>
      </c>
      <c r="Q160" s="216" t="str">
        <f>IF(F160="",J160,VLOOKUP(F160,框架条目清单!A:K,4,FALSE))</f>
        <v/>
      </c>
      <c r="R160" s="237" t="str">
        <f>IF($A160="","",'2.报价结算清单'!$K$86)</f>
        <v/>
      </c>
      <c r="S160" s="236" t="str">
        <f>IF($A160="","",'2.报价结算清单'!$E$86)</f>
        <v/>
      </c>
      <c r="T160" s="216" t="str">
        <f>IF(F160="","",VLOOKUP(F160,框架条目清单!A:K,7,FALSE))</f>
        <v/>
      </c>
      <c r="U160" s="216" t="str">
        <f>IF(F160="","",VLOOKUP(F160,框架条目清单!A:K,8,FALSE))</f>
        <v/>
      </c>
      <c r="V160" s="216" t="str">
        <f>IF(F160="","",VLOOKUP(F160,框架条目清单!A:K,9,FALSE))</f>
        <v/>
      </c>
    </row>
    <row r="161" spans="1:22">
      <c r="A161" s="216" t="str">
        <f>IF(AND('2.报价结算清单'!$P167&gt;0,'2.报价结算清单'!$B167&lt;&gt;0,'2.报价结算清单'!$F167&lt;&gt;0),'2.报价结算清单'!$F167,"")</f>
        <v/>
      </c>
      <c r="B161" s="216" t="str">
        <f>_xlfn.IFNA(VLOOKUP(A161,'3.框架内物料'!$A:$I,3,0),A161)</f>
        <v/>
      </c>
      <c r="C161" s="216" t="str">
        <f>IF(AND('2.报价结算清单'!$P167&gt;0,'2.报价结算清单'!$B167&lt;&gt;0,'2.报价结算清单'!C167&lt;&gt;0),'2.报价结算清单'!C167,"")</f>
        <v/>
      </c>
      <c r="D161" s="216" t="str">
        <f>IF(AND('2.报价结算清单'!$P167&gt;0,'2.报价结算清单'!$B167&lt;&gt;0,'2.报价结算清单'!D167&lt;&gt;0),'2.报价结算清单'!D167,"")</f>
        <v/>
      </c>
      <c r="E161" s="216" t="str">
        <f>IF(AND('2.报价结算清单'!$P167&gt;0,'2.报价结算清单'!$B167&lt;&gt;0,'2.报价结算清单'!E167&lt;&gt;0),'2.报价结算清单'!E167,"")</f>
        <v/>
      </c>
      <c r="F161" s="233" t="str">
        <f>_xlfn.IFNA(IF($A161="","",IF(VLOOKUP($A161,'3.框架内物料'!$A:$I,2,0)="","",VLOOKUP($A161,'3.框架内物料'!$A:$I,2,0))),"")</f>
        <v/>
      </c>
      <c r="G161" s="214" t="str">
        <f>IF(AND('2.报价结算清单'!$P167&gt;0,'2.报价结算清单'!$B167&lt;&gt;0,'2.报价结算清单'!H167&lt;&gt;0),'2.报价结算清单'!H167,"")</f>
        <v/>
      </c>
      <c r="H161" s="234" t="str">
        <f>IF(AND('2.报价结算清单'!$P167&gt;0,'2.报价结算清单'!$B167&lt;&gt;0,'2.报价结算清单'!$F167&lt;&gt;0),'2.报价结算清单'!J167,"")</f>
        <v/>
      </c>
      <c r="I161" s="233" t="str">
        <f>IF(AND('2.报价结算清单'!$P167&gt;0,'2.报价结算清单'!$B167&lt;&gt;0,'2.报价结算清单'!$F167&lt;&gt;0),'2.报价结算清单'!L167,"")</f>
        <v/>
      </c>
      <c r="J161" s="233" t="str">
        <f>IF(AND('2.报价结算清单'!$P167&gt;0,'2.报价结算清单'!$B167&lt;&gt;0,'2.报价结算清单'!I167&lt;&gt;0),'2.报价结算清单'!I167,"")</f>
        <v/>
      </c>
      <c r="K161" s="233" t="str">
        <f>IF(AND('2.报价结算清单'!$P167&gt;0,'2.报价结算清单'!$B167&lt;&gt;0,'2.报价结算清单'!$F167&lt;&gt;0),'2.报价结算清单'!N167,"")</f>
        <v/>
      </c>
      <c r="L161" s="233" t="str">
        <f>IF(AND('2.报价结算清单'!$P167&gt;0,'2.报价结算清单'!$B167&lt;&gt;0,'2.报价结算清单'!I167&lt;&gt;0),"天","")</f>
        <v/>
      </c>
      <c r="M161" s="236" t="str">
        <f t="shared" si="8"/>
        <v/>
      </c>
      <c r="N161" s="216" t="str">
        <f t="shared" si="9"/>
        <v/>
      </c>
      <c r="O161" s="216" t="str">
        <f>IF(AND('2.报价结算清单'!$P167&gt;0,'2.报价结算清单'!$B167&lt;&gt;0,'2.报价结算清单'!S167&lt;&gt;0),'2.报价结算清单'!S167,"")</f>
        <v/>
      </c>
      <c r="P161" s="216" t="str">
        <f>IF(AND('2.报价结算清单'!$P167&gt;0,'2.报价结算清单'!$B167&lt;&gt;0,'2.报价结算清单'!T167&lt;&gt;0),'2.报价结算清单'!T167,"")</f>
        <v/>
      </c>
      <c r="Q161" s="216" t="str">
        <f>IF(F161="",J161,VLOOKUP(F161,框架条目清单!A:K,4,FALSE))</f>
        <v/>
      </c>
      <c r="R161" s="237" t="str">
        <f>IF($A161="","",'2.报价结算清单'!$K$86)</f>
        <v/>
      </c>
      <c r="S161" s="236" t="str">
        <f>IF($A161="","",'2.报价结算清单'!$E$86)</f>
        <v/>
      </c>
      <c r="T161" s="216" t="str">
        <f>IF(F161="","",VLOOKUP(F161,框架条目清单!A:K,7,FALSE))</f>
        <v/>
      </c>
      <c r="U161" s="216" t="str">
        <f>IF(F161="","",VLOOKUP(F161,框架条目清单!A:K,8,FALSE))</f>
        <v/>
      </c>
      <c r="V161" s="216" t="str">
        <f>IF(F161="","",VLOOKUP(F161,框架条目清单!A:K,9,FALSE))</f>
        <v/>
      </c>
    </row>
    <row r="162" spans="1:22">
      <c r="A162" s="216" t="str">
        <f>IF(AND('2.报价结算清单'!$P168&gt;0,'2.报价结算清单'!$B168&lt;&gt;0,'2.报价结算清单'!$F168&lt;&gt;0),'2.报价结算清单'!$F168,"")</f>
        <v/>
      </c>
      <c r="B162" s="216" t="str">
        <f>_xlfn.IFNA(VLOOKUP(A162,'3.框架内物料'!$A:$I,3,0),A162)</f>
        <v/>
      </c>
      <c r="C162" s="216" t="str">
        <f>IF(AND('2.报价结算清单'!$P168&gt;0,'2.报价结算清单'!$B168&lt;&gt;0,'2.报价结算清单'!C168&lt;&gt;0),'2.报价结算清单'!C168,"")</f>
        <v/>
      </c>
      <c r="D162" s="216" t="str">
        <f>IF(AND('2.报价结算清单'!$P168&gt;0,'2.报价结算清单'!$B168&lt;&gt;0,'2.报价结算清单'!D168&lt;&gt;0),'2.报价结算清单'!D168,"")</f>
        <v/>
      </c>
      <c r="E162" s="216" t="str">
        <f>IF(AND('2.报价结算清单'!$P168&gt;0,'2.报价结算清单'!$B168&lt;&gt;0,'2.报价结算清单'!E168&lt;&gt;0),'2.报价结算清单'!E168,"")</f>
        <v/>
      </c>
      <c r="F162" s="233" t="str">
        <f>_xlfn.IFNA(IF($A162="","",IF(VLOOKUP($A162,'3.框架内物料'!$A:$I,2,0)="","",VLOOKUP($A162,'3.框架内物料'!$A:$I,2,0))),"")</f>
        <v/>
      </c>
      <c r="G162" s="214" t="str">
        <f>IF(AND('2.报价结算清单'!$P168&gt;0,'2.报价结算清单'!$B168&lt;&gt;0,'2.报价结算清单'!H168&lt;&gt;0),'2.报价结算清单'!H168,"")</f>
        <v/>
      </c>
      <c r="H162" s="234" t="str">
        <f>IF(AND('2.报价结算清单'!$P168&gt;0,'2.报价结算清单'!$B168&lt;&gt;0,'2.报价结算清单'!$F168&lt;&gt;0),'2.报价结算清单'!J168,"")</f>
        <v/>
      </c>
      <c r="I162" s="233" t="str">
        <f>IF(AND('2.报价结算清单'!$P168&gt;0,'2.报价结算清单'!$B168&lt;&gt;0,'2.报价结算清单'!$F168&lt;&gt;0),'2.报价结算清单'!L168,"")</f>
        <v/>
      </c>
      <c r="J162" s="233" t="str">
        <f>IF(AND('2.报价结算清单'!$P168&gt;0,'2.报价结算清单'!$B168&lt;&gt;0,'2.报价结算清单'!I168&lt;&gt;0),'2.报价结算清单'!I168,"")</f>
        <v/>
      </c>
      <c r="K162" s="233" t="str">
        <f>IF(AND('2.报价结算清单'!$P168&gt;0,'2.报价结算清单'!$B168&lt;&gt;0,'2.报价结算清单'!$F168&lt;&gt;0),'2.报价结算清单'!N168,"")</f>
        <v/>
      </c>
      <c r="L162" s="233" t="str">
        <f>IF(AND('2.报价结算清单'!$P168&gt;0,'2.报价结算清单'!$B168&lt;&gt;0,'2.报价结算清单'!I168&lt;&gt;0),"天","")</f>
        <v/>
      </c>
      <c r="M162" s="236" t="str">
        <f t="shared" si="8"/>
        <v/>
      </c>
      <c r="N162" s="216" t="str">
        <f t="shared" si="9"/>
        <v/>
      </c>
      <c r="O162" s="216" t="str">
        <f>IF(AND('2.报价结算清单'!$P168&gt;0,'2.报价结算清单'!$B168&lt;&gt;0,'2.报价结算清单'!S168&lt;&gt;0),'2.报价结算清单'!S168,"")</f>
        <v/>
      </c>
      <c r="P162" s="216" t="str">
        <f>IF(AND('2.报价结算清单'!$P168&gt;0,'2.报价结算清单'!$B168&lt;&gt;0,'2.报价结算清单'!T168&lt;&gt;0),'2.报价结算清单'!T168,"")</f>
        <v/>
      </c>
      <c r="Q162" s="216" t="str">
        <f>IF(F162="",J162,VLOOKUP(F162,框架条目清单!A:K,4,FALSE))</f>
        <v/>
      </c>
      <c r="R162" s="237" t="str">
        <f>IF($A162="","",'2.报价结算清单'!$K$86)</f>
        <v/>
      </c>
      <c r="S162" s="236" t="str">
        <f>IF($A162="","",'2.报价结算清单'!$E$86)</f>
        <v/>
      </c>
      <c r="T162" s="216" t="str">
        <f>IF(F162="","",VLOOKUP(F162,框架条目清单!A:K,7,FALSE))</f>
        <v/>
      </c>
      <c r="U162" s="216" t="str">
        <f>IF(F162="","",VLOOKUP(F162,框架条目清单!A:K,8,FALSE))</f>
        <v/>
      </c>
      <c r="V162" s="216" t="str">
        <f>IF(F162="","",VLOOKUP(F162,框架条目清单!A:K,9,FALSE))</f>
        <v/>
      </c>
    </row>
    <row r="163" spans="1:22">
      <c r="A163" s="216" t="str">
        <f>IF(AND('2.报价结算清单'!$P169&gt;0,'2.报价结算清单'!$B169&lt;&gt;0,'2.报价结算清单'!$F169&lt;&gt;0),'2.报价结算清单'!$F169,"")</f>
        <v/>
      </c>
      <c r="B163" s="216" t="str">
        <f>_xlfn.IFNA(VLOOKUP(A163,'3.框架内物料'!$A:$I,3,0),A163)</f>
        <v/>
      </c>
      <c r="C163" s="216" t="str">
        <f>IF(AND('2.报价结算清单'!$P169&gt;0,'2.报价结算清单'!$B169&lt;&gt;0,'2.报价结算清单'!C169&lt;&gt;0),'2.报价结算清单'!C169,"")</f>
        <v/>
      </c>
      <c r="D163" s="216" t="str">
        <f>IF(AND('2.报价结算清单'!$P169&gt;0,'2.报价结算清单'!$B169&lt;&gt;0,'2.报价结算清单'!D169&lt;&gt;0),'2.报价结算清单'!D169,"")</f>
        <v/>
      </c>
      <c r="E163" s="216" t="str">
        <f>IF(AND('2.报价结算清单'!$P169&gt;0,'2.报价结算清单'!$B169&lt;&gt;0,'2.报价结算清单'!E169&lt;&gt;0),'2.报价结算清单'!E169,"")</f>
        <v/>
      </c>
      <c r="F163" s="233" t="str">
        <f>_xlfn.IFNA(IF($A163="","",IF(VLOOKUP($A163,'3.框架内物料'!$A:$I,2,0)="","",VLOOKUP($A163,'3.框架内物料'!$A:$I,2,0))),"")</f>
        <v/>
      </c>
      <c r="G163" s="214" t="str">
        <f>IF(AND('2.报价结算清单'!$P169&gt;0,'2.报价结算清单'!$B169&lt;&gt;0,'2.报价结算清单'!H169&lt;&gt;0),'2.报价结算清单'!H169,"")</f>
        <v/>
      </c>
      <c r="H163" s="234" t="str">
        <f>IF(AND('2.报价结算清单'!$P169&gt;0,'2.报价结算清单'!$B169&lt;&gt;0,'2.报价结算清单'!$F169&lt;&gt;0),'2.报价结算清单'!J169,"")</f>
        <v/>
      </c>
      <c r="I163" s="233" t="str">
        <f>IF(AND('2.报价结算清单'!$P169&gt;0,'2.报价结算清单'!$B169&lt;&gt;0,'2.报价结算清单'!$F169&lt;&gt;0),'2.报价结算清单'!L169,"")</f>
        <v/>
      </c>
      <c r="J163" s="233" t="str">
        <f>IF(AND('2.报价结算清单'!$P169&gt;0,'2.报价结算清单'!$B169&lt;&gt;0,'2.报价结算清单'!I169&lt;&gt;0),'2.报价结算清单'!I169,"")</f>
        <v/>
      </c>
      <c r="K163" s="233" t="str">
        <f>IF(AND('2.报价结算清单'!$P169&gt;0,'2.报价结算清单'!$B169&lt;&gt;0,'2.报价结算清单'!$F169&lt;&gt;0),'2.报价结算清单'!N169,"")</f>
        <v/>
      </c>
      <c r="L163" s="233" t="str">
        <f>IF(AND('2.报价结算清单'!$P169&gt;0,'2.报价结算清单'!$B169&lt;&gt;0,'2.报价结算清单'!I169&lt;&gt;0),"天","")</f>
        <v/>
      </c>
      <c r="M163" s="236" t="str">
        <f t="shared" si="8"/>
        <v/>
      </c>
      <c r="N163" s="216" t="str">
        <f t="shared" si="9"/>
        <v/>
      </c>
      <c r="O163" s="216" t="str">
        <f>IF(AND('2.报价结算清单'!$P169&gt;0,'2.报价结算清单'!$B169&lt;&gt;0,'2.报价结算清单'!S169&lt;&gt;0),'2.报价结算清单'!S169,"")</f>
        <v/>
      </c>
      <c r="P163" s="216" t="str">
        <f>IF(AND('2.报价结算清单'!$P169&gt;0,'2.报价结算清单'!$B169&lt;&gt;0,'2.报价结算清单'!T169&lt;&gt;0),'2.报价结算清单'!T169,"")</f>
        <v/>
      </c>
      <c r="Q163" s="216" t="str">
        <f>IF(F163="",J163,VLOOKUP(F163,框架条目清单!A:K,4,FALSE))</f>
        <v/>
      </c>
      <c r="R163" s="237" t="str">
        <f>IF($A163="","",'2.报价结算清单'!$K$86)</f>
        <v/>
      </c>
      <c r="S163" s="236" t="str">
        <f>IF($A163="","",'2.报价结算清单'!$E$86)</f>
        <v/>
      </c>
      <c r="T163" s="216" t="str">
        <f>IF(F163="","",VLOOKUP(F163,框架条目清单!A:K,7,FALSE))</f>
        <v/>
      </c>
      <c r="U163" s="216" t="str">
        <f>IF(F163="","",VLOOKUP(F163,框架条目清单!A:K,8,FALSE))</f>
        <v/>
      </c>
      <c r="V163" s="216" t="str">
        <f>IF(F163="","",VLOOKUP(F163,框架条目清单!A:K,9,FALSE))</f>
        <v/>
      </c>
    </row>
    <row r="164" spans="1:22">
      <c r="A164" s="216" t="str">
        <f>IF(AND('2.报价结算清单'!$P170&gt;0,'2.报价结算清单'!$B170&lt;&gt;0,'2.报价结算清单'!$F170&lt;&gt;0),'2.报价结算清单'!$F170,"")</f>
        <v/>
      </c>
      <c r="B164" s="216" t="str">
        <f>_xlfn.IFNA(VLOOKUP(A164,'3.框架内物料'!$A:$I,3,0),A164)</f>
        <v/>
      </c>
      <c r="C164" s="216" t="str">
        <f>IF(AND('2.报价结算清单'!$P170&gt;0,'2.报价结算清单'!$B170&lt;&gt;0,'2.报价结算清单'!C170&lt;&gt;0),'2.报价结算清单'!C170,"")</f>
        <v/>
      </c>
      <c r="D164" s="216" t="str">
        <f>IF(AND('2.报价结算清单'!$P170&gt;0,'2.报价结算清单'!$B170&lt;&gt;0,'2.报价结算清单'!D170&lt;&gt;0),'2.报价结算清单'!D170,"")</f>
        <v/>
      </c>
      <c r="E164" s="216" t="str">
        <f>IF(AND('2.报价结算清单'!$P170&gt;0,'2.报价结算清单'!$B170&lt;&gt;0,'2.报价结算清单'!E170&lt;&gt;0),'2.报价结算清单'!E170,"")</f>
        <v/>
      </c>
      <c r="F164" s="233" t="str">
        <f>_xlfn.IFNA(IF($A164="","",IF(VLOOKUP($A164,'3.框架内物料'!$A:$I,2,0)="","",VLOOKUP($A164,'3.框架内物料'!$A:$I,2,0))),"")</f>
        <v/>
      </c>
      <c r="G164" s="214" t="str">
        <f>IF(AND('2.报价结算清单'!$P170&gt;0,'2.报价结算清单'!$B170&lt;&gt;0,'2.报价结算清单'!H170&lt;&gt;0),'2.报价结算清单'!H170,"")</f>
        <v/>
      </c>
      <c r="H164" s="234" t="str">
        <f>IF(AND('2.报价结算清单'!$P170&gt;0,'2.报价结算清单'!$B170&lt;&gt;0,'2.报价结算清单'!$F170&lt;&gt;0),'2.报价结算清单'!J170,"")</f>
        <v/>
      </c>
      <c r="I164" s="233" t="str">
        <f>IF(AND('2.报价结算清单'!$P170&gt;0,'2.报价结算清单'!$B170&lt;&gt;0,'2.报价结算清单'!$F170&lt;&gt;0),'2.报价结算清单'!L170,"")</f>
        <v/>
      </c>
      <c r="J164" s="233" t="str">
        <f>IF(AND('2.报价结算清单'!$P170&gt;0,'2.报价结算清单'!$B170&lt;&gt;0,'2.报价结算清单'!I170&lt;&gt;0),'2.报价结算清单'!I170,"")</f>
        <v/>
      </c>
      <c r="K164" s="233" t="str">
        <f>IF(AND('2.报价结算清单'!$P170&gt;0,'2.报价结算清单'!$B170&lt;&gt;0,'2.报价结算清单'!$F170&lt;&gt;0),'2.报价结算清单'!N170,"")</f>
        <v/>
      </c>
      <c r="L164" s="233" t="str">
        <f>IF(AND('2.报价结算清单'!$P170&gt;0,'2.报价结算清单'!$B170&lt;&gt;0,'2.报价结算清单'!I170&lt;&gt;0),"天","")</f>
        <v/>
      </c>
      <c r="M164" s="236" t="str">
        <f t="shared" si="8"/>
        <v/>
      </c>
      <c r="N164" s="216" t="str">
        <f t="shared" si="9"/>
        <v/>
      </c>
      <c r="O164" s="216" t="str">
        <f>IF(AND('2.报价结算清单'!$P170&gt;0,'2.报价结算清单'!$B170&lt;&gt;0,'2.报价结算清单'!S170&lt;&gt;0),'2.报价结算清单'!S170,"")</f>
        <v/>
      </c>
      <c r="P164" s="216" t="str">
        <f>IF(AND('2.报价结算清单'!$P170&gt;0,'2.报价结算清单'!$B170&lt;&gt;0,'2.报价结算清单'!T170&lt;&gt;0),'2.报价结算清单'!T170,"")</f>
        <v/>
      </c>
      <c r="Q164" s="216" t="str">
        <f>IF(F164="",J164,VLOOKUP(F164,框架条目清单!A:K,4,FALSE))</f>
        <v/>
      </c>
      <c r="R164" s="237" t="str">
        <f>IF($A164="","",'2.报价结算清单'!$K$86)</f>
        <v/>
      </c>
      <c r="S164" s="236" t="str">
        <f>IF($A164="","",'2.报价结算清单'!$E$86)</f>
        <v/>
      </c>
      <c r="T164" s="216" t="str">
        <f>IF(F164="","",VLOOKUP(F164,框架条目清单!A:K,7,FALSE))</f>
        <v/>
      </c>
      <c r="U164" s="216" t="str">
        <f>IF(F164="","",VLOOKUP(F164,框架条目清单!A:K,8,FALSE))</f>
        <v/>
      </c>
      <c r="V164" s="216" t="str">
        <f>IF(F164="","",VLOOKUP(F164,框架条目清单!A:K,9,FALSE))</f>
        <v/>
      </c>
    </row>
    <row r="165" spans="1:22">
      <c r="A165" s="216" t="str">
        <f>IF(AND('2.报价结算清单'!$P171&gt;0,'2.报价结算清单'!$B171&lt;&gt;0,'2.报价结算清单'!$F171&lt;&gt;0),'2.报价结算清单'!$F171,"")</f>
        <v/>
      </c>
      <c r="B165" s="216" t="str">
        <f>_xlfn.IFNA(VLOOKUP(A165,'3.框架内物料'!$A:$I,3,0),A165)</f>
        <v/>
      </c>
      <c r="C165" s="216" t="str">
        <f>IF(AND('2.报价结算清单'!$P171&gt;0,'2.报价结算清单'!$B171&lt;&gt;0,'2.报价结算清单'!C171&lt;&gt;0),'2.报价结算清单'!C171,"")</f>
        <v/>
      </c>
      <c r="D165" s="216" t="str">
        <f>IF(AND('2.报价结算清单'!$P171&gt;0,'2.报价结算清单'!$B171&lt;&gt;0,'2.报价结算清单'!D171&lt;&gt;0),'2.报价结算清单'!D171,"")</f>
        <v/>
      </c>
      <c r="E165" s="216" t="str">
        <f>IF(AND('2.报价结算清单'!$P171&gt;0,'2.报价结算清单'!$B171&lt;&gt;0,'2.报价结算清单'!E171&lt;&gt;0),'2.报价结算清单'!E171,"")</f>
        <v/>
      </c>
      <c r="F165" s="233" t="str">
        <f>_xlfn.IFNA(IF($A165="","",IF(VLOOKUP($A165,'3.框架内物料'!$A:$I,2,0)="","",VLOOKUP($A165,'3.框架内物料'!$A:$I,2,0))),"")</f>
        <v/>
      </c>
      <c r="G165" s="214" t="str">
        <f>IF(AND('2.报价结算清单'!$P171&gt;0,'2.报价结算清单'!$B171&lt;&gt;0,'2.报价结算清单'!H171&lt;&gt;0),'2.报价结算清单'!H171,"")</f>
        <v/>
      </c>
      <c r="H165" s="234" t="str">
        <f>IF(AND('2.报价结算清单'!$P171&gt;0,'2.报价结算清单'!$B171&lt;&gt;0,'2.报价结算清单'!$F171&lt;&gt;0),'2.报价结算清单'!J171,"")</f>
        <v/>
      </c>
      <c r="I165" s="233" t="str">
        <f>IF(AND('2.报价结算清单'!$P171&gt;0,'2.报价结算清单'!$B171&lt;&gt;0,'2.报价结算清单'!$F171&lt;&gt;0),'2.报价结算清单'!L171,"")</f>
        <v/>
      </c>
      <c r="J165" s="233" t="str">
        <f>IF(AND('2.报价结算清单'!$P171&gt;0,'2.报价结算清单'!$B171&lt;&gt;0,'2.报价结算清单'!I171&lt;&gt;0),'2.报价结算清单'!I171,"")</f>
        <v/>
      </c>
      <c r="K165" s="233" t="str">
        <f>IF(AND('2.报价结算清单'!$P171&gt;0,'2.报价结算清单'!$B171&lt;&gt;0,'2.报价结算清单'!$F171&lt;&gt;0),'2.报价结算清单'!N171,"")</f>
        <v/>
      </c>
      <c r="L165" s="233" t="str">
        <f>IF(AND('2.报价结算清单'!$P171&gt;0,'2.报价结算清单'!$B171&lt;&gt;0,'2.报价结算清单'!I171&lt;&gt;0),"天","")</f>
        <v/>
      </c>
      <c r="M165" s="236" t="str">
        <f t="shared" si="8"/>
        <v/>
      </c>
      <c r="N165" s="216" t="str">
        <f t="shared" si="9"/>
        <v/>
      </c>
      <c r="O165" s="216" t="str">
        <f>IF(AND('2.报价结算清单'!$P171&gt;0,'2.报价结算清单'!$B171&lt;&gt;0,'2.报价结算清单'!S171&lt;&gt;0),'2.报价结算清单'!S171,"")</f>
        <v/>
      </c>
      <c r="P165" s="216" t="str">
        <f>IF(AND('2.报价结算清单'!$P171&gt;0,'2.报价结算清单'!$B171&lt;&gt;0,'2.报价结算清单'!T171&lt;&gt;0),'2.报价结算清单'!T171,"")</f>
        <v/>
      </c>
      <c r="Q165" s="216" t="str">
        <f>IF(F165="",J165,VLOOKUP(F165,框架条目清单!A:K,4,FALSE))</f>
        <v/>
      </c>
      <c r="R165" s="237" t="str">
        <f>IF($A165="","",'2.报价结算清单'!$K$86)</f>
        <v/>
      </c>
      <c r="S165" s="236" t="str">
        <f>IF($A165="","",'2.报价结算清单'!$E$86)</f>
        <v/>
      </c>
      <c r="T165" s="216" t="str">
        <f>IF(F165="","",VLOOKUP(F165,框架条目清单!A:K,7,FALSE))</f>
        <v/>
      </c>
      <c r="U165" s="216" t="str">
        <f>IF(F165="","",VLOOKUP(F165,框架条目清单!A:K,8,FALSE))</f>
        <v/>
      </c>
      <c r="V165" s="216" t="str">
        <f>IF(F165="","",VLOOKUP(F165,框架条目清单!A:K,9,FALSE))</f>
        <v/>
      </c>
    </row>
    <row r="166" spans="1:22">
      <c r="A166" s="216" t="str">
        <f>IF(AND('2.报价结算清单'!$P172&gt;0,'2.报价结算清单'!$B172&lt;&gt;0,'2.报价结算清单'!$F172&lt;&gt;0),'2.报价结算清单'!$F172,"")</f>
        <v/>
      </c>
      <c r="B166" s="216" t="str">
        <f>_xlfn.IFNA(VLOOKUP(A166,'3.框架内物料'!$A:$I,3,0),A166)</f>
        <v/>
      </c>
      <c r="C166" s="216" t="str">
        <f>IF(AND('2.报价结算清单'!$P172&gt;0,'2.报价结算清单'!$B172&lt;&gt;0,'2.报价结算清单'!C172&lt;&gt;0),'2.报价结算清单'!C172,"")</f>
        <v/>
      </c>
      <c r="D166" s="216" t="str">
        <f>IF(AND('2.报价结算清单'!$P172&gt;0,'2.报价结算清单'!$B172&lt;&gt;0,'2.报价结算清单'!D172&lt;&gt;0),'2.报价结算清单'!D172,"")</f>
        <v/>
      </c>
      <c r="E166" s="216" t="str">
        <f>IF(AND('2.报价结算清单'!$P172&gt;0,'2.报价结算清单'!$B172&lt;&gt;0,'2.报价结算清单'!E172&lt;&gt;0),'2.报价结算清单'!E172,"")</f>
        <v/>
      </c>
      <c r="F166" s="233" t="str">
        <f>_xlfn.IFNA(IF($A166="","",IF(VLOOKUP($A166,'3.框架内物料'!$A:$I,2,0)="","",VLOOKUP($A166,'3.框架内物料'!$A:$I,2,0))),"")</f>
        <v/>
      </c>
      <c r="G166" s="214" t="str">
        <f>IF(AND('2.报价结算清单'!$P172&gt;0,'2.报价结算清单'!$B172&lt;&gt;0,'2.报价结算清单'!H172&lt;&gt;0),'2.报价结算清单'!H172,"")</f>
        <v/>
      </c>
      <c r="H166" s="234" t="str">
        <f>IF(AND('2.报价结算清单'!$P172&gt;0,'2.报价结算清单'!$B172&lt;&gt;0,'2.报价结算清单'!$F172&lt;&gt;0),'2.报价结算清单'!J172,"")</f>
        <v/>
      </c>
      <c r="I166" s="233" t="str">
        <f>IF(AND('2.报价结算清单'!$P172&gt;0,'2.报价结算清单'!$B172&lt;&gt;0,'2.报价结算清单'!$F172&lt;&gt;0),'2.报价结算清单'!L172,"")</f>
        <v/>
      </c>
      <c r="J166" s="233" t="str">
        <f>IF(AND('2.报价结算清单'!$P172&gt;0,'2.报价结算清单'!$B172&lt;&gt;0,'2.报价结算清单'!I172&lt;&gt;0),'2.报价结算清单'!I172,"")</f>
        <v/>
      </c>
      <c r="K166" s="233" t="str">
        <f>IF(AND('2.报价结算清单'!$P172&gt;0,'2.报价结算清单'!$B172&lt;&gt;0,'2.报价结算清单'!$F172&lt;&gt;0),'2.报价结算清单'!N172,"")</f>
        <v/>
      </c>
      <c r="L166" s="233" t="str">
        <f>IF(AND('2.报价结算清单'!$P172&gt;0,'2.报价结算清单'!$B172&lt;&gt;0,'2.报价结算清单'!I172&lt;&gt;0),"天","")</f>
        <v/>
      </c>
      <c r="M166" s="236" t="str">
        <f t="shared" si="8"/>
        <v/>
      </c>
      <c r="N166" s="216" t="str">
        <f t="shared" si="9"/>
        <v/>
      </c>
      <c r="O166" s="216" t="str">
        <f>IF(AND('2.报价结算清单'!$P172&gt;0,'2.报价结算清单'!$B172&lt;&gt;0,'2.报价结算清单'!S172&lt;&gt;0),'2.报价结算清单'!S172,"")</f>
        <v/>
      </c>
      <c r="P166" s="216" t="str">
        <f>IF(AND('2.报价结算清单'!$P172&gt;0,'2.报价结算清单'!$B172&lt;&gt;0,'2.报价结算清单'!T172&lt;&gt;0),'2.报价结算清单'!T172,"")</f>
        <v/>
      </c>
      <c r="Q166" s="216" t="str">
        <f>IF(F166="",J166,VLOOKUP(F166,框架条目清单!A:K,4,FALSE))</f>
        <v/>
      </c>
      <c r="R166" s="237" t="str">
        <f>IF($A166="","",'2.报价结算清单'!$K$86)</f>
        <v/>
      </c>
      <c r="S166" s="236" t="str">
        <f>IF($A166="","",'2.报价结算清单'!$E$86)</f>
        <v/>
      </c>
      <c r="T166" s="216" t="str">
        <f>IF(F166="","",VLOOKUP(F166,框架条目清单!A:K,7,FALSE))</f>
        <v/>
      </c>
      <c r="U166" s="216" t="str">
        <f>IF(F166="","",VLOOKUP(F166,框架条目清单!A:K,8,FALSE))</f>
        <v/>
      </c>
      <c r="V166" s="216" t="str">
        <f>IF(F166="","",VLOOKUP(F166,框架条目清单!A:K,9,FALSE))</f>
        <v/>
      </c>
    </row>
    <row r="167" spans="1:22">
      <c r="A167" s="216" t="str">
        <f>IF(AND('2.报价结算清单'!$P173&gt;0,'2.报价结算清单'!$B173&lt;&gt;0,'2.报价结算清单'!$F173&lt;&gt;0),'2.报价结算清单'!$F173,"")</f>
        <v/>
      </c>
      <c r="B167" s="216" t="str">
        <f>_xlfn.IFNA(VLOOKUP(A167,'3.框架内物料'!$A:$I,3,0),A167)</f>
        <v/>
      </c>
      <c r="C167" s="216" t="str">
        <f>IF(AND('2.报价结算清单'!$P173&gt;0,'2.报价结算清单'!$B173&lt;&gt;0,'2.报价结算清单'!C173&lt;&gt;0),'2.报价结算清单'!C173,"")</f>
        <v/>
      </c>
      <c r="D167" s="216" t="str">
        <f>IF(AND('2.报价结算清单'!$P173&gt;0,'2.报价结算清单'!$B173&lt;&gt;0,'2.报价结算清单'!D173&lt;&gt;0),'2.报价结算清单'!D173,"")</f>
        <v/>
      </c>
      <c r="E167" s="216" t="str">
        <f>IF(AND('2.报价结算清单'!$P173&gt;0,'2.报价结算清单'!$B173&lt;&gt;0,'2.报价结算清单'!E173&lt;&gt;0),'2.报价结算清单'!E173,"")</f>
        <v/>
      </c>
      <c r="F167" s="233" t="str">
        <f>_xlfn.IFNA(IF($A167="","",IF(VLOOKUP($A167,'3.框架内物料'!$A:$I,2,0)="","",VLOOKUP($A167,'3.框架内物料'!$A:$I,2,0))),"")</f>
        <v/>
      </c>
      <c r="G167" s="214" t="str">
        <f>IF(AND('2.报价结算清单'!$P173&gt;0,'2.报价结算清单'!$B173&lt;&gt;0,'2.报价结算清单'!H173&lt;&gt;0),'2.报价结算清单'!H173,"")</f>
        <v/>
      </c>
      <c r="H167" s="234" t="str">
        <f>IF(AND('2.报价结算清单'!$P173&gt;0,'2.报价结算清单'!$B173&lt;&gt;0,'2.报价结算清单'!$F173&lt;&gt;0),'2.报价结算清单'!J173,"")</f>
        <v/>
      </c>
      <c r="I167" s="233" t="str">
        <f>IF(AND('2.报价结算清单'!$P173&gt;0,'2.报价结算清单'!$B173&lt;&gt;0,'2.报价结算清单'!$F173&lt;&gt;0),'2.报价结算清单'!L173,"")</f>
        <v/>
      </c>
      <c r="J167" s="233" t="str">
        <f>IF(AND('2.报价结算清单'!$P173&gt;0,'2.报价结算清单'!$B173&lt;&gt;0,'2.报价结算清单'!I173&lt;&gt;0),'2.报价结算清单'!I173,"")</f>
        <v/>
      </c>
      <c r="K167" s="233" t="str">
        <f>IF(AND('2.报价结算清单'!$P173&gt;0,'2.报价结算清单'!$B173&lt;&gt;0,'2.报价结算清单'!$F173&lt;&gt;0),'2.报价结算清单'!N173,"")</f>
        <v/>
      </c>
      <c r="L167" s="233" t="str">
        <f>IF(AND('2.报价结算清单'!$P173&gt;0,'2.报价结算清单'!$B173&lt;&gt;0,'2.报价结算清单'!I173&lt;&gt;0),"天","")</f>
        <v/>
      </c>
      <c r="M167" s="236" t="str">
        <f t="shared" si="8"/>
        <v/>
      </c>
      <c r="N167" s="216" t="str">
        <f t="shared" si="9"/>
        <v/>
      </c>
      <c r="O167" s="216" t="str">
        <f>IF(AND('2.报价结算清单'!$P173&gt;0,'2.报价结算清单'!$B173&lt;&gt;0,'2.报价结算清单'!S173&lt;&gt;0),'2.报价结算清单'!S173,"")</f>
        <v/>
      </c>
      <c r="P167" s="216" t="str">
        <f>IF(AND('2.报价结算清单'!$P173&gt;0,'2.报价结算清单'!$B173&lt;&gt;0,'2.报价结算清单'!T173&lt;&gt;0),'2.报价结算清单'!T173,"")</f>
        <v/>
      </c>
      <c r="Q167" s="216" t="str">
        <f>IF(F167="",J167,VLOOKUP(F167,框架条目清单!A:K,4,FALSE))</f>
        <v/>
      </c>
      <c r="R167" s="237" t="str">
        <f>IF($A167="","",'2.报价结算清单'!$K$86)</f>
        <v/>
      </c>
      <c r="S167" s="236" t="str">
        <f>IF($A167="","",'2.报价结算清单'!$E$86)</f>
        <v/>
      </c>
      <c r="T167" s="216" t="str">
        <f>IF(F167="","",VLOOKUP(F167,框架条目清单!A:K,7,FALSE))</f>
        <v/>
      </c>
      <c r="U167" s="216" t="str">
        <f>IF(F167="","",VLOOKUP(F167,框架条目清单!A:K,8,FALSE))</f>
        <v/>
      </c>
      <c r="V167" s="216" t="str">
        <f>IF(F167="","",VLOOKUP(F167,框架条目清单!A:K,9,FALSE))</f>
        <v/>
      </c>
    </row>
    <row r="168" spans="1:22">
      <c r="A168" s="216" t="str">
        <f>IF(AND('2.报价结算清单'!$P174&gt;0,'2.报价结算清单'!$B174&lt;&gt;0,'2.报价结算清单'!$F174&lt;&gt;0),'2.报价结算清单'!$F174,"")</f>
        <v/>
      </c>
      <c r="B168" s="216" t="str">
        <f>_xlfn.IFNA(VLOOKUP(A168,'3.框架内物料'!$A:$I,3,0),A168)</f>
        <v/>
      </c>
      <c r="C168" s="216" t="str">
        <f>IF(AND('2.报价结算清单'!$P174&gt;0,'2.报价结算清单'!$B174&lt;&gt;0,'2.报价结算清单'!C174&lt;&gt;0),'2.报价结算清单'!C174,"")</f>
        <v/>
      </c>
      <c r="D168" s="216" t="str">
        <f>IF(AND('2.报价结算清单'!$P174&gt;0,'2.报价结算清单'!$B174&lt;&gt;0,'2.报价结算清单'!D174&lt;&gt;0),'2.报价结算清单'!D174,"")</f>
        <v/>
      </c>
      <c r="E168" s="216" t="str">
        <f>IF(AND('2.报价结算清单'!$P174&gt;0,'2.报价结算清单'!$B174&lt;&gt;0,'2.报价结算清单'!E174&lt;&gt;0),'2.报价结算清单'!E174,"")</f>
        <v/>
      </c>
      <c r="F168" s="233" t="str">
        <f>_xlfn.IFNA(IF($A168="","",IF(VLOOKUP($A168,'3.框架内物料'!$A:$I,2,0)="","",VLOOKUP($A168,'3.框架内物料'!$A:$I,2,0))),"")</f>
        <v/>
      </c>
      <c r="G168" s="214" t="str">
        <f>IF(AND('2.报价结算清单'!$P174&gt;0,'2.报价结算清单'!$B174&lt;&gt;0,'2.报价结算清单'!H174&lt;&gt;0),'2.报价结算清单'!H174,"")</f>
        <v/>
      </c>
      <c r="H168" s="234" t="str">
        <f>IF(AND('2.报价结算清单'!$P174&gt;0,'2.报价结算清单'!$B174&lt;&gt;0,'2.报价结算清单'!$F174&lt;&gt;0),'2.报价结算清单'!J174,"")</f>
        <v/>
      </c>
      <c r="I168" s="233" t="str">
        <f>IF(AND('2.报价结算清单'!$P174&gt;0,'2.报价结算清单'!$B174&lt;&gt;0,'2.报价结算清单'!$F174&lt;&gt;0),'2.报价结算清单'!L174,"")</f>
        <v/>
      </c>
      <c r="J168" s="233" t="str">
        <f>IF(AND('2.报价结算清单'!$P174&gt;0,'2.报价结算清单'!$B174&lt;&gt;0,'2.报价结算清单'!I174&lt;&gt;0),'2.报价结算清单'!I174,"")</f>
        <v/>
      </c>
      <c r="K168" s="233" t="str">
        <f>IF(AND('2.报价结算清单'!$P174&gt;0,'2.报价结算清单'!$B174&lt;&gt;0,'2.报价结算清单'!$F174&lt;&gt;0),'2.报价结算清单'!N174,"")</f>
        <v/>
      </c>
      <c r="L168" s="233" t="str">
        <f>IF(AND('2.报价结算清单'!$P174&gt;0,'2.报价结算清单'!$B174&lt;&gt;0,'2.报价结算清单'!I174&lt;&gt;0),"天","")</f>
        <v/>
      </c>
      <c r="M168" s="236" t="str">
        <f t="shared" si="8"/>
        <v/>
      </c>
      <c r="N168" s="216" t="str">
        <f t="shared" si="9"/>
        <v/>
      </c>
      <c r="O168" s="216" t="str">
        <f>IF(AND('2.报价结算清单'!$P174&gt;0,'2.报价结算清单'!$B174&lt;&gt;0,'2.报价结算清单'!S174&lt;&gt;0),'2.报价结算清单'!S174,"")</f>
        <v/>
      </c>
      <c r="P168" s="216" t="str">
        <f>IF(AND('2.报价结算清单'!$P174&gt;0,'2.报价结算清单'!$B174&lt;&gt;0,'2.报价结算清单'!T174&lt;&gt;0),'2.报价结算清单'!T174,"")</f>
        <v/>
      </c>
      <c r="Q168" s="216" t="str">
        <f>IF(F168="",J168,VLOOKUP(F168,框架条目清单!A:K,4,FALSE))</f>
        <v/>
      </c>
      <c r="R168" s="237" t="str">
        <f>IF($A168="","",'2.报价结算清单'!$K$86)</f>
        <v/>
      </c>
      <c r="S168" s="236" t="str">
        <f>IF($A168="","",'2.报价结算清单'!$E$86)</f>
        <v/>
      </c>
      <c r="T168" s="216" t="str">
        <f>IF(F168="","",VLOOKUP(F168,框架条目清单!A:K,7,FALSE))</f>
        <v/>
      </c>
      <c r="U168" s="216" t="str">
        <f>IF(F168="","",VLOOKUP(F168,框架条目清单!A:K,8,FALSE))</f>
        <v/>
      </c>
      <c r="V168" s="216" t="str">
        <f>IF(F168="","",VLOOKUP(F168,框架条目清单!A:K,9,FALSE))</f>
        <v/>
      </c>
    </row>
    <row r="169" spans="1:22">
      <c r="A169" s="216" t="str">
        <f>IF(AND('2.报价结算清单'!$P175&gt;0,'2.报价结算清单'!$B175&lt;&gt;0,'2.报价结算清单'!$F175&lt;&gt;0),'2.报价结算清单'!$F175,"")</f>
        <v/>
      </c>
      <c r="B169" s="216" t="str">
        <f>_xlfn.IFNA(VLOOKUP(A169,'3.框架内物料'!$A:$I,3,0),A169)</f>
        <v/>
      </c>
      <c r="C169" s="216" t="str">
        <f>IF(AND('2.报价结算清单'!$P175&gt;0,'2.报价结算清单'!$B175&lt;&gt;0,'2.报价结算清单'!C175&lt;&gt;0),'2.报价结算清单'!C175,"")</f>
        <v/>
      </c>
      <c r="D169" s="216" t="str">
        <f>IF(AND('2.报价结算清单'!$P175&gt;0,'2.报价结算清单'!$B175&lt;&gt;0,'2.报价结算清单'!D175&lt;&gt;0),'2.报价结算清单'!D175,"")</f>
        <v/>
      </c>
      <c r="E169" s="216" t="str">
        <f>IF(AND('2.报价结算清单'!$P175&gt;0,'2.报价结算清单'!$B175&lt;&gt;0,'2.报价结算清单'!E175&lt;&gt;0),'2.报价结算清单'!E175,"")</f>
        <v/>
      </c>
      <c r="F169" s="233" t="str">
        <f>_xlfn.IFNA(IF($A169="","",IF(VLOOKUP($A169,'3.框架内物料'!$A:$I,2,0)="","",VLOOKUP($A169,'3.框架内物料'!$A:$I,2,0))),"")</f>
        <v/>
      </c>
      <c r="G169" s="214" t="str">
        <f>IF(AND('2.报价结算清单'!$P175&gt;0,'2.报价结算清单'!$B175&lt;&gt;0,'2.报价结算清单'!H175&lt;&gt;0),'2.报价结算清单'!H175,"")</f>
        <v/>
      </c>
      <c r="H169" s="234" t="str">
        <f>IF(AND('2.报价结算清单'!$P175&gt;0,'2.报价结算清单'!$B175&lt;&gt;0,'2.报价结算清单'!$F175&lt;&gt;0),'2.报价结算清单'!J175,"")</f>
        <v/>
      </c>
      <c r="I169" s="233" t="str">
        <f>IF(AND('2.报价结算清单'!$P175&gt;0,'2.报价结算清单'!$B175&lt;&gt;0,'2.报价结算清单'!$F175&lt;&gt;0),'2.报价结算清单'!L175,"")</f>
        <v/>
      </c>
      <c r="J169" s="233" t="str">
        <f>IF(AND('2.报价结算清单'!$P175&gt;0,'2.报价结算清单'!$B175&lt;&gt;0,'2.报价结算清单'!I175&lt;&gt;0),'2.报价结算清单'!I175,"")</f>
        <v/>
      </c>
      <c r="K169" s="233" t="str">
        <f>IF(AND('2.报价结算清单'!$P175&gt;0,'2.报价结算清单'!$B175&lt;&gt;0,'2.报价结算清单'!$F175&lt;&gt;0),'2.报价结算清单'!N175,"")</f>
        <v/>
      </c>
      <c r="L169" s="233" t="str">
        <f>IF(AND('2.报价结算清单'!$P175&gt;0,'2.报价结算清单'!$B175&lt;&gt;0,'2.报价结算清单'!I175&lt;&gt;0),"天","")</f>
        <v/>
      </c>
      <c r="M169" s="236" t="str">
        <f t="shared" si="8"/>
        <v/>
      </c>
      <c r="N169" s="216" t="str">
        <f t="shared" si="9"/>
        <v/>
      </c>
      <c r="O169" s="216" t="str">
        <f>IF(AND('2.报价结算清单'!$P175&gt;0,'2.报价结算清单'!$B175&lt;&gt;0,'2.报价结算清单'!S175&lt;&gt;0),'2.报价结算清单'!S175,"")</f>
        <v/>
      </c>
      <c r="P169" s="216" t="str">
        <f>IF(AND('2.报价结算清单'!$P175&gt;0,'2.报价结算清单'!$B175&lt;&gt;0,'2.报价结算清单'!T175&lt;&gt;0),'2.报价结算清单'!T175,"")</f>
        <v/>
      </c>
      <c r="Q169" s="216" t="str">
        <f>IF(F169="",J169,VLOOKUP(F169,框架条目清单!A:K,4,FALSE))</f>
        <v/>
      </c>
      <c r="R169" s="237" t="str">
        <f>IF($A169="","",'2.报价结算清单'!$K$86)</f>
        <v/>
      </c>
      <c r="S169" s="236" t="str">
        <f>IF($A169="","",'2.报价结算清单'!$E$86)</f>
        <v/>
      </c>
      <c r="T169" s="216" t="str">
        <f>IF(F169="","",VLOOKUP(F169,框架条目清单!A:K,7,FALSE))</f>
        <v/>
      </c>
      <c r="U169" s="216" t="str">
        <f>IF(F169="","",VLOOKUP(F169,框架条目清单!A:K,8,FALSE))</f>
        <v/>
      </c>
      <c r="V169" s="216" t="str">
        <f>IF(F169="","",VLOOKUP(F169,框架条目清单!A:K,9,FALSE))</f>
        <v/>
      </c>
    </row>
    <row r="170" spans="1:22">
      <c r="A170" s="216" t="str">
        <f>IF(AND('2.报价结算清单'!$P176&gt;0,'2.报价结算清单'!$B176&lt;&gt;0,'2.报价结算清单'!$F176&lt;&gt;0),'2.报价结算清单'!$F176,"")</f>
        <v/>
      </c>
      <c r="B170" s="216" t="str">
        <f>_xlfn.IFNA(VLOOKUP(A170,'3.框架内物料'!$A:$I,3,0),A170)</f>
        <v/>
      </c>
      <c r="C170" s="216" t="str">
        <f>IF(AND('2.报价结算清单'!$P176&gt;0,'2.报价结算清单'!$B176&lt;&gt;0,'2.报价结算清单'!C176&lt;&gt;0),'2.报价结算清单'!C176,"")</f>
        <v/>
      </c>
      <c r="D170" s="216" t="str">
        <f>IF(AND('2.报价结算清单'!$P176&gt;0,'2.报价结算清单'!$B176&lt;&gt;0,'2.报价结算清单'!D176&lt;&gt;0),'2.报价结算清单'!D176,"")</f>
        <v/>
      </c>
      <c r="E170" s="216" t="str">
        <f>IF(AND('2.报价结算清单'!$P176&gt;0,'2.报价结算清单'!$B176&lt;&gt;0,'2.报价结算清单'!E176&lt;&gt;0),'2.报价结算清单'!E176,"")</f>
        <v/>
      </c>
      <c r="F170" s="233" t="str">
        <f>_xlfn.IFNA(IF($A170="","",IF(VLOOKUP($A170,'3.框架内物料'!$A:$I,2,0)="","",VLOOKUP($A170,'3.框架内物料'!$A:$I,2,0))),"")</f>
        <v/>
      </c>
      <c r="G170" s="214" t="str">
        <f>IF(AND('2.报价结算清单'!$P176&gt;0,'2.报价结算清单'!$B176&lt;&gt;0,'2.报价结算清单'!H176&lt;&gt;0),'2.报价结算清单'!H176,"")</f>
        <v/>
      </c>
      <c r="H170" s="234" t="str">
        <f>IF(AND('2.报价结算清单'!$P176&gt;0,'2.报价结算清单'!$B176&lt;&gt;0,'2.报价结算清单'!$F176&lt;&gt;0),'2.报价结算清单'!J176,"")</f>
        <v/>
      </c>
      <c r="I170" s="233" t="str">
        <f>IF(AND('2.报价结算清单'!$P176&gt;0,'2.报价结算清单'!$B176&lt;&gt;0,'2.报价结算清单'!$F176&lt;&gt;0),'2.报价结算清单'!L176,"")</f>
        <v/>
      </c>
      <c r="J170" s="233" t="str">
        <f>IF(AND('2.报价结算清单'!$P176&gt;0,'2.报价结算清单'!$B176&lt;&gt;0,'2.报价结算清单'!I176&lt;&gt;0),'2.报价结算清单'!I176,"")</f>
        <v/>
      </c>
      <c r="K170" s="233" t="str">
        <f>IF(AND('2.报价结算清单'!$P176&gt;0,'2.报价结算清单'!$B176&lt;&gt;0,'2.报价结算清单'!$F176&lt;&gt;0),'2.报价结算清单'!N176,"")</f>
        <v/>
      </c>
      <c r="L170" s="233" t="str">
        <f>IF(AND('2.报价结算清单'!$P176&gt;0,'2.报价结算清单'!$B176&lt;&gt;0,'2.报价结算清单'!I176&lt;&gt;0),"天","")</f>
        <v/>
      </c>
      <c r="M170" s="236" t="str">
        <f t="shared" si="8"/>
        <v/>
      </c>
      <c r="N170" s="216" t="str">
        <f t="shared" si="9"/>
        <v/>
      </c>
      <c r="O170" s="216" t="str">
        <f>IF(AND('2.报价结算清单'!$P176&gt;0,'2.报价结算清单'!$B176&lt;&gt;0,'2.报价结算清单'!S176&lt;&gt;0),'2.报价结算清单'!S176,"")</f>
        <v/>
      </c>
      <c r="P170" s="216" t="str">
        <f>IF(AND('2.报价结算清单'!$P176&gt;0,'2.报价结算清单'!$B176&lt;&gt;0,'2.报价结算清单'!T176&lt;&gt;0),'2.报价结算清单'!T176,"")</f>
        <v/>
      </c>
      <c r="Q170" s="216" t="str">
        <f>IF(F170="",J170,VLOOKUP(F170,框架条目清单!A:K,4,FALSE))</f>
        <v/>
      </c>
      <c r="R170" s="237" t="str">
        <f>IF($A170="","",'2.报价结算清单'!$K$86)</f>
        <v/>
      </c>
      <c r="S170" s="236" t="str">
        <f>IF($A170="","",'2.报价结算清单'!$E$86)</f>
        <v/>
      </c>
      <c r="T170" s="216" t="str">
        <f>IF(F170="","",VLOOKUP(F170,框架条目清单!A:K,7,FALSE))</f>
        <v/>
      </c>
      <c r="U170" s="216" t="str">
        <f>IF(F170="","",VLOOKUP(F170,框架条目清单!A:K,8,FALSE))</f>
        <v/>
      </c>
      <c r="V170" s="216" t="str">
        <f>IF(F170="","",VLOOKUP(F170,框架条目清单!A:K,9,FALSE))</f>
        <v/>
      </c>
    </row>
    <row r="171" spans="1:22">
      <c r="A171" s="216" t="str">
        <f>IF(AND('2.报价结算清单'!$P177&gt;0,'2.报价结算清单'!$B177&lt;&gt;0,'2.报价结算清单'!$F177&lt;&gt;0),'2.报价结算清单'!$F177,"")</f>
        <v/>
      </c>
      <c r="B171" s="216" t="str">
        <f>_xlfn.IFNA(VLOOKUP(A171,'3.框架内物料'!$A:$I,3,0),A171)</f>
        <v/>
      </c>
      <c r="C171" s="216" t="str">
        <f>IF(AND('2.报价结算清单'!$P177&gt;0,'2.报价结算清单'!$B177&lt;&gt;0,'2.报价结算清单'!C177&lt;&gt;0),'2.报价结算清单'!C177,"")</f>
        <v/>
      </c>
      <c r="D171" s="216" t="str">
        <f>IF(AND('2.报价结算清单'!$P177&gt;0,'2.报价结算清单'!$B177&lt;&gt;0,'2.报价结算清单'!D177&lt;&gt;0),'2.报价结算清单'!D177,"")</f>
        <v/>
      </c>
      <c r="E171" s="216" t="str">
        <f>IF(AND('2.报价结算清单'!$P177&gt;0,'2.报价结算清单'!$B177&lt;&gt;0,'2.报价结算清单'!E177&lt;&gt;0),'2.报价结算清单'!E177,"")</f>
        <v/>
      </c>
      <c r="F171" s="233" t="str">
        <f>_xlfn.IFNA(IF($A171="","",IF(VLOOKUP($A171,'3.框架内物料'!$A:$I,2,0)="","",VLOOKUP($A171,'3.框架内物料'!$A:$I,2,0))),"")</f>
        <v/>
      </c>
      <c r="G171" s="214" t="str">
        <f>IF(AND('2.报价结算清单'!$P177&gt;0,'2.报价结算清单'!$B177&lt;&gt;0,'2.报价结算清单'!H177&lt;&gt;0),'2.报价结算清单'!H177,"")</f>
        <v/>
      </c>
      <c r="H171" s="234" t="str">
        <f>IF(AND('2.报价结算清单'!$P177&gt;0,'2.报价结算清单'!$B177&lt;&gt;0,'2.报价结算清单'!$F177&lt;&gt;0),'2.报价结算清单'!J177,"")</f>
        <v/>
      </c>
      <c r="I171" s="233" t="str">
        <f>IF(AND('2.报价结算清单'!$P177&gt;0,'2.报价结算清单'!$B177&lt;&gt;0,'2.报价结算清单'!$F177&lt;&gt;0),'2.报价结算清单'!L177,"")</f>
        <v/>
      </c>
      <c r="J171" s="233" t="str">
        <f>IF(AND('2.报价结算清单'!$P177&gt;0,'2.报价结算清单'!$B177&lt;&gt;0,'2.报价结算清单'!I177&lt;&gt;0),'2.报价结算清单'!I177,"")</f>
        <v/>
      </c>
      <c r="K171" s="233" t="str">
        <f>IF(AND('2.报价结算清单'!$P177&gt;0,'2.报价结算清单'!$B177&lt;&gt;0,'2.报价结算清单'!$F177&lt;&gt;0),'2.报价结算清单'!N177,"")</f>
        <v/>
      </c>
      <c r="L171" s="233" t="str">
        <f>IF(AND('2.报价结算清单'!$P177&gt;0,'2.报价结算清单'!$B177&lt;&gt;0,'2.报价结算清单'!I177&lt;&gt;0),"天","")</f>
        <v/>
      </c>
      <c r="M171" s="236" t="str">
        <f t="shared" si="8"/>
        <v/>
      </c>
      <c r="N171" s="216" t="str">
        <f t="shared" si="9"/>
        <v/>
      </c>
      <c r="O171" s="216" t="str">
        <f>IF(AND('2.报价结算清单'!$P177&gt;0,'2.报价结算清单'!$B177&lt;&gt;0,'2.报价结算清单'!S177&lt;&gt;0),'2.报价结算清单'!S177,"")</f>
        <v/>
      </c>
      <c r="P171" s="216" t="str">
        <f>IF(AND('2.报价结算清单'!$P177&gt;0,'2.报价结算清单'!$B177&lt;&gt;0,'2.报价结算清单'!T177&lt;&gt;0),'2.报价结算清单'!T177,"")</f>
        <v/>
      </c>
      <c r="Q171" s="216" t="str">
        <f>IF(F171="",J171,VLOOKUP(F171,框架条目清单!A:K,4,FALSE))</f>
        <v/>
      </c>
      <c r="R171" s="237" t="str">
        <f>IF($A171="","",'2.报价结算清单'!$K$86)</f>
        <v/>
      </c>
      <c r="S171" s="236" t="str">
        <f>IF($A171="","",'2.报价结算清单'!$E$86)</f>
        <v/>
      </c>
      <c r="T171" s="216" t="str">
        <f>IF(F171="","",VLOOKUP(F171,框架条目清单!A:K,7,FALSE))</f>
        <v/>
      </c>
      <c r="U171" s="216" t="str">
        <f>IF(F171="","",VLOOKUP(F171,框架条目清单!A:K,8,FALSE))</f>
        <v/>
      </c>
      <c r="V171" s="216" t="str">
        <f>IF(F171="","",VLOOKUP(F171,框架条目清单!A:K,9,FALSE))</f>
        <v/>
      </c>
    </row>
    <row r="172" spans="1:22">
      <c r="A172" s="216" t="str">
        <f>IF(AND('2.报价结算清单'!$P178&gt;0,'2.报价结算清单'!$B178&lt;&gt;0,'2.报价结算清单'!$F178&lt;&gt;0),'2.报价结算清单'!$F178,"")</f>
        <v/>
      </c>
      <c r="B172" s="216" t="str">
        <f>_xlfn.IFNA(VLOOKUP(A172,'3.框架内物料'!$A:$I,3,0),A172)</f>
        <v/>
      </c>
      <c r="C172" s="216" t="str">
        <f>IF(AND('2.报价结算清单'!$P178&gt;0,'2.报价结算清单'!$B178&lt;&gt;0,'2.报价结算清单'!C178&lt;&gt;0),'2.报价结算清单'!C178,"")</f>
        <v/>
      </c>
      <c r="D172" s="216" t="str">
        <f>IF(AND('2.报价结算清单'!$P178&gt;0,'2.报价结算清单'!$B178&lt;&gt;0,'2.报价结算清单'!D178&lt;&gt;0),'2.报价结算清单'!D178,"")</f>
        <v/>
      </c>
      <c r="E172" s="216" t="str">
        <f>IF(AND('2.报价结算清单'!$P178&gt;0,'2.报价结算清单'!$B178&lt;&gt;0,'2.报价结算清单'!E178&lt;&gt;0),'2.报价结算清单'!E178,"")</f>
        <v/>
      </c>
      <c r="F172" s="233" t="str">
        <f>_xlfn.IFNA(IF($A172="","",IF(VLOOKUP($A172,'3.框架内物料'!$A:$I,2,0)="","",VLOOKUP($A172,'3.框架内物料'!$A:$I,2,0))),"")</f>
        <v/>
      </c>
      <c r="G172" s="214" t="str">
        <f>IF(AND('2.报价结算清单'!$P178&gt;0,'2.报价结算清单'!$B178&lt;&gt;0,'2.报价结算清单'!H178&lt;&gt;0),'2.报价结算清单'!H178,"")</f>
        <v/>
      </c>
      <c r="H172" s="234" t="str">
        <f>IF(AND('2.报价结算清单'!$P178&gt;0,'2.报价结算清单'!$B178&lt;&gt;0,'2.报价结算清单'!$F178&lt;&gt;0),'2.报价结算清单'!J178,"")</f>
        <v/>
      </c>
      <c r="I172" s="233" t="str">
        <f>IF(AND('2.报价结算清单'!$P178&gt;0,'2.报价结算清单'!$B178&lt;&gt;0,'2.报价结算清单'!$F178&lt;&gt;0),'2.报价结算清单'!L178,"")</f>
        <v/>
      </c>
      <c r="J172" s="233" t="str">
        <f>IF(AND('2.报价结算清单'!$P178&gt;0,'2.报价结算清单'!$B178&lt;&gt;0,'2.报价结算清单'!I178&lt;&gt;0),'2.报价结算清单'!I178,"")</f>
        <v/>
      </c>
      <c r="K172" s="233" t="str">
        <f>IF(AND('2.报价结算清单'!$P178&gt;0,'2.报价结算清单'!$B178&lt;&gt;0,'2.报价结算清单'!$F178&lt;&gt;0),'2.报价结算清单'!N178,"")</f>
        <v/>
      </c>
      <c r="L172" s="233" t="str">
        <f>IF(AND('2.报价结算清单'!$P178&gt;0,'2.报价结算清单'!$B178&lt;&gt;0,'2.报价结算清单'!I178&lt;&gt;0),"天","")</f>
        <v/>
      </c>
      <c r="M172" s="236" t="str">
        <f t="shared" si="8"/>
        <v/>
      </c>
      <c r="N172" s="216" t="str">
        <f t="shared" si="9"/>
        <v/>
      </c>
      <c r="O172" s="216" t="str">
        <f>IF(AND('2.报价结算清单'!$P178&gt;0,'2.报价结算清单'!$B178&lt;&gt;0,'2.报价结算清单'!S178&lt;&gt;0),'2.报价结算清单'!S178,"")</f>
        <v/>
      </c>
      <c r="P172" s="216" t="str">
        <f>IF(AND('2.报价结算清单'!$P178&gt;0,'2.报价结算清单'!$B178&lt;&gt;0,'2.报价结算清单'!T178&lt;&gt;0),'2.报价结算清单'!T178,"")</f>
        <v/>
      </c>
      <c r="Q172" s="216" t="str">
        <f>IF(F172="",J172,VLOOKUP(F172,框架条目清单!A:K,4,FALSE))</f>
        <v/>
      </c>
      <c r="R172" s="237" t="str">
        <f>IF($A172="","",'2.报价结算清单'!$K$86)</f>
        <v/>
      </c>
      <c r="S172" s="236" t="str">
        <f>IF($A172="","",'2.报价结算清单'!$E$86)</f>
        <v/>
      </c>
      <c r="T172" s="216" t="str">
        <f>IF(F172="","",VLOOKUP(F172,框架条目清单!A:K,7,FALSE))</f>
        <v/>
      </c>
      <c r="U172" s="216" t="str">
        <f>IF(F172="","",VLOOKUP(F172,框架条目清单!A:K,8,FALSE))</f>
        <v/>
      </c>
      <c r="V172" s="216" t="str">
        <f>IF(F172="","",VLOOKUP(F172,框架条目清单!A:K,9,FALSE))</f>
        <v/>
      </c>
    </row>
    <row r="173" spans="1:22">
      <c r="A173" s="216" t="str">
        <f>IF(AND('2.报价结算清单'!$P179&gt;0,'2.报价结算清单'!$B179&lt;&gt;0,'2.报价结算清单'!$F179&lt;&gt;0),'2.报价结算清单'!$F179,"")</f>
        <v/>
      </c>
      <c r="B173" s="216" t="str">
        <f>_xlfn.IFNA(VLOOKUP(A173,'3.框架内物料'!$A:$I,3,0),A173)</f>
        <v/>
      </c>
      <c r="C173" s="216" t="str">
        <f>IF(AND('2.报价结算清单'!$P179&gt;0,'2.报价结算清单'!$B179&lt;&gt;0,'2.报价结算清单'!C179&lt;&gt;0),'2.报价结算清单'!C179,"")</f>
        <v/>
      </c>
      <c r="D173" s="216" t="str">
        <f>IF(AND('2.报价结算清单'!$P179&gt;0,'2.报价结算清单'!$B179&lt;&gt;0,'2.报价结算清单'!D179&lt;&gt;0),'2.报价结算清单'!D179,"")</f>
        <v/>
      </c>
      <c r="E173" s="216" t="str">
        <f>IF(AND('2.报价结算清单'!$P179&gt;0,'2.报价结算清单'!$B179&lt;&gt;0,'2.报价结算清单'!E179&lt;&gt;0),'2.报价结算清单'!E179,"")</f>
        <v/>
      </c>
      <c r="F173" s="233" t="str">
        <f>_xlfn.IFNA(IF($A173="","",IF(VLOOKUP($A173,'3.框架内物料'!$A:$I,2,0)="","",VLOOKUP($A173,'3.框架内物料'!$A:$I,2,0))),"")</f>
        <v/>
      </c>
      <c r="G173" s="214" t="str">
        <f>IF(AND('2.报价结算清单'!$P179&gt;0,'2.报价结算清单'!$B179&lt;&gt;0,'2.报价结算清单'!H179&lt;&gt;0),'2.报价结算清单'!H179,"")</f>
        <v/>
      </c>
      <c r="H173" s="234" t="str">
        <f>IF(AND('2.报价结算清单'!$P179&gt;0,'2.报价结算清单'!$B179&lt;&gt;0,'2.报价结算清单'!$F179&lt;&gt;0),'2.报价结算清单'!J179,"")</f>
        <v/>
      </c>
      <c r="I173" s="233" t="str">
        <f>IF(AND('2.报价结算清单'!$P179&gt;0,'2.报价结算清单'!$B179&lt;&gt;0,'2.报价结算清单'!$F179&lt;&gt;0),'2.报价结算清单'!L179,"")</f>
        <v/>
      </c>
      <c r="J173" s="233" t="str">
        <f>IF(AND('2.报价结算清单'!$P179&gt;0,'2.报价结算清单'!$B179&lt;&gt;0,'2.报价结算清单'!I179&lt;&gt;0),'2.报价结算清单'!I179,"")</f>
        <v/>
      </c>
      <c r="K173" s="233" t="str">
        <f>IF(AND('2.报价结算清单'!$P179&gt;0,'2.报价结算清单'!$B179&lt;&gt;0,'2.报价结算清单'!$F179&lt;&gt;0),'2.报价结算清单'!N179,"")</f>
        <v/>
      </c>
      <c r="L173" s="233" t="str">
        <f>IF(AND('2.报价结算清单'!$P179&gt;0,'2.报价结算清单'!$B179&lt;&gt;0,'2.报价结算清单'!I179&lt;&gt;0),"天","")</f>
        <v/>
      </c>
      <c r="M173" s="236" t="str">
        <f t="shared" si="8"/>
        <v/>
      </c>
      <c r="N173" s="216" t="str">
        <f t="shared" si="9"/>
        <v/>
      </c>
      <c r="O173" s="216" t="str">
        <f>IF(AND('2.报价结算清单'!$P179&gt;0,'2.报价结算清单'!$B179&lt;&gt;0,'2.报价结算清单'!S179&lt;&gt;0),'2.报价结算清单'!S179,"")</f>
        <v/>
      </c>
      <c r="P173" s="216" t="str">
        <f>IF(AND('2.报价结算清单'!$P179&gt;0,'2.报价结算清单'!$B179&lt;&gt;0,'2.报价结算清单'!T179&lt;&gt;0),'2.报价结算清单'!T179,"")</f>
        <v/>
      </c>
      <c r="Q173" s="216" t="str">
        <f>IF(F173="",J173,VLOOKUP(F173,框架条目清单!A:K,4,FALSE))</f>
        <v/>
      </c>
      <c r="R173" s="237" t="str">
        <f>IF($A173="","",'2.报价结算清单'!$K$86)</f>
        <v/>
      </c>
      <c r="S173" s="236" t="str">
        <f>IF($A173="","",'2.报价结算清单'!$E$86)</f>
        <v/>
      </c>
      <c r="T173" s="216" t="str">
        <f>IF(F173="","",VLOOKUP(F173,框架条目清单!A:K,7,FALSE))</f>
        <v/>
      </c>
      <c r="U173" s="216" t="str">
        <f>IF(F173="","",VLOOKUP(F173,框架条目清单!A:K,8,FALSE))</f>
        <v/>
      </c>
      <c r="V173" s="216" t="str">
        <f>IF(F173="","",VLOOKUP(F173,框架条目清单!A:K,9,FALSE))</f>
        <v/>
      </c>
    </row>
    <row r="174" spans="1:22">
      <c r="A174" s="216" t="str">
        <f>IF(AND('2.报价结算清单'!$P180&gt;0,'2.报价结算清单'!$B180&lt;&gt;0,'2.报价结算清单'!$F180&lt;&gt;0),'2.报价结算清单'!$F180,"")</f>
        <v/>
      </c>
      <c r="B174" s="216" t="str">
        <f>_xlfn.IFNA(VLOOKUP(A174,'3.框架内物料'!$A:$I,3,0),A174)</f>
        <v/>
      </c>
      <c r="C174" s="216" t="str">
        <f>IF(AND('2.报价结算清单'!$P180&gt;0,'2.报价结算清单'!$B180&lt;&gt;0,'2.报价结算清单'!C180&lt;&gt;0),'2.报价结算清单'!C180,"")</f>
        <v/>
      </c>
      <c r="D174" s="216" t="str">
        <f>IF(AND('2.报价结算清单'!$P180&gt;0,'2.报价结算清单'!$B180&lt;&gt;0,'2.报价结算清单'!D180&lt;&gt;0),'2.报价结算清单'!D180,"")</f>
        <v/>
      </c>
      <c r="E174" s="216" t="str">
        <f>IF(AND('2.报价结算清单'!$P180&gt;0,'2.报价结算清单'!$B180&lt;&gt;0,'2.报价结算清单'!E180&lt;&gt;0),'2.报价结算清单'!E180,"")</f>
        <v/>
      </c>
      <c r="F174" s="233" t="str">
        <f>_xlfn.IFNA(IF($A174="","",IF(VLOOKUP($A174,'3.框架内物料'!$A:$I,2,0)="","",VLOOKUP($A174,'3.框架内物料'!$A:$I,2,0))),"")</f>
        <v/>
      </c>
      <c r="G174" s="214" t="str">
        <f>IF(AND('2.报价结算清单'!$P180&gt;0,'2.报价结算清单'!$B180&lt;&gt;0,'2.报价结算清单'!H180&lt;&gt;0),'2.报价结算清单'!H180,"")</f>
        <v/>
      </c>
      <c r="H174" s="234" t="str">
        <f>IF(AND('2.报价结算清单'!$P180&gt;0,'2.报价结算清单'!$B180&lt;&gt;0,'2.报价结算清单'!$F180&lt;&gt;0),'2.报价结算清单'!J180,"")</f>
        <v/>
      </c>
      <c r="I174" s="233" t="str">
        <f>IF(AND('2.报价结算清单'!$P180&gt;0,'2.报价结算清单'!$B180&lt;&gt;0,'2.报价结算清单'!$F180&lt;&gt;0),'2.报价结算清单'!L180,"")</f>
        <v/>
      </c>
      <c r="J174" s="233" t="str">
        <f>IF(AND('2.报价结算清单'!$P180&gt;0,'2.报价结算清单'!$B180&lt;&gt;0,'2.报价结算清单'!I180&lt;&gt;0),'2.报价结算清单'!I180,"")</f>
        <v/>
      </c>
      <c r="K174" s="233" t="str">
        <f>IF(AND('2.报价结算清单'!$P180&gt;0,'2.报价结算清单'!$B180&lt;&gt;0,'2.报价结算清单'!$F180&lt;&gt;0),'2.报价结算清单'!N180,"")</f>
        <v/>
      </c>
      <c r="L174" s="233" t="str">
        <f>IF(AND('2.报价结算清单'!$P180&gt;0,'2.报价结算清单'!$B180&lt;&gt;0,'2.报价结算清单'!I180&lt;&gt;0),"天","")</f>
        <v/>
      </c>
      <c r="M174" s="236" t="str">
        <f t="shared" si="8"/>
        <v/>
      </c>
      <c r="N174" s="216" t="str">
        <f t="shared" si="9"/>
        <v/>
      </c>
      <c r="O174" s="216" t="str">
        <f>IF(AND('2.报价结算清单'!$P180&gt;0,'2.报价结算清单'!$B180&lt;&gt;0,'2.报价结算清单'!S180&lt;&gt;0),'2.报价结算清单'!S180,"")</f>
        <v/>
      </c>
      <c r="P174" s="216" t="str">
        <f>IF(AND('2.报价结算清单'!$P180&gt;0,'2.报价结算清单'!$B180&lt;&gt;0,'2.报价结算清单'!T180&lt;&gt;0),'2.报价结算清单'!T180,"")</f>
        <v/>
      </c>
      <c r="Q174" s="216" t="str">
        <f>IF(F174="",J174,VLOOKUP(F174,框架条目清单!A:K,4,FALSE))</f>
        <v/>
      </c>
      <c r="R174" s="237" t="str">
        <f>IF($A174="","",'2.报价结算清单'!$K$86)</f>
        <v/>
      </c>
      <c r="S174" s="236" t="str">
        <f>IF($A174="","",'2.报价结算清单'!$E$86)</f>
        <v/>
      </c>
      <c r="T174" s="216" t="str">
        <f>IF(F174="","",VLOOKUP(F174,框架条目清单!A:K,7,FALSE))</f>
        <v/>
      </c>
      <c r="U174" s="216" t="str">
        <f>IF(F174="","",VLOOKUP(F174,框架条目清单!A:K,8,FALSE))</f>
        <v/>
      </c>
      <c r="V174" s="216" t="str">
        <f>IF(F174="","",VLOOKUP(F174,框架条目清单!A:K,9,FALSE))</f>
        <v/>
      </c>
    </row>
    <row r="175" spans="1:22">
      <c r="A175" s="216" t="str">
        <f>IF(AND('2.报价结算清单'!$P181&gt;0,'2.报价结算清单'!$B181&lt;&gt;0,'2.报价结算清单'!$F181&lt;&gt;0),'2.报价结算清单'!$F181,"")</f>
        <v/>
      </c>
      <c r="B175" s="216" t="str">
        <f>_xlfn.IFNA(VLOOKUP(A175,'3.框架内物料'!$A:$I,3,0),A175)</f>
        <v/>
      </c>
      <c r="C175" s="216" t="str">
        <f>IF(AND('2.报价结算清单'!$P181&gt;0,'2.报价结算清单'!$B181&lt;&gt;0,'2.报价结算清单'!C181&lt;&gt;0),'2.报价结算清单'!C181,"")</f>
        <v/>
      </c>
      <c r="D175" s="216" t="str">
        <f>IF(AND('2.报价结算清单'!$P181&gt;0,'2.报价结算清单'!$B181&lt;&gt;0,'2.报价结算清单'!D181&lt;&gt;0),'2.报价结算清单'!D181,"")</f>
        <v/>
      </c>
      <c r="E175" s="216" t="str">
        <f>IF(AND('2.报价结算清单'!$P181&gt;0,'2.报价结算清单'!$B181&lt;&gt;0,'2.报价结算清单'!E181&lt;&gt;0),'2.报价结算清单'!E181,"")</f>
        <v/>
      </c>
      <c r="F175" s="233" t="str">
        <f>_xlfn.IFNA(IF($A175="","",IF(VLOOKUP($A175,'3.框架内物料'!$A:$I,2,0)="","",VLOOKUP($A175,'3.框架内物料'!$A:$I,2,0))),"")</f>
        <v/>
      </c>
      <c r="G175" s="214" t="str">
        <f>IF(AND('2.报价结算清单'!$P181&gt;0,'2.报价结算清单'!$B181&lt;&gt;0,'2.报价结算清单'!H181&lt;&gt;0),'2.报价结算清单'!H181,"")</f>
        <v/>
      </c>
      <c r="H175" s="234" t="str">
        <f>IF(AND('2.报价结算清单'!$P181&gt;0,'2.报价结算清单'!$B181&lt;&gt;0,'2.报价结算清单'!$F181&lt;&gt;0),'2.报价结算清单'!J181,"")</f>
        <v/>
      </c>
      <c r="I175" s="233" t="str">
        <f>IF(AND('2.报价结算清单'!$P181&gt;0,'2.报价结算清单'!$B181&lt;&gt;0,'2.报价结算清单'!$F181&lt;&gt;0),'2.报价结算清单'!L181,"")</f>
        <v/>
      </c>
      <c r="J175" s="233" t="str">
        <f>IF(AND('2.报价结算清单'!$P181&gt;0,'2.报价结算清单'!$B181&lt;&gt;0,'2.报价结算清单'!I181&lt;&gt;0),'2.报价结算清单'!I181,"")</f>
        <v/>
      </c>
      <c r="K175" s="233" t="str">
        <f>IF(AND('2.报价结算清单'!$P181&gt;0,'2.报价结算清单'!$B181&lt;&gt;0,'2.报价结算清单'!$F181&lt;&gt;0),'2.报价结算清单'!N181,"")</f>
        <v/>
      </c>
      <c r="L175" s="233" t="str">
        <f>IF(AND('2.报价结算清单'!$P181&gt;0,'2.报价结算清单'!$B181&lt;&gt;0,'2.报价结算清单'!I181&lt;&gt;0),"天","")</f>
        <v/>
      </c>
      <c r="M175" s="236" t="str">
        <f t="shared" si="8"/>
        <v/>
      </c>
      <c r="N175" s="216" t="str">
        <f t="shared" si="9"/>
        <v/>
      </c>
      <c r="O175" s="216" t="str">
        <f>IF(AND('2.报价结算清单'!$P181&gt;0,'2.报价结算清单'!$B181&lt;&gt;0,'2.报价结算清单'!S181&lt;&gt;0),'2.报价结算清单'!S181,"")</f>
        <v/>
      </c>
      <c r="P175" s="216" t="str">
        <f>IF(AND('2.报价结算清单'!$P181&gt;0,'2.报价结算清单'!$B181&lt;&gt;0,'2.报价结算清单'!T181&lt;&gt;0),'2.报价结算清单'!T181,"")</f>
        <v/>
      </c>
      <c r="Q175" s="216" t="str">
        <f>IF(F175="",J175,VLOOKUP(F175,框架条目清单!A:K,4,FALSE))</f>
        <v/>
      </c>
      <c r="R175" s="237" t="str">
        <f>IF($A175="","",'2.报价结算清单'!$K$86)</f>
        <v/>
      </c>
      <c r="S175" s="236" t="str">
        <f>IF($A175="","",'2.报价结算清单'!$E$86)</f>
        <v/>
      </c>
      <c r="T175" s="216" t="str">
        <f>IF(F175="","",VLOOKUP(F175,框架条目清单!A:K,7,FALSE))</f>
        <v/>
      </c>
      <c r="U175" s="216" t="str">
        <f>IF(F175="","",VLOOKUP(F175,框架条目清单!A:K,8,FALSE))</f>
        <v/>
      </c>
      <c r="V175" s="216" t="str">
        <f>IF(F175="","",VLOOKUP(F175,框架条目清单!A:K,9,FALSE))</f>
        <v/>
      </c>
    </row>
    <row r="176" spans="1:22">
      <c r="A176" s="216" t="str">
        <f>IF(AND('2.报价结算清单'!$P182&gt;0,'2.报价结算清单'!$B182&lt;&gt;0,'2.报价结算清单'!$F182&lt;&gt;0),'2.报价结算清单'!$F182,"")</f>
        <v/>
      </c>
      <c r="B176" s="216" t="str">
        <f>_xlfn.IFNA(VLOOKUP(A176,'3.框架内物料'!$A:$I,3,0),A176)</f>
        <v/>
      </c>
      <c r="C176" s="216" t="str">
        <f>IF(AND('2.报价结算清单'!$P182&gt;0,'2.报价结算清单'!$B182&lt;&gt;0,'2.报价结算清单'!C182&lt;&gt;0),'2.报价结算清单'!C182,"")</f>
        <v/>
      </c>
      <c r="D176" s="216" t="str">
        <f>IF(AND('2.报价结算清单'!$P182&gt;0,'2.报价结算清单'!$B182&lt;&gt;0,'2.报价结算清单'!D182&lt;&gt;0),'2.报价结算清单'!D182,"")</f>
        <v/>
      </c>
      <c r="E176" s="216" t="str">
        <f>IF(AND('2.报价结算清单'!$P182&gt;0,'2.报价结算清单'!$B182&lt;&gt;0,'2.报价结算清单'!E182&lt;&gt;0),'2.报价结算清单'!E182,"")</f>
        <v/>
      </c>
      <c r="F176" s="233" t="str">
        <f>_xlfn.IFNA(IF($A176="","",IF(VLOOKUP($A176,'3.框架内物料'!$A:$I,2,0)="","",VLOOKUP($A176,'3.框架内物料'!$A:$I,2,0))),"")</f>
        <v/>
      </c>
      <c r="G176" s="214" t="str">
        <f>IF(AND('2.报价结算清单'!$P182&gt;0,'2.报价结算清单'!$B182&lt;&gt;0,'2.报价结算清单'!H182&lt;&gt;0),'2.报价结算清单'!H182,"")</f>
        <v/>
      </c>
      <c r="H176" s="234" t="str">
        <f>IF(AND('2.报价结算清单'!$P182&gt;0,'2.报价结算清单'!$B182&lt;&gt;0,'2.报价结算清单'!$F182&lt;&gt;0),'2.报价结算清单'!J182,"")</f>
        <v/>
      </c>
      <c r="I176" s="233" t="str">
        <f>IF(AND('2.报价结算清单'!$P182&gt;0,'2.报价结算清单'!$B182&lt;&gt;0,'2.报价结算清单'!$F182&lt;&gt;0),'2.报价结算清单'!L182,"")</f>
        <v/>
      </c>
      <c r="J176" s="233" t="str">
        <f>IF(AND('2.报价结算清单'!$P182&gt;0,'2.报价结算清单'!$B182&lt;&gt;0,'2.报价结算清单'!I182&lt;&gt;0),'2.报价结算清单'!I182,"")</f>
        <v/>
      </c>
      <c r="K176" s="233" t="str">
        <f>IF(AND('2.报价结算清单'!$P182&gt;0,'2.报价结算清单'!$B182&lt;&gt;0,'2.报价结算清单'!$F182&lt;&gt;0),'2.报价结算清单'!N182,"")</f>
        <v/>
      </c>
      <c r="L176" s="233" t="str">
        <f>IF(AND('2.报价结算清单'!$P182&gt;0,'2.报价结算清单'!$B182&lt;&gt;0,'2.报价结算清单'!I182&lt;&gt;0),"天","")</f>
        <v/>
      </c>
      <c r="M176" s="236" t="str">
        <f t="shared" si="8"/>
        <v/>
      </c>
      <c r="N176" s="216" t="str">
        <f t="shared" si="9"/>
        <v/>
      </c>
      <c r="O176" s="216" t="str">
        <f>IF(AND('2.报价结算清单'!$P182&gt;0,'2.报价结算清单'!$B182&lt;&gt;0,'2.报价结算清单'!S182&lt;&gt;0),'2.报价结算清单'!S182,"")</f>
        <v/>
      </c>
      <c r="P176" s="216" t="str">
        <f>IF(AND('2.报价结算清单'!$P182&gt;0,'2.报价结算清单'!$B182&lt;&gt;0,'2.报价结算清单'!T182&lt;&gt;0),'2.报价结算清单'!T182,"")</f>
        <v/>
      </c>
      <c r="Q176" s="216" t="str">
        <f>IF(F176="",J176,VLOOKUP(F176,框架条目清单!A:K,4,FALSE))</f>
        <v/>
      </c>
      <c r="R176" s="237" t="str">
        <f>IF($A176="","",'2.报价结算清单'!$K$86)</f>
        <v/>
      </c>
      <c r="S176" s="236" t="str">
        <f>IF($A176="","",'2.报价结算清单'!$E$86)</f>
        <v/>
      </c>
      <c r="T176" s="216" t="str">
        <f>IF(F176="","",VLOOKUP(F176,框架条目清单!A:K,7,FALSE))</f>
        <v/>
      </c>
      <c r="U176" s="216" t="str">
        <f>IF(F176="","",VLOOKUP(F176,框架条目清单!A:K,8,FALSE))</f>
        <v/>
      </c>
      <c r="V176" s="216" t="str">
        <f>IF(F176="","",VLOOKUP(F176,框架条目清单!A:K,9,FALSE))</f>
        <v/>
      </c>
    </row>
    <row r="177" spans="1:22">
      <c r="A177" s="216" t="str">
        <f>IF(AND('2.报价结算清单'!$P183&gt;0,'2.报价结算清单'!$B183&lt;&gt;0,'2.报价结算清单'!$F183&lt;&gt;0),'2.报价结算清单'!$F183,"")</f>
        <v/>
      </c>
      <c r="B177" s="216" t="str">
        <f>_xlfn.IFNA(VLOOKUP(A177,'3.框架内物料'!$A:$I,3,0),A177)</f>
        <v/>
      </c>
      <c r="C177" s="216" t="str">
        <f>IF(AND('2.报价结算清单'!$P183&gt;0,'2.报价结算清单'!$B183&lt;&gt;0,'2.报价结算清单'!C183&lt;&gt;0),'2.报价结算清单'!C183,"")</f>
        <v/>
      </c>
      <c r="D177" s="216" t="str">
        <f>IF(AND('2.报价结算清单'!$P183&gt;0,'2.报价结算清单'!$B183&lt;&gt;0,'2.报价结算清单'!D183&lt;&gt;0),'2.报价结算清单'!D183,"")</f>
        <v/>
      </c>
      <c r="E177" s="216" t="str">
        <f>IF(AND('2.报价结算清单'!$P183&gt;0,'2.报价结算清单'!$B183&lt;&gt;0,'2.报价结算清单'!E183&lt;&gt;0),'2.报价结算清单'!E183,"")</f>
        <v/>
      </c>
      <c r="F177" s="233" t="str">
        <f>_xlfn.IFNA(IF($A177="","",IF(VLOOKUP($A177,'3.框架内物料'!$A:$I,2,0)="","",VLOOKUP($A177,'3.框架内物料'!$A:$I,2,0))),"")</f>
        <v/>
      </c>
      <c r="G177" s="214" t="str">
        <f>IF(AND('2.报价结算清单'!$P183&gt;0,'2.报价结算清单'!$B183&lt;&gt;0,'2.报价结算清单'!H183&lt;&gt;0),'2.报价结算清单'!H183,"")</f>
        <v/>
      </c>
      <c r="H177" s="234" t="str">
        <f>IF(AND('2.报价结算清单'!$P183&gt;0,'2.报价结算清单'!$B183&lt;&gt;0,'2.报价结算清单'!$F183&lt;&gt;0),'2.报价结算清单'!J183,"")</f>
        <v/>
      </c>
      <c r="I177" s="233" t="str">
        <f>IF(AND('2.报价结算清单'!$P183&gt;0,'2.报价结算清单'!$B183&lt;&gt;0,'2.报价结算清单'!$F183&lt;&gt;0),'2.报价结算清单'!L183,"")</f>
        <v/>
      </c>
      <c r="J177" s="233" t="str">
        <f>IF(AND('2.报价结算清单'!$P183&gt;0,'2.报价结算清单'!$B183&lt;&gt;0,'2.报价结算清单'!I183&lt;&gt;0),'2.报价结算清单'!I183,"")</f>
        <v/>
      </c>
      <c r="K177" s="233" t="str">
        <f>IF(AND('2.报价结算清单'!$P183&gt;0,'2.报价结算清单'!$B183&lt;&gt;0,'2.报价结算清单'!$F183&lt;&gt;0),'2.报价结算清单'!N183,"")</f>
        <v/>
      </c>
      <c r="L177" s="233" t="str">
        <f>IF(AND('2.报价结算清单'!$P183&gt;0,'2.报价结算清单'!$B183&lt;&gt;0,'2.报价结算清单'!I183&lt;&gt;0),"天","")</f>
        <v/>
      </c>
      <c r="M177" s="236" t="str">
        <f t="shared" si="8"/>
        <v/>
      </c>
      <c r="N177" s="216" t="str">
        <f t="shared" si="9"/>
        <v/>
      </c>
      <c r="O177" s="216" t="str">
        <f>IF(AND('2.报价结算清单'!$P183&gt;0,'2.报价结算清单'!$B183&lt;&gt;0,'2.报价结算清单'!S183&lt;&gt;0),'2.报价结算清单'!S183,"")</f>
        <v/>
      </c>
      <c r="P177" s="216" t="str">
        <f>IF(AND('2.报价结算清单'!$P183&gt;0,'2.报价结算清单'!$B183&lt;&gt;0,'2.报价结算清单'!T183&lt;&gt;0),'2.报价结算清单'!T183,"")</f>
        <v/>
      </c>
      <c r="Q177" s="216" t="str">
        <f>IF(F177="",J177,VLOOKUP(F177,框架条目清单!A:K,4,FALSE))</f>
        <v/>
      </c>
      <c r="R177" s="237" t="str">
        <f>IF($A177="","",'2.报价结算清单'!$K$86)</f>
        <v/>
      </c>
      <c r="S177" s="236" t="str">
        <f>IF($A177="","",'2.报价结算清单'!$E$86)</f>
        <v/>
      </c>
      <c r="T177" s="216" t="str">
        <f>IF(F177="","",VLOOKUP(F177,框架条目清单!A:K,7,FALSE))</f>
        <v/>
      </c>
      <c r="U177" s="216" t="str">
        <f>IF(F177="","",VLOOKUP(F177,框架条目清单!A:K,8,FALSE))</f>
        <v/>
      </c>
      <c r="V177" s="216" t="str">
        <f>IF(F177="","",VLOOKUP(F177,框架条目清单!A:K,9,FALSE))</f>
        <v/>
      </c>
    </row>
    <row r="178" spans="1:22">
      <c r="A178" s="216" t="str">
        <f>IF(AND('2.报价结算清单'!$P184&gt;0,'2.报价结算清单'!$B184&lt;&gt;0,'2.报价结算清单'!$F184&lt;&gt;0),'2.报价结算清单'!$F184,"")</f>
        <v/>
      </c>
      <c r="B178" s="216" t="str">
        <f>_xlfn.IFNA(VLOOKUP(A178,'3.框架内物料'!$A:$I,3,0),A178)</f>
        <v/>
      </c>
      <c r="C178" s="216" t="str">
        <f>IF(AND('2.报价结算清单'!$P184&gt;0,'2.报价结算清单'!$B184&lt;&gt;0,'2.报价结算清单'!C184&lt;&gt;0),'2.报价结算清单'!C184,"")</f>
        <v/>
      </c>
      <c r="D178" s="216" t="str">
        <f>IF(AND('2.报价结算清单'!$P184&gt;0,'2.报价结算清单'!$B184&lt;&gt;0,'2.报价结算清单'!D184&lt;&gt;0),'2.报价结算清单'!D184,"")</f>
        <v/>
      </c>
      <c r="E178" s="216" t="str">
        <f>IF(AND('2.报价结算清单'!$P184&gt;0,'2.报价结算清单'!$B184&lt;&gt;0,'2.报价结算清单'!E184&lt;&gt;0),'2.报价结算清单'!E184,"")</f>
        <v/>
      </c>
      <c r="F178" s="233" t="str">
        <f>_xlfn.IFNA(IF($A178="","",IF(VLOOKUP($A178,'3.框架内物料'!$A:$I,2,0)="","",VLOOKUP($A178,'3.框架内物料'!$A:$I,2,0))),"")</f>
        <v/>
      </c>
      <c r="G178" s="214" t="str">
        <f>IF(AND('2.报价结算清单'!$P184&gt;0,'2.报价结算清单'!$B184&lt;&gt;0,'2.报价结算清单'!H184&lt;&gt;0),'2.报价结算清单'!H184,"")</f>
        <v/>
      </c>
      <c r="H178" s="234" t="str">
        <f>IF(AND('2.报价结算清单'!$P184&gt;0,'2.报价结算清单'!$B184&lt;&gt;0,'2.报价结算清单'!$F184&lt;&gt;0),'2.报价结算清单'!J184,"")</f>
        <v/>
      </c>
      <c r="I178" s="233" t="str">
        <f>IF(AND('2.报价结算清单'!$P184&gt;0,'2.报价结算清单'!$B184&lt;&gt;0,'2.报价结算清单'!$F184&lt;&gt;0),'2.报价结算清单'!L184,"")</f>
        <v/>
      </c>
      <c r="J178" s="233" t="str">
        <f>IF(AND('2.报价结算清单'!$P184&gt;0,'2.报价结算清单'!$B184&lt;&gt;0,'2.报价结算清单'!I184&lt;&gt;0),'2.报价结算清单'!I184,"")</f>
        <v/>
      </c>
      <c r="K178" s="233" t="str">
        <f>IF(AND('2.报价结算清单'!$P184&gt;0,'2.报价结算清单'!$B184&lt;&gt;0,'2.报价结算清单'!$F184&lt;&gt;0),'2.报价结算清单'!N184,"")</f>
        <v/>
      </c>
      <c r="L178" s="233" t="str">
        <f>IF(AND('2.报价结算清单'!$P184&gt;0,'2.报价结算清单'!$B184&lt;&gt;0,'2.报价结算清单'!I184&lt;&gt;0),"天","")</f>
        <v/>
      </c>
      <c r="M178" s="236" t="str">
        <f t="shared" si="8"/>
        <v/>
      </c>
      <c r="N178" s="216" t="str">
        <f t="shared" si="9"/>
        <v/>
      </c>
      <c r="O178" s="216" t="str">
        <f>IF(AND('2.报价结算清单'!$P184&gt;0,'2.报价结算清单'!$B184&lt;&gt;0,'2.报价结算清单'!S184&lt;&gt;0),'2.报价结算清单'!S184,"")</f>
        <v/>
      </c>
      <c r="P178" s="216" t="str">
        <f>IF(AND('2.报价结算清单'!$P184&gt;0,'2.报价结算清单'!$B184&lt;&gt;0,'2.报价结算清单'!T184&lt;&gt;0),'2.报价结算清单'!T184,"")</f>
        <v/>
      </c>
      <c r="Q178" s="216" t="str">
        <f>IF(F178="",J178,VLOOKUP(F178,框架条目清单!A:K,4,FALSE))</f>
        <v/>
      </c>
      <c r="R178" s="237" t="str">
        <f>IF($A178="","",'2.报价结算清单'!$K$86)</f>
        <v/>
      </c>
      <c r="S178" s="236" t="str">
        <f>IF($A178="","",'2.报价结算清单'!$E$86)</f>
        <v/>
      </c>
      <c r="T178" s="216" t="str">
        <f>IF(F178="","",VLOOKUP(F178,框架条目清单!A:K,7,FALSE))</f>
        <v/>
      </c>
      <c r="U178" s="216" t="str">
        <f>IF(F178="","",VLOOKUP(F178,框架条目清单!A:K,8,FALSE))</f>
        <v/>
      </c>
      <c r="V178" s="216" t="str">
        <f>IF(F178="","",VLOOKUP(F178,框架条目清单!A:K,9,FALSE))</f>
        <v/>
      </c>
    </row>
    <row r="179" spans="1:22">
      <c r="A179" s="216" t="str">
        <f>IF(AND('2.报价结算清单'!$P185&gt;0,'2.报价结算清单'!$B185&lt;&gt;0,'2.报价结算清单'!$F185&lt;&gt;0),'2.报价结算清单'!$F185,"")</f>
        <v/>
      </c>
      <c r="B179" s="216" t="str">
        <f>_xlfn.IFNA(VLOOKUP(A179,'3.框架内物料'!$A:$I,3,0),A179)</f>
        <v/>
      </c>
      <c r="C179" s="216" t="str">
        <f>IF(AND('2.报价结算清单'!$P185&gt;0,'2.报价结算清单'!$B185&lt;&gt;0,'2.报价结算清单'!C185&lt;&gt;0),'2.报价结算清单'!C185,"")</f>
        <v/>
      </c>
      <c r="D179" s="216" t="str">
        <f>IF(AND('2.报价结算清单'!$P185&gt;0,'2.报价结算清单'!$B185&lt;&gt;0,'2.报价结算清单'!D185&lt;&gt;0),'2.报价结算清单'!D185,"")</f>
        <v/>
      </c>
      <c r="E179" s="216" t="str">
        <f>IF(AND('2.报价结算清单'!$P185&gt;0,'2.报价结算清单'!$B185&lt;&gt;0,'2.报价结算清单'!E185&lt;&gt;0),'2.报价结算清单'!E185,"")</f>
        <v/>
      </c>
      <c r="F179" s="233" t="str">
        <f>_xlfn.IFNA(IF($A179="","",IF(VLOOKUP($A179,'3.框架内物料'!$A:$I,2,0)="","",VLOOKUP($A179,'3.框架内物料'!$A:$I,2,0))),"")</f>
        <v/>
      </c>
      <c r="G179" s="214" t="str">
        <f>IF(AND('2.报价结算清单'!$P185&gt;0,'2.报价结算清单'!$B185&lt;&gt;0,'2.报价结算清单'!H185&lt;&gt;0),'2.报价结算清单'!H185,"")</f>
        <v/>
      </c>
      <c r="H179" s="234" t="str">
        <f>IF(AND('2.报价结算清单'!$P185&gt;0,'2.报价结算清单'!$B185&lt;&gt;0,'2.报价结算清单'!$F185&lt;&gt;0),'2.报价结算清单'!J185,"")</f>
        <v/>
      </c>
      <c r="I179" s="233" t="str">
        <f>IF(AND('2.报价结算清单'!$P185&gt;0,'2.报价结算清单'!$B185&lt;&gt;0,'2.报价结算清单'!$F185&lt;&gt;0),'2.报价结算清单'!L185,"")</f>
        <v/>
      </c>
      <c r="J179" s="233" t="str">
        <f>IF(AND('2.报价结算清单'!$P185&gt;0,'2.报价结算清单'!$B185&lt;&gt;0,'2.报价结算清单'!I185&lt;&gt;0),'2.报价结算清单'!I185,"")</f>
        <v/>
      </c>
      <c r="K179" s="233" t="str">
        <f>IF(AND('2.报价结算清单'!$P185&gt;0,'2.报价结算清单'!$B185&lt;&gt;0,'2.报价结算清单'!$F185&lt;&gt;0),'2.报价结算清单'!N185,"")</f>
        <v/>
      </c>
      <c r="L179" s="233" t="str">
        <f>IF(AND('2.报价结算清单'!$P185&gt;0,'2.报价结算清单'!$B185&lt;&gt;0,'2.报价结算清单'!I185&lt;&gt;0),"天","")</f>
        <v/>
      </c>
      <c r="M179" s="236" t="str">
        <f t="shared" si="8"/>
        <v/>
      </c>
      <c r="N179" s="216" t="str">
        <f t="shared" si="9"/>
        <v/>
      </c>
      <c r="O179" s="216" t="str">
        <f>IF(AND('2.报价结算清单'!$P185&gt;0,'2.报价结算清单'!$B185&lt;&gt;0,'2.报价结算清单'!S185&lt;&gt;0),'2.报价结算清单'!S185,"")</f>
        <v/>
      </c>
      <c r="P179" s="216" t="str">
        <f>IF(AND('2.报价结算清单'!$P185&gt;0,'2.报价结算清单'!$B185&lt;&gt;0,'2.报价结算清单'!T185&lt;&gt;0),'2.报价结算清单'!T185,"")</f>
        <v/>
      </c>
      <c r="Q179" s="216" t="str">
        <f>IF(F179="",J179,VLOOKUP(F179,框架条目清单!A:K,4,FALSE))</f>
        <v/>
      </c>
      <c r="R179" s="237" t="str">
        <f>IF($A179="","",'2.报价结算清单'!$K$86)</f>
        <v/>
      </c>
      <c r="S179" s="236" t="str">
        <f>IF($A179="","",'2.报价结算清单'!$E$86)</f>
        <v/>
      </c>
      <c r="T179" s="216" t="str">
        <f>IF(F179="","",VLOOKUP(F179,框架条目清单!A:K,7,FALSE))</f>
        <v/>
      </c>
      <c r="U179" s="216" t="str">
        <f>IF(F179="","",VLOOKUP(F179,框架条目清单!A:K,8,FALSE))</f>
        <v/>
      </c>
      <c r="V179" s="216" t="str">
        <f>IF(F179="","",VLOOKUP(F179,框架条目清单!A:K,9,FALSE))</f>
        <v/>
      </c>
    </row>
    <row r="180" spans="1:22">
      <c r="A180" s="216" t="str">
        <f>IF(AND('2.报价结算清单'!$P186&gt;0,'2.报价结算清单'!$B186&lt;&gt;0,'2.报价结算清单'!$F186&lt;&gt;0),'2.报价结算清单'!$F186,"")</f>
        <v/>
      </c>
      <c r="B180" s="216" t="str">
        <f>_xlfn.IFNA(VLOOKUP(A180,'3.框架内物料'!$A:$I,3,0),A180)</f>
        <v/>
      </c>
      <c r="C180" s="216" t="str">
        <f>IF(AND('2.报价结算清单'!$P186&gt;0,'2.报价结算清单'!$B186&lt;&gt;0,'2.报价结算清单'!C186&lt;&gt;0),'2.报价结算清单'!C186,"")</f>
        <v/>
      </c>
      <c r="D180" s="216" t="str">
        <f>IF(AND('2.报价结算清单'!$P186&gt;0,'2.报价结算清单'!$B186&lt;&gt;0,'2.报价结算清单'!D186&lt;&gt;0),'2.报价结算清单'!D186,"")</f>
        <v/>
      </c>
      <c r="E180" s="216" t="str">
        <f>IF(AND('2.报价结算清单'!$P186&gt;0,'2.报价结算清单'!$B186&lt;&gt;0,'2.报价结算清单'!E186&lt;&gt;0),'2.报价结算清单'!E186,"")</f>
        <v/>
      </c>
      <c r="F180" s="233" t="str">
        <f>_xlfn.IFNA(IF($A180="","",IF(VLOOKUP($A180,'3.框架内物料'!$A:$I,2,0)="","",VLOOKUP($A180,'3.框架内物料'!$A:$I,2,0))),"")</f>
        <v/>
      </c>
      <c r="G180" s="214" t="str">
        <f>IF(AND('2.报价结算清单'!$P186&gt;0,'2.报价结算清单'!$B186&lt;&gt;0,'2.报价结算清单'!H186&lt;&gt;0),'2.报价结算清单'!H186,"")</f>
        <v/>
      </c>
      <c r="H180" s="234" t="str">
        <f>IF(AND('2.报价结算清单'!$P186&gt;0,'2.报价结算清单'!$B186&lt;&gt;0,'2.报价结算清单'!$F186&lt;&gt;0),'2.报价结算清单'!J186,"")</f>
        <v/>
      </c>
      <c r="I180" s="233" t="str">
        <f>IF(AND('2.报价结算清单'!$P186&gt;0,'2.报价结算清单'!$B186&lt;&gt;0,'2.报价结算清单'!$F186&lt;&gt;0),'2.报价结算清单'!L186,"")</f>
        <v/>
      </c>
      <c r="J180" s="233" t="str">
        <f>IF(AND('2.报价结算清单'!$P186&gt;0,'2.报价结算清单'!$B186&lt;&gt;0,'2.报价结算清单'!I186&lt;&gt;0),'2.报价结算清单'!I186,"")</f>
        <v/>
      </c>
      <c r="K180" s="233" t="str">
        <f>IF(AND('2.报价结算清单'!$P186&gt;0,'2.报价结算清单'!$B186&lt;&gt;0,'2.报价结算清单'!$F186&lt;&gt;0),'2.报价结算清单'!N186,"")</f>
        <v/>
      </c>
      <c r="L180" s="233" t="str">
        <f>IF(AND('2.报价结算清单'!$P186&gt;0,'2.报价结算清单'!$B186&lt;&gt;0,'2.报价结算清单'!I186&lt;&gt;0),"天","")</f>
        <v/>
      </c>
      <c r="M180" s="236" t="str">
        <f t="shared" si="8"/>
        <v/>
      </c>
      <c r="N180" s="216" t="str">
        <f t="shared" si="9"/>
        <v/>
      </c>
      <c r="O180" s="216" t="str">
        <f>IF(AND('2.报价结算清单'!$P186&gt;0,'2.报价结算清单'!$B186&lt;&gt;0,'2.报价结算清单'!S186&lt;&gt;0),'2.报价结算清单'!S186,"")</f>
        <v/>
      </c>
      <c r="P180" s="216" t="str">
        <f>IF(AND('2.报价结算清单'!$P186&gt;0,'2.报价结算清单'!$B186&lt;&gt;0,'2.报价结算清单'!T186&lt;&gt;0),'2.报价结算清单'!T186,"")</f>
        <v/>
      </c>
      <c r="Q180" s="216" t="str">
        <f>IF(F180="",J180,VLOOKUP(F180,框架条目清单!A:K,4,FALSE))</f>
        <v/>
      </c>
      <c r="R180" s="237" t="str">
        <f>IF($A180="","",'2.报价结算清单'!$K$86)</f>
        <v/>
      </c>
      <c r="S180" s="236" t="str">
        <f>IF($A180="","",'2.报价结算清单'!$E$86)</f>
        <v/>
      </c>
      <c r="T180" s="216" t="str">
        <f>IF(F180="","",VLOOKUP(F180,框架条目清单!A:K,7,FALSE))</f>
        <v/>
      </c>
      <c r="U180" s="216" t="str">
        <f>IF(F180="","",VLOOKUP(F180,框架条目清单!A:K,8,FALSE))</f>
        <v/>
      </c>
      <c r="V180" s="216" t="str">
        <f>IF(F180="","",VLOOKUP(F180,框架条目清单!A:K,9,FALSE))</f>
        <v/>
      </c>
    </row>
    <row r="181" spans="1:22">
      <c r="A181" s="216" t="str">
        <f>IF(AND('2.报价结算清单'!$P187&gt;0,'2.报价结算清单'!$B187&lt;&gt;0,'2.报价结算清单'!$F187&lt;&gt;0),'2.报价结算清单'!$F187,"")</f>
        <v/>
      </c>
      <c r="B181" s="216" t="str">
        <f>_xlfn.IFNA(VLOOKUP(A181,'3.框架内物料'!$A:$I,3,0),A181)</f>
        <v/>
      </c>
      <c r="C181" s="216" t="str">
        <f>IF(AND('2.报价结算清单'!$P187&gt;0,'2.报价结算清单'!$B187&lt;&gt;0,'2.报价结算清单'!C187&lt;&gt;0),'2.报价结算清单'!C187,"")</f>
        <v/>
      </c>
      <c r="D181" s="216" t="str">
        <f>IF(AND('2.报价结算清单'!$P187&gt;0,'2.报价结算清单'!$B187&lt;&gt;0,'2.报价结算清单'!D187&lt;&gt;0),'2.报价结算清单'!D187,"")</f>
        <v/>
      </c>
      <c r="E181" s="216" t="str">
        <f>IF(AND('2.报价结算清单'!$P187&gt;0,'2.报价结算清单'!$B187&lt;&gt;0,'2.报价结算清单'!E187&lt;&gt;0),'2.报价结算清单'!E187,"")</f>
        <v/>
      </c>
      <c r="F181" s="233" t="str">
        <f>_xlfn.IFNA(IF($A181="","",IF(VLOOKUP($A181,'3.框架内物料'!$A:$I,2,0)="","",VLOOKUP($A181,'3.框架内物料'!$A:$I,2,0))),"")</f>
        <v/>
      </c>
      <c r="G181" s="214" t="str">
        <f>IF(AND('2.报价结算清单'!$P187&gt;0,'2.报价结算清单'!$B187&lt;&gt;0,'2.报价结算清单'!H187&lt;&gt;0),'2.报价结算清单'!H187,"")</f>
        <v/>
      </c>
      <c r="H181" s="234" t="str">
        <f>IF(AND('2.报价结算清单'!$P187&gt;0,'2.报价结算清单'!$B187&lt;&gt;0,'2.报价结算清单'!$F187&lt;&gt;0),'2.报价结算清单'!J187,"")</f>
        <v/>
      </c>
      <c r="I181" s="233" t="str">
        <f>IF(AND('2.报价结算清单'!$P187&gt;0,'2.报价结算清单'!$B187&lt;&gt;0,'2.报价结算清单'!$F187&lt;&gt;0),'2.报价结算清单'!L187,"")</f>
        <v/>
      </c>
      <c r="J181" s="233" t="str">
        <f>IF(AND('2.报价结算清单'!$P187&gt;0,'2.报价结算清单'!$B187&lt;&gt;0,'2.报价结算清单'!I187&lt;&gt;0),'2.报价结算清单'!I187,"")</f>
        <v/>
      </c>
      <c r="K181" s="233" t="str">
        <f>IF(AND('2.报价结算清单'!$P187&gt;0,'2.报价结算清单'!$B187&lt;&gt;0,'2.报价结算清单'!$F187&lt;&gt;0),'2.报价结算清单'!N187,"")</f>
        <v/>
      </c>
      <c r="L181" s="233" t="str">
        <f>IF(AND('2.报价结算清单'!$P187&gt;0,'2.报价结算清单'!$B187&lt;&gt;0,'2.报价结算清单'!I187&lt;&gt;0),"天","")</f>
        <v/>
      </c>
      <c r="M181" s="236" t="str">
        <f t="shared" si="8"/>
        <v/>
      </c>
      <c r="N181" s="216" t="str">
        <f t="shared" si="9"/>
        <v/>
      </c>
      <c r="O181" s="216" t="str">
        <f>IF(AND('2.报价结算清单'!$P187&gt;0,'2.报价结算清单'!$B187&lt;&gt;0,'2.报价结算清单'!S187&lt;&gt;0),'2.报价结算清单'!S187,"")</f>
        <v/>
      </c>
      <c r="P181" s="216" t="str">
        <f>IF(AND('2.报价结算清单'!$P187&gt;0,'2.报价结算清单'!$B187&lt;&gt;0,'2.报价结算清单'!T187&lt;&gt;0),'2.报价结算清单'!T187,"")</f>
        <v/>
      </c>
      <c r="Q181" s="216" t="str">
        <f>IF(F181="",J181,VLOOKUP(F181,框架条目清单!A:K,4,FALSE))</f>
        <v/>
      </c>
      <c r="R181" s="237" t="str">
        <f>IF($A181="","",'2.报价结算清单'!$K$86)</f>
        <v/>
      </c>
      <c r="S181" s="236" t="str">
        <f>IF($A181="","",'2.报价结算清单'!$E$86)</f>
        <v/>
      </c>
      <c r="T181" s="216" t="str">
        <f>IF(F181="","",VLOOKUP(F181,框架条目清单!A:K,7,FALSE))</f>
        <v/>
      </c>
      <c r="U181" s="216" t="str">
        <f>IF(F181="","",VLOOKUP(F181,框架条目清单!A:K,8,FALSE))</f>
        <v/>
      </c>
      <c r="V181" s="216" t="str">
        <f>IF(F181="","",VLOOKUP(F181,框架条目清单!A:K,9,FALSE))</f>
        <v/>
      </c>
    </row>
    <row r="182" spans="1:22">
      <c r="A182" s="216" t="str">
        <f>IF(AND('2.报价结算清单'!$P188&gt;0,'2.报价结算清单'!$B188&lt;&gt;0,'2.报价结算清单'!$F188&lt;&gt;0),'2.报价结算清单'!$F188,"")</f>
        <v/>
      </c>
      <c r="B182" s="216" t="str">
        <f>_xlfn.IFNA(VLOOKUP(A182,'3.框架内物料'!$A:$I,3,0),A182)</f>
        <v/>
      </c>
      <c r="C182" s="216" t="str">
        <f>IF(AND('2.报价结算清单'!$P188&gt;0,'2.报价结算清单'!$B188&lt;&gt;0,'2.报价结算清单'!C188&lt;&gt;0),'2.报价结算清单'!C188,"")</f>
        <v/>
      </c>
      <c r="D182" s="216" t="str">
        <f>IF(AND('2.报价结算清单'!$P188&gt;0,'2.报价结算清单'!$B188&lt;&gt;0,'2.报价结算清单'!D188&lt;&gt;0),'2.报价结算清单'!D188,"")</f>
        <v/>
      </c>
      <c r="E182" s="216" t="str">
        <f>IF(AND('2.报价结算清单'!$P188&gt;0,'2.报价结算清单'!$B188&lt;&gt;0,'2.报价结算清单'!E188&lt;&gt;0),'2.报价结算清单'!E188,"")</f>
        <v/>
      </c>
      <c r="F182" s="233" t="str">
        <f>_xlfn.IFNA(IF($A182="","",IF(VLOOKUP($A182,'3.框架内物料'!$A:$I,2,0)="","",VLOOKUP($A182,'3.框架内物料'!$A:$I,2,0))),"")</f>
        <v/>
      </c>
      <c r="G182" s="214" t="str">
        <f>IF(AND('2.报价结算清单'!$P188&gt;0,'2.报价结算清单'!$B188&lt;&gt;0,'2.报价结算清单'!H188&lt;&gt;0),'2.报价结算清单'!H188,"")</f>
        <v/>
      </c>
      <c r="H182" s="234" t="str">
        <f>IF(AND('2.报价结算清单'!$P188&gt;0,'2.报价结算清单'!$B188&lt;&gt;0,'2.报价结算清单'!$F188&lt;&gt;0),'2.报价结算清单'!J188,"")</f>
        <v/>
      </c>
      <c r="I182" s="233" t="str">
        <f>IF(AND('2.报价结算清单'!$P188&gt;0,'2.报价结算清单'!$B188&lt;&gt;0,'2.报价结算清单'!$F188&lt;&gt;0),'2.报价结算清单'!L188,"")</f>
        <v/>
      </c>
      <c r="J182" s="233" t="str">
        <f>IF(AND('2.报价结算清单'!$P188&gt;0,'2.报价结算清单'!$B188&lt;&gt;0,'2.报价结算清单'!I188&lt;&gt;0),'2.报价结算清单'!I188,"")</f>
        <v/>
      </c>
      <c r="K182" s="233" t="str">
        <f>IF(AND('2.报价结算清单'!$P188&gt;0,'2.报价结算清单'!$B188&lt;&gt;0,'2.报价结算清单'!$F188&lt;&gt;0),'2.报价结算清单'!N188,"")</f>
        <v/>
      </c>
      <c r="L182" s="233" t="str">
        <f>IF(AND('2.报价结算清单'!$P188&gt;0,'2.报价结算清单'!$B188&lt;&gt;0,'2.报价结算清单'!I188&lt;&gt;0),"天","")</f>
        <v/>
      </c>
      <c r="M182" s="236" t="str">
        <f t="shared" si="8"/>
        <v/>
      </c>
      <c r="N182" s="216" t="str">
        <f t="shared" si="9"/>
        <v/>
      </c>
      <c r="O182" s="216" t="str">
        <f>IF(AND('2.报价结算清单'!$P188&gt;0,'2.报价结算清单'!$B188&lt;&gt;0,'2.报价结算清单'!S188&lt;&gt;0),'2.报价结算清单'!S188,"")</f>
        <v/>
      </c>
      <c r="P182" s="216" t="str">
        <f>IF(AND('2.报价结算清单'!$P188&gt;0,'2.报价结算清单'!$B188&lt;&gt;0,'2.报价结算清单'!T188&lt;&gt;0),'2.报价结算清单'!T188,"")</f>
        <v/>
      </c>
      <c r="Q182" s="216" t="str">
        <f>IF(F182="",J182,VLOOKUP(F182,框架条目清单!A:K,4,FALSE))</f>
        <v/>
      </c>
      <c r="R182" s="237" t="str">
        <f>IF($A182="","",'2.报价结算清单'!$K$86)</f>
        <v/>
      </c>
      <c r="S182" s="236" t="str">
        <f>IF($A182="","",'2.报价结算清单'!$E$86)</f>
        <v/>
      </c>
      <c r="T182" s="216" t="str">
        <f>IF(F182="","",VLOOKUP(F182,框架条目清单!A:K,7,FALSE))</f>
        <v/>
      </c>
      <c r="U182" s="216" t="str">
        <f>IF(F182="","",VLOOKUP(F182,框架条目清单!A:K,8,FALSE))</f>
        <v/>
      </c>
      <c r="V182" s="216" t="str">
        <f>IF(F182="","",VLOOKUP(F182,框架条目清单!A:K,9,FALSE))</f>
        <v/>
      </c>
    </row>
    <row r="183" spans="1:22">
      <c r="A183" s="216" t="str">
        <f>IF(AND('2.报价结算清单'!$P189&gt;0,'2.报价结算清单'!$B189&lt;&gt;0,'2.报价结算清单'!$F189&lt;&gt;0),'2.报价结算清单'!$F189,"")</f>
        <v/>
      </c>
      <c r="B183" s="216" t="str">
        <f>_xlfn.IFNA(VLOOKUP(A183,'3.框架内物料'!$A:$I,3,0),A183)</f>
        <v/>
      </c>
      <c r="C183" s="216" t="str">
        <f>IF(AND('2.报价结算清单'!$P189&gt;0,'2.报价结算清单'!$B189&lt;&gt;0,'2.报价结算清单'!C189&lt;&gt;0),'2.报价结算清单'!C189,"")</f>
        <v/>
      </c>
      <c r="D183" s="216" t="str">
        <f>IF(AND('2.报价结算清单'!$P189&gt;0,'2.报价结算清单'!$B189&lt;&gt;0,'2.报价结算清单'!D189&lt;&gt;0),'2.报价结算清单'!D189,"")</f>
        <v/>
      </c>
      <c r="E183" s="216" t="str">
        <f>IF(AND('2.报价结算清单'!$P189&gt;0,'2.报价结算清单'!$B189&lt;&gt;0,'2.报价结算清单'!E189&lt;&gt;0),'2.报价结算清单'!E189,"")</f>
        <v/>
      </c>
      <c r="F183" s="233" t="str">
        <f>_xlfn.IFNA(IF($A183="","",IF(VLOOKUP($A183,'3.框架内物料'!$A:$I,2,0)="","",VLOOKUP($A183,'3.框架内物料'!$A:$I,2,0))),"")</f>
        <v/>
      </c>
      <c r="G183" s="214" t="str">
        <f>IF(AND('2.报价结算清单'!$P189&gt;0,'2.报价结算清单'!$B189&lt;&gt;0,'2.报价结算清单'!H189&lt;&gt;0),'2.报价结算清单'!H189,"")</f>
        <v/>
      </c>
      <c r="H183" s="234" t="str">
        <f>IF(AND('2.报价结算清单'!$P189&gt;0,'2.报价结算清单'!$B189&lt;&gt;0,'2.报价结算清单'!$F189&lt;&gt;0),'2.报价结算清单'!J189,"")</f>
        <v/>
      </c>
      <c r="I183" s="233" t="str">
        <f>IF(AND('2.报价结算清单'!$P189&gt;0,'2.报价结算清单'!$B189&lt;&gt;0,'2.报价结算清单'!$F189&lt;&gt;0),'2.报价结算清单'!L189,"")</f>
        <v/>
      </c>
      <c r="J183" s="233" t="str">
        <f>IF(AND('2.报价结算清单'!$P189&gt;0,'2.报价结算清单'!$B189&lt;&gt;0,'2.报价结算清单'!I189&lt;&gt;0),'2.报价结算清单'!I189,"")</f>
        <v/>
      </c>
      <c r="K183" s="233" t="str">
        <f>IF(AND('2.报价结算清单'!$P189&gt;0,'2.报价结算清单'!$B189&lt;&gt;0,'2.报价结算清单'!$F189&lt;&gt;0),'2.报价结算清单'!N189,"")</f>
        <v/>
      </c>
      <c r="L183" s="233" t="str">
        <f>IF(AND('2.报价结算清单'!$P189&gt;0,'2.报价结算清单'!$B189&lt;&gt;0,'2.报价结算清单'!I189&lt;&gt;0),"天","")</f>
        <v/>
      </c>
      <c r="M183" s="236" t="str">
        <f t="shared" si="8"/>
        <v/>
      </c>
      <c r="N183" s="216" t="str">
        <f t="shared" si="9"/>
        <v/>
      </c>
      <c r="O183" s="216" t="str">
        <f>IF(AND('2.报价结算清单'!$P189&gt;0,'2.报价结算清单'!$B189&lt;&gt;0,'2.报价结算清单'!S189&lt;&gt;0),'2.报价结算清单'!S189,"")</f>
        <v/>
      </c>
      <c r="P183" s="216" t="str">
        <f>IF(AND('2.报价结算清单'!$P189&gt;0,'2.报价结算清单'!$B189&lt;&gt;0,'2.报价结算清单'!T189&lt;&gt;0),'2.报价结算清单'!T189,"")</f>
        <v/>
      </c>
      <c r="Q183" s="216" t="str">
        <f>IF(F183="",J183,VLOOKUP(F183,框架条目清单!A:K,4,FALSE))</f>
        <v/>
      </c>
      <c r="R183" s="237" t="str">
        <f>IF($A183="","",'2.报价结算清单'!$K$86)</f>
        <v/>
      </c>
      <c r="S183" s="236" t="str">
        <f>IF($A183="","",'2.报价结算清单'!$E$86)</f>
        <v/>
      </c>
      <c r="T183" s="216" t="str">
        <f>IF(F183="","",VLOOKUP(F183,框架条目清单!A:K,7,FALSE))</f>
        <v/>
      </c>
      <c r="U183" s="216" t="str">
        <f>IF(F183="","",VLOOKUP(F183,框架条目清单!A:K,8,FALSE))</f>
        <v/>
      </c>
      <c r="V183" s="216" t="str">
        <f>IF(F183="","",VLOOKUP(F183,框架条目清单!A:K,9,FALSE))</f>
        <v/>
      </c>
    </row>
    <row r="184" spans="1:22">
      <c r="A184" s="216" t="str">
        <f>IF(AND('2.报价结算清单'!$P190&gt;0,'2.报价结算清单'!$B190&lt;&gt;0,'2.报价结算清单'!$F190&lt;&gt;0),'2.报价结算清单'!$F190,"")</f>
        <v/>
      </c>
      <c r="B184" s="216" t="str">
        <f>_xlfn.IFNA(VLOOKUP(A184,'3.框架内物料'!$A:$I,3,0),A184)</f>
        <v/>
      </c>
      <c r="C184" s="216" t="str">
        <f>IF(AND('2.报价结算清单'!$P190&gt;0,'2.报价结算清单'!$B190&lt;&gt;0,'2.报价结算清单'!C190&lt;&gt;0),'2.报价结算清单'!C190,"")</f>
        <v/>
      </c>
      <c r="D184" s="216" t="str">
        <f>IF(AND('2.报价结算清单'!$P190&gt;0,'2.报价结算清单'!$B190&lt;&gt;0,'2.报价结算清单'!D190&lt;&gt;0),'2.报价结算清单'!D190,"")</f>
        <v/>
      </c>
      <c r="E184" s="216" t="str">
        <f>IF(AND('2.报价结算清单'!$P190&gt;0,'2.报价结算清单'!$B190&lt;&gt;0,'2.报价结算清单'!E190&lt;&gt;0),'2.报价结算清单'!E190,"")</f>
        <v/>
      </c>
      <c r="F184" s="233" t="str">
        <f>_xlfn.IFNA(IF($A184="","",IF(VLOOKUP($A184,'3.框架内物料'!$A:$I,2,0)="","",VLOOKUP($A184,'3.框架内物料'!$A:$I,2,0))),"")</f>
        <v/>
      </c>
      <c r="G184" s="214" t="str">
        <f>IF(AND('2.报价结算清单'!$P190&gt;0,'2.报价结算清单'!$B190&lt;&gt;0,'2.报价结算清单'!H190&lt;&gt;0),'2.报价结算清单'!H190,"")</f>
        <v/>
      </c>
      <c r="H184" s="234" t="str">
        <f>IF(AND('2.报价结算清单'!$P190&gt;0,'2.报价结算清单'!$B190&lt;&gt;0,'2.报价结算清单'!$F190&lt;&gt;0),'2.报价结算清单'!J190,"")</f>
        <v/>
      </c>
      <c r="I184" s="233" t="str">
        <f>IF(AND('2.报价结算清单'!$P190&gt;0,'2.报价结算清单'!$B190&lt;&gt;0,'2.报价结算清单'!$F190&lt;&gt;0),'2.报价结算清单'!L190,"")</f>
        <v/>
      </c>
      <c r="J184" s="233" t="str">
        <f>IF(AND('2.报价结算清单'!$P190&gt;0,'2.报价结算清单'!$B190&lt;&gt;0,'2.报价结算清单'!I190&lt;&gt;0),'2.报价结算清单'!I190,"")</f>
        <v/>
      </c>
      <c r="K184" s="233" t="str">
        <f>IF(AND('2.报价结算清单'!$P190&gt;0,'2.报价结算清单'!$B190&lt;&gt;0,'2.报价结算清单'!$F190&lt;&gt;0),'2.报价结算清单'!N190,"")</f>
        <v/>
      </c>
      <c r="L184" s="233" t="str">
        <f>IF(AND('2.报价结算清单'!$P190&gt;0,'2.报价结算清单'!$B190&lt;&gt;0,'2.报价结算清单'!I190&lt;&gt;0),"天","")</f>
        <v/>
      </c>
      <c r="M184" s="236" t="str">
        <f t="shared" si="8"/>
        <v/>
      </c>
      <c r="N184" s="216" t="str">
        <f t="shared" si="9"/>
        <v/>
      </c>
      <c r="O184" s="216" t="str">
        <f>IF(AND('2.报价结算清单'!$P190&gt;0,'2.报价结算清单'!$B190&lt;&gt;0,'2.报价结算清单'!S190&lt;&gt;0),'2.报价结算清单'!S190,"")</f>
        <v/>
      </c>
      <c r="P184" s="216" t="str">
        <f>IF(AND('2.报价结算清单'!$P190&gt;0,'2.报价结算清单'!$B190&lt;&gt;0,'2.报价结算清单'!T190&lt;&gt;0),'2.报价结算清单'!T190,"")</f>
        <v/>
      </c>
      <c r="Q184" s="216" t="str">
        <f>IF(F184="",J184,VLOOKUP(F184,框架条目清单!A:K,4,FALSE))</f>
        <v/>
      </c>
      <c r="R184" s="237" t="str">
        <f>IF($A184="","",'2.报价结算清单'!$K$86)</f>
        <v/>
      </c>
      <c r="S184" s="236" t="str">
        <f>IF($A184="","",'2.报价结算清单'!$E$86)</f>
        <v/>
      </c>
      <c r="T184" s="216" t="str">
        <f>IF(F184="","",VLOOKUP(F184,框架条目清单!A:K,7,FALSE))</f>
        <v/>
      </c>
      <c r="U184" s="216" t="str">
        <f>IF(F184="","",VLOOKUP(F184,框架条目清单!A:K,8,FALSE))</f>
        <v/>
      </c>
      <c r="V184" s="216" t="str">
        <f>IF(F184="","",VLOOKUP(F184,框架条目清单!A:K,9,FALSE))</f>
        <v/>
      </c>
    </row>
    <row r="185" spans="1:22">
      <c r="A185" s="216" t="str">
        <f>IF(AND('2.报价结算清单'!$P191&gt;0,'2.报价结算清单'!$B191&lt;&gt;0,'2.报价结算清单'!$F191&lt;&gt;0),'2.报价结算清单'!$F191,"")</f>
        <v/>
      </c>
      <c r="B185" s="216" t="str">
        <f>_xlfn.IFNA(VLOOKUP(A185,'3.框架内物料'!$A:$I,3,0),A185)</f>
        <v/>
      </c>
      <c r="C185" s="216" t="str">
        <f>IF(AND('2.报价结算清单'!$P191&gt;0,'2.报价结算清单'!$B191&lt;&gt;0,'2.报价结算清单'!C191&lt;&gt;0),'2.报价结算清单'!C191,"")</f>
        <v/>
      </c>
      <c r="D185" s="216" t="str">
        <f>IF(AND('2.报价结算清单'!$P191&gt;0,'2.报价结算清单'!$B191&lt;&gt;0,'2.报价结算清单'!D191&lt;&gt;0),'2.报价结算清单'!D191,"")</f>
        <v/>
      </c>
      <c r="E185" s="216" t="str">
        <f>IF(AND('2.报价结算清单'!$P191&gt;0,'2.报价结算清单'!$B191&lt;&gt;0,'2.报价结算清单'!E191&lt;&gt;0),'2.报价结算清单'!E191,"")</f>
        <v/>
      </c>
      <c r="F185" s="233" t="str">
        <f>_xlfn.IFNA(IF($A185="","",IF(VLOOKUP($A185,'3.框架内物料'!$A:$I,2,0)="","",VLOOKUP($A185,'3.框架内物料'!$A:$I,2,0))),"")</f>
        <v/>
      </c>
      <c r="G185" s="214" t="str">
        <f>IF(AND('2.报价结算清单'!$P191&gt;0,'2.报价结算清单'!$B191&lt;&gt;0,'2.报价结算清单'!H191&lt;&gt;0),'2.报价结算清单'!H191,"")</f>
        <v/>
      </c>
      <c r="H185" s="234" t="str">
        <f>IF(AND('2.报价结算清单'!$P191&gt;0,'2.报价结算清单'!$B191&lt;&gt;0,'2.报价结算清单'!$F191&lt;&gt;0),'2.报价结算清单'!J191,"")</f>
        <v/>
      </c>
      <c r="I185" s="233" t="str">
        <f>IF(AND('2.报价结算清单'!$P191&gt;0,'2.报价结算清单'!$B191&lt;&gt;0,'2.报价结算清单'!$F191&lt;&gt;0),'2.报价结算清单'!L191,"")</f>
        <v/>
      </c>
      <c r="J185" s="233" t="str">
        <f>IF(AND('2.报价结算清单'!$P191&gt;0,'2.报价结算清单'!$B191&lt;&gt;0,'2.报价结算清单'!I191&lt;&gt;0),'2.报价结算清单'!I191,"")</f>
        <v/>
      </c>
      <c r="K185" s="233" t="str">
        <f>IF(AND('2.报价结算清单'!$P191&gt;0,'2.报价结算清单'!$B191&lt;&gt;0,'2.报价结算清单'!$F191&lt;&gt;0),'2.报价结算清单'!N191,"")</f>
        <v/>
      </c>
      <c r="L185" s="233" t="str">
        <f>IF(AND('2.报价结算清单'!$P191&gt;0,'2.报价结算清单'!$B191&lt;&gt;0,'2.报价结算清单'!I191&lt;&gt;0),"天","")</f>
        <v/>
      </c>
      <c r="M185" s="236" t="str">
        <f t="shared" si="8"/>
        <v/>
      </c>
      <c r="N185" s="216" t="str">
        <f t="shared" si="9"/>
        <v/>
      </c>
      <c r="O185" s="216" t="str">
        <f>IF(AND('2.报价结算清单'!$P191&gt;0,'2.报价结算清单'!$B191&lt;&gt;0,'2.报价结算清单'!S191&lt;&gt;0),'2.报价结算清单'!S191,"")</f>
        <v/>
      </c>
      <c r="P185" s="216" t="str">
        <f>IF(AND('2.报价结算清单'!$P191&gt;0,'2.报价结算清单'!$B191&lt;&gt;0,'2.报价结算清单'!T191&lt;&gt;0),'2.报价结算清单'!T191,"")</f>
        <v/>
      </c>
      <c r="Q185" s="216" t="str">
        <f>IF(F185="",J185,VLOOKUP(F185,框架条目清单!A:K,4,FALSE))</f>
        <v/>
      </c>
      <c r="R185" s="237" t="str">
        <f>IF($A185="","",'2.报价结算清单'!$K$86)</f>
        <v/>
      </c>
      <c r="S185" s="236" t="str">
        <f>IF($A185="","",'2.报价结算清单'!$E$86)</f>
        <v/>
      </c>
      <c r="T185" s="216" t="str">
        <f>IF(F185="","",VLOOKUP(F185,框架条目清单!A:K,7,FALSE))</f>
        <v/>
      </c>
      <c r="U185" s="216" t="str">
        <f>IF(F185="","",VLOOKUP(F185,框架条目清单!A:K,8,FALSE))</f>
        <v/>
      </c>
      <c r="V185" s="216" t="str">
        <f>IF(F185="","",VLOOKUP(F185,框架条目清单!A:K,9,FALSE))</f>
        <v/>
      </c>
    </row>
    <row r="186" spans="1:22">
      <c r="A186" s="216" t="str">
        <f>IF(AND('2.报价结算清单'!$P192&gt;0,'2.报价结算清单'!$B192&lt;&gt;0,'2.报价结算清单'!$F192&lt;&gt;0),'2.报价结算清单'!$F192,"")</f>
        <v/>
      </c>
      <c r="B186" s="216" t="str">
        <f>_xlfn.IFNA(VLOOKUP(A186,'3.框架内物料'!$A:$I,3,0),A186)</f>
        <v/>
      </c>
      <c r="C186" s="216" t="str">
        <f>IF(AND('2.报价结算清单'!$P192&gt;0,'2.报价结算清单'!$B192&lt;&gt;0,'2.报价结算清单'!C192&lt;&gt;0),'2.报价结算清单'!C192,"")</f>
        <v/>
      </c>
      <c r="D186" s="216" t="str">
        <f>IF(AND('2.报价结算清单'!$P192&gt;0,'2.报价结算清单'!$B192&lt;&gt;0,'2.报价结算清单'!D192&lt;&gt;0),'2.报价结算清单'!D192,"")</f>
        <v/>
      </c>
      <c r="E186" s="216" t="str">
        <f>IF(AND('2.报价结算清单'!$P192&gt;0,'2.报价结算清单'!$B192&lt;&gt;0,'2.报价结算清单'!E192&lt;&gt;0),'2.报价结算清单'!E192,"")</f>
        <v/>
      </c>
      <c r="F186" s="233" t="str">
        <f>_xlfn.IFNA(IF($A186="","",IF(VLOOKUP($A186,'3.框架内物料'!$A:$I,2,0)="","",VLOOKUP($A186,'3.框架内物料'!$A:$I,2,0))),"")</f>
        <v/>
      </c>
      <c r="G186" s="214" t="str">
        <f>IF(AND('2.报价结算清单'!$P192&gt;0,'2.报价结算清单'!$B192&lt;&gt;0,'2.报价结算清单'!H192&lt;&gt;0),'2.报价结算清单'!H192,"")</f>
        <v/>
      </c>
      <c r="H186" s="234" t="str">
        <f>IF(AND('2.报价结算清单'!$P192&gt;0,'2.报价结算清单'!$B192&lt;&gt;0,'2.报价结算清单'!$F192&lt;&gt;0),'2.报价结算清单'!J192,"")</f>
        <v/>
      </c>
      <c r="I186" s="233" t="str">
        <f>IF(AND('2.报价结算清单'!$P192&gt;0,'2.报价结算清单'!$B192&lt;&gt;0,'2.报价结算清单'!$F192&lt;&gt;0),'2.报价结算清单'!L192,"")</f>
        <v/>
      </c>
      <c r="J186" s="233" t="str">
        <f>IF(AND('2.报价结算清单'!$P192&gt;0,'2.报价结算清单'!$B192&lt;&gt;0,'2.报价结算清单'!I192&lt;&gt;0),'2.报价结算清单'!I192,"")</f>
        <v/>
      </c>
      <c r="K186" s="233" t="str">
        <f>IF(AND('2.报价结算清单'!$P192&gt;0,'2.报价结算清单'!$B192&lt;&gt;0,'2.报价结算清单'!$F192&lt;&gt;0),'2.报价结算清单'!N192,"")</f>
        <v/>
      </c>
      <c r="L186" s="233" t="str">
        <f>IF(AND('2.报价结算清单'!$P192&gt;0,'2.报价结算清单'!$B192&lt;&gt;0,'2.报价结算清单'!I192&lt;&gt;0),"天","")</f>
        <v/>
      </c>
      <c r="M186" s="236" t="str">
        <f t="shared" si="8"/>
        <v/>
      </c>
      <c r="N186" s="216" t="str">
        <f t="shared" si="9"/>
        <v/>
      </c>
      <c r="O186" s="216" t="str">
        <f>IF(AND('2.报价结算清单'!$P192&gt;0,'2.报价结算清单'!$B192&lt;&gt;0,'2.报价结算清单'!S192&lt;&gt;0),'2.报价结算清单'!S192,"")</f>
        <v/>
      </c>
      <c r="P186" s="216" t="str">
        <f>IF(AND('2.报价结算清单'!$P192&gt;0,'2.报价结算清单'!$B192&lt;&gt;0,'2.报价结算清单'!T192&lt;&gt;0),'2.报价结算清单'!T192,"")</f>
        <v/>
      </c>
      <c r="Q186" s="216" t="str">
        <f>IF(F186="",J186,VLOOKUP(F186,框架条目清单!A:K,4,FALSE))</f>
        <v/>
      </c>
      <c r="R186" s="237" t="str">
        <f>IF($A186="","",'2.报价结算清单'!$K$86)</f>
        <v/>
      </c>
      <c r="S186" s="236" t="str">
        <f>IF($A186="","",'2.报价结算清单'!$E$86)</f>
        <v/>
      </c>
      <c r="T186" s="216" t="str">
        <f>IF(F186="","",VLOOKUP(F186,框架条目清单!A:K,7,FALSE))</f>
        <v/>
      </c>
      <c r="U186" s="216" t="str">
        <f>IF(F186="","",VLOOKUP(F186,框架条目清单!A:K,8,FALSE))</f>
        <v/>
      </c>
      <c r="V186" s="216" t="str">
        <f>IF(F186="","",VLOOKUP(F186,框架条目清单!A:K,9,FALSE))</f>
        <v/>
      </c>
    </row>
    <row r="187" spans="1:22">
      <c r="A187" s="216" t="str">
        <f>IF(AND('2.报价结算清单'!$P193&gt;0,'2.报价结算清单'!$B193&lt;&gt;0,'2.报价结算清单'!$F193&lt;&gt;0),'2.报价结算清单'!$F193,"")</f>
        <v/>
      </c>
      <c r="B187" s="216" t="str">
        <f>_xlfn.IFNA(VLOOKUP(A187,'3.框架内物料'!$A:$I,3,0),A187)</f>
        <v/>
      </c>
      <c r="C187" s="216" t="str">
        <f>IF(AND('2.报价结算清单'!$P193&gt;0,'2.报价结算清单'!$B193&lt;&gt;0,'2.报价结算清单'!C193&lt;&gt;0),'2.报价结算清单'!C193,"")</f>
        <v/>
      </c>
      <c r="D187" s="216" t="str">
        <f>IF(AND('2.报价结算清单'!$P193&gt;0,'2.报价结算清单'!$B193&lt;&gt;0,'2.报价结算清单'!D193&lt;&gt;0),'2.报价结算清单'!D193,"")</f>
        <v/>
      </c>
      <c r="E187" s="216" t="str">
        <f>IF(AND('2.报价结算清单'!$P193&gt;0,'2.报价结算清单'!$B193&lt;&gt;0,'2.报价结算清单'!E193&lt;&gt;0),'2.报价结算清单'!E193,"")</f>
        <v/>
      </c>
      <c r="F187" s="233" t="str">
        <f>_xlfn.IFNA(IF($A187="","",IF(VLOOKUP($A187,'3.框架内物料'!$A:$I,2,0)="","",VLOOKUP($A187,'3.框架内物料'!$A:$I,2,0))),"")</f>
        <v/>
      </c>
      <c r="G187" s="214" t="str">
        <f>IF(AND('2.报价结算清单'!$P193&gt;0,'2.报价结算清单'!$B193&lt;&gt;0,'2.报价结算清单'!H193&lt;&gt;0),'2.报价结算清单'!H193,"")</f>
        <v/>
      </c>
      <c r="H187" s="234" t="str">
        <f>IF(AND('2.报价结算清单'!$P193&gt;0,'2.报价结算清单'!$B193&lt;&gt;0,'2.报价结算清单'!$F193&lt;&gt;0),'2.报价结算清单'!J193,"")</f>
        <v/>
      </c>
      <c r="I187" s="233" t="str">
        <f>IF(AND('2.报价结算清单'!$P193&gt;0,'2.报价结算清单'!$B193&lt;&gt;0,'2.报价结算清单'!$F193&lt;&gt;0),'2.报价结算清单'!L193,"")</f>
        <v/>
      </c>
      <c r="J187" s="233" t="str">
        <f>IF(AND('2.报价结算清单'!$P193&gt;0,'2.报价结算清单'!$B193&lt;&gt;0,'2.报价结算清单'!I193&lt;&gt;0),'2.报价结算清单'!I193,"")</f>
        <v/>
      </c>
      <c r="K187" s="233" t="str">
        <f>IF(AND('2.报价结算清单'!$P193&gt;0,'2.报价结算清单'!$B193&lt;&gt;0,'2.报价结算清单'!$F193&lt;&gt;0),'2.报价结算清单'!N193,"")</f>
        <v/>
      </c>
      <c r="L187" s="233" t="str">
        <f>IF(AND('2.报价结算清单'!$P193&gt;0,'2.报价结算清单'!$B193&lt;&gt;0,'2.报价结算清单'!I193&lt;&gt;0),"天","")</f>
        <v/>
      </c>
      <c r="M187" s="236" t="str">
        <f t="shared" si="8"/>
        <v/>
      </c>
      <c r="N187" s="216" t="str">
        <f t="shared" si="9"/>
        <v/>
      </c>
      <c r="O187" s="216" t="str">
        <f>IF(AND('2.报价结算清单'!$P193&gt;0,'2.报价结算清单'!$B193&lt;&gt;0,'2.报价结算清单'!S193&lt;&gt;0),'2.报价结算清单'!S193,"")</f>
        <v/>
      </c>
      <c r="P187" s="216" t="str">
        <f>IF(AND('2.报价结算清单'!$P193&gt;0,'2.报价结算清单'!$B193&lt;&gt;0,'2.报价结算清单'!T193&lt;&gt;0),'2.报价结算清单'!T193,"")</f>
        <v/>
      </c>
      <c r="Q187" s="216" t="str">
        <f>IF(F187="",J187,VLOOKUP(F187,框架条目清单!A:K,4,FALSE))</f>
        <v/>
      </c>
      <c r="R187" s="237" t="str">
        <f>IF($A187="","",'2.报价结算清单'!$K$86)</f>
        <v/>
      </c>
      <c r="S187" s="236" t="str">
        <f>IF($A187="","",'2.报价结算清单'!$E$86)</f>
        <v/>
      </c>
      <c r="T187" s="216" t="str">
        <f>IF(F187="","",VLOOKUP(F187,框架条目清单!A:K,7,FALSE))</f>
        <v/>
      </c>
      <c r="U187" s="216" t="str">
        <f>IF(F187="","",VLOOKUP(F187,框架条目清单!A:K,8,FALSE))</f>
        <v/>
      </c>
      <c r="V187" s="216" t="str">
        <f>IF(F187="","",VLOOKUP(F187,框架条目清单!A:K,9,FALSE))</f>
        <v/>
      </c>
    </row>
    <row r="188" spans="1:22">
      <c r="A188" s="216" t="str">
        <f>IF(AND('2.报价结算清单'!$P194&gt;0,'2.报价结算清单'!$B194&lt;&gt;0,'2.报价结算清单'!$F194&lt;&gt;0),'2.报价结算清单'!$F194,"")</f>
        <v/>
      </c>
      <c r="B188" s="216" t="str">
        <f>_xlfn.IFNA(VLOOKUP(A188,'3.框架内物料'!$A:$I,3,0),A188)</f>
        <v/>
      </c>
      <c r="C188" s="216" t="str">
        <f>IF(AND('2.报价结算清单'!$P194&gt;0,'2.报价结算清单'!$B194&lt;&gt;0,'2.报价结算清单'!C194&lt;&gt;0),'2.报价结算清单'!C194,"")</f>
        <v/>
      </c>
      <c r="D188" s="216" t="str">
        <f>IF(AND('2.报价结算清单'!$P194&gt;0,'2.报价结算清单'!$B194&lt;&gt;0,'2.报价结算清单'!D194&lt;&gt;0),'2.报价结算清单'!D194,"")</f>
        <v/>
      </c>
      <c r="E188" s="216" t="str">
        <f>IF(AND('2.报价结算清单'!$P194&gt;0,'2.报价结算清单'!$B194&lt;&gt;0,'2.报价结算清单'!E194&lt;&gt;0),'2.报价结算清单'!E194,"")</f>
        <v/>
      </c>
      <c r="F188" s="233" t="str">
        <f>_xlfn.IFNA(IF($A188="","",IF(VLOOKUP($A188,'3.框架内物料'!$A:$I,2,0)="","",VLOOKUP($A188,'3.框架内物料'!$A:$I,2,0))),"")</f>
        <v/>
      </c>
      <c r="G188" s="214" t="str">
        <f>IF(AND('2.报价结算清单'!$P194&gt;0,'2.报价结算清单'!$B194&lt;&gt;0,'2.报价结算清单'!H194&lt;&gt;0),'2.报价结算清单'!H194,"")</f>
        <v/>
      </c>
      <c r="H188" s="234" t="str">
        <f>IF(AND('2.报价结算清单'!$P194&gt;0,'2.报价结算清单'!$B194&lt;&gt;0,'2.报价结算清单'!$F194&lt;&gt;0),'2.报价结算清单'!J194,"")</f>
        <v/>
      </c>
      <c r="I188" s="233" t="str">
        <f>IF(AND('2.报价结算清单'!$P194&gt;0,'2.报价结算清单'!$B194&lt;&gt;0,'2.报价结算清单'!$F194&lt;&gt;0),'2.报价结算清单'!L194,"")</f>
        <v/>
      </c>
      <c r="J188" s="233" t="str">
        <f>IF(AND('2.报价结算清单'!$P194&gt;0,'2.报价结算清单'!$B194&lt;&gt;0,'2.报价结算清单'!I194&lt;&gt;0),'2.报价结算清单'!I194,"")</f>
        <v/>
      </c>
      <c r="K188" s="233" t="str">
        <f>IF(AND('2.报价结算清单'!$P194&gt;0,'2.报价结算清单'!$B194&lt;&gt;0,'2.报价结算清单'!$F194&lt;&gt;0),'2.报价结算清单'!N194,"")</f>
        <v/>
      </c>
      <c r="L188" s="233" t="str">
        <f>IF(AND('2.报价结算清单'!$P194&gt;0,'2.报价结算清单'!$B194&lt;&gt;0,'2.报价结算清单'!I194&lt;&gt;0),"天","")</f>
        <v/>
      </c>
      <c r="M188" s="236" t="str">
        <f t="shared" si="8"/>
        <v/>
      </c>
      <c r="N188" s="216" t="str">
        <f t="shared" si="9"/>
        <v/>
      </c>
      <c r="O188" s="216" t="str">
        <f>IF(AND('2.报价结算清单'!$P194&gt;0,'2.报价结算清单'!$B194&lt;&gt;0,'2.报价结算清单'!S194&lt;&gt;0),'2.报价结算清单'!S194,"")</f>
        <v/>
      </c>
      <c r="P188" s="216" t="str">
        <f>IF(AND('2.报价结算清单'!$P194&gt;0,'2.报价结算清单'!$B194&lt;&gt;0,'2.报价结算清单'!T194&lt;&gt;0),'2.报价结算清单'!T194,"")</f>
        <v/>
      </c>
      <c r="Q188" s="216" t="str">
        <f>IF(F188="",J188,VLOOKUP(F188,框架条目清单!A:K,4,FALSE))</f>
        <v/>
      </c>
      <c r="R188" s="237" t="str">
        <f>IF($A188="","",'2.报价结算清单'!$K$86)</f>
        <v/>
      </c>
      <c r="S188" s="236" t="str">
        <f>IF($A188="","",'2.报价结算清单'!$E$86)</f>
        <v/>
      </c>
      <c r="T188" s="216" t="str">
        <f>IF(F188="","",VLOOKUP(F188,框架条目清单!A:K,7,FALSE))</f>
        <v/>
      </c>
      <c r="U188" s="216" t="str">
        <f>IF(F188="","",VLOOKUP(F188,框架条目清单!A:K,8,FALSE))</f>
        <v/>
      </c>
      <c r="V188" s="216" t="str">
        <f>IF(F188="","",VLOOKUP(F188,框架条目清单!A:K,9,FALSE))</f>
        <v/>
      </c>
    </row>
    <row r="189" spans="1:22">
      <c r="A189" s="216" t="str">
        <f>IF(AND('2.报价结算清单'!$P195&gt;0,'2.报价结算清单'!$B195&lt;&gt;0,'2.报价结算清单'!$F195&lt;&gt;0),'2.报价结算清单'!$F195,"")</f>
        <v/>
      </c>
      <c r="B189" s="216" t="str">
        <f>_xlfn.IFNA(VLOOKUP(A189,'3.框架内物料'!$A:$I,3,0),A189)</f>
        <v/>
      </c>
      <c r="C189" s="216" t="str">
        <f>IF(AND('2.报价结算清单'!$P195&gt;0,'2.报价结算清单'!$B195&lt;&gt;0,'2.报价结算清单'!C195&lt;&gt;0),'2.报价结算清单'!C195,"")</f>
        <v/>
      </c>
      <c r="D189" s="216" t="str">
        <f>IF(AND('2.报价结算清单'!$P195&gt;0,'2.报价结算清单'!$B195&lt;&gt;0,'2.报价结算清单'!D195&lt;&gt;0),'2.报价结算清单'!D195,"")</f>
        <v/>
      </c>
      <c r="E189" s="216" t="str">
        <f>IF(AND('2.报价结算清单'!$P195&gt;0,'2.报价结算清单'!$B195&lt;&gt;0,'2.报价结算清单'!E195&lt;&gt;0),'2.报价结算清单'!E195,"")</f>
        <v/>
      </c>
      <c r="F189" s="233" t="str">
        <f>_xlfn.IFNA(IF($A189="","",IF(VLOOKUP($A189,'3.框架内物料'!$A:$I,2,0)="","",VLOOKUP($A189,'3.框架内物料'!$A:$I,2,0))),"")</f>
        <v/>
      </c>
      <c r="G189" s="214" t="str">
        <f>IF(AND('2.报价结算清单'!$P195&gt;0,'2.报价结算清单'!$B195&lt;&gt;0,'2.报价结算清单'!H195&lt;&gt;0),'2.报价结算清单'!H195,"")</f>
        <v/>
      </c>
      <c r="H189" s="234" t="str">
        <f>IF(AND('2.报价结算清单'!$P195&gt;0,'2.报价结算清单'!$B195&lt;&gt;0,'2.报价结算清单'!$F195&lt;&gt;0),'2.报价结算清单'!J195,"")</f>
        <v/>
      </c>
      <c r="I189" s="233" t="str">
        <f>IF(AND('2.报价结算清单'!$P195&gt;0,'2.报价结算清单'!$B195&lt;&gt;0,'2.报价结算清单'!$F195&lt;&gt;0),'2.报价结算清单'!L195,"")</f>
        <v/>
      </c>
      <c r="J189" s="233" t="str">
        <f>IF(AND('2.报价结算清单'!$P195&gt;0,'2.报价结算清单'!$B195&lt;&gt;0,'2.报价结算清单'!I195&lt;&gt;0),'2.报价结算清单'!I195,"")</f>
        <v/>
      </c>
      <c r="K189" s="233" t="str">
        <f>IF(AND('2.报价结算清单'!$P195&gt;0,'2.报价结算清单'!$B195&lt;&gt;0,'2.报价结算清单'!$F195&lt;&gt;0),'2.报价结算清单'!N195,"")</f>
        <v/>
      </c>
      <c r="L189" s="233" t="str">
        <f>IF(AND('2.报价结算清单'!$P195&gt;0,'2.报价结算清单'!$B195&lt;&gt;0,'2.报价结算清单'!I195&lt;&gt;0),"天","")</f>
        <v/>
      </c>
      <c r="M189" s="236" t="str">
        <f t="shared" si="8"/>
        <v/>
      </c>
      <c r="N189" s="216" t="str">
        <f t="shared" si="9"/>
        <v/>
      </c>
      <c r="O189" s="216" t="str">
        <f>IF(AND('2.报价结算清单'!$P195&gt;0,'2.报价结算清单'!$B195&lt;&gt;0,'2.报价结算清单'!S195&lt;&gt;0),'2.报价结算清单'!S195,"")</f>
        <v/>
      </c>
      <c r="P189" s="216" t="str">
        <f>IF(AND('2.报价结算清单'!$P195&gt;0,'2.报价结算清单'!$B195&lt;&gt;0,'2.报价结算清单'!T195&lt;&gt;0),'2.报价结算清单'!T195,"")</f>
        <v/>
      </c>
      <c r="Q189" s="216" t="str">
        <f>IF(F189="",J189,VLOOKUP(F189,框架条目清单!A:K,4,FALSE))</f>
        <v/>
      </c>
      <c r="R189" s="237" t="str">
        <f>IF($A189="","",'2.报价结算清单'!$K$86)</f>
        <v/>
      </c>
      <c r="S189" s="236" t="str">
        <f>IF($A189="","",'2.报价结算清单'!$E$86)</f>
        <v/>
      </c>
      <c r="T189" s="216" t="str">
        <f>IF(F189="","",VLOOKUP(F189,框架条目清单!A:K,7,FALSE))</f>
        <v/>
      </c>
      <c r="U189" s="216" t="str">
        <f>IF(F189="","",VLOOKUP(F189,框架条目清单!A:K,8,FALSE))</f>
        <v/>
      </c>
      <c r="V189" s="216" t="str">
        <f>IF(F189="","",VLOOKUP(F189,框架条目清单!A:K,9,FALSE))</f>
        <v/>
      </c>
    </row>
    <row r="190" spans="1:22">
      <c r="A190" s="216" t="str">
        <f>IF(AND('2.报价结算清单'!$P196&gt;0,'2.报价结算清单'!$B196&lt;&gt;0,'2.报价结算清单'!$F196&lt;&gt;0),'2.报价结算清单'!$F196,"")</f>
        <v/>
      </c>
      <c r="B190" s="216" t="str">
        <f>_xlfn.IFNA(VLOOKUP(A190,'3.框架内物料'!$A:$I,3,0),A190)</f>
        <v/>
      </c>
      <c r="C190" s="216" t="str">
        <f>IF(AND('2.报价结算清单'!$P196&gt;0,'2.报价结算清单'!$B196&lt;&gt;0,'2.报价结算清单'!C196&lt;&gt;0),'2.报价结算清单'!C196,"")</f>
        <v/>
      </c>
      <c r="D190" s="216" t="str">
        <f>IF(AND('2.报价结算清单'!$P196&gt;0,'2.报价结算清单'!$B196&lt;&gt;0,'2.报价结算清单'!D196&lt;&gt;0),'2.报价结算清单'!D196,"")</f>
        <v/>
      </c>
      <c r="E190" s="216" t="str">
        <f>IF(AND('2.报价结算清单'!$P196&gt;0,'2.报价结算清单'!$B196&lt;&gt;0,'2.报价结算清单'!E196&lt;&gt;0),'2.报价结算清单'!E196,"")</f>
        <v/>
      </c>
      <c r="F190" s="233" t="str">
        <f>_xlfn.IFNA(IF($A190="","",IF(VLOOKUP($A190,'3.框架内物料'!$A:$I,2,0)="","",VLOOKUP($A190,'3.框架内物料'!$A:$I,2,0))),"")</f>
        <v/>
      </c>
      <c r="G190" s="214" t="str">
        <f>IF(AND('2.报价结算清单'!$P196&gt;0,'2.报价结算清单'!$B196&lt;&gt;0,'2.报价结算清单'!H196&lt;&gt;0),'2.报价结算清单'!H196,"")</f>
        <v/>
      </c>
      <c r="H190" s="234" t="str">
        <f>IF(AND('2.报价结算清单'!$P196&gt;0,'2.报价结算清单'!$B196&lt;&gt;0,'2.报价结算清单'!$F196&lt;&gt;0),'2.报价结算清单'!J196,"")</f>
        <v/>
      </c>
      <c r="I190" s="233" t="str">
        <f>IF(AND('2.报价结算清单'!$P196&gt;0,'2.报价结算清单'!$B196&lt;&gt;0,'2.报价结算清单'!$F196&lt;&gt;0),'2.报价结算清单'!L196,"")</f>
        <v/>
      </c>
      <c r="J190" s="233" t="str">
        <f>IF(AND('2.报价结算清单'!$P196&gt;0,'2.报价结算清单'!$B196&lt;&gt;0,'2.报价结算清单'!I196&lt;&gt;0),'2.报价结算清单'!I196,"")</f>
        <v/>
      </c>
      <c r="K190" s="233" t="str">
        <f>IF(AND('2.报价结算清单'!$P196&gt;0,'2.报价结算清单'!$B196&lt;&gt;0,'2.报价结算清单'!$F196&lt;&gt;0),'2.报价结算清单'!N196,"")</f>
        <v/>
      </c>
      <c r="L190" s="233" t="str">
        <f>IF(AND('2.报价结算清单'!$P196&gt;0,'2.报价结算清单'!$B196&lt;&gt;0,'2.报价结算清单'!I196&lt;&gt;0),"天","")</f>
        <v/>
      </c>
      <c r="M190" s="236" t="str">
        <f t="shared" si="8"/>
        <v/>
      </c>
      <c r="N190" s="216" t="str">
        <f t="shared" si="9"/>
        <v/>
      </c>
      <c r="O190" s="216" t="str">
        <f>IF(AND('2.报价结算清单'!$P196&gt;0,'2.报价结算清单'!$B196&lt;&gt;0,'2.报价结算清单'!S196&lt;&gt;0),'2.报价结算清单'!S196,"")</f>
        <v/>
      </c>
      <c r="P190" s="216" t="str">
        <f>IF(AND('2.报价结算清单'!$P196&gt;0,'2.报价结算清单'!$B196&lt;&gt;0,'2.报价结算清单'!T196&lt;&gt;0),'2.报价结算清单'!T196,"")</f>
        <v/>
      </c>
      <c r="Q190" s="216" t="str">
        <f>IF(F190="",J190,VLOOKUP(F190,框架条目清单!A:K,4,FALSE))</f>
        <v/>
      </c>
      <c r="R190" s="237" t="str">
        <f>IF($A190="","",'2.报价结算清单'!$K$86)</f>
        <v/>
      </c>
      <c r="S190" s="236" t="str">
        <f>IF($A190="","",'2.报价结算清单'!$E$86)</f>
        <v/>
      </c>
      <c r="T190" s="216" t="str">
        <f>IF(F190="","",VLOOKUP(F190,框架条目清单!A:K,7,FALSE))</f>
        <v/>
      </c>
      <c r="U190" s="216" t="str">
        <f>IF(F190="","",VLOOKUP(F190,框架条目清单!A:K,8,FALSE))</f>
        <v/>
      </c>
      <c r="V190" s="216" t="str">
        <f>IF(F190="","",VLOOKUP(F190,框架条目清单!A:K,9,FALSE))</f>
        <v/>
      </c>
    </row>
    <row r="191" spans="1:22">
      <c r="A191" s="216" t="str">
        <f>IF(AND('2.报价结算清单'!$P197&gt;0,'2.报价结算清单'!$B197&lt;&gt;0,'2.报价结算清单'!$F197&lt;&gt;0),'2.报价结算清单'!$F197,"")</f>
        <v/>
      </c>
      <c r="B191" s="216" t="str">
        <f>_xlfn.IFNA(VLOOKUP(A191,'3.框架内物料'!$A:$I,3,0),A191)</f>
        <v/>
      </c>
      <c r="C191" s="216" t="str">
        <f>IF(AND('2.报价结算清单'!$P197&gt;0,'2.报价结算清单'!$B197&lt;&gt;0,'2.报价结算清单'!C197&lt;&gt;0),'2.报价结算清单'!C197,"")</f>
        <v/>
      </c>
      <c r="D191" s="216" t="str">
        <f>IF(AND('2.报价结算清单'!$P197&gt;0,'2.报价结算清单'!$B197&lt;&gt;0,'2.报价结算清单'!D197&lt;&gt;0),'2.报价结算清单'!D197,"")</f>
        <v/>
      </c>
      <c r="E191" s="216" t="str">
        <f>IF(AND('2.报价结算清单'!$P197&gt;0,'2.报价结算清单'!$B197&lt;&gt;0,'2.报价结算清单'!E197&lt;&gt;0),'2.报价结算清单'!E197,"")</f>
        <v/>
      </c>
      <c r="F191" s="233" t="str">
        <f>_xlfn.IFNA(IF($A191="","",IF(VLOOKUP($A191,'3.框架内物料'!$A:$I,2,0)="","",VLOOKUP($A191,'3.框架内物料'!$A:$I,2,0))),"")</f>
        <v/>
      </c>
      <c r="G191" s="214" t="str">
        <f>IF(AND('2.报价结算清单'!$P197&gt;0,'2.报价结算清单'!$B197&lt;&gt;0,'2.报价结算清单'!H197&lt;&gt;0),'2.报价结算清单'!H197,"")</f>
        <v/>
      </c>
      <c r="H191" s="234" t="str">
        <f>IF(AND('2.报价结算清单'!$P197&gt;0,'2.报价结算清单'!$B197&lt;&gt;0,'2.报价结算清单'!$F197&lt;&gt;0),'2.报价结算清单'!J197,"")</f>
        <v/>
      </c>
      <c r="I191" s="233" t="str">
        <f>IF(AND('2.报价结算清单'!$P197&gt;0,'2.报价结算清单'!$B197&lt;&gt;0,'2.报价结算清单'!$F197&lt;&gt;0),'2.报价结算清单'!L197,"")</f>
        <v/>
      </c>
      <c r="J191" s="233" t="str">
        <f>IF(AND('2.报价结算清单'!$P197&gt;0,'2.报价结算清单'!$B197&lt;&gt;0,'2.报价结算清单'!I197&lt;&gt;0),'2.报价结算清单'!I197,"")</f>
        <v/>
      </c>
      <c r="K191" s="233" t="str">
        <f>IF(AND('2.报价结算清单'!$P197&gt;0,'2.报价结算清单'!$B197&lt;&gt;0,'2.报价结算清单'!$F197&lt;&gt;0),'2.报价结算清单'!N197,"")</f>
        <v/>
      </c>
      <c r="L191" s="233" t="str">
        <f>IF(AND('2.报价结算清单'!$P197&gt;0,'2.报价结算清单'!$B197&lt;&gt;0,'2.报价结算清单'!I197&lt;&gt;0),"天","")</f>
        <v/>
      </c>
      <c r="M191" s="236" t="str">
        <f t="shared" si="8"/>
        <v/>
      </c>
      <c r="N191" s="216" t="str">
        <f t="shared" si="9"/>
        <v/>
      </c>
      <c r="O191" s="216" t="str">
        <f>IF(AND('2.报价结算清单'!$P197&gt;0,'2.报价结算清单'!$B197&lt;&gt;0,'2.报价结算清单'!S197&lt;&gt;0),'2.报价结算清单'!S197,"")</f>
        <v/>
      </c>
      <c r="P191" s="216" t="str">
        <f>IF(AND('2.报价结算清单'!$P197&gt;0,'2.报价结算清单'!$B197&lt;&gt;0,'2.报价结算清单'!T197&lt;&gt;0),'2.报价结算清单'!T197,"")</f>
        <v/>
      </c>
      <c r="Q191" s="216" t="str">
        <f>IF(F191="",J191,VLOOKUP(F191,框架条目清单!A:K,4,FALSE))</f>
        <v/>
      </c>
      <c r="R191" s="237" t="str">
        <f>IF($A191="","",'2.报价结算清单'!$K$86)</f>
        <v/>
      </c>
      <c r="S191" s="236" t="str">
        <f>IF($A191="","",'2.报价结算清单'!$E$86)</f>
        <v/>
      </c>
      <c r="T191" s="216" t="str">
        <f>IF(F191="","",VLOOKUP(F191,框架条目清单!A:K,7,FALSE))</f>
        <v/>
      </c>
      <c r="U191" s="216" t="str">
        <f>IF(F191="","",VLOOKUP(F191,框架条目清单!A:K,8,FALSE))</f>
        <v/>
      </c>
      <c r="V191" s="216" t="str">
        <f>IF(F191="","",VLOOKUP(F191,框架条目清单!A:K,9,FALSE))</f>
        <v/>
      </c>
    </row>
    <row r="192" spans="1:22">
      <c r="A192" s="216" t="str">
        <f>IF(AND('2.报价结算清单'!$P198&gt;0,'2.报价结算清单'!$B198&lt;&gt;0,'2.报价结算清单'!$F198&lt;&gt;0),'2.报价结算清单'!$F198,"")</f>
        <v/>
      </c>
      <c r="B192" s="216" t="str">
        <f>_xlfn.IFNA(VLOOKUP(A192,'3.框架内物料'!$A:$I,3,0),A192)</f>
        <v/>
      </c>
      <c r="C192" s="216" t="str">
        <f>IF(AND('2.报价结算清单'!$P198&gt;0,'2.报价结算清单'!$B198&lt;&gt;0,'2.报价结算清单'!C198&lt;&gt;0),'2.报价结算清单'!C198,"")</f>
        <v/>
      </c>
      <c r="D192" s="216" t="str">
        <f>IF(AND('2.报价结算清单'!$P198&gt;0,'2.报价结算清单'!$B198&lt;&gt;0,'2.报价结算清单'!D198&lt;&gt;0),'2.报价结算清单'!D198,"")</f>
        <v/>
      </c>
      <c r="E192" s="216" t="str">
        <f>IF(AND('2.报价结算清单'!$P198&gt;0,'2.报价结算清单'!$B198&lt;&gt;0,'2.报价结算清单'!E198&lt;&gt;0),'2.报价结算清单'!E198,"")</f>
        <v/>
      </c>
      <c r="F192" s="233" t="str">
        <f>_xlfn.IFNA(IF($A192="","",IF(VLOOKUP($A192,'3.框架内物料'!$A:$I,2,0)="","",VLOOKUP($A192,'3.框架内物料'!$A:$I,2,0))),"")</f>
        <v/>
      </c>
      <c r="G192" s="214" t="str">
        <f>IF(AND('2.报价结算清单'!$P198&gt;0,'2.报价结算清单'!$B198&lt;&gt;0,'2.报价结算清单'!H198&lt;&gt;0),'2.报价结算清单'!H198,"")</f>
        <v/>
      </c>
      <c r="H192" s="234" t="str">
        <f>IF(AND('2.报价结算清单'!$P198&gt;0,'2.报价结算清单'!$B198&lt;&gt;0,'2.报价结算清单'!$F198&lt;&gt;0),'2.报价结算清单'!J198,"")</f>
        <v/>
      </c>
      <c r="I192" s="233" t="str">
        <f>IF(AND('2.报价结算清单'!$P198&gt;0,'2.报价结算清单'!$B198&lt;&gt;0,'2.报价结算清单'!$F198&lt;&gt;0),'2.报价结算清单'!L198,"")</f>
        <v/>
      </c>
      <c r="J192" s="233" t="str">
        <f>IF(AND('2.报价结算清单'!$P198&gt;0,'2.报价结算清单'!$B198&lt;&gt;0,'2.报价结算清单'!I198&lt;&gt;0),'2.报价结算清单'!I198,"")</f>
        <v/>
      </c>
      <c r="K192" s="233" t="str">
        <f>IF(AND('2.报价结算清单'!$P198&gt;0,'2.报价结算清单'!$B198&lt;&gt;0,'2.报价结算清单'!$F198&lt;&gt;0),'2.报价结算清单'!N198,"")</f>
        <v/>
      </c>
      <c r="L192" s="233" t="str">
        <f>IF(AND('2.报价结算清单'!$P198&gt;0,'2.报价结算清单'!$B198&lt;&gt;0,'2.报价结算清单'!I198&lt;&gt;0),"天","")</f>
        <v/>
      </c>
      <c r="M192" s="236" t="str">
        <f t="shared" si="8"/>
        <v/>
      </c>
      <c r="N192" s="216" t="str">
        <f t="shared" si="9"/>
        <v/>
      </c>
      <c r="O192" s="216" t="str">
        <f>IF(AND('2.报价结算清单'!$P198&gt;0,'2.报价结算清单'!$B198&lt;&gt;0,'2.报价结算清单'!S198&lt;&gt;0),'2.报价结算清单'!S198,"")</f>
        <v/>
      </c>
      <c r="P192" s="216" t="str">
        <f>IF(AND('2.报价结算清单'!$P198&gt;0,'2.报价结算清单'!$B198&lt;&gt;0,'2.报价结算清单'!T198&lt;&gt;0),'2.报价结算清单'!T198,"")</f>
        <v/>
      </c>
      <c r="Q192" s="216" t="str">
        <f>IF(F192="",J192,VLOOKUP(F192,框架条目清单!A:K,4,FALSE))</f>
        <v/>
      </c>
      <c r="R192" s="237" t="str">
        <f>IF($A192="","",'2.报价结算清单'!$K$86)</f>
        <v/>
      </c>
      <c r="S192" s="236" t="str">
        <f>IF($A192="","",'2.报价结算清单'!$E$86)</f>
        <v/>
      </c>
      <c r="T192" s="216" t="str">
        <f>IF(F192="","",VLOOKUP(F192,框架条目清单!A:K,7,FALSE))</f>
        <v/>
      </c>
      <c r="U192" s="216" t="str">
        <f>IF(F192="","",VLOOKUP(F192,框架条目清单!A:K,8,FALSE))</f>
        <v/>
      </c>
      <c r="V192" s="216" t="str">
        <f>IF(F192="","",VLOOKUP(F192,框架条目清单!A:K,9,FALSE))</f>
        <v/>
      </c>
    </row>
    <row r="193" spans="1:22">
      <c r="A193" s="216" t="str">
        <f>IF(AND('2.报价结算清单'!$P199&gt;0,'2.报价结算清单'!$B199&lt;&gt;0,'2.报价结算清单'!$F199&lt;&gt;0),'2.报价结算清单'!$F199,"")</f>
        <v/>
      </c>
      <c r="B193" s="216" t="str">
        <f>_xlfn.IFNA(VLOOKUP(A193,'3.框架内物料'!$A:$I,3,0),A193)</f>
        <v/>
      </c>
      <c r="C193" s="216" t="str">
        <f>IF(AND('2.报价结算清单'!$P199&gt;0,'2.报价结算清单'!$B199&lt;&gt;0,'2.报价结算清单'!C199&lt;&gt;0),'2.报价结算清单'!C199,"")</f>
        <v/>
      </c>
      <c r="D193" s="216" t="str">
        <f>IF(AND('2.报价结算清单'!$P199&gt;0,'2.报价结算清单'!$B199&lt;&gt;0,'2.报价结算清单'!D199&lt;&gt;0),'2.报价结算清单'!D199,"")</f>
        <v/>
      </c>
      <c r="E193" s="216" t="str">
        <f>IF(AND('2.报价结算清单'!$P199&gt;0,'2.报价结算清单'!$B199&lt;&gt;0,'2.报价结算清单'!E199&lt;&gt;0),'2.报价结算清单'!E199,"")</f>
        <v/>
      </c>
      <c r="F193" s="233" t="str">
        <f>_xlfn.IFNA(IF($A193="","",IF(VLOOKUP($A193,'3.框架内物料'!$A:$I,2,0)="","",VLOOKUP($A193,'3.框架内物料'!$A:$I,2,0))),"")</f>
        <v/>
      </c>
      <c r="G193" s="214" t="str">
        <f>IF(AND('2.报价结算清单'!$P199&gt;0,'2.报价结算清单'!$B199&lt;&gt;0,'2.报价结算清单'!H199&lt;&gt;0),'2.报价结算清单'!H199,"")</f>
        <v/>
      </c>
      <c r="H193" s="234" t="str">
        <f>IF(AND('2.报价结算清单'!$P199&gt;0,'2.报价结算清单'!$B199&lt;&gt;0,'2.报价结算清单'!$F199&lt;&gt;0),'2.报价结算清单'!J199,"")</f>
        <v/>
      </c>
      <c r="I193" s="233" t="str">
        <f>IF(AND('2.报价结算清单'!$P199&gt;0,'2.报价结算清单'!$B199&lt;&gt;0,'2.报价结算清单'!$F199&lt;&gt;0),'2.报价结算清单'!L199,"")</f>
        <v/>
      </c>
      <c r="J193" s="233" t="str">
        <f>IF(AND('2.报价结算清单'!$P199&gt;0,'2.报价结算清单'!$B199&lt;&gt;0,'2.报价结算清单'!I199&lt;&gt;0),'2.报价结算清单'!I199,"")</f>
        <v/>
      </c>
      <c r="K193" s="233" t="str">
        <f>IF(AND('2.报价结算清单'!$P199&gt;0,'2.报价结算清单'!$B199&lt;&gt;0,'2.报价结算清单'!$F199&lt;&gt;0),'2.报价结算清单'!N199,"")</f>
        <v/>
      </c>
      <c r="L193" s="233" t="str">
        <f>IF(AND('2.报价结算清单'!$P199&gt;0,'2.报价结算清单'!$B199&lt;&gt;0,'2.报价结算清单'!I199&lt;&gt;0),"天","")</f>
        <v/>
      </c>
      <c r="M193" s="236" t="str">
        <f t="shared" si="8"/>
        <v/>
      </c>
      <c r="N193" s="216" t="str">
        <f t="shared" si="9"/>
        <v/>
      </c>
      <c r="O193" s="216" t="str">
        <f>IF(AND('2.报价结算清单'!$P199&gt;0,'2.报价结算清单'!$B199&lt;&gt;0,'2.报价结算清单'!S199&lt;&gt;0),'2.报价结算清单'!S199,"")</f>
        <v/>
      </c>
      <c r="P193" s="216" t="str">
        <f>IF(AND('2.报价结算清单'!$P199&gt;0,'2.报价结算清单'!$B199&lt;&gt;0,'2.报价结算清单'!T199&lt;&gt;0),'2.报价结算清单'!T199,"")</f>
        <v/>
      </c>
      <c r="Q193" s="216" t="str">
        <f>IF(F193="",J193,VLOOKUP(F193,框架条目清单!A:K,4,FALSE))</f>
        <v/>
      </c>
      <c r="R193" s="237" t="str">
        <f>IF($A193="","",'2.报价结算清单'!$K$86)</f>
        <v/>
      </c>
      <c r="S193" s="236" t="str">
        <f>IF($A193="","",'2.报价结算清单'!$E$86)</f>
        <v/>
      </c>
      <c r="T193" s="216" t="str">
        <f>IF(F193="","",VLOOKUP(F193,框架条目清单!A:K,7,FALSE))</f>
        <v/>
      </c>
      <c r="U193" s="216" t="str">
        <f>IF(F193="","",VLOOKUP(F193,框架条目清单!A:K,8,FALSE))</f>
        <v/>
      </c>
      <c r="V193" s="216" t="str">
        <f>IF(F193="","",VLOOKUP(F193,框架条目清单!A:K,9,FALSE))</f>
        <v/>
      </c>
    </row>
    <row r="194" spans="1:22">
      <c r="A194" s="216" t="str">
        <f>IF(AND('2.报价结算清单'!$P200&gt;0,'2.报价结算清单'!$B200&lt;&gt;0,'2.报价结算清单'!$F200&lt;&gt;0),'2.报价结算清单'!$F200,"")</f>
        <v/>
      </c>
      <c r="B194" s="216" t="str">
        <f>_xlfn.IFNA(VLOOKUP(A194,'3.框架内物料'!$A:$I,3,0),A194)</f>
        <v/>
      </c>
      <c r="C194" s="216" t="str">
        <f>IF(AND('2.报价结算清单'!$P200&gt;0,'2.报价结算清单'!$B200&lt;&gt;0,'2.报价结算清单'!C200&lt;&gt;0),'2.报价结算清单'!C200,"")</f>
        <v/>
      </c>
      <c r="D194" s="216" t="str">
        <f>IF(AND('2.报价结算清单'!$P200&gt;0,'2.报价结算清单'!$B200&lt;&gt;0,'2.报价结算清单'!D200&lt;&gt;0),'2.报价结算清单'!D200,"")</f>
        <v/>
      </c>
      <c r="E194" s="216" t="str">
        <f>IF(AND('2.报价结算清单'!$P200&gt;0,'2.报价结算清单'!$B200&lt;&gt;0,'2.报价结算清单'!E200&lt;&gt;0),'2.报价结算清单'!E200,"")</f>
        <v/>
      </c>
      <c r="F194" s="233" t="str">
        <f>_xlfn.IFNA(IF($A194="","",IF(VLOOKUP($A194,'3.框架内物料'!$A:$I,2,0)="","",VLOOKUP($A194,'3.框架内物料'!$A:$I,2,0))),"")</f>
        <v/>
      </c>
      <c r="G194" s="214" t="str">
        <f>IF(AND('2.报价结算清单'!$P200&gt;0,'2.报价结算清单'!$B200&lt;&gt;0,'2.报价结算清单'!H200&lt;&gt;0),'2.报价结算清单'!H200,"")</f>
        <v/>
      </c>
      <c r="H194" s="234" t="str">
        <f>IF(AND('2.报价结算清单'!$P200&gt;0,'2.报价结算清单'!$B200&lt;&gt;0,'2.报价结算清单'!$F200&lt;&gt;0),'2.报价结算清单'!J200,"")</f>
        <v/>
      </c>
      <c r="I194" s="233" t="str">
        <f>IF(AND('2.报价结算清单'!$P200&gt;0,'2.报价结算清单'!$B200&lt;&gt;0,'2.报价结算清单'!$F200&lt;&gt;0),'2.报价结算清单'!L200,"")</f>
        <v/>
      </c>
      <c r="J194" s="233" t="str">
        <f>IF(AND('2.报价结算清单'!$P200&gt;0,'2.报价结算清单'!$B200&lt;&gt;0,'2.报价结算清单'!I200&lt;&gt;0),'2.报价结算清单'!I200,"")</f>
        <v/>
      </c>
      <c r="K194" s="233" t="str">
        <f>IF(AND('2.报价结算清单'!$P200&gt;0,'2.报价结算清单'!$B200&lt;&gt;0,'2.报价结算清单'!$F200&lt;&gt;0),'2.报价结算清单'!N200,"")</f>
        <v/>
      </c>
      <c r="L194" s="233" t="str">
        <f>IF(AND('2.报价结算清单'!$P200&gt;0,'2.报价结算清单'!$B200&lt;&gt;0,'2.报价结算清单'!I200&lt;&gt;0),"天","")</f>
        <v/>
      </c>
      <c r="M194" s="236" t="str">
        <f t="shared" si="8"/>
        <v/>
      </c>
      <c r="N194" s="216" t="str">
        <f t="shared" si="9"/>
        <v/>
      </c>
      <c r="O194" s="216" t="str">
        <f>IF(AND('2.报价结算清单'!$P200&gt;0,'2.报价结算清单'!$B200&lt;&gt;0,'2.报价结算清单'!S200&lt;&gt;0),'2.报价结算清单'!S200,"")</f>
        <v/>
      </c>
      <c r="P194" s="216" t="str">
        <f>IF(AND('2.报价结算清单'!$P200&gt;0,'2.报价结算清单'!$B200&lt;&gt;0,'2.报价结算清单'!T200&lt;&gt;0),'2.报价结算清单'!T200,"")</f>
        <v/>
      </c>
      <c r="Q194" s="216" t="str">
        <f>IF(F194="",J194,VLOOKUP(F194,框架条目清单!A:K,4,FALSE))</f>
        <v/>
      </c>
      <c r="R194" s="237" t="str">
        <f>IF($A194="","",'2.报价结算清单'!$K$86)</f>
        <v/>
      </c>
      <c r="S194" s="236" t="str">
        <f>IF($A194="","",'2.报价结算清单'!$E$86)</f>
        <v/>
      </c>
      <c r="T194" s="216" t="str">
        <f>IF(F194="","",VLOOKUP(F194,框架条目清单!A:K,7,FALSE))</f>
        <v/>
      </c>
      <c r="U194" s="216" t="str">
        <f>IF(F194="","",VLOOKUP(F194,框架条目清单!A:K,8,FALSE))</f>
        <v/>
      </c>
      <c r="V194" s="216" t="str">
        <f>IF(F194="","",VLOOKUP(F194,框架条目清单!A:K,9,FALSE))</f>
        <v/>
      </c>
    </row>
    <row r="195" spans="1:22">
      <c r="A195" s="216" t="str">
        <f>IF(AND('2.报价结算清单'!$P201&gt;0,'2.报价结算清单'!$B201&lt;&gt;0,'2.报价结算清单'!$F201&lt;&gt;0),'2.报价结算清单'!$F201,"")</f>
        <v/>
      </c>
      <c r="B195" s="216" t="str">
        <f>_xlfn.IFNA(VLOOKUP(A195,'3.框架内物料'!$A:$I,3,0),A195)</f>
        <v/>
      </c>
      <c r="C195" s="216" t="str">
        <f>IF(AND('2.报价结算清单'!$P201&gt;0,'2.报价结算清单'!$B201&lt;&gt;0,'2.报价结算清单'!C201&lt;&gt;0),'2.报价结算清单'!C201,"")</f>
        <v/>
      </c>
      <c r="D195" s="216" t="str">
        <f>IF(AND('2.报价结算清单'!$P201&gt;0,'2.报价结算清单'!$B201&lt;&gt;0,'2.报价结算清单'!D201&lt;&gt;0),'2.报价结算清单'!D201,"")</f>
        <v/>
      </c>
      <c r="E195" s="216" t="str">
        <f>IF(AND('2.报价结算清单'!$P201&gt;0,'2.报价结算清单'!$B201&lt;&gt;0,'2.报价结算清单'!E201&lt;&gt;0),'2.报价结算清单'!E201,"")</f>
        <v/>
      </c>
      <c r="F195" s="233" t="str">
        <f>_xlfn.IFNA(IF($A195="","",IF(VLOOKUP($A195,'3.框架内物料'!$A:$I,2,0)="","",VLOOKUP($A195,'3.框架内物料'!$A:$I,2,0))),"")</f>
        <v/>
      </c>
      <c r="G195" s="214" t="str">
        <f>IF(AND('2.报价结算清单'!$P201&gt;0,'2.报价结算清单'!$B201&lt;&gt;0,'2.报价结算清单'!H201&lt;&gt;0),'2.报价结算清单'!H201,"")</f>
        <v/>
      </c>
      <c r="H195" s="234" t="str">
        <f>IF(AND('2.报价结算清单'!$P201&gt;0,'2.报价结算清单'!$B201&lt;&gt;0,'2.报价结算清单'!$F201&lt;&gt;0),'2.报价结算清单'!J201,"")</f>
        <v/>
      </c>
      <c r="I195" s="233" t="str">
        <f>IF(AND('2.报价结算清单'!$P201&gt;0,'2.报价结算清单'!$B201&lt;&gt;0,'2.报价结算清单'!$F201&lt;&gt;0),'2.报价结算清单'!L201,"")</f>
        <v/>
      </c>
      <c r="J195" s="233" t="str">
        <f>IF(AND('2.报价结算清单'!$P201&gt;0,'2.报价结算清单'!$B201&lt;&gt;0,'2.报价结算清单'!I201&lt;&gt;0),'2.报价结算清单'!I201,"")</f>
        <v/>
      </c>
      <c r="K195" s="233" t="str">
        <f>IF(AND('2.报价结算清单'!$P201&gt;0,'2.报价结算清单'!$B201&lt;&gt;0,'2.报价结算清单'!$F201&lt;&gt;0),'2.报价结算清单'!N201,"")</f>
        <v/>
      </c>
      <c r="L195" s="233" t="str">
        <f>IF(AND('2.报价结算清单'!$P201&gt;0,'2.报价结算清单'!$B201&lt;&gt;0,'2.报价结算清单'!I201&lt;&gt;0),"天","")</f>
        <v/>
      </c>
      <c r="M195" s="236" t="str">
        <f t="shared" si="8"/>
        <v/>
      </c>
      <c r="N195" s="216" t="str">
        <f t="shared" si="9"/>
        <v/>
      </c>
      <c r="O195" s="216" t="str">
        <f>IF(AND('2.报价结算清单'!$P201&gt;0,'2.报价结算清单'!$B201&lt;&gt;0,'2.报价结算清单'!S201&lt;&gt;0),'2.报价结算清单'!S201,"")</f>
        <v/>
      </c>
      <c r="P195" s="216" t="str">
        <f>IF(AND('2.报价结算清单'!$P201&gt;0,'2.报价结算清单'!$B201&lt;&gt;0,'2.报价结算清单'!T201&lt;&gt;0),'2.报价结算清单'!T201,"")</f>
        <v/>
      </c>
      <c r="Q195" s="216" t="str">
        <f>IF(F195="",J195,VLOOKUP(F195,框架条目清单!A:K,4,FALSE))</f>
        <v/>
      </c>
      <c r="R195" s="237" t="str">
        <f>IF($A195="","",'2.报价结算清单'!$K$86)</f>
        <v/>
      </c>
      <c r="S195" s="236" t="str">
        <f>IF($A195="","",'2.报价结算清单'!$E$86)</f>
        <v/>
      </c>
      <c r="T195" s="216" t="str">
        <f>IF(F195="","",VLOOKUP(F195,框架条目清单!A:K,7,FALSE))</f>
        <v/>
      </c>
      <c r="U195" s="216" t="str">
        <f>IF(F195="","",VLOOKUP(F195,框架条目清单!A:K,8,FALSE))</f>
        <v/>
      </c>
      <c r="V195" s="216" t="str">
        <f>IF(F195="","",VLOOKUP(F195,框架条目清单!A:K,9,FALSE))</f>
        <v/>
      </c>
    </row>
    <row r="196" spans="1:22">
      <c r="A196" s="216" t="str">
        <f>IF(AND('2.报价结算清单'!$P202&gt;0,'2.报价结算清单'!$B202&lt;&gt;0,'2.报价结算清单'!$F202&lt;&gt;0),'2.报价结算清单'!$F202,"")</f>
        <v/>
      </c>
      <c r="B196" s="216" t="str">
        <f>_xlfn.IFNA(VLOOKUP(A196,'3.框架内物料'!$A:$I,3,0),A196)</f>
        <v/>
      </c>
      <c r="C196" s="216" t="str">
        <f>IF(AND('2.报价结算清单'!$P202&gt;0,'2.报价结算清单'!$B202&lt;&gt;0,'2.报价结算清单'!C202&lt;&gt;0),'2.报价结算清单'!C202,"")</f>
        <v/>
      </c>
      <c r="D196" s="216" t="str">
        <f>IF(AND('2.报价结算清单'!$P202&gt;0,'2.报价结算清单'!$B202&lt;&gt;0,'2.报价结算清单'!D202&lt;&gt;0),'2.报价结算清单'!D202,"")</f>
        <v/>
      </c>
      <c r="E196" s="216" t="str">
        <f>IF(AND('2.报价结算清单'!$P202&gt;0,'2.报价结算清单'!$B202&lt;&gt;0,'2.报价结算清单'!E202&lt;&gt;0),'2.报价结算清单'!E202,"")</f>
        <v/>
      </c>
      <c r="F196" s="233" t="str">
        <f>_xlfn.IFNA(IF($A196="","",IF(VLOOKUP($A196,'3.框架内物料'!$A:$I,2,0)="","",VLOOKUP($A196,'3.框架内物料'!$A:$I,2,0))),"")</f>
        <v/>
      </c>
      <c r="G196" s="214" t="str">
        <f>IF(AND('2.报价结算清单'!$P202&gt;0,'2.报价结算清单'!$B202&lt;&gt;0,'2.报价结算清单'!H202&lt;&gt;0),'2.报价结算清单'!H202,"")</f>
        <v/>
      </c>
      <c r="H196" s="234" t="str">
        <f>IF(AND('2.报价结算清单'!$P202&gt;0,'2.报价结算清单'!$B202&lt;&gt;0,'2.报价结算清单'!$F202&lt;&gt;0),'2.报价结算清单'!J202,"")</f>
        <v/>
      </c>
      <c r="I196" s="233" t="str">
        <f>IF(AND('2.报价结算清单'!$P202&gt;0,'2.报价结算清单'!$B202&lt;&gt;0,'2.报价结算清单'!$F202&lt;&gt;0),'2.报价结算清单'!L202,"")</f>
        <v/>
      </c>
      <c r="J196" s="233" t="str">
        <f>IF(AND('2.报价结算清单'!$P202&gt;0,'2.报价结算清单'!$B202&lt;&gt;0,'2.报价结算清单'!I202&lt;&gt;0),'2.报价结算清单'!I202,"")</f>
        <v/>
      </c>
      <c r="K196" s="233" t="str">
        <f>IF(AND('2.报价结算清单'!$P202&gt;0,'2.报价结算清单'!$B202&lt;&gt;0,'2.报价结算清单'!$F202&lt;&gt;0),'2.报价结算清单'!N202,"")</f>
        <v/>
      </c>
      <c r="L196" s="233" t="str">
        <f>IF(AND('2.报价结算清单'!$P202&gt;0,'2.报价结算清单'!$B202&lt;&gt;0,'2.报价结算清单'!I202&lt;&gt;0),"天","")</f>
        <v/>
      </c>
      <c r="M196" s="236" t="str">
        <f t="shared" si="8"/>
        <v/>
      </c>
      <c r="N196" s="216" t="str">
        <f t="shared" si="9"/>
        <v/>
      </c>
      <c r="O196" s="216" t="str">
        <f>IF(AND('2.报价结算清单'!$P202&gt;0,'2.报价结算清单'!$B202&lt;&gt;0,'2.报价结算清单'!S202&lt;&gt;0),'2.报价结算清单'!S202,"")</f>
        <v/>
      </c>
      <c r="P196" s="216" t="str">
        <f>IF(AND('2.报价结算清单'!$P202&gt;0,'2.报价结算清单'!$B202&lt;&gt;0,'2.报价结算清单'!T202&lt;&gt;0),'2.报价结算清单'!T202,"")</f>
        <v/>
      </c>
      <c r="Q196" s="216" t="str">
        <f>IF(F196="",J196,VLOOKUP(F196,框架条目清单!A:K,4,FALSE))</f>
        <v/>
      </c>
      <c r="R196" s="237" t="str">
        <f>IF($A196="","",'2.报价结算清单'!$K$86)</f>
        <v/>
      </c>
      <c r="S196" s="236" t="str">
        <f>IF($A196="","",'2.报价结算清单'!$E$86)</f>
        <v/>
      </c>
      <c r="T196" s="216" t="str">
        <f>IF(F196="","",VLOOKUP(F196,框架条目清单!A:K,7,FALSE))</f>
        <v/>
      </c>
      <c r="U196" s="216" t="str">
        <f>IF(F196="","",VLOOKUP(F196,框架条目清单!A:K,8,FALSE))</f>
        <v/>
      </c>
      <c r="V196" s="216" t="str">
        <f>IF(F196="","",VLOOKUP(F196,框架条目清单!A:K,9,FALSE))</f>
        <v/>
      </c>
    </row>
    <row r="197" spans="1:22">
      <c r="A197" s="216" t="str">
        <f>IF(AND('2.报价结算清单'!$P203&gt;0,'2.报价结算清单'!$B203&lt;&gt;0,'2.报价结算清单'!$F203&lt;&gt;0),'2.报价结算清单'!$F203,"")</f>
        <v/>
      </c>
      <c r="B197" s="216" t="str">
        <f>_xlfn.IFNA(VLOOKUP(A197,'3.框架内物料'!$A:$I,3,0),A197)</f>
        <v/>
      </c>
      <c r="C197" s="216" t="str">
        <f>IF(AND('2.报价结算清单'!$P203&gt;0,'2.报价结算清单'!$B203&lt;&gt;0,'2.报价结算清单'!C203&lt;&gt;0),'2.报价结算清单'!C203,"")</f>
        <v/>
      </c>
      <c r="D197" s="216" t="str">
        <f>IF(AND('2.报价结算清单'!$P203&gt;0,'2.报价结算清单'!$B203&lt;&gt;0,'2.报价结算清单'!D203&lt;&gt;0),'2.报价结算清单'!D203,"")</f>
        <v/>
      </c>
      <c r="E197" s="216" t="str">
        <f>IF(AND('2.报价结算清单'!$P203&gt;0,'2.报价结算清单'!$B203&lt;&gt;0,'2.报价结算清单'!E203&lt;&gt;0),'2.报价结算清单'!E203,"")</f>
        <v/>
      </c>
      <c r="F197" s="233" t="str">
        <f>_xlfn.IFNA(IF($A197="","",IF(VLOOKUP($A197,'3.框架内物料'!$A:$I,2,0)="","",VLOOKUP($A197,'3.框架内物料'!$A:$I,2,0))),"")</f>
        <v/>
      </c>
      <c r="G197" s="214" t="str">
        <f>IF(AND('2.报价结算清单'!$P203&gt;0,'2.报价结算清单'!$B203&lt;&gt;0,'2.报价结算清单'!H203&lt;&gt;0),'2.报价结算清单'!H203,"")</f>
        <v/>
      </c>
      <c r="H197" s="234" t="str">
        <f>IF(AND('2.报价结算清单'!$P203&gt;0,'2.报价结算清单'!$B203&lt;&gt;0,'2.报价结算清单'!$F203&lt;&gt;0),'2.报价结算清单'!J203,"")</f>
        <v/>
      </c>
      <c r="I197" s="233" t="str">
        <f>IF(AND('2.报价结算清单'!$P203&gt;0,'2.报价结算清单'!$B203&lt;&gt;0,'2.报价结算清单'!$F203&lt;&gt;0),'2.报价结算清单'!L203,"")</f>
        <v/>
      </c>
      <c r="J197" s="233" t="str">
        <f>IF(AND('2.报价结算清单'!$P203&gt;0,'2.报价结算清单'!$B203&lt;&gt;0,'2.报价结算清单'!I203&lt;&gt;0),'2.报价结算清单'!I203,"")</f>
        <v/>
      </c>
      <c r="K197" s="233" t="str">
        <f>IF(AND('2.报价结算清单'!$P203&gt;0,'2.报价结算清单'!$B203&lt;&gt;0,'2.报价结算清单'!$F203&lt;&gt;0),'2.报价结算清单'!N203,"")</f>
        <v/>
      </c>
      <c r="L197" s="233" t="str">
        <f>IF(AND('2.报价结算清单'!$P203&gt;0,'2.报价结算清单'!$B203&lt;&gt;0,'2.报价结算清单'!I203&lt;&gt;0),"天","")</f>
        <v/>
      </c>
      <c r="M197" s="236" t="str">
        <f t="shared" si="8"/>
        <v/>
      </c>
      <c r="N197" s="216" t="str">
        <f t="shared" si="9"/>
        <v/>
      </c>
      <c r="O197" s="216" t="str">
        <f>IF(AND('2.报价结算清单'!$P203&gt;0,'2.报价结算清单'!$B203&lt;&gt;0,'2.报价结算清单'!S203&lt;&gt;0),'2.报价结算清单'!S203,"")</f>
        <v/>
      </c>
      <c r="P197" s="216" t="str">
        <f>IF(AND('2.报价结算清单'!$P203&gt;0,'2.报价结算清单'!$B203&lt;&gt;0,'2.报价结算清单'!T203&lt;&gt;0),'2.报价结算清单'!T203,"")</f>
        <v/>
      </c>
      <c r="Q197" s="216" t="str">
        <f>IF(F197="",J197,VLOOKUP(F197,框架条目清单!A:K,4,FALSE))</f>
        <v/>
      </c>
      <c r="R197" s="237" t="str">
        <f>IF($A197="","",'2.报价结算清单'!$K$86)</f>
        <v/>
      </c>
      <c r="S197" s="236" t="str">
        <f>IF($A197="","",'2.报价结算清单'!$E$86)</f>
        <v/>
      </c>
      <c r="T197" s="216" t="str">
        <f>IF(F197="","",VLOOKUP(F197,框架条目清单!A:K,7,FALSE))</f>
        <v/>
      </c>
      <c r="U197" s="216" t="str">
        <f>IF(F197="","",VLOOKUP(F197,框架条目清单!A:K,8,FALSE))</f>
        <v/>
      </c>
      <c r="V197" s="216" t="str">
        <f>IF(F197="","",VLOOKUP(F197,框架条目清单!A:K,9,FALSE))</f>
        <v/>
      </c>
    </row>
    <row r="198" spans="1:22">
      <c r="A198" s="216" t="str">
        <f>IF(AND('2.报价结算清单'!$P204&gt;0,'2.报价结算清单'!$B204&lt;&gt;0,'2.报价结算清单'!$F204&lt;&gt;0),'2.报价结算清单'!$F204,"")</f>
        <v/>
      </c>
      <c r="B198" s="216" t="str">
        <f>_xlfn.IFNA(VLOOKUP(A198,'3.框架内物料'!$A:$I,3,0),A198)</f>
        <v/>
      </c>
      <c r="C198" s="216" t="str">
        <f>IF(AND('2.报价结算清单'!$P204&gt;0,'2.报价结算清单'!$B204&lt;&gt;0,'2.报价结算清单'!C204&lt;&gt;0),'2.报价结算清单'!C204,"")</f>
        <v/>
      </c>
      <c r="D198" s="216" t="str">
        <f>IF(AND('2.报价结算清单'!$P204&gt;0,'2.报价结算清单'!$B204&lt;&gt;0,'2.报价结算清单'!D204&lt;&gt;0),'2.报价结算清单'!D204,"")</f>
        <v/>
      </c>
      <c r="E198" s="216" t="str">
        <f>IF(AND('2.报价结算清单'!$P204&gt;0,'2.报价结算清单'!$B204&lt;&gt;0,'2.报价结算清单'!E204&lt;&gt;0),'2.报价结算清单'!E204,"")</f>
        <v/>
      </c>
      <c r="F198" s="233" t="str">
        <f>_xlfn.IFNA(IF($A198="","",IF(VLOOKUP($A198,'3.框架内物料'!$A:$I,2,0)="","",VLOOKUP($A198,'3.框架内物料'!$A:$I,2,0))),"")</f>
        <v/>
      </c>
      <c r="G198" s="214" t="str">
        <f>IF(AND('2.报价结算清单'!$P204&gt;0,'2.报价结算清单'!$B204&lt;&gt;0,'2.报价结算清单'!H204&lt;&gt;0),'2.报价结算清单'!H204,"")</f>
        <v/>
      </c>
      <c r="H198" s="234" t="str">
        <f>IF(AND('2.报价结算清单'!$P204&gt;0,'2.报价结算清单'!$B204&lt;&gt;0,'2.报价结算清单'!$F204&lt;&gt;0),'2.报价结算清单'!J204,"")</f>
        <v/>
      </c>
      <c r="I198" s="233" t="str">
        <f>IF(AND('2.报价结算清单'!$P204&gt;0,'2.报价结算清单'!$B204&lt;&gt;0,'2.报价结算清单'!$F204&lt;&gt;0),'2.报价结算清单'!L204,"")</f>
        <v/>
      </c>
      <c r="J198" s="233" t="str">
        <f>IF(AND('2.报价结算清单'!$P204&gt;0,'2.报价结算清单'!$B204&lt;&gt;0,'2.报价结算清单'!I204&lt;&gt;0),'2.报价结算清单'!I204,"")</f>
        <v/>
      </c>
      <c r="K198" s="233" t="str">
        <f>IF(AND('2.报价结算清单'!$P204&gt;0,'2.报价结算清单'!$B204&lt;&gt;0,'2.报价结算清单'!$F204&lt;&gt;0),'2.报价结算清单'!N204,"")</f>
        <v/>
      </c>
      <c r="L198" s="233" t="str">
        <f>IF(AND('2.报价结算清单'!$P204&gt;0,'2.报价结算清单'!$B204&lt;&gt;0,'2.报价结算清单'!I204&lt;&gt;0),"天","")</f>
        <v/>
      </c>
      <c r="M198" s="236" t="str">
        <f t="shared" si="8"/>
        <v/>
      </c>
      <c r="N198" s="216" t="str">
        <f t="shared" si="9"/>
        <v/>
      </c>
      <c r="O198" s="216" t="str">
        <f>IF(AND('2.报价结算清单'!$P204&gt;0,'2.报价结算清单'!$B204&lt;&gt;0,'2.报价结算清单'!S204&lt;&gt;0),'2.报价结算清单'!S204,"")</f>
        <v/>
      </c>
      <c r="P198" s="216" t="str">
        <f>IF(AND('2.报价结算清单'!$P204&gt;0,'2.报价结算清单'!$B204&lt;&gt;0,'2.报价结算清单'!T204&lt;&gt;0),'2.报价结算清单'!T204,"")</f>
        <v/>
      </c>
      <c r="Q198" s="216" t="str">
        <f>IF(F198="",J198,VLOOKUP(F198,框架条目清单!A:K,4,FALSE))</f>
        <v/>
      </c>
      <c r="R198" s="237" t="str">
        <f>IF($A198="","",'2.报价结算清单'!$K$86)</f>
        <v/>
      </c>
      <c r="S198" s="236" t="str">
        <f>IF($A198="","",'2.报价结算清单'!$E$86)</f>
        <v/>
      </c>
      <c r="T198" s="216" t="str">
        <f>IF(F198="","",VLOOKUP(F198,框架条目清单!A:K,7,FALSE))</f>
        <v/>
      </c>
      <c r="U198" s="216" t="str">
        <f>IF(F198="","",VLOOKUP(F198,框架条目清单!A:K,8,FALSE))</f>
        <v/>
      </c>
      <c r="V198" s="216" t="str">
        <f>IF(F198="","",VLOOKUP(F198,框架条目清单!A:K,9,FALSE))</f>
        <v/>
      </c>
    </row>
    <row r="199" spans="1:22">
      <c r="A199" s="216" t="str">
        <f>IF(AND('2.报价结算清单'!$P205&gt;0,'2.报价结算清单'!$B205&lt;&gt;0,'2.报价结算清单'!$F205&lt;&gt;0),'2.报价结算清单'!$F205,"")</f>
        <v/>
      </c>
      <c r="B199" s="216" t="str">
        <f>_xlfn.IFNA(VLOOKUP(A199,'3.框架内物料'!$A:$I,3,0),A199)</f>
        <v/>
      </c>
      <c r="C199" s="216" t="str">
        <f>IF(AND('2.报价结算清单'!$P205&gt;0,'2.报价结算清单'!$B205&lt;&gt;0,'2.报价结算清单'!C205&lt;&gt;0),'2.报价结算清单'!C205,"")</f>
        <v/>
      </c>
      <c r="D199" s="216" t="str">
        <f>IF(AND('2.报价结算清单'!$P205&gt;0,'2.报价结算清单'!$B205&lt;&gt;0,'2.报价结算清单'!D205&lt;&gt;0),'2.报价结算清单'!D205,"")</f>
        <v/>
      </c>
      <c r="E199" s="216" t="str">
        <f>IF(AND('2.报价结算清单'!$P205&gt;0,'2.报价结算清单'!$B205&lt;&gt;0,'2.报价结算清单'!E205&lt;&gt;0),'2.报价结算清单'!E205,"")</f>
        <v/>
      </c>
      <c r="F199" s="233" t="str">
        <f>_xlfn.IFNA(IF($A199="","",IF(VLOOKUP($A199,'3.框架内物料'!$A:$I,2,0)="","",VLOOKUP($A199,'3.框架内物料'!$A:$I,2,0))),"")</f>
        <v/>
      </c>
      <c r="G199" s="214" t="str">
        <f>IF(AND('2.报价结算清单'!$P205&gt;0,'2.报价结算清单'!$B205&lt;&gt;0,'2.报价结算清单'!H205&lt;&gt;0),'2.报价结算清单'!H205,"")</f>
        <v/>
      </c>
      <c r="H199" s="234" t="str">
        <f>IF(AND('2.报价结算清单'!$P205&gt;0,'2.报价结算清单'!$B205&lt;&gt;0,'2.报价结算清单'!$F205&lt;&gt;0),'2.报价结算清单'!J205,"")</f>
        <v/>
      </c>
      <c r="I199" s="233" t="str">
        <f>IF(AND('2.报价结算清单'!$P205&gt;0,'2.报价结算清单'!$B205&lt;&gt;0,'2.报价结算清单'!$F205&lt;&gt;0),'2.报价结算清单'!L205,"")</f>
        <v/>
      </c>
      <c r="J199" s="233" t="str">
        <f>IF(AND('2.报价结算清单'!$P205&gt;0,'2.报价结算清单'!$B205&lt;&gt;0,'2.报价结算清单'!I205&lt;&gt;0),'2.报价结算清单'!I205,"")</f>
        <v/>
      </c>
      <c r="K199" s="233" t="str">
        <f>IF(AND('2.报价结算清单'!$P205&gt;0,'2.报价结算清单'!$B205&lt;&gt;0,'2.报价结算清单'!$F205&lt;&gt;0),'2.报价结算清单'!N205,"")</f>
        <v/>
      </c>
      <c r="L199" s="233" t="str">
        <f>IF(AND('2.报价结算清单'!$P205&gt;0,'2.报价结算清单'!$B205&lt;&gt;0,'2.报价结算清单'!I205&lt;&gt;0),"天","")</f>
        <v/>
      </c>
      <c r="M199" s="236" t="str">
        <f t="shared" si="8"/>
        <v/>
      </c>
      <c r="N199" s="216" t="str">
        <f t="shared" si="9"/>
        <v/>
      </c>
      <c r="O199" s="216" t="str">
        <f>IF(AND('2.报价结算清单'!$P205&gt;0,'2.报价结算清单'!$B205&lt;&gt;0,'2.报价结算清单'!S205&lt;&gt;0),'2.报价结算清单'!S205,"")</f>
        <v/>
      </c>
      <c r="P199" s="216" t="str">
        <f>IF(AND('2.报价结算清单'!$P205&gt;0,'2.报价结算清单'!$B205&lt;&gt;0,'2.报价结算清单'!T205&lt;&gt;0),'2.报价结算清单'!T205,"")</f>
        <v/>
      </c>
      <c r="Q199" s="216" t="str">
        <f>IF(F199="",J199,VLOOKUP(F199,框架条目清单!A:K,4,FALSE))</f>
        <v/>
      </c>
      <c r="R199" s="237" t="str">
        <f>IF($A199="","",'2.报价结算清单'!$K$86)</f>
        <v/>
      </c>
      <c r="S199" s="236" t="str">
        <f>IF($A199="","",'2.报价结算清单'!$E$86)</f>
        <v/>
      </c>
      <c r="T199" s="216" t="str">
        <f>IF(F199="","",VLOOKUP(F199,框架条目清单!A:K,7,FALSE))</f>
        <v/>
      </c>
      <c r="U199" s="216" t="str">
        <f>IF(F199="","",VLOOKUP(F199,框架条目清单!A:K,8,FALSE))</f>
        <v/>
      </c>
      <c r="V199" s="216" t="str">
        <f>IF(F199="","",VLOOKUP(F199,框架条目清单!A:K,9,FALSE))</f>
        <v/>
      </c>
    </row>
    <row r="200" spans="1:22">
      <c r="A200" s="216" t="str">
        <f>IF(AND('2.报价结算清单'!$P206&gt;0,'2.报价结算清单'!$B206&lt;&gt;0,'2.报价结算清单'!$F206&lt;&gt;0),'2.报价结算清单'!$F206,"")</f>
        <v/>
      </c>
      <c r="B200" s="216" t="str">
        <f>_xlfn.IFNA(VLOOKUP(A200,'3.框架内物料'!$A:$I,3,0),A200)</f>
        <v/>
      </c>
      <c r="C200" s="216" t="str">
        <f>IF(AND('2.报价结算清单'!$P206&gt;0,'2.报价结算清单'!$B206&lt;&gt;0,'2.报价结算清单'!C206&lt;&gt;0),'2.报价结算清单'!C206,"")</f>
        <v/>
      </c>
      <c r="D200" s="216" t="str">
        <f>IF(AND('2.报价结算清单'!$P206&gt;0,'2.报价结算清单'!$B206&lt;&gt;0,'2.报价结算清单'!D206&lt;&gt;0),'2.报价结算清单'!D206,"")</f>
        <v/>
      </c>
      <c r="E200" s="216" t="str">
        <f>IF(AND('2.报价结算清单'!$P206&gt;0,'2.报价结算清单'!$B206&lt;&gt;0,'2.报价结算清单'!E206&lt;&gt;0),'2.报价结算清单'!E206,"")</f>
        <v/>
      </c>
      <c r="F200" s="233" t="str">
        <f>_xlfn.IFNA(IF($A200="","",IF(VLOOKUP($A200,'3.框架内物料'!$A:$I,2,0)="","",VLOOKUP($A200,'3.框架内物料'!$A:$I,2,0))),"")</f>
        <v/>
      </c>
      <c r="G200" s="214" t="str">
        <f>IF(AND('2.报价结算清单'!$P206&gt;0,'2.报价结算清单'!$B206&lt;&gt;0,'2.报价结算清单'!H206&lt;&gt;0),'2.报价结算清单'!H206,"")</f>
        <v/>
      </c>
      <c r="H200" s="234" t="str">
        <f>IF(AND('2.报价结算清单'!$P206&gt;0,'2.报价结算清单'!$B206&lt;&gt;0,'2.报价结算清单'!$F206&lt;&gt;0),'2.报价结算清单'!J206,"")</f>
        <v/>
      </c>
      <c r="I200" s="233" t="str">
        <f>IF(AND('2.报价结算清单'!$P206&gt;0,'2.报价结算清单'!$B206&lt;&gt;0,'2.报价结算清单'!$F206&lt;&gt;0),'2.报价结算清单'!L206,"")</f>
        <v/>
      </c>
      <c r="J200" s="233" t="str">
        <f>IF(AND('2.报价结算清单'!$P206&gt;0,'2.报价结算清单'!$B206&lt;&gt;0,'2.报价结算清单'!I206&lt;&gt;0),'2.报价结算清单'!I206,"")</f>
        <v/>
      </c>
      <c r="K200" s="233" t="str">
        <f>IF(AND('2.报价结算清单'!$P206&gt;0,'2.报价结算清单'!$B206&lt;&gt;0,'2.报价结算清单'!$F206&lt;&gt;0),'2.报价结算清单'!N206,"")</f>
        <v/>
      </c>
      <c r="L200" s="233" t="str">
        <f>IF(AND('2.报价结算清单'!$P206&gt;0,'2.报价结算清单'!$B206&lt;&gt;0,'2.报价结算清单'!I206&lt;&gt;0),"天","")</f>
        <v/>
      </c>
      <c r="M200" s="236" t="str">
        <f t="shared" ref="M200:M263" si="10">IF(A200="框架外物料","框架外",IF(A200="据实结算","据实结算",IF(A200="","","框架内")))</f>
        <v/>
      </c>
      <c r="N200" s="216" t="str">
        <f t="shared" ref="N200:N263" si="11">IFERROR(IF(H200*I200*K200=0,"",H200*I200*K200),"")</f>
        <v/>
      </c>
      <c r="O200" s="216" t="str">
        <f>IF(AND('2.报价结算清单'!$P206&gt;0,'2.报价结算清单'!$B206&lt;&gt;0,'2.报价结算清单'!S206&lt;&gt;0),'2.报价结算清单'!S206,"")</f>
        <v/>
      </c>
      <c r="P200" s="216" t="str">
        <f>IF(AND('2.报价结算清单'!$P206&gt;0,'2.报价结算清单'!$B206&lt;&gt;0,'2.报价结算清单'!T206&lt;&gt;0),'2.报价结算清单'!T206,"")</f>
        <v/>
      </c>
      <c r="Q200" s="216" t="str">
        <f>IF(F200="",J200,VLOOKUP(F200,框架条目清单!A:K,4,FALSE))</f>
        <v/>
      </c>
      <c r="R200" s="237" t="str">
        <f>IF($A200="","",'2.报价结算清单'!$K$86)</f>
        <v/>
      </c>
      <c r="S200" s="236" t="str">
        <f>IF($A200="","",'2.报价结算清单'!$E$86)</f>
        <v/>
      </c>
      <c r="T200" s="216" t="str">
        <f>IF(F200="","",VLOOKUP(F200,框架条目清单!A:K,7,FALSE))</f>
        <v/>
      </c>
      <c r="U200" s="216" t="str">
        <f>IF(F200="","",VLOOKUP(F200,框架条目清单!A:K,8,FALSE))</f>
        <v/>
      </c>
      <c r="V200" s="216" t="str">
        <f>IF(F200="","",VLOOKUP(F200,框架条目清单!A:K,9,FALSE))</f>
        <v/>
      </c>
    </row>
    <row r="201" spans="1:22">
      <c r="A201" s="216" t="str">
        <f>IF(AND('2.报价结算清单'!$P207&gt;0,'2.报价结算清单'!$B207&lt;&gt;0,'2.报价结算清单'!$F207&lt;&gt;0),'2.报价结算清单'!$F207,"")</f>
        <v/>
      </c>
      <c r="B201" s="216" t="str">
        <f>_xlfn.IFNA(VLOOKUP(A201,'3.框架内物料'!$A:$I,3,0),A201)</f>
        <v/>
      </c>
      <c r="C201" s="216" t="str">
        <f>IF(AND('2.报价结算清单'!$P207&gt;0,'2.报价结算清单'!$B207&lt;&gt;0,'2.报价结算清单'!C207&lt;&gt;0),'2.报价结算清单'!C207,"")</f>
        <v/>
      </c>
      <c r="D201" s="216" t="str">
        <f>IF(AND('2.报价结算清单'!$P207&gt;0,'2.报价结算清单'!$B207&lt;&gt;0,'2.报价结算清单'!D207&lt;&gt;0),'2.报价结算清单'!D207,"")</f>
        <v/>
      </c>
      <c r="E201" s="216" t="str">
        <f>IF(AND('2.报价结算清单'!$P207&gt;0,'2.报价结算清单'!$B207&lt;&gt;0,'2.报价结算清单'!E207&lt;&gt;0),'2.报价结算清单'!E207,"")</f>
        <v/>
      </c>
      <c r="F201" s="233" t="str">
        <f>_xlfn.IFNA(IF($A201="","",IF(VLOOKUP($A201,'3.框架内物料'!$A:$I,2,0)="","",VLOOKUP($A201,'3.框架内物料'!$A:$I,2,0))),"")</f>
        <v/>
      </c>
      <c r="G201" s="214" t="str">
        <f>IF(AND('2.报价结算清单'!$P207&gt;0,'2.报价结算清单'!$B207&lt;&gt;0,'2.报价结算清单'!H207&lt;&gt;0),'2.报价结算清单'!H207,"")</f>
        <v/>
      </c>
      <c r="H201" s="234" t="str">
        <f>IF(AND('2.报价结算清单'!$P207&gt;0,'2.报价结算清单'!$B207&lt;&gt;0,'2.报价结算清单'!$F207&lt;&gt;0),'2.报价结算清单'!J207,"")</f>
        <v/>
      </c>
      <c r="I201" s="233" t="str">
        <f>IF(AND('2.报价结算清单'!$P207&gt;0,'2.报价结算清单'!$B207&lt;&gt;0,'2.报价结算清单'!$F207&lt;&gt;0),'2.报价结算清单'!L207,"")</f>
        <v/>
      </c>
      <c r="J201" s="233" t="str">
        <f>IF(AND('2.报价结算清单'!$P207&gt;0,'2.报价结算清单'!$B207&lt;&gt;0,'2.报价结算清单'!I207&lt;&gt;0),'2.报价结算清单'!I207,"")</f>
        <v/>
      </c>
      <c r="K201" s="233" t="str">
        <f>IF(AND('2.报价结算清单'!$P207&gt;0,'2.报价结算清单'!$B207&lt;&gt;0,'2.报价结算清单'!$F207&lt;&gt;0),'2.报价结算清单'!N207,"")</f>
        <v/>
      </c>
      <c r="L201" s="233" t="str">
        <f>IF(AND('2.报价结算清单'!$P207&gt;0,'2.报价结算清单'!$B207&lt;&gt;0,'2.报价结算清单'!I207&lt;&gt;0),"天","")</f>
        <v/>
      </c>
      <c r="M201" s="236" t="str">
        <f t="shared" si="10"/>
        <v/>
      </c>
      <c r="N201" s="216" t="str">
        <f t="shared" si="11"/>
        <v/>
      </c>
      <c r="O201" s="216" t="str">
        <f>IF(AND('2.报价结算清单'!$P207&gt;0,'2.报价结算清单'!$B207&lt;&gt;0,'2.报价结算清单'!S207&lt;&gt;0),'2.报价结算清单'!S207,"")</f>
        <v/>
      </c>
      <c r="P201" s="216" t="str">
        <f>IF(AND('2.报价结算清单'!$P207&gt;0,'2.报价结算清单'!$B207&lt;&gt;0,'2.报价结算清单'!T207&lt;&gt;0),'2.报价结算清单'!T207,"")</f>
        <v/>
      </c>
      <c r="Q201" s="216" t="str">
        <f>IF(F201="",J201,VLOOKUP(F201,框架条目清单!A:K,4,FALSE))</f>
        <v/>
      </c>
      <c r="R201" s="237" t="str">
        <f>IF($A201="","",'2.报价结算清单'!$K$86)</f>
        <v/>
      </c>
      <c r="S201" s="236" t="str">
        <f>IF($A201="","",'2.报价结算清单'!$E$86)</f>
        <v/>
      </c>
      <c r="T201" s="216" t="str">
        <f>IF(F201="","",VLOOKUP(F201,框架条目清单!A:K,7,FALSE))</f>
        <v/>
      </c>
      <c r="U201" s="216" t="str">
        <f>IF(F201="","",VLOOKUP(F201,框架条目清单!A:K,8,FALSE))</f>
        <v/>
      </c>
      <c r="V201" s="216" t="str">
        <f>IF(F201="","",VLOOKUP(F201,框架条目清单!A:K,9,FALSE))</f>
        <v/>
      </c>
    </row>
    <row r="202" spans="1:22">
      <c r="A202" s="216" t="str">
        <f>IF(AND('2.报价结算清单'!$P208&gt;0,'2.报价结算清单'!$B208&lt;&gt;0,'2.报价结算清单'!$F208&lt;&gt;0),'2.报价结算清单'!$F208,"")</f>
        <v/>
      </c>
      <c r="B202" s="216" t="str">
        <f>_xlfn.IFNA(VLOOKUP(A202,'3.框架内物料'!$A:$I,3,0),A202)</f>
        <v/>
      </c>
      <c r="C202" s="216" t="str">
        <f>IF(AND('2.报价结算清单'!$P208&gt;0,'2.报价结算清单'!$B208&lt;&gt;0,'2.报价结算清单'!C208&lt;&gt;0),'2.报价结算清单'!C208,"")</f>
        <v/>
      </c>
      <c r="D202" s="216" t="str">
        <f>IF(AND('2.报价结算清单'!$P208&gt;0,'2.报价结算清单'!$B208&lt;&gt;0,'2.报价结算清单'!D208&lt;&gt;0),'2.报价结算清单'!D208,"")</f>
        <v/>
      </c>
      <c r="E202" s="216" t="str">
        <f>IF(AND('2.报价结算清单'!$P208&gt;0,'2.报价结算清单'!$B208&lt;&gt;0,'2.报价结算清单'!E208&lt;&gt;0),'2.报价结算清单'!E208,"")</f>
        <v/>
      </c>
      <c r="F202" s="233" t="str">
        <f>_xlfn.IFNA(IF($A202="","",IF(VLOOKUP($A202,'3.框架内物料'!$A:$I,2,0)="","",VLOOKUP($A202,'3.框架内物料'!$A:$I,2,0))),"")</f>
        <v/>
      </c>
      <c r="G202" s="214" t="str">
        <f>IF(AND('2.报价结算清单'!$P208&gt;0,'2.报价结算清单'!$B208&lt;&gt;0,'2.报价结算清单'!H208&lt;&gt;0),'2.报价结算清单'!H208,"")</f>
        <v/>
      </c>
      <c r="H202" s="234" t="str">
        <f>IF(AND('2.报价结算清单'!$P208&gt;0,'2.报价结算清单'!$B208&lt;&gt;0,'2.报价结算清单'!$F208&lt;&gt;0),'2.报价结算清单'!J208,"")</f>
        <v/>
      </c>
      <c r="I202" s="233" t="str">
        <f>IF(AND('2.报价结算清单'!$P208&gt;0,'2.报价结算清单'!$B208&lt;&gt;0,'2.报价结算清单'!$F208&lt;&gt;0),'2.报价结算清单'!L208,"")</f>
        <v/>
      </c>
      <c r="J202" s="233" t="str">
        <f>IF(AND('2.报价结算清单'!$P208&gt;0,'2.报价结算清单'!$B208&lt;&gt;0,'2.报价结算清单'!I208&lt;&gt;0),'2.报价结算清单'!I208,"")</f>
        <v/>
      </c>
      <c r="K202" s="233" t="str">
        <f>IF(AND('2.报价结算清单'!$P208&gt;0,'2.报价结算清单'!$B208&lt;&gt;0,'2.报价结算清单'!$F208&lt;&gt;0),'2.报价结算清单'!N208,"")</f>
        <v/>
      </c>
      <c r="L202" s="233" t="str">
        <f>IF(AND('2.报价结算清单'!$P208&gt;0,'2.报价结算清单'!$B208&lt;&gt;0,'2.报价结算清单'!I208&lt;&gt;0),"天","")</f>
        <v/>
      </c>
      <c r="M202" s="236" t="str">
        <f t="shared" si="10"/>
        <v/>
      </c>
      <c r="N202" s="216" t="str">
        <f t="shared" si="11"/>
        <v/>
      </c>
      <c r="O202" s="216" t="str">
        <f>IF(AND('2.报价结算清单'!$P208&gt;0,'2.报价结算清单'!$B208&lt;&gt;0,'2.报价结算清单'!S208&lt;&gt;0),'2.报价结算清单'!S208,"")</f>
        <v/>
      </c>
      <c r="P202" s="216" t="str">
        <f>IF(AND('2.报价结算清单'!$P208&gt;0,'2.报价结算清单'!$B208&lt;&gt;0,'2.报价结算清单'!T208&lt;&gt;0),'2.报价结算清单'!T208,"")</f>
        <v/>
      </c>
      <c r="Q202" s="216" t="str">
        <f>IF(F202="",J202,VLOOKUP(F202,框架条目清单!A:K,4,FALSE))</f>
        <v/>
      </c>
      <c r="R202" s="237" t="str">
        <f>IF($A202="","",'2.报价结算清单'!$K$86)</f>
        <v/>
      </c>
      <c r="S202" s="236" t="str">
        <f>IF($A202="","",'2.报价结算清单'!$E$86)</f>
        <v/>
      </c>
      <c r="T202" s="216" t="str">
        <f>IF(F202="","",VLOOKUP(F202,框架条目清单!A:K,7,FALSE))</f>
        <v/>
      </c>
      <c r="U202" s="216" t="str">
        <f>IF(F202="","",VLOOKUP(F202,框架条目清单!A:K,8,FALSE))</f>
        <v/>
      </c>
      <c r="V202" s="216" t="str">
        <f>IF(F202="","",VLOOKUP(F202,框架条目清单!A:K,9,FALSE))</f>
        <v/>
      </c>
    </row>
    <row r="203" spans="1:22">
      <c r="A203" s="216" t="str">
        <f>IF(AND('2.报价结算清单'!$P209&gt;0,'2.报价结算清单'!$B209&lt;&gt;0,'2.报价结算清单'!$F209&lt;&gt;0),'2.报价结算清单'!$F209,"")</f>
        <v/>
      </c>
      <c r="B203" s="216" t="str">
        <f>_xlfn.IFNA(VLOOKUP(A203,'3.框架内物料'!$A:$I,3,0),A203)</f>
        <v/>
      </c>
      <c r="C203" s="216" t="str">
        <f>IF(AND('2.报价结算清单'!$P209&gt;0,'2.报价结算清单'!$B209&lt;&gt;0,'2.报价结算清单'!C209&lt;&gt;0),'2.报价结算清单'!C209,"")</f>
        <v/>
      </c>
      <c r="D203" s="216" t="str">
        <f>IF(AND('2.报价结算清单'!$P209&gt;0,'2.报价结算清单'!$B209&lt;&gt;0,'2.报价结算清单'!D209&lt;&gt;0),'2.报价结算清单'!D209,"")</f>
        <v/>
      </c>
      <c r="E203" s="216" t="str">
        <f>IF(AND('2.报价结算清单'!$P209&gt;0,'2.报价结算清单'!$B209&lt;&gt;0,'2.报价结算清单'!E209&lt;&gt;0),'2.报价结算清单'!E209,"")</f>
        <v/>
      </c>
      <c r="F203" s="233" t="str">
        <f>_xlfn.IFNA(IF($A203="","",IF(VLOOKUP($A203,'3.框架内物料'!$A:$I,2,0)="","",VLOOKUP($A203,'3.框架内物料'!$A:$I,2,0))),"")</f>
        <v/>
      </c>
      <c r="G203" s="214" t="str">
        <f>IF(AND('2.报价结算清单'!$P209&gt;0,'2.报价结算清单'!$B209&lt;&gt;0,'2.报价结算清单'!H209&lt;&gt;0),'2.报价结算清单'!H209,"")</f>
        <v/>
      </c>
      <c r="H203" s="234" t="str">
        <f>IF(AND('2.报价结算清单'!$P209&gt;0,'2.报价结算清单'!$B209&lt;&gt;0,'2.报价结算清单'!$F209&lt;&gt;0),'2.报价结算清单'!J209,"")</f>
        <v/>
      </c>
      <c r="I203" s="233" t="str">
        <f>IF(AND('2.报价结算清单'!$P209&gt;0,'2.报价结算清单'!$B209&lt;&gt;0,'2.报价结算清单'!$F209&lt;&gt;0),'2.报价结算清单'!L209,"")</f>
        <v/>
      </c>
      <c r="J203" s="233" t="str">
        <f>IF(AND('2.报价结算清单'!$P209&gt;0,'2.报价结算清单'!$B209&lt;&gt;0,'2.报价结算清单'!I209&lt;&gt;0),'2.报价结算清单'!I209,"")</f>
        <v/>
      </c>
      <c r="K203" s="233" t="str">
        <f>IF(AND('2.报价结算清单'!$P209&gt;0,'2.报价结算清单'!$B209&lt;&gt;0,'2.报价结算清单'!$F209&lt;&gt;0),'2.报价结算清单'!N209,"")</f>
        <v/>
      </c>
      <c r="L203" s="233" t="str">
        <f>IF(AND('2.报价结算清单'!$P209&gt;0,'2.报价结算清单'!$B209&lt;&gt;0,'2.报价结算清单'!I209&lt;&gt;0),"天","")</f>
        <v/>
      </c>
      <c r="M203" s="236" t="str">
        <f t="shared" si="10"/>
        <v/>
      </c>
      <c r="N203" s="216" t="str">
        <f t="shared" si="11"/>
        <v/>
      </c>
      <c r="O203" s="216" t="str">
        <f>IF(AND('2.报价结算清单'!$P209&gt;0,'2.报价结算清单'!$B209&lt;&gt;0,'2.报价结算清单'!S209&lt;&gt;0),'2.报价结算清单'!S209,"")</f>
        <v/>
      </c>
      <c r="P203" s="216" t="str">
        <f>IF(AND('2.报价结算清单'!$P209&gt;0,'2.报价结算清单'!$B209&lt;&gt;0,'2.报价结算清单'!T209&lt;&gt;0),'2.报价结算清单'!T209,"")</f>
        <v/>
      </c>
      <c r="Q203" s="216" t="str">
        <f>IF(F203="",J203,VLOOKUP(F203,框架条目清单!A:K,4,FALSE))</f>
        <v/>
      </c>
      <c r="R203" s="237" t="str">
        <f>IF($A203="","",'2.报价结算清单'!$K$86)</f>
        <v/>
      </c>
      <c r="S203" s="236" t="str">
        <f>IF($A203="","",'2.报价结算清单'!$E$86)</f>
        <v/>
      </c>
      <c r="T203" s="216" t="str">
        <f>IF(F203="","",VLOOKUP(F203,框架条目清单!A:K,7,FALSE))</f>
        <v/>
      </c>
      <c r="U203" s="216" t="str">
        <f>IF(F203="","",VLOOKUP(F203,框架条目清单!A:K,8,FALSE))</f>
        <v/>
      </c>
      <c r="V203" s="216" t="str">
        <f>IF(F203="","",VLOOKUP(F203,框架条目清单!A:K,9,FALSE))</f>
        <v/>
      </c>
    </row>
    <row r="204" spans="1:22">
      <c r="A204" s="216" t="str">
        <f>IF(AND('2.报价结算清单'!$P210&gt;0,'2.报价结算清单'!$B210&lt;&gt;0,'2.报价结算清单'!$F210&lt;&gt;0),'2.报价结算清单'!$F210,"")</f>
        <v/>
      </c>
      <c r="B204" s="216" t="str">
        <f>_xlfn.IFNA(VLOOKUP(A204,'3.框架内物料'!$A:$I,3,0),A204)</f>
        <v/>
      </c>
      <c r="C204" s="216" t="str">
        <f>IF(AND('2.报价结算清单'!$P210&gt;0,'2.报价结算清单'!$B210&lt;&gt;0,'2.报价结算清单'!C210&lt;&gt;0),'2.报价结算清单'!C210,"")</f>
        <v/>
      </c>
      <c r="D204" s="216" t="str">
        <f>IF(AND('2.报价结算清单'!$P210&gt;0,'2.报价结算清单'!$B210&lt;&gt;0,'2.报价结算清单'!D210&lt;&gt;0),'2.报价结算清单'!D210,"")</f>
        <v/>
      </c>
      <c r="E204" s="216" t="str">
        <f>IF(AND('2.报价结算清单'!$P210&gt;0,'2.报价结算清单'!$B210&lt;&gt;0,'2.报价结算清单'!E210&lt;&gt;0),'2.报价结算清单'!E210,"")</f>
        <v/>
      </c>
      <c r="F204" s="233" t="str">
        <f>_xlfn.IFNA(IF($A204="","",IF(VLOOKUP($A204,'3.框架内物料'!$A:$I,2,0)="","",VLOOKUP($A204,'3.框架内物料'!$A:$I,2,0))),"")</f>
        <v/>
      </c>
      <c r="G204" s="214" t="str">
        <f>IF(AND('2.报价结算清单'!$P210&gt;0,'2.报价结算清单'!$B210&lt;&gt;0,'2.报价结算清单'!H210&lt;&gt;0),'2.报价结算清单'!H210,"")</f>
        <v/>
      </c>
      <c r="H204" s="234" t="str">
        <f>IF(AND('2.报价结算清单'!$P210&gt;0,'2.报价结算清单'!$B210&lt;&gt;0,'2.报价结算清单'!$F210&lt;&gt;0),'2.报价结算清单'!J210,"")</f>
        <v/>
      </c>
      <c r="I204" s="233" t="str">
        <f>IF(AND('2.报价结算清单'!$P210&gt;0,'2.报价结算清单'!$B210&lt;&gt;0,'2.报价结算清单'!$F210&lt;&gt;0),'2.报价结算清单'!L210,"")</f>
        <v/>
      </c>
      <c r="J204" s="233" t="str">
        <f>IF(AND('2.报价结算清单'!$P210&gt;0,'2.报价结算清单'!$B210&lt;&gt;0,'2.报价结算清单'!I210&lt;&gt;0),'2.报价结算清单'!I210,"")</f>
        <v/>
      </c>
      <c r="K204" s="233" t="str">
        <f>IF(AND('2.报价结算清单'!$P210&gt;0,'2.报价结算清单'!$B210&lt;&gt;0,'2.报价结算清单'!$F210&lt;&gt;0),'2.报价结算清单'!N210,"")</f>
        <v/>
      </c>
      <c r="L204" s="233" t="str">
        <f>IF(AND('2.报价结算清单'!$P210&gt;0,'2.报价结算清单'!$B210&lt;&gt;0,'2.报价结算清单'!I210&lt;&gt;0),"天","")</f>
        <v/>
      </c>
      <c r="M204" s="236" t="str">
        <f t="shared" si="10"/>
        <v/>
      </c>
      <c r="N204" s="216" t="str">
        <f t="shared" si="11"/>
        <v/>
      </c>
      <c r="O204" s="216" t="str">
        <f>IF(AND('2.报价结算清单'!$P210&gt;0,'2.报价结算清单'!$B210&lt;&gt;0,'2.报价结算清单'!S210&lt;&gt;0),'2.报价结算清单'!S210,"")</f>
        <v/>
      </c>
      <c r="P204" s="216" t="str">
        <f>IF(AND('2.报价结算清单'!$P210&gt;0,'2.报价结算清单'!$B210&lt;&gt;0,'2.报价结算清单'!T210&lt;&gt;0),'2.报价结算清单'!T210,"")</f>
        <v/>
      </c>
      <c r="Q204" s="216" t="str">
        <f>IF(F204="",J204,VLOOKUP(F204,框架条目清单!A:K,4,FALSE))</f>
        <v/>
      </c>
      <c r="R204" s="237" t="str">
        <f>IF($A204="","",'2.报价结算清单'!$K$86)</f>
        <v/>
      </c>
      <c r="S204" s="236" t="str">
        <f>IF($A204="","",'2.报价结算清单'!$E$86)</f>
        <v/>
      </c>
      <c r="T204" s="216" t="str">
        <f>IF(F204="","",VLOOKUP(F204,框架条目清单!A:K,7,FALSE))</f>
        <v/>
      </c>
      <c r="U204" s="216" t="str">
        <f>IF(F204="","",VLOOKUP(F204,框架条目清单!A:K,8,FALSE))</f>
        <v/>
      </c>
      <c r="V204" s="216" t="str">
        <f>IF(F204="","",VLOOKUP(F204,框架条目清单!A:K,9,FALSE))</f>
        <v/>
      </c>
    </row>
    <row r="205" spans="1:22">
      <c r="A205" s="216" t="str">
        <f>IF(AND('2.报价结算清单'!$P211&gt;0,'2.报价结算清单'!$B211&lt;&gt;0,'2.报价结算清单'!$F211&lt;&gt;0),'2.报价结算清单'!$F211,"")</f>
        <v/>
      </c>
      <c r="B205" s="216" t="str">
        <f>_xlfn.IFNA(VLOOKUP(A205,'3.框架内物料'!$A:$I,3,0),A205)</f>
        <v/>
      </c>
      <c r="C205" s="216" t="str">
        <f>IF(AND('2.报价结算清单'!$P211&gt;0,'2.报价结算清单'!$B211&lt;&gt;0,'2.报价结算清单'!C211&lt;&gt;0),'2.报价结算清单'!C211,"")</f>
        <v/>
      </c>
      <c r="D205" s="216" t="str">
        <f>IF(AND('2.报价结算清单'!$P211&gt;0,'2.报价结算清单'!$B211&lt;&gt;0,'2.报价结算清单'!D211&lt;&gt;0),'2.报价结算清单'!D211,"")</f>
        <v/>
      </c>
      <c r="E205" s="216" t="str">
        <f>IF(AND('2.报价结算清单'!$P211&gt;0,'2.报价结算清单'!$B211&lt;&gt;0,'2.报价结算清单'!E211&lt;&gt;0),'2.报价结算清单'!E211,"")</f>
        <v/>
      </c>
      <c r="F205" s="233" t="str">
        <f>_xlfn.IFNA(IF($A205="","",IF(VLOOKUP($A205,'3.框架内物料'!$A:$I,2,0)="","",VLOOKUP($A205,'3.框架内物料'!$A:$I,2,0))),"")</f>
        <v/>
      </c>
      <c r="G205" s="214" t="str">
        <f>IF(AND('2.报价结算清单'!$P211&gt;0,'2.报价结算清单'!$B211&lt;&gt;0,'2.报价结算清单'!H211&lt;&gt;0),'2.报价结算清单'!H211,"")</f>
        <v/>
      </c>
      <c r="H205" s="234" t="str">
        <f>IF(AND('2.报价结算清单'!$P211&gt;0,'2.报价结算清单'!$B211&lt;&gt;0,'2.报价结算清单'!$F211&lt;&gt;0),'2.报价结算清单'!J211,"")</f>
        <v/>
      </c>
      <c r="I205" s="233" t="str">
        <f>IF(AND('2.报价结算清单'!$P211&gt;0,'2.报价结算清单'!$B211&lt;&gt;0,'2.报价结算清单'!$F211&lt;&gt;0),'2.报价结算清单'!L211,"")</f>
        <v/>
      </c>
      <c r="J205" s="233" t="str">
        <f>IF(AND('2.报价结算清单'!$P211&gt;0,'2.报价结算清单'!$B211&lt;&gt;0,'2.报价结算清单'!I211&lt;&gt;0),'2.报价结算清单'!I211,"")</f>
        <v/>
      </c>
      <c r="K205" s="233" t="str">
        <f>IF(AND('2.报价结算清单'!$P211&gt;0,'2.报价结算清单'!$B211&lt;&gt;0,'2.报价结算清单'!$F211&lt;&gt;0),'2.报价结算清单'!N211,"")</f>
        <v/>
      </c>
      <c r="L205" s="233" t="str">
        <f>IF(AND('2.报价结算清单'!$P211&gt;0,'2.报价结算清单'!$B211&lt;&gt;0,'2.报价结算清单'!I211&lt;&gt;0),"天","")</f>
        <v/>
      </c>
      <c r="M205" s="236" t="str">
        <f t="shared" si="10"/>
        <v/>
      </c>
      <c r="N205" s="216" t="str">
        <f t="shared" si="11"/>
        <v/>
      </c>
      <c r="O205" s="216" t="str">
        <f>IF(AND('2.报价结算清单'!$P211&gt;0,'2.报价结算清单'!$B211&lt;&gt;0,'2.报价结算清单'!S211&lt;&gt;0),'2.报价结算清单'!S211,"")</f>
        <v/>
      </c>
      <c r="P205" s="216" t="str">
        <f>IF(AND('2.报价结算清单'!$P211&gt;0,'2.报价结算清单'!$B211&lt;&gt;0,'2.报价结算清单'!T211&lt;&gt;0),'2.报价结算清单'!T211,"")</f>
        <v/>
      </c>
      <c r="Q205" s="216" t="str">
        <f>IF(F205="",J205,VLOOKUP(F205,框架条目清单!A:K,4,FALSE))</f>
        <v/>
      </c>
      <c r="R205" s="237" t="str">
        <f>IF($A205="","",'2.报价结算清单'!$K$86)</f>
        <v/>
      </c>
      <c r="S205" s="236" t="str">
        <f>IF($A205="","",'2.报价结算清单'!$E$86)</f>
        <v/>
      </c>
      <c r="T205" s="216" t="str">
        <f>IF(F205="","",VLOOKUP(F205,框架条目清单!A:K,7,FALSE))</f>
        <v/>
      </c>
      <c r="U205" s="216" t="str">
        <f>IF(F205="","",VLOOKUP(F205,框架条目清单!A:K,8,FALSE))</f>
        <v/>
      </c>
      <c r="V205" s="216" t="str">
        <f>IF(F205="","",VLOOKUP(F205,框架条目清单!A:K,9,FALSE))</f>
        <v/>
      </c>
    </row>
    <row r="206" spans="1:22">
      <c r="A206" s="216" t="str">
        <f>IF(AND('2.报价结算清单'!$P212&gt;0,'2.报价结算清单'!$B212&lt;&gt;0,'2.报价结算清单'!$F212&lt;&gt;0),'2.报价结算清单'!$F212,"")</f>
        <v/>
      </c>
      <c r="B206" s="216" t="str">
        <f>_xlfn.IFNA(VLOOKUP(A206,'3.框架内物料'!$A:$I,3,0),A206)</f>
        <v/>
      </c>
      <c r="C206" s="216" t="str">
        <f>IF(AND('2.报价结算清单'!$P212&gt;0,'2.报价结算清单'!$B212&lt;&gt;0,'2.报价结算清单'!C212&lt;&gt;0),'2.报价结算清单'!C212,"")</f>
        <v/>
      </c>
      <c r="D206" s="216" t="str">
        <f>IF(AND('2.报价结算清单'!$P212&gt;0,'2.报价结算清单'!$B212&lt;&gt;0,'2.报价结算清单'!D212&lt;&gt;0),'2.报价结算清单'!D212,"")</f>
        <v/>
      </c>
      <c r="E206" s="216" t="str">
        <f>IF(AND('2.报价结算清单'!$P212&gt;0,'2.报价结算清单'!$B212&lt;&gt;0,'2.报价结算清单'!E212&lt;&gt;0),'2.报价结算清单'!E212,"")</f>
        <v/>
      </c>
      <c r="F206" s="233" t="str">
        <f>_xlfn.IFNA(IF($A206="","",IF(VLOOKUP($A206,'3.框架内物料'!$A:$I,2,0)="","",VLOOKUP($A206,'3.框架内物料'!$A:$I,2,0))),"")</f>
        <v/>
      </c>
      <c r="G206" s="214" t="str">
        <f>IF(AND('2.报价结算清单'!$P212&gt;0,'2.报价结算清单'!$B212&lt;&gt;0,'2.报价结算清单'!H212&lt;&gt;0),'2.报价结算清单'!H212,"")</f>
        <v/>
      </c>
      <c r="H206" s="234" t="str">
        <f>IF(AND('2.报价结算清单'!$P212&gt;0,'2.报价结算清单'!$B212&lt;&gt;0,'2.报价结算清单'!$F212&lt;&gt;0),'2.报价结算清单'!J212,"")</f>
        <v/>
      </c>
      <c r="I206" s="233" t="str">
        <f>IF(AND('2.报价结算清单'!$P212&gt;0,'2.报价结算清单'!$B212&lt;&gt;0,'2.报价结算清单'!$F212&lt;&gt;0),'2.报价结算清单'!L212,"")</f>
        <v/>
      </c>
      <c r="J206" s="233" t="str">
        <f>IF(AND('2.报价结算清单'!$P212&gt;0,'2.报价结算清单'!$B212&lt;&gt;0,'2.报价结算清单'!I212&lt;&gt;0),'2.报价结算清单'!I212,"")</f>
        <v/>
      </c>
      <c r="K206" s="233" t="str">
        <f>IF(AND('2.报价结算清单'!$P212&gt;0,'2.报价结算清单'!$B212&lt;&gt;0,'2.报价结算清单'!$F212&lt;&gt;0),'2.报价结算清单'!N212,"")</f>
        <v/>
      </c>
      <c r="L206" s="233" t="str">
        <f>IF(AND('2.报价结算清单'!$P212&gt;0,'2.报价结算清单'!$B212&lt;&gt;0,'2.报价结算清单'!I212&lt;&gt;0),"天","")</f>
        <v/>
      </c>
      <c r="M206" s="236" t="str">
        <f t="shared" si="10"/>
        <v/>
      </c>
      <c r="N206" s="216" t="str">
        <f t="shared" si="11"/>
        <v/>
      </c>
      <c r="O206" s="216" t="str">
        <f>IF(AND('2.报价结算清单'!$P212&gt;0,'2.报价结算清单'!$B212&lt;&gt;0,'2.报价结算清单'!S212&lt;&gt;0),'2.报价结算清单'!S212,"")</f>
        <v/>
      </c>
      <c r="P206" s="216" t="str">
        <f>IF(AND('2.报价结算清单'!$P212&gt;0,'2.报价结算清单'!$B212&lt;&gt;0,'2.报价结算清单'!T212&lt;&gt;0),'2.报价结算清单'!T212,"")</f>
        <v/>
      </c>
      <c r="Q206" s="216" t="str">
        <f>IF(F206="",J206,VLOOKUP(F206,框架条目清单!A:K,4,FALSE))</f>
        <v/>
      </c>
      <c r="R206" s="237" t="str">
        <f>IF($A206="","",'2.报价结算清单'!$K$86)</f>
        <v/>
      </c>
      <c r="S206" s="236" t="str">
        <f>IF($A206="","",'2.报价结算清单'!$E$86)</f>
        <v/>
      </c>
      <c r="T206" s="216" t="str">
        <f>IF(F206="","",VLOOKUP(F206,框架条目清单!A:K,7,FALSE))</f>
        <v/>
      </c>
      <c r="U206" s="216" t="str">
        <f>IF(F206="","",VLOOKUP(F206,框架条目清单!A:K,8,FALSE))</f>
        <v/>
      </c>
      <c r="V206" s="216" t="str">
        <f>IF(F206="","",VLOOKUP(F206,框架条目清单!A:K,9,FALSE))</f>
        <v/>
      </c>
    </row>
    <row r="207" spans="1:22">
      <c r="A207" s="216" t="str">
        <f>IF(AND('2.报价结算清单'!$P213&gt;0,'2.报价结算清单'!$B213&lt;&gt;0,'2.报价结算清单'!$F213&lt;&gt;0),'2.报价结算清单'!$F213,"")</f>
        <v/>
      </c>
      <c r="B207" s="216" t="str">
        <f>_xlfn.IFNA(VLOOKUP(A207,'3.框架内物料'!$A:$I,3,0),A207)</f>
        <v/>
      </c>
      <c r="C207" s="216" t="str">
        <f>IF(AND('2.报价结算清单'!$P213&gt;0,'2.报价结算清单'!$B213&lt;&gt;0,'2.报价结算清单'!C213&lt;&gt;0),'2.报价结算清单'!C213,"")</f>
        <v/>
      </c>
      <c r="D207" s="216" t="str">
        <f>IF(AND('2.报价结算清单'!$P213&gt;0,'2.报价结算清单'!$B213&lt;&gt;0,'2.报价结算清单'!D213&lt;&gt;0),'2.报价结算清单'!D213,"")</f>
        <v/>
      </c>
      <c r="E207" s="216" t="str">
        <f>IF(AND('2.报价结算清单'!$P213&gt;0,'2.报价结算清单'!$B213&lt;&gt;0,'2.报价结算清单'!E213&lt;&gt;0),'2.报价结算清单'!E213,"")</f>
        <v/>
      </c>
      <c r="F207" s="233" t="str">
        <f>_xlfn.IFNA(IF($A207="","",IF(VLOOKUP($A207,'3.框架内物料'!$A:$I,2,0)="","",VLOOKUP($A207,'3.框架内物料'!$A:$I,2,0))),"")</f>
        <v/>
      </c>
      <c r="G207" s="214" t="str">
        <f>IF(AND('2.报价结算清单'!$P213&gt;0,'2.报价结算清单'!$B213&lt;&gt;0,'2.报价结算清单'!H213&lt;&gt;0),'2.报价结算清单'!H213,"")</f>
        <v/>
      </c>
      <c r="H207" s="234" t="str">
        <f>IF(AND('2.报价结算清单'!$P213&gt;0,'2.报价结算清单'!$B213&lt;&gt;0,'2.报价结算清单'!$F213&lt;&gt;0),'2.报价结算清单'!J213,"")</f>
        <v/>
      </c>
      <c r="I207" s="233" t="str">
        <f>IF(AND('2.报价结算清单'!$P213&gt;0,'2.报价结算清单'!$B213&lt;&gt;0,'2.报价结算清单'!$F213&lt;&gt;0),'2.报价结算清单'!L213,"")</f>
        <v/>
      </c>
      <c r="J207" s="233" t="str">
        <f>IF(AND('2.报价结算清单'!$P213&gt;0,'2.报价结算清单'!$B213&lt;&gt;0,'2.报价结算清单'!I213&lt;&gt;0),'2.报价结算清单'!I213,"")</f>
        <v/>
      </c>
      <c r="K207" s="233" t="str">
        <f>IF(AND('2.报价结算清单'!$P213&gt;0,'2.报价结算清单'!$B213&lt;&gt;0,'2.报价结算清单'!$F213&lt;&gt;0),'2.报价结算清单'!N213,"")</f>
        <v/>
      </c>
      <c r="L207" s="233" t="str">
        <f>IF(AND('2.报价结算清单'!$P213&gt;0,'2.报价结算清单'!$B213&lt;&gt;0,'2.报价结算清单'!I213&lt;&gt;0),"天","")</f>
        <v/>
      </c>
      <c r="M207" s="236" t="str">
        <f t="shared" si="10"/>
        <v/>
      </c>
      <c r="N207" s="216" t="str">
        <f t="shared" si="11"/>
        <v/>
      </c>
      <c r="O207" s="216" t="str">
        <f>IF(AND('2.报价结算清单'!$P213&gt;0,'2.报价结算清单'!$B213&lt;&gt;0,'2.报价结算清单'!S213&lt;&gt;0),'2.报价结算清单'!S213,"")</f>
        <v/>
      </c>
      <c r="P207" s="216" t="str">
        <f>IF(AND('2.报价结算清单'!$P213&gt;0,'2.报价结算清单'!$B213&lt;&gt;0,'2.报价结算清单'!T213&lt;&gt;0),'2.报价结算清单'!T213,"")</f>
        <v/>
      </c>
      <c r="Q207" s="216" t="str">
        <f>IF(F207="",J207,VLOOKUP(F207,框架条目清单!A:K,4,FALSE))</f>
        <v/>
      </c>
      <c r="R207" s="237" t="str">
        <f>IF($A207="","",'2.报价结算清单'!$K$86)</f>
        <v/>
      </c>
      <c r="S207" s="236" t="str">
        <f>IF($A207="","",'2.报价结算清单'!$E$86)</f>
        <v/>
      </c>
      <c r="T207" s="216" t="str">
        <f>IF(F207="","",VLOOKUP(F207,框架条目清单!A:K,7,FALSE))</f>
        <v/>
      </c>
      <c r="U207" s="216" t="str">
        <f>IF(F207="","",VLOOKUP(F207,框架条目清单!A:K,8,FALSE))</f>
        <v/>
      </c>
      <c r="V207" s="216" t="str">
        <f>IF(F207="","",VLOOKUP(F207,框架条目清单!A:K,9,FALSE))</f>
        <v/>
      </c>
    </row>
    <row r="208" spans="1:22">
      <c r="A208" s="216" t="str">
        <f>IF(AND('2.报价结算清单'!$P214&gt;0,'2.报价结算清单'!$B214&lt;&gt;0,'2.报价结算清单'!$F214&lt;&gt;0),'2.报价结算清单'!$F214,"")</f>
        <v/>
      </c>
      <c r="B208" s="216" t="str">
        <f>_xlfn.IFNA(VLOOKUP(A208,'3.框架内物料'!$A:$I,3,0),A208)</f>
        <v/>
      </c>
      <c r="C208" s="216" t="str">
        <f>IF(AND('2.报价结算清单'!$P214&gt;0,'2.报价结算清单'!$B214&lt;&gt;0,'2.报价结算清单'!C214&lt;&gt;0),'2.报价结算清单'!C214,"")</f>
        <v/>
      </c>
      <c r="D208" s="216" t="str">
        <f>IF(AND('2.报价结算清单'!$P214&gt;0,'2.报价结算清单'!$B214&lt;&gt;0,'2.报价结算清单'!D214&lt;&gt;0),'2.报价结算清单'!D214,"")</f>
        <v/>
      </c>
      <c r="E208" s="216" t="str">
        <f>IF(AND('2.报价结算清单'!$P214&gt;0,'2.报价结算清单'!$B214&lt;&gt;0,'2.报价结算清单'!E214&lt;&gt;0),'2.报价结算清单'!E214,"")</f>
        <v/>
      </c>
      <c r="F208" s="233" t="str">
        <f>_xlfn.IFNA(IF($A208="","",IF(VLOOKUP($A208,'3.框架内物料'!$A:$I,2,0)="","",VLOOKUP($A208,'3.框架内物料'!$A:$I,2,0))),"")</f>
        <v/>
      </c>
      <c r="G208" s="214" t="str">
        <f>IF(AND('2.报价结算清单'!$P214&gt;0,'2.报价结算清单'!$B214&lt;&gt;0,'2.报价结算清单'!H214&lt;&gt;0),'2.报价结算清单'!H214,"")</f>
        <v/>
      </c>
      <c r="H208" s="234" t="str">
        <f>IF(AND('2.报价结算清单'!$P214&gt;0,'2.报价结算清单'!$B214&lt;&gt;0,'2.报价结算清单'!$F214&lt;&gt;0),'2.报价结算清单'!J214,"")</f>
        <v/>
      </c>
      <c r="I208" s="233" t="str">
        <f>IF(AND('2.报价结算清单'!$P214&gt;0,'2.报价结算清单'!$B214&lt;&gt;0,'2.报价结算清单'!$F214&lt;&gt;0),'2.报价结算清单'!L214,"")</f>
        <v/>
      </c>
      <c r="J208" s="233" t="str">
        <f>IF(AND('2.报价结算清单'!$P214&gt;0,'2.报价结算清单'!$B214&lt;&gt;0,'2.报价结算清单'!I214&lt;&gt;0),'2.报价结算清单'!I214,"")</f>
        <v/>
      </c>
      <c r="K208" s="233" t="str">
        <f>IF(AND('2.报价结算清单'!$P214&gt;0,'2.报价结算清单'!$B214&lt;&gt;0,'2.报价结算清单'!$F214&lt;&gt;0),'2.报价结算清单'!N214,"")</f>
        <v/>
      </c>
      <c r="L208" s="233" t="str">
        <f>IF(AND('2.报价结算清单'!$P214&gt;0,'2.报价结算清单'!$B214&lt;&gt;0,'2.报价结算清单'!I214&lt;&gt;0),"天","")</f>
        <v/>
      </c>
      <c r="M208" s="236" t="str">
        <f t="shared" si="10"/>
        <v/>
      </c>
      <c r="N208" s="216" t="str">
        <f t="shared" si="11"/>
        <v/>
      </c>
      <c r="O208" s="216" t="str">
        <f>IF(AND('2.报价结算清单'!$P214&gt;0,'2.报价结算清单'!$B214&lt;&gt;0,'2.报价结算清单'!S214&lt;&gt;0),'2.报价结算清单'!S214,"")</f>
        <v/>
      </c>
      <c r="P208" s="216" t="str">
        <f>IF(AND('2.报价结算清单'!$P214&gt;0,'2.报价结算清单'!$B214&lt;&gt;0,'2.报价结算清单'!T214&lt;&gt;0),'2.报价结算清单'!T214,"")</f>
        <v/>
      </c>
      <c r="Q208" s="216" t="str">
        <f>IF(F208="",J208,VLOOKUP(F208,框架条目清单!A:K,4,FALSE))</f>
        <v/>
      </c>
      <c r="R208" s="237" t="str">
        <f>IF($A208="","",'2.报价结算清单'!$K$86)</f>
        <v/>
      </c>
      <c r="S208" s="236" t="str">
        <f>IF($A208="","",'2.报价结算清单'!$E$86)</f>
        <v/>
      </c>
      <c r="T208" s="216" t="str">
        <f>IF(F208="","",VLOOKUP(F208,框架条目清单!A:K,7,FALSE))</f>
        <v/>
      </c>
      <c r="U208" s="216" t="str">
        <f>IF(F208="","",VLOOKUP(F208,框架条目清单!A:K,8,FALSE))</f>
        <v/>
      </c>
      <c r="V208" s="216" t="str">
        <f>IF(F208="","",VLOOKUP(F208,框架条目清单!A:K,9,FALSE))</f>
        <v/>
      </c>
    </row>
    <row r="209" spans="1:22">
      <c r="A209" s="216" t="str">
        <f>IF(AND('2.报价结算清单'!$P215&gt;0,'2.报价结算清单'!$B215&lt;&gt;0,'2.报价结算清单'!$F215&lt;&gt;0),'2.报价结算清单'!$F215,"")</f>
        <v/>
      </c>
      <c r="B209" s="216" t="str">
        <f>_xlfn.IFNA(VLOOKUP(A209,'3.框架内物料'!$A:$I,3,0),A209)</f>
        <v/>
      </c>
      <c r="C209" s="216" t="str">
        <f>IF(AND('2.报价结算清单'!$P215&gt;0,'2.报价结算清单'!$B215&lt;&gt;0,'2.报价结算清单'!C215&lt;&gt;0),'2.报价结算清单'!C215,"")</f>
        <v/>
      </c>
      <c r="D209" s="216" t="str">
        <f>IF(AND('2.报价结算清单'!$P215&gt;0,'2.报价结算清单'!$B215&lt;&gt;0,'2.报价结算清单'!D215&lt;&gt;0),'2.报价结算清单'!D215,"")</f>
        <v/>
      </c>
      <c r="E209" s="216" t="str">
        <f>IF(AND('2.报价结算清单'!$P215&gt;0,'2.报价结算清单'!$B215&lt;&gt;0,'2.报价结算清单'!E215&lt;&gt;0),'2.报价结算清单'!E215,"")</f>
        <v/>
      </c>
      <c r="F209" s="233" t="str">
        <f>_xlfn.IFNA(IF($A209="","",IF(VLOOKUP($A209,'3.框架内物料'!$A:$I,2,0)="","",VLOOKUP($A209,'3.框架内物料'!$A:$I,2,0))),"")</f>
        <v/>
      </c>
      <c r="G209" s="214" t="str">
        <f>IF(AND('2.报价结算清单'!$P215&gt;0,'2.报价结算清单'!$B215&lt;&gt;0,'2.报价结算清单'!H215&lt;&gt;0),'2.报价结算清单'!H215,"")</f>
        <v/>
      </c>
      <c r="H209" s="234" t="str">
        <f>IF(AND('2.报价结算清单'!$P215&gt;0,'2.报价结算清单'!$B215&lt;&gt;0,'2.报价结算清单'!$F215&lt;&gt;0),'2.报价结算清单'!J215,"")</f>
        <v/>
      </c>
      <c r="I209" s="233" t="str">
        <f>IF(AND('2.报价结算清单'!$P215&gt;0,'2.报价结算清单'!$B215&lt;&gt;0,'2.报价结算清单'!$F215&lt;&gt;0),'2.报价结算清单'!L215,"")</f>
        <v/>
      </c>
      <c r="J209" s="233" t="str">
        <f>IF(AND('2.报价结算清单'!$P215&gt;0,'2.报价结算清单'!$B215&lt;&gt;0,'2.报价结算清单'!I215&lt;&gt;0),'2.报价结算清单'!I215,"")</f>
        <v/>
      </c>
      <c r="K209" s="233" t="str">
        <f>IF(AND('2.报价结算清单'!$P215&gt;0,'2.报价结算清单'!$B215&lt;&gt;0,'2.报价结算清单'!$F215&lt;&gt;0),'2.报价结算清单'!N215,"")</f>
        <v/>
      </c>
      <c r="L209" s="233" t="str">
        <f>IF(AND('2.报价结算清单'!$P215&gt;0,'2.报价结算清单'!$B215&lt;&gt;0,'2.报价结算清单'!I215&lt;&gt;0),"天","")</f>
        <v/>
      </c>
      <c r="M209" s="236" t="str">
        <f t="shared" si="10"/>
        <v/>
      </c>
      <c r="N209" s="216" t="str">
        <f t="shared" si="11"/>
        <v/>
      </c>
      <c r="O209" s="216" t="str">
        <f>IF(AND('2.报价结算清单'!$P215&gt;0,'2.报价结算清单'!$B215&lt;&gt;0,'2.报价结算清单'!S215&lt;&gt;0),'2.报价结算清单'!S215,"")</f>
        <v/>
      </c>
      <c r="P209" s="216" t="str">
        <f>IF(AND('2.报价结算清单'!$P215&gt;0,'2.报价结算清单'!$B215&lt;&gt;0,'2.报价结算清单'!T215&lt;&gt;0),'2.报价结算清单'!T215,"")</f>
        <v/>
      </c>
      <c r="Q209" s="216" t="str">
        <f>IF(F209="",J209,VLOOKUP(F209,框架条目清单!A:K,4,FALSE))</f>
        <v/>
      </c>
      <c r="R209" s="237" t="str">
        <f>IF($A209="","",'2.报价结算清单'!$K$86)</f>
        <v/>
      </c>
      <c r="S209" s="236" t="str">
        <f>IF($A209="","",'2.报价结算清单'!$E$86)</f>
        <v/>
      </c>
      <c r="T209" s="216" t="str">
        <f>IF(F209="","",VLOOKUP(F209,框架条目清单!A:K,7,FALSE))</f>
        <v/>
      </c>
      <c r="U209" s="216" t="str">
        <f>IF(F209="","",VLOOKUP(F209,框架条目清单!A:K,8,FALSE))</f>
        <v/>
      </c>
      <c r="V209" s="216" t="str">
        <f>IF(F209="","",VLOOKUP(F209,框架条目清单!A:K,9,FALSE))</f>
        <v/>
      </c>
    </row>
    <row r="210" spans="1:22">
      <c r="A210" s="216" t="str">
        <f>IF(AND('2.报价结算清单'!$P216&gt;0,'2.报价结算清单'!$B216&lt;&gt;0,'2.报价结算清单'!$F216&lt;&gt;0),'2.报价结算清单'!$F216,"")</f>
        <v/>
      </c>
      <c r="B210" s="216" t="str">
        <f>_xlfn.IFNA(VLOOKUP(A210,'3.框架内物料'!$A:$I,3,0),A210)</f>
        <v/>
      </c>
      <c r="C210" s="216" t="str">
        <f>IF(AND('2.报价结算清单'!$P216&gt;0,'2.报价结算清单'!$B216&lt;&gt;0,'2.报价结算清单'!C216&lt;&gt;0),'2.报价结算清单'!C216,"")</f>
        <v/>
      </c>
      <c r="D210" s="216" t="str">
        <f>IF(AND('2.报价结算清单'!$P216&gt;0,'2.报价结算清单'!$B216&lt;&gt;0,'2.报价结算清单'!D216&lt;&gt;0),'2.报价结算清单'!D216,"")</f>
        <v/>
      </c>
      <c r="E210" s="216" t="str">
        <f>IF(AND('2.报价结算清单'!$P216&gt;0,'2.报价结算清单'!$B216&lt;&gt;0,'2.报价结算清单'!E216&lt;&gt;0),'2.报价结算清单'!E216,"")</f>
        <v/>
      </c>
      <c r="F210" s="233" t="str">
        <f>_xlfn.IFNA(IF($A210="","",IF(VLOOKUP($A210,'3.框架内物料'!$A:$I,2,0)="","",VLOOKUP($A210,'3.框架内物料'!$A:$I,2,0))),"")</f>
        <v/>
      </c>
      <c r="G210" s="214" t="str">
        <f>IF(AND('2.报价结算清单'!$P216&gt;0,'2.报价结算清单'!$B216&lt;&gt;0,'2.报价结算清单'!H216&lt;&gt;0),'2.报价结算清单'!H216,"")</f>
        <v/>
      </c>
      <c r="H210" s="234" t="str">
        <f>IF(AND('2.报价结算清单'!$P216&gt;0,'2.报价结算清单'!$B216&lt;&gt;0,'2.报价结算清单'!$F216&lt;&gt;0),'2.报价结算清单'!J216,"")</f>
        <v/>
      </c>
      <c r="I210" s="233" t="str">
        <f>IF(AND('2.报价结算清单'!$P216&gt;0,'2.报价结算清单'!$B216&lt;&gt;0,'2.报价结算清单'!$F216&lt;&gt;0),'2.报价结算清单'!L216,"")</f>
        <v/>
      </c>
      <c r="J210" s="233" t="str">
        <f>IF(AND('2.报价结算清单'!$P216&gt;0,'2.报价结算清单'!$B216&lt;&gt;0,'2.报价结算清单'!I216&lt;&gt;0),'2.报价结算清单'!I216,"")</f>
        <v/>
      </c>
      <c r="K210" s="233" t="str">
        <f>IF(AND('2.报价结算清单'!$P216&gt;0,'2.报价结算清单'!$B216&lt;&gt;0,'2.报价结算清单'!$F216&lt;&gt;0),'2.报价结算清单'!N216,"")</f>
        <v/>
      </c>
      <c r="L210" s="233" t="str">
        <f>IF(AND('2.报价结算清单'!$P216&gt;0,'2.报价结算清单'!$B216&lt;&gt;0,'2.报价结算清单'!I216&lt;&gt;0),"天","")</f>
        <v/>
      </c>
      <c r="M210" s="236" t="str">
        <f t="shared" si="10"/>
        <v/>
      </c>
      <c r="N210" s="216" t="str">
        <f t="shared" si="11"/>
        <v/>
      </c>
      <c r="O210" s="216" t="str">
        <f>IF(AND('2.报价结算清单'!$P216&gt;0,'2.报价结算清单'!$B216&lt;&gt;0,'2.报价结算清单'!S216&lt;&gt;0),'2.报价结算清单'!S216,"")</f>
        <v/>
      </c>
      <c r="P210" s="216" t="str">
        <f>IF(AND('2.报价结算清单'!$P216&gt;0,'2.报价结算清单'!$B216&lt;&gt;0,'2.报价结算清单'!T216&lt;&gt;0),'2.报价结算清单'!T216,"")</f>
        <v/>
      </c>
      <c r="Q210" s="216" t="str">
        <f>IF(F210="",J210,VLOOKUP(F210,框架条目清单!A:K,4,FALSE))</f>
        <v/>
      </c>
      <c r="R210" s="237" t="str">
        <f>IF($A210="","",'2.报价结算清单'!$K$86)</f>
        <v/>
      </c>
      <c r="S210" s="236" t="str">
        <f>IF($A210="","",'2.报价结算清单'!$E$86)</f>
        <v/>
      </c>
      <c r="T210" s="216" t="str">
        <f>IF(F210="","",VLOOKUP(F210,框架条目清单!A:K,7,FALSE))</f>
        <v/>
      </c>
      <c r="U210" s="216" t="str">
        <f>IF(F210="","",VLOOKUP(F210,框架条目清单!A:K,8,FALSE))</f>
        <v/>
      </c>
      <c r="V210" s="216" t="str">
        <f>IF(F210="","",VLOOKUP(F210,框架条目清单!A:K,9,FALSE))</f>
        <v/>
      </c>
    </row>
    <row r="211" spans="1:22">
      <c r="A211" s="216" t="str">
        <f>IF(AND('2.报价结算清单'!$P217&gt;0,'2.报价结算清单'!$B217&lt;&gt;0,'2.报价结算清单'!$F217&lt;&gt;0),'2.报价结算清单'!$F217,"")</f>
        <v/>
      </c>
      <c r="B211" s="216" t="str">
        <f>_xlfn.IFNA(VLOOKUP(A211,'3.框架内物料'!$A:$I,3,0),A211)</f>
        <v/>
      </c>
      <c r="C211" s="216" t="str">
        <f>IF(AND('2.报价结算清单'!$P217&gt;0,'2.报价结算清单'!$B217&lt;&gt;0,'2.报价结算清单'!C217&lt;&gt;0),'2.报价结算清单'!C217,"")</f>
        <v/>
      </c>
      <c r="D211" s="216" t="str">
        <f>IF(AND('2.报价结算清单'!$P217&gt;0,'2.报价结算清单'!$B217&lt;&gt;0,'2.报价结算清单'!D217&lt;&gt;0),'2.报价结算清单'!D217,"")</f>
        <v/>
      </c>
      <c r="E211" s="216" t="str">
        <f>IF(AND('2.报价结算清单'!$P217&gt;0,'2.报价结算清单'!$B217&lt;&gt;0,'2.报价结算清单'!E217&lt;&gt;0),'2.报价结算清单'!E217,"")</f>
        <v/>
      </c>
      <c r="F211" s="233" t="str">
        <f>_xlfn.IFNA(IF($A211="","",IF(VLOOKUP($A211,'3.框架内物料'!$A:$I,2,0)="","",VLOOKUP($A211,'3.框架内物料'!$A:$I,2,0))),"")</f>
        <v/>
      </c>
      <c r="G211" s="214" t="str">
        <f>IF(AND('2.报价结算清单'!$P217&gt;0,'2.报价结算清单'!$B217&lt;&gt;0,'2.报价结算清单'!H217&lt;&gt;0),'2.报价结算清单'!H217,"")</f>
        <v/>
      </c>
      <c r="H211" s="234" t="str">
        <f>IF(AND('2.报价结算清单'!$P217&gt;0,'2.报价结算清单'!$B217&lt;&gt;0,'2.报价结算清单'!$F217&lt;&gt;0),'2.报价结算清单'!J217,"")</f>
        <v/>
      </c>
      <c r="I211" s="233" t="str">
        <f>IF(AND('2.报价结算清单'!$P217&gt;0,'2.报价结算清单'!$B217&lt;&gt;0,'2.报价结算清单'!$F217&lt;&gt;0),'2.报价结算清单'!L217,"")</f>
        <v/>
      </c>
      <c r="J211" s="233" t="str">
        <f>IF(AND('2.报价结算清单'!$P217&gt;0,'2.报价结算清单'!$B217&lt;&gt;0,'2.报价结算清单'!I217&lt;&gt;0),'2.报价结算清单'!I217,"")</f>
        <v/>
      </c>
      <c r="K211" s="233" t="str">
        <f>IF(AND('2.报价结算清单'!$P217&gt;0,'2.报价结算清单'!$B217&lt;&gt;0,'2.报价结算清单'!$F217&lt;&gt;0),'2.报价结算清单'!N217,"")</f>
        <v/>
      </c>
      <c r="L211" s="233" t="str">
        <f>IF(AND('2.报价结算清单'!$P217&gt;0,'2.报价结算清单'!$B217&lt;&gt;0,'2.报价结算清单'!I217&lt;&gt;0),"天","")</f>
        <v/>
      </c>
      <c r="M211" s="236" t="str">
        <f t="shared" si="10"/>
        <v/>
      </c>
      <c r="N211" s="216" t="str">
        <f t="shared" si="11"/>
        <v/>
      </c>
      <c r="O211" s="216" t="str">
        <f>IF(AND('2.报价结算清单'!$P217&gt;0,'2.报价结算清单'!$B217&lt;&gt;0,'2.报价结算清单'!S217&lt;&gt;0),'2.报价结算清单'!S217,"")</f>
        <v/>
      </c>
      <c r="P211" s="216" t="str">
        <f>IF(AND('2.报价结算清单'!$P217&gt;0,'2.报价结算清单'!$B217&lt;&gt;0,'2.报价结算清单'!T217&lt;&gt;0),'2.报价结算清单'!T217,"")</f>
        <v/>
      </c>
      <c r="Q211" s="216" t="str">
        <f>IF(F211="",J211,VLOOKUP(F211,框架条目清单!A:K,4,FALSE))</f>
        <v/>
      </c>
      <c r="R211" s="237" t="str">
        <f>IF($A211="","",'2.报价结算清单'!$K$86)</f>
        <v/>
      </c>
      <c r="S211" s="236" t="str">
        <f>IF($A211="","",'2.报价结算清单'!$E$86)</f>
        <v/>
      </c>
      <c r="T211" s="216" t="str">
        <f>IF(F211="","",VLOOKUP(F211,框架条目清单!A:K,7,FALSE))</f>
        <v/>
      </c>
      <c r="U211" s="216" t="str">
        <f>IF(F211="","",VLOOKUP(F211,框架条目清单!A:K,8,FALSE))</f>
        <v/>
      </c>
      <c r="V211" s="216" t="str">
        <f>IF(F211="","",VLOOKUP(F211,框架条目清单!A:K,9,FALSE))</f>
        <v/>
      </c>
    </row>
    <row r="212" spans="1:22">
      <c r="A212" s="216" t="str">
        <f>IF(AND('2.报价结算清单'!$P218&gt;0,'2.报价结算清单'!$B218&lt;&gt;0,'2.报价结算清单'!$F218&lt;&gt;0),'2.报价结算清单'!$F218,"")</f>
        <v/>
      </c>
      <c r="B212" s="216" t="str">
        <f>_xlfn.IFNA(VLOOKUP(A212,'3.框架内物料'!$A:$I,3,0),A212)</f>
        <v/>
      </c>
      <c r="C212" s="216" t="str">
        <f>IF(AND('2.报价结算清单'!$P218&gt;0,'2.报价结算清单'!$B218&lt;&gt;0,'2.报价结算清单'!C218&lt;&gt;0),'2.报价结算清单'!C218,"")</f>
        <v/>
      </c>
      <c r="D212" s="216" t="str">
        <f>IF(AND('2.报价结算清单'!$P218&gt;0,'2.报价结算清单'!$B218&lt;&gt;0,'2.报价结算清单'!D218&lt;&gt;0),'2.报价结算清单'!D218,"")</f>
        <v/>
      </c>
      <c r="E212" s="216" t="str">
        <f>IF(AND('2.报价结算清单'!$P218&gt;0,'2.报价结算清单'!$B218&lt;&gt;0,'2.报价结算清单'!E218&lt;&gt;0),'2.报价结算清单'!E218,"")</f>
        <v/>
      </c>
      <c r="F212" s="233" t="str">
        <f>_xlfn.IFNA(IF($A212="","",IF(VLOOKUP($A212,'3.框架内物料'!$A:$I,2,0)="","",VLOOKUP($A212,'3.框架内物料'!$A:$I,2,0))),"")</f>
        <v/>
      </c>
      <c r="G212" s="214" t="str">
        <f>IF(AND('2.报价结算清单'!$P218&gt;0,'2.报价结算清单'!$B218&lt;&gt;0,'2.报价结算清单'!H218&lt;&gt;0),'2.报价结算清单'!H218,"")</f>
        <v/>
      </c>
      <c r="H212" s="234" t="str">
        <f>IF(AND('2.报价结算清单'!$P218&gt;0,'2.报价结算清单'!$B218&lt;&gt;0,'2.报价结算清单'!$F218&lt;&gt;0),'2.报价结算清单'!J218,"")</f>
        <v/>
      </c>
      <c r="I212" s="233" t="str">
        <f>IF(AND('2.报价结算清单'!$P218&gt;0,'2.报价结算清单'!$B218&lt;&gt;0,'2.报价结算清单'!$F218&lt;&gt;0),'2.报价结算清单'!L218,"")</f>
        <v/>
      </c>
      <c r="J212" s="233" t="str">
        <f>IF(AND('2.报价结算清单'!$P218&gt;0,'2.报价结算清单'!$B218&lt;&gt;0,'2.报价结算清单'!I218&lt;&gt;0),'2.报价结算清单'!I218,"")</f>
        <v/>
      </c>
      <c r="K212" s="233" t="str">
        <f>IF(AND('2.报价结算清单'!$P218&gt;0,'2.报价结算清单'!$B218&lt;&gt;0,'2.报价结算清单'!$F218&lt;&gt;0),'2.报价结算清单'!N218,"")</f>
        <v/>
      </c>
      <c r="L212" s="233" t="str">
        <f>IF(AND('2.报价结算清单'!$P218&gt;0,'2.报价结算清单'!$B218&lt;&gt;0,'2.报价结算清单'!I218&lt;&gt;0),"天","")</f>
        <v/>
      </c>
      <c r="M212" s="236" t="str">
        <f t="shared" si="10"/>
        <v/>
      </c>
      <c r="N212" s="216" t="str">
        <f t="shared" si="11"/>
        <v/>
      </c>
      <c r="O212" s="216" t="str">
        <f>IF(AND('2.报价结算清单'!$P218&gt;0,'2.报价结算清单'!$B218&lt;&gt;0,'2.报价结算清单'!S218&lt;&gt;0),'2.报价结算清单'!S218,"")</f>
        <v/>
      </c>
      <c r="P212" s="216" t="str">
        <f>IF(AND('2.报价结算清单'!$P218&gt;0,'2.报价结算清单'!$B218&lt;&gt;0,'2.报价结算清单'!T218&lt;&gt;0),'2.报价结算清单'!T218,"")</f>
        <v/>
      </c>
      <c r="Q212" s="216" t="str">
        <f>IF(F212="",J212,VLOOKUP(F212,框架条目清单!A:K,4,FALSE))</f>
        <v/>
      </c>
      <c r="R212" s="237" t="str">
        <f>IF($A212="","",'2.报价结算清单'!$K$86)</f>
        <v/>
      </c>
      <c r="S212" s="236" t="str">
        <f>IF($A212="","",'2.报价结算清单'!$E$86)</f>
        <v/>
      </c>
      <c r="T212" s="216" t="str">
        <f>IF(F212="","",VLOOKUP(F212,框架条目清单!A:K,7,FALSE))</f>
        <v/>
      </c>
      <c r="U212" s="216" t="str">
        <f>IF(F212="","",VLOOKUP(F212,框架条目清单!A:K,8,FALSE))</f>
        <v/>
      </c>
      <c r="V212" s="216" t="str">
        <f>IF(F212="","",VLOOKUP(F212,框架条目清单!A:K,9,FALSE))</f>
        <v/>
      </c>
    </row>
    <row r="213" spans="1:22">
      <c r="A213" s="216" t="str">
        <f>IF(AND('2.报价结算清单'!$P219&gt;0,'2.报价结算清单'!$B219&lt;&gt;0,'2.报价结算清单'!$F219&lt;&gt;0),'2.报价结算清单'!$F219,"")</f>
        <v/>
      </c>
      <c r="B213" s="216" t="str">
        <f>_xlfn.IFNA(VLOOKUP(A213,'3.框架内物料'!$A:$I,3,0),A213)</f>
        <v/>
      </c>
      <c r="C213" s="216" t="str">
        <f>IF(AND('2.报价结算清单'!$P219&gt;0,'2.报价结算清单'!$B219&lt;&gt;0,'2.报价结算清单'!C219&lt;&gt;0),'2.报价结算清单'!C219,"")</f>
        <v/>
      </c>
      <c r="D213" s="216" t="str">
        <f>IF(AND('2.报价结算清单'!$P219&gt;0,'2.报价结算清单'!$B219&lt;&gt;0,'2.报价结算清单'!D219&lt;&gt;0),'2.报价结算清单'!D219,"")</f>
        <v/>
      </c>
      <c r="E213" s="216" t="str">
        <f>IF(AND('2.报价结算清单'!$P219&gt;0,'2.报价结算清单'!$B219&lt;&gt;0,'2.报价结算清单'!E219&lt;&gt;0),'2.报价结算清单'!E219,"")</f>
        <v/>
      </c>
      <c r="F213" s="233" t="str">
        <f>_xlfn.IFNA(IF($A213="","",IF(VLOOKUP($A213,'3.框架内物料'!$A:$I,2,0)="","",VLOOKUP($A213,'3.框架内物料'!$A:$I,2,0))),"")</f>
        <v/>
      </c>
      <c r="G213" s="214" t="str">
        <f>IF(AND('2.报价结算清单'!$P219&gt;0,'2.报价结算清单'!$B219&lt;&gt;0,'2.报价结算清单'!H219&lt;&gt;0),'2.报价结算清单'!H219,"")</f>
        <v/>
      </c>
      <c r="H213" s="234" t="str">
        <f>IF(AND('2.报价结算清单'!$P219&gt;0,'2.报价结算清单'!$B219&lt;&gt;0,'2.报价结算清单'!$F219&lt;&gt;0),'2.报价结算清单'!J219,"")</f>
        <v/>
      </c>
      <c r="I213" s="233" t="str">
        <f>IF(AND('2.报价结算清单'!$P219&gt;0,'2.报价结算清单'!$B219&lt;&gt;0,'2.报价结算清单'!$F219&lt;&gt;0),'2.报价结算清单'!L219,"")</f>
        <v/>
      </c>
      <c r="J213" s="233" t="str">
        <f>IF(AND('2.报价结算清单'!$P219&gt;0,'2.报价结算清单'!$B219&lt;&gt;0,'2.报价结算清单'!I219&lt;&gt;0),'2.报价结算清单'!I219,"")</f>
        <v/>
      </c>
      <c r="K213" s="233" t="str">
        <f>IF(AND('2.报价结算清单'!$P219&gt;0,'2.报价结算清单'!$B219&lt;&gt;0,'2.报价结算清单'!$F219&lt;&gt;0),'2.报价结算清单'!N219,"")</f>
        <v/>
      </c>
      <c r="L213" s="233" t="str">
        <f>IF(AND('2.报价结算清单'!$P219&gt;0,'2.报价结算清单'!$B219&lt;&gt;0,'2.报价结算清单'!I219&lt;&gt;0),"天","")</f>
        <v/>
      </c>
      <c r="M213" s="236" t="str">
        <f t="shared" si="10"/>
        <v/>
      </c>
      <c r="N213" s="216" t="str">
        <f t="shared" si="11"/>
        <v/>
      </c>
      <c r="O213" s="216" t="str">
        <f>IF(AND('2.报价结算清单'!$P219&gt;0,'2.报价结算清单'!$B219&lt;&gt;0,'2.报价结算清单'!S219&lt;&gt;0),'2.报价结算清单'!S219,"")</f>
        <v/>
      </c>
      <c r="P213" s="216" t="str">
        <f>IF(AND('2.报价结算清单'!$P219&gt;0,'2.报价结算清单'!$B219&lt;&gt;0,'2.报价结算清单'!T219&lt;&gt;0),'2.报价结算清单'!T219,"")</f>
        <v/>
      </c>
      <c r="Q213" s="216" t="str">
        <f>IF(F213="",J213,VLOOKUP(F213,框架条目清单!A:K,4,FALSE))</f>
        <v/>
      </c>
      <c r="R213" s="237" t="str">
        <f>IF($A213="","",'2.报价结算清单'!$K$86)</f>
        <v/>
      </c>
      <c r="S213" s="236" t="str">
        <f>IF($A213="","",'2.报价结算清单'!$E$86)</f>
        <v/>
      </c>
      <c r="T213" s="216" t="str">
        <f>IF(F213="","",VLOOKUP(F213,框架条目清单!A:K,7,FALSE))</f>
        <v/>
      </c>
      <c r="U213" s="216" t="str">
        <f>IF(F213="","",VLOOKUP(F213,框架条目清单!A:K,8,FALSE))</f>
        <v/>
      </c>
      <c r="V213" s="216" t="str">
        <f>IF(F213="","",VLOOKUP(F213,框架条目清单!A:K,9,FALSE))</f>
        <v/>
      </c>
    </row>
    <row r="214" spans="1:22">
      <c r="A214" s="216" t="str">
        <f>IF(AND('2.报价结算清单'!$P220&gt;0,'2.报价结算清单'!$B220&lt;&gt;0,'2.报价结算清单'!$F220&lt;&gt;0),'2.报价结算清单'!$F220,"")</f>
        <v/>
      </c>
      <c r="B214" s="216" t="str">
        <f>_xlfn.IFNA(VLOOKUP(A214,'3.框架内物料'!$A:$I,3,0),A214)</f>
        <v/>
      </c>
      <c r="C214" s="216" t="str">
        <f>IF(AND('2.报价结算清单'!$P220&gt;0,'2.报价结算清单'!$B220&lt;&gt;0,'2.报价结算清单'!C220&lt;&gt;0),'2.报价结算清单'!C220,"")</f>
        <v/>
      </c>
      <c r="D214" s="216" t="str">
        <f>IF(AND('2.报价结算清单'!$P220&gt;0,'2.报价结算清单'!$B220&lt;&gt;0,'2.报价结算清单'!D220&lt;&gt;0),'2.报价结算清单'!D220,"")</f>
        <v/>
      </c>
      <c r="E214" s="216" t="str">
        <f>IF(AND('2.报价结算清单'!$P220&gt;0,'2.报价结算清单'!$B220&lt;&gt;0,'2.报价结算清单'!E220&lt;&gt;0),'2.报价结算清单'!E220,"")</f>
        <v/>
      </c>
      <c r="F214" s="233" t="str">
        <f>_xlfn.IFNA(IF($A214="","",IF(VLOOKUP($A214,'3.框架内物料'!$A:$I,2,0)="","",VLOOKUP($A214,'3.框架内物料'!$A:$I,2,0))),"")</f>
        <v/>
      </c>
      <c r="G214" s="214" t="str">
        <f>IF(AND('2.报价结算清单'!$P220&gt;0,'2.报价结算清单'!$B220&lt;&gt;0,'2.报价结算清单'!H220&lt;&gt;0),'2.报价结算清单'!H220,"")</f>
        <v/>
      </c>
      <c r="H214" s="234" t="str">
        <f>IF(AND('2.报价结算清单'!$P220&gt;0,'2.报价结算清单'!$B220&lt;&gt;0,'2.报价结算清单'!$F220&lt;&gt;0),'2.报价结算清单'!J220,"")</f>
        <v/>
      </c>
      <c r="I214" s="233" t="str">
        <f>IF(AND('2.报价结算清单'!$P220&gt;0,'2.报价结算清单'!$B220&lt;&gt;0,'2.报价结算清单'!$F220&lt;&gt;0),'2.报价结算清单'!L220,"")</f>
        <v/>
      </c>
      <c r="J214" s="233" t="str">
        <f>IF(AND('2.报价结算清单'!$P220&gt;0,'2.报价结算清单'!$B220&lt;&gt;0,'2.报价结算清单'!I220&lt;&gt;0),'2.报价结算清单'!I220,"")</f>
        <v/>
      </c>
      <c r="K214" s="233" t="str">
        <f>IF(AND('2.报价结算清单'!$P220&gt;0,'2.报价结算清单'!$B220&lt;&gt;0,'2.报价结算清单'!$F220&lt;&gt;0),'2.报价结算清单'!N220,"")</f>
        <v/>
      </c>
      <c r="L214" s="233" t="str">
        <f>IF(AND('2.报价结算清单'!$P220&gt;0,'2.报价结算清单'!$B220&lt;&gt;0,'2.报价结算清单'!I220&lt;&gt;0),"天","")</f>
        <v/>
      </c>
      <c r="M214" s="236" t="str">
        <f t="shared" si="10"/>
        <v/>
      </c>
      <c r="N214" s="216" t="str">
        <f t="shared" si="11"/>
        <v/>
      </c>
      <c r="O214" s="216" t="str">
        <f>IF(AND('2.报价结算清单'!$P220&gt;0,'2.报价结算清单'!$B220&lt;&gt;0,'2.报价结算清单'!S220&lt;&gt;0),'2.报价结算清单'!S220,"")</f>
        <v/>
      </c>
      <c r="P214" s="216" t="str">
        <f>IF(AND('2.报价结算清单'!$P220&gt;0,'2.报价结算清单'!$B220&lt;&gt;0,'2.报价结算清单'!T220&lt;&gt;0),'2.报价结算清单'!T220,"")</f>
        <v/>
      </c>
      <c r="Q214" s="216" t="str">
        <f>IF(F214="",J214,VLOOKUP(F214,框架条目清单!A:K,4,FALSE))</f>
        <v/>
      </c>
      <c r="R214" s="237" t="str">
        <f>IF($A214="","",'2.报价结算清单'!$K$86)</f>
        <v/>
      </c>
      <c r="S214" s="236" t="str">
        <f>IF($A214="","",'2.报价结算清单'!$E$86)</f>
        <v/>
      </c>
      <c r="T214" s="216" t="str">
        <f>IF(F214="","",VLOOKUP(F214,框架条目清单!A:K,7,FALSE))</f>
        <v/>
      </c>
      <c r="U214" s="216" t="str">
        <f>IF(F214="","",VLOOKUP(F214,框架条目清单!A:K,8,FALSE))</f>
        <v/>
      </c>
      <c r="V214" s="216" t="str">
        <f>IF(F214="","",VLOOKUP(F214,框架条目清单!A:K,9,FALSE))</f>
        <v/>
      </c>
    </row>
    <row r="215" spans="1:22">
      <c r="A215" s="216" t="str">
        <f>IF(AND('2.报价结算清单'!$P221&gt;0,'2.报价结算清单'!$B221&lt;&gt;0,'2.报价结算清单'!$F221&lt;&gt;0),'2.报价结算清单'!$F221,"")</f>
        <v/>
      </c>
      <c r="B215" s="216" t="str">
        <f>_xlfn.IFNA(VLOOKUP(A215,'3.框架内物料'!$A:$I,3,0),A215)</f>
        <v/>
      </c>
      <c r="C215" s="216" t="str">
        <f>IF(AND('2.报价结算清单'!$P221&gt;0,'2.报价结算清单'!$B221&lt;&gt;0,'2.报价结算清单'!C221&lt;&gt;0),'2.报价结算清单'!C221,"")</f>
        <v/>
      </c>
      <c r="D215" s="216" t="str">
        <f>IF(AND('2.报价结算清单'!$P221&gt;0,'2.报价结算清单'!$B221&lt;&gt;0,'2.报价结算清单'!D221&lt;&gt;0),'2.报价结算清单'!D221,"")</f>
        <v/>
      </c>
      <c r="E215" s="216" t="str">
        <f>IF(AND('2.报价结算清单'!$P221&gt;0,'2.报价结算清单'!$B221&lt;&gt;0,'2.报价结算清单'!E221&lt;&gt;0),'2.报价结算清单'!E221,"")</f>
        <v/>
      </c>
      <c r="F215" s="233" t="str">
        <f>_xlfn.IFNA(IF($A215="","",IF(VLOOKUP($A215,'3.框架内物料'!$A:$I,2,0)="","",VLOOKUP($A215,'3.框架内物料'!$A:$I,2,0))),"")</f>
        <v/>
      </c>
      <c r="G215" s="214" t="str">
        <f>IF(AND('2.报价结算清单'!$P221&gt;0,'2.报价结算清单'!$B221&lt;&gt;0,'2.报价结算清单'!H221&lt;&gt;0),'2.报价结算清单'!H221,"")</f>
        <v/>
      </c>
      <c r="H215" s="234" t="str">
        <f>IF(AND('2.报价结算清单'!$P221&gt;0,'2.报价结算清单'!$B221&lt;&gt;0,'2.报价结算清单'!$F221&lt;&gt;0),'2.报价结算清单'!J221,"")</f>
        <v/>
      </c>
      <c r="I215" s="233" t="str">
        <f>IF(AND('2.报价结算清单'!$P221&gt;0,'2.报价结算清单'!$B221&lt;&gt;0,'2.报价结算清单'!$F221&lt;&gt;0),'2.报价结算清单'!L221,"")</f>
        <v/>
      </c>
      <c r="J215" s="233" t="str">
        <f>IF(AND('2.报价结算清单'!$P221&gt;0,'2.报价结算清单'!$B221&lt;&gt;0,'2.报价结算清单'!I221&lt;&gt;0),'2.报价结算清单'!I221,"")</f>
        <v/>
      </c>
      <c r="K215" s="233" t="str">
        <f>IF(AND('2.报价结算清单'!$P221&gt;0,'2.报价结算清单'!$B221&lt;&gt;0,'2.报价结算清单'!$F221&lt;&gt;0),'2.报价结算清单'!N221,"")</f>
        <v/>
      </c>
      <c r="L215" s="233" t="str">
        <f>IF(AND('2.报价结算清单'!$P221&gt;0,'2.报价结算清单'!$B221&lt;&gt;0,'2.报价结算清单'!I221&lt;&gt;0),"天","")</f>
        <v/>
      </c>
      <c r="M215" s="236" t="str">
        <f t="shared" si="10"/>
        <v/>
      </c>
      <c r="N215" s="216" t="str">
        <f t="shared" si="11"/>
        <v/>
      </c>
      <c r="O215" s="216" t="str">
        <f>IF(AND('2.报价结算清单'!$P221&gt;0,'2.报价结算清单'!$B221&lt;&gt;0,'2.报价结算清单'!S221&lt;&gt;0),'2.报价结算清单'!S221,"")</f>
        <v/>
      </c>
      <c r="P215" s="216" t="str">
        <f>IF(AND('2.报价结算清单'!$P221&gt;0,'2.报价结算清单'!$B221&lt;&gt;0,'2.报价结算清单'!T221&lt;&gt;0),'2.报价结算清单'!T221,"")</f>
        <v/>
      </c>
      <c r="Q215" s="216" t="str">
        <f>IF(F215="",J215,VLOOKUP(F215,框架条目清单!A:K,4,FALSE))</f>
        <v/>
      </c>
      <c r="R215" s="237" t="str">
        <f>IF($A215="","",'2.报价结算清单'!$K$86)</f>
        <v/>
      </c>
      <c r="S215" s="236" t="str">
        <f>IF($A215="","",'2.报价结算清单'!$E$86)</f>
        <v/>
      </c>
      <c r="T215" s="216" t="str">
        <f>IF(F215="","",VLOOKUP(F215,框架条目清单!A:K,7,FALSE))</f>
        <v/>
      </c>
      <c r="U215" s="216" t="str">
        <f>IF(F215="","",VLOOKUP(F215,框架条目清单!A:K,8,FALSE))</f>
        <v/>
      </c>
      <c r="V215" s="216" t="str">
        <f>IF(F215="","",VLOOKUP(F215,框架条目清单!A:K,9,FALSE))</f>
        <v/>
      </c>
    </row>
    <row r="216" spans="1:22">
      <c r="A216" s="216" t="str">
        <f>IF(AND('2.报价结算清单'!$P222&gt;0,'2.报价结算清单'!$B222&lt;&gt;0,'2.报价结算清单'!$F222&lt;&gt;0),'2.报价结算清单'!$F222,"")</f>
        <v/>
      </c>
      <c r="B216" s="216" t="str">
        <f>_xlfn.IFNA(VLOOKUP(A216,'3.框架内物料'!$A:$I,3,0),A216)</f>
        <v/>
      </c>
      <c r="C216" s="216" t="str">
        <f>IF(AND('2.报价结算清单'!$P222&gt;0,'2.报价结算清单'!$B222&lt;&gt;0,'2.报价结算清单'!C222&lt;&gt;0),'2.报价结算清单'!C222,"")</f>
        <v/>
      </c>
      <c r="D216" s="216" t="str">
        <f>IF(AND('2.报价结算清单'!$P222&gt;0,'2.报价结算清单'!$B222&lt;&gt;0,'2.报价结算清单'!D222&lt;&gt;0),'2.报价结算清单'!D222,"")</f>
        <v/>
      </c>
      <c r="E216" s="216" t="str">
        <f>IF(AND('2.报价结算清单'!$P222&gt;0,'2.报价结算清单'!$B222&lt;&gt;0,'2.报价结算清单'!E222&lt;&gt;0),'2.报价结算清单'!E222,"")</f>
        <v/>
      </c>
      <c r="F216" s="233" t="str">
        <f>_xlfn.IFNA(IF($A216="","",IF(VLOOKUP($A216,'3.框架内物料'!$A:$I,2,0)="","",VLOOKUP($A216,'3.框架内物料'!$A:$I,2,0))),"")</f>
        <v/>
      </c>
      <c r="G216" s="214" t="str">
        <f>IF(AND('2.报价结算清单'!$P222&gt;0,'2.报价结算清单'!$B222&lt;&gt;0,'2.报价结算清单'!H222&lt;&gt;0),'2.报价结算清单'!H222,"")</f>
        <v/>
      </c>
      <c r="H216" s="234" t="str">
        <f>IF(AND('2.报价结算清单'!$P222&gt;0,'2.报价结算清单'!$B222&lt;&gt;0,'2.报价结算清单'!$F222&lt;&gt;0),'2.报价结算清单'!J222,"")</f>
        <v/>
      </c>
      <c r="I216" s="233" t="str">
        <f>IF(AND('2.报价结算清单'!$P222&gt;0,'2.报价结算清单'!$B222&lt;&gt;0,'2.报价结算清单'!$F222&lt;&gt;0),'2.报价结算清单'!L222,"")</f>
        <v/>
      </c>
      <c r="J216" s="233" t="str">
        <f>IF(AND('2.报价结算清单'!$P222&gt;0,'2.报价结算清单'!$B222&lt;&gt;0,'2.报价结算清单'!I222&lt;&gt;0),'2.报价结算清单'!I222,"")</f>
        <v/>
      </c>
      <c r="K216" s="233" t="str">
        <f>IF(AND('2.报价结算清单'!$P222&gt;0,'2.报价结算清单'!$B222&lt;&gt;0,'2.报价结算清单'!$F222&lt;&gt;0),'2.报价结算清单'!N222,"")</f>
        <v/>
      </c>
      <c r="L216" s="233" t="str">
        <f>IF(AND('2.报价结算清单'!$P222&gt;0,'2.报价结算清单'!$B222&lt;&gt;0,'2.报价结算清单'!I222&lt;&gt;0),"天","")</f>
        <v/>
      </c>
      <c r="M216" s="236" t="str">
        <f t="shared" si="10"/>
        <v/>
      </c>
      <c r="N216" s="216" t="str">
        <f t="shared" si="11"/>
        <v/>
      </c>
      <c r="O216" s="216" t="str">
        <f>IF(AND('2.报价结算清单'!$P222&gt;0,'2.报价结算清单'!$B222&lt;&gt;0,'2.报价结算清单'!S222&lt;&gt;0),'2.报价结算清单'!S222,"")</f>
        <v/>
      </c>
      <c r="P216" s="216" t="str">
        <f>IF(AND('2.报价结算清单'!$P222&gt;0,'2.报价结算清单'!$B222&lt;&gt;0,'2.报价结算清单'!T222&lt;&gt;0),'2.报价结算清单'!T222,"")</f>
        <v/>
      </c>
      <c r="Q216" s="216" t="str">
        <f>IF(F216="",J216,VLOOKUP(F216,框架条目清单!A:K,4,FALSE))</f>
        <v/>
      </c>
      <c r="R216" s="237" t="str">
        <f>IF($A216="","",'2.报价结算清单'!$K$86)</f>
        <v/>
      </c>
      <c r="S216" s="236" t="str">
        <f>IF($A216="","",'2.报价结算清单'!$E$86)</f>
        <v/>
      </c>
      <c r="T216" s="216" t="str">
        <f>IF(F216="","",VLOOKUP(F216,框架条目清单!A:K,7,FALSE))</f>
        <v/>
      </c>
      <c r="U216" s="216" t="str">
        <f>IF(F216="","",VLOOKUP(F216,框架条目清单!A:K,8,FALSE))</f>
        <v/>
      </c>
      <c r="V216" s="216" t="str">
        <f>IF(F216="","",VLOOKUP(F216,框架条目清单!A:K,9,FALSE))</f>
        <v/>
      </c>
    </row>
    <row r="217" spans="1:22">
      <c r="A217" s="216" t="str">
        <f>IF(AND('2.报价结算清单'!$P223&gt;0,'2.报价结算清单'!$B223&lt;&gt;0,'2.报价结算清单'!$F223&lt;&gt;0),'2.报价结算清单'!$F223,"")</f>
        <v/>
      </c>
      <c r="B217" s="216" t="str">
        <f>_xlfn.IFNA(VLOOKUP(A217,'3.框架内物料'!$A:$I,3,0),A217)</f>
        <v/>
      </c>
      <c r="C217" s="216" t="str">
        <f>IF(AND('2.报价结算清单'!$P223&gt;0,'2.报价结算清单'!$B223&lt;&gt;0,'2.报价结算清单'!C223&lt;&gt;0),'2.报价结算清单'!C223,"")</f>
        <v/>
      </c>
      <c r="D217" s="216" t="str">
        <f>IF(AND('2.报价结算清单'!$P223&gt;0,'2.报价结算清单'!$B223&lt;&gt;0,'2.报价结算清单'!D223&lt;&gt;0),'2.报价结算清单'!D223,"")</f>
        <v/>
      </c>
      <c r="E217" s="216" t="str">
        <f>IF(AND('2.报价结算清单'!$P223&gt;0,'2.报价结算清单'!$B223&lt;&gt;0,'2.报价结算清单'!E223&lt;&gt;0),'2.报价结算清单'!E223,"")</f>
        <v/>
      </c>
      <c r="F217" s="233" t="str">
        <f>_xlfn.IFNA(IF($A217="","",IF(VLOOKUP($A217,'3.框架内物料'!$A:$I,2,0)="","",VLOOKUP($A217,'3.框架内物料'!$A:$I,2,0))),"")</f>
        <v/>
      </c>
      <c r="G217" s="214" t="str">
        <f>IF(AND('2.报价结算清单'!$P223&gt;0,'2.报价结算清单'!$B223&lt;&gt;0,'2.报价结算清单'!H223&lt;&gt;0),'2.报价结算清单'!H223,"")</f>
        <v/>
      </c>
      <c r="H217" s="234" t="str">
        <f>IF(AND('2.报价结算清单'!$P223&gt;0,'2.报价结算清单'!$B223&lt;&gt;0,'2.报价结算清单'!$F223&lt;&gt;0),'2.报价结算清单'!J223,"")</f>
        <v/>
      </c>
      <c r="I217" s="233" t="str">
        <f>IF(AND('2.报价结算清单'!$P223&gt;0,'2.报价结算清单'!$B223&lt;&gt;0,'2.报价结算清单'!$F223&lt;&gt;0),'2.报价结算清单'!L223,"")</f>
        <v/>
      </c>
      <c r="J217" s="233" t="str">
        <f>IF(AND('2.报价结算清单'!$P223&gt;0,'2.报价结算清单'!$B223&lt;&gt;0,'2.报价结算清单'!I223&lt;&gt;0),'2.报价结算清单'!I223,"")</f>
        <v/>
      </c>
      <c r="K217" s="233" t="str">
        <f>IF(AND('2.报价结算清单'!$P223&gt;0,'2.报价结算清单'!$B223&lt;&gt;0,'2.报价结算清单'!$F223&lt;&gt;0),'2.报价结算清单'!N223,"")</f>
        <v/>
      </c>
      <c r="L217" s="233" t="str">
        <f>IF(AND('2.报价结算清单'!$P223&gt;0,'2.报价结算清单'!$B223&lt;&gt;0,'2.报价结算清单'!I223&lt;&gt;0),"天","")</f>
        <v/>
      </c>
      <c r="M217" s="236" t="str">
        <f t="shared" si="10"/>
        <v/>
      </c>
      <c r="N217" s="216" t="str">
        <f t="shared" si="11"/>
        <v/>
      </c>
      <c r="O217" s="216" t="str">
        <f>IF(AND('2.报价结算清单'!$P223&gt;0,'2.报价结算清单'!$B223&lt;&gt;0,'2.报价结算清单'!S223&lt;&gt;0),'2.报价结算清单'!S223,"")</f>
        <v/>
      </c>
      <c r="P217" s="216" t="str">
        <f>IF(AND('2.报价结算清单'!$P223&gt;0,'2.报价结算清单'!$B223&lt;&gt;0,'2.报价结算清单'!T223&lt;&gt;0),'2.报价结算清单'!T223,"")</f>
        <v/>
      </c>
      <c r="Q217" s="216" t="str">
        <f>IF(F217="",J217,VLOOKUP(F217,框架条目清单!A:K,4,FALSE))</f>
        <v/>
      </c>
      <c r="R217" s="237" t="str">
        <f>IF($A217="","",'2.报价结算清单'!$K$86)</f>
        <v/>
      </c>
      <c r="S217" s="236" t="str">
        <f>IF($A217="","",'2.报价结算清单'!$E$86)</f>
        <v/>
      </c>
      <c r="T217" s="216" t="str">
        <f>IF(F217="","",VLOOKUP(F217,框架条目清单!A:K,7,FALSE))</f>
        <v/>
      </c>
      <c r="U217" s="216" t="str">
        <f>IF(F217="","",VLOOKUP(F217,框架条目清单!A:K,8,FALSE))</f>
        <v/>
      </c>
      <c r="V217" s="216" t="str">
        <f>IF(F217="","",VLOOKUP(F217,框架条目清单!A:K,9,FALSE))</f>
        <v/>
      </c>
    </row>
    <row r="218" spans="1:22">
      <c r="A218" s="216" t="str">
        <f>IF(AND('2.报价结算清单'!$P224&gt;0,'2.报价结算清单'!$B224&lt;&gt;0,'2.报价结算清单'!$F224&lt;&gt;0),'2.报价结算清单'!$F224,"")</f>
        <v/>
      </c>
      <c r="B218" s="216" t="str">
        <f>_xlfn.IFNA(VLOOKUP(A218,'3.框架内物料'!$A:$I,3,0),A218)</f>
        <v/>
      </c>
      <c r="C218" s="216" t="str">
        <f>IF(AND('2.报价结算清单'!$P224&gt;0,'2.报价结算清单'!$B224&lt;&gt;0,'2.报价结算清单'!C224&lt;&gt;0),'2.报价结算清单'!C224,"")</f>
        <v/>
      </c>
      <c r="D218" s="216" t="str">
        <f>IF(AND('2.报价结算清单'!$P224&gt;0,'2.报价结算清单'!$B224&lt;&gt;0,'2.报价结算清单'!D224&lt;&gt;0),'2.报价结算清单'!D224,"")</f>
        <v/>
      </c>
      <c r="E218" s="216" t="str">
        <f>IF(AND('2.报价结算清单'!$P224&gt;0,'2.报价结算清单'!$B224&lt;&gt;0,'2.报价结算清单'!E224&lt;&gt;0),'2.报价结算清单'!E224,"")</f>
        <v/>
      </c>
      <c r="F218" s="233" t="str">
        <f>_xlfn.IFNA(IF($A218="","",IF(VLOOKUP($A218,'3.框架内物料'!$A:$I,2,0)="","",VLOOKUP($A218,'3.框架内物料'!$A:$I,2,0))),"")</f>
        <v/>
      </c>
      <c r="G218" s="214" t="str">
        <f>IF(AND('2.报价结算清单'!$P224&gt;0,'2.报价结算清单'!$B224&lt;&gt;0,'2.报价结算清单'!H224&lt;&gt;0),'2.报价结算清单'!H224,"")</f>
        <v/>
      </c>
      <c r="H218" s="234" t="str">
        <f>IF(AND('2.报价结算清单'!$P224&gt;0,'2.报价结算清单'!$B224&lt;&gt;0,'2.报价结算清单'!$F224&lt;&gt;0),'2.报价结算清单'!J224,"")</f>
        <v/>
      </c>
      <c r="I218" s="233" t="str">
        <f>IF(AND('2.报价结算清单'!$P224&gt;0,'2.报价结算清单'!$B224&lt;&gt;0,'2.报价结算清单'!$F224&lt;&gt;0),'2.报价结算清单'!L224,"")</f>
        <v/>
      </c>
      <c r="J218" s="233" t="str">
        <f>IF(AND('2.报价结算清单'!$P224&gt;0,'2.报价结算清单'!$B224&lt;&gt;0,'2.报价结算清单'!I224&lt;&gt;0),'2.报价结算清单'!I224,"")</f>
        <v/>
      </c>
      <c r="K218" s="233" t="str">
        <f>IF(AND('2.报价结算清单'!$P224&gt;0,'2.报价结算清单'!$B224&lt;&gt;0,'2.报价结算清单'!$F224&lt;&gt;0),'2.报价结算清单'!N224,"")</f>
        <v/>
      </c>
      <c r="L218" s="233" t="str">
        <f>IF(AND('2.报价结算清单'!$P224&gt;0,'2.报价结算清单'!$B224&lt;&gt;0,'2.报价结算清单'!I224&lt;&gt;0),"天","")</f>
        <v/>
      </c>
      <c r="M218" s="236" t="str">
        <f t="shared" si="10"/>
        <v/>
      </c>
      <c r="N218" s="216" t="str">
        <f t="shared" si="11"/>
        <v/>
      </c>
      <c r="O218" s="216" t="str">
        <f>IF(AND('2.报价结算清单'!$P224&gt;0,'2.报价结算清单'!$B224&lt;&gt;0,'2.报价结算清单'!S224&lt;&gt;0),'2.报价结算清单'!S224,"")</f>
        <v/>
      </c>
      <c r="P218" s="216" t="str">
        <f>IF(AND('2.报价结算清单'!$P224&gt;0,'2.报价结算清单'!$B224&lt;&gt;0,'2.报价结算清单'!T224&lt;&gt;0),'2.报价结算清单'!T224,"")</f>
        <v/>
      </c>
      <c r="Q218" s="216" t="str">
        <f>IF(F218="",J218,VLOOKUP(F218,框架条目清单!A:K,4,FALSE))</f>
        <v/>
      </c>
      <c r="R218" s="237" t="str">
        <f>IF($A218="","",'2.报价结算清单'!$K$86)</f>
        <v/>
      </c>
      <c r="S218" s="236" t="str">
        <f>IF($A218="","",'2.报价结算清单'!$E$86)</f>
        <v/>
      </c>
      <c r="T218" s="216" t="str">
        <f>IF(F218="","",VLOOKUP(F218,框架条目清单!A:K,7,FALSE))</f>
        <v/>
      </c>
      <c r="U218" s="216" t="str">
        <f>IF(F218="","",VLOOKUP(F218,框架条目清单!A:K,8,FALSE))</f>
        <v/>
      </c>
      <c r="V218" s="216" t="str">
        <f>IF(F218="","",VLOOKUP(F218,框架条目清单!A:K,9,FALSE))</f>
        <v/>
      </c>
    </row>
    <row r="219" spans="1:22">
      <c r="A219" s="216" t="str">
        <f>IF(AND('2.报价结算清单'!$P225&gt;0,'2.报价结算清单'!$B225&lt;&gt;0,'2.报价结算清单'!$F225&lt;&gt;0),'2.报价结算清单'!$F225,"")</f>
        <v/>
      </c>
      <c r="B219" s="216" t="str">
        <f>_xlfn.IFNA(VLOOKUP(A219,'3.框架内物料'!$A:$I,3,0),A219)</f>
        <v/>
      </c>
      <c r="C219" s="216" t="str">
        <f>IF(AND('2.报价结算清单'!$P225&gt;0,'2.报价结算清单'!$B225&lt;&gt;0,'2.报价结算清单'!C225&lt;&gt;0),'2.报价结算清单'!C225,"")</f>
        <v/>
      </c>
      <c r="D219" s="216" t="str">
        <f>IF(AND('2.报价结算清单'!$P225&gt;0,'2.报价结算清单'!$B225&lt;&gt;0,'2.报价结算清单'!D225&lt;&gt;0),'2.报价结算清单'!D225,"")</f>
        <v/>
      </c>
      <c r="E219" s="216" t="str">
        <f>IF(AND('2.报价结算清单'!$P225&gt;0,'2.报价结算清单'!$B225&lt;&gt;0,'2.报价结算清单'!E225&lt;&gt;0),'2.报价结算清单'!E225,"")</f>
        <v/>
      </c>
      <c r="F219" s="233" t="str">
        <f>_xlfn.IFNA(IF($A219="","",IF(VLOOKUP($A219,'3.框架内物料'!$A:$I,2,0)="","",VLOOKUP($A219,'3.框架内物料'!$A:$I,2,0))),"")</f>
        <v/>
      </c>
      <c r="G219" s="214" t="str">
        <f>IF(AND('2.报价结算清单'!$P225&gt;0,'2.报价结算清单'!$B225&lt;&gt;0,'2.报价结算清单'!H225&lt;&gt;0),'2.报价结算清单'!H225,"")</f>
        <v/>
      </c>
      <c r="H219" s="234" t="str">
        <f>IF(AND('2.报价结算清单'!$P225&gt;0,'2.报价结算清单'!$B225&lt;&gt;0,'2.报价结算清单'!$F225&lt;&gt;0),'2.报价结算清单'!J225,"")</f>
        <v/>
      </c>
      <c r="I219" s="233" t="str">
        <f>IF(AND('2.报价结算清单'!$P225&gt;0,'2.报价结算清单'!$B225&lt;&gt;0,'2.报价结算清单'!$F225&lt;&gt;0),'2.报价结算清单'!L225,"")</f>
        <v/>
      </c>
      <c r="J219" s="233" t="str">
        <f>IF(AND('2.报价结算清单'!$P225&gt;0,'2.报价结算清单'!$B225&lt;&gt;0,'2.报价结算清单'!I225&lt;&gt;0),'2.报价结算清单'!I225,"")</f>
        <v/>
      </c>
      <c r="K219" s="233" t="str">
        <f>IF(AND('2.报价结算清单'!$P225&gt;0,'2.报价结算清单'!$B225&lt;&gt;0,'2.报价结算清单'!$F225&lt;&gt;0),'2.报价结算清单'!N225,"")</f>
        <v/>
      </c>
      <c r="L219" s="233" t="str">
        <f>IF(AND('2.报价结算清单'!$P225&gt;0,'2.报价结算清单'!$B225&lt;&gt;0,'2.报价结算清单'!I225&lt;&gt;0),"天","")</f>
        <v/>
      </c>
      <c r="M219" s="236" t="str">
        <f t="shared" si="10"/>
        <v/>
      </c>
      <c r="N219" s="216" t="str">
        <f t="shared" si="11"/>
        <v/>
      </c>
      <c r="O219" s="216" t="str">
        <f>IF(AND('2.报价结算清单'!$P225&gt;0,'2.报价结算清单'!$B225&lt;&gt;0,'2.报价结算清单'!S225&lt;&gt;0),'2.报价结算清单'!S225,"")</f>
        <v/>
      </c>
      <c r="P219" s="216" t="str">
        <f>IF(AND('2.报价结算清单'!$P225&gt;0,'2.报价结算清单'!$B225&lt;&gt;0,'2.报价结算清单'!T225&lt;&gt;0),'2.报价结算清单'!T225,"")</f>
        <v/>
      </c>
      <c r="Q219" s="216" t="str">
        <f>IF(F219="",J219,VLOOKUP(F219,框架条目清单!A:K,4,FALSE))</f>
        <v/>
      </c>
      <c r="R219" s="237" t="str">
        <f>IF($A219="","",'2.报价结算清单'!$K$86)</f>
        <v/>
      </c>
      <c r="S219" s="236" t="str">
        <f>IF($A219="","",'2.报价结算清单'!$E$86)</f>
        <v/>
      </c>
      <c r="T219" s="216" t="str">
        <f>IF(F219="","",VLOOKUP(F219,框架条目清单!A:K,7,FALSE))</f>
        <v/>
      </c>
      <c r="U219" s="216" t="str">
        <f>IF(F219="","",VLOOKUP(F219,框架条目清单!A:K,8,FALSE))</f>
        <v/>
      </c>
      <c r="V219" s="216" t="str">
        <f>IF(F219="","",VLOOKUP(F219,框架条目清单!A:K,9,FALSE))</f>
        <v/>
      </c>
    </row>
    <row r="220" spans="1:22">
      <c r="A220" s="216" t="str">
        <f>IF(AND('2.报价结算清单'!$P226&gt;0,'2.报价结算清单'!$B226&lt;&gt;0,'2.报价结算清单'!$F226&lt;&gt;0),'2.报价结算清单'!$F226,"")</f>
        <v/>
      </c>
      <c r="B220" s="216" t="str">
        <f>_xlfn.IFNA(VLOOKUP(A220,'3.框架内物料'!$A:$I,3,0),A220)</f>
        <v/>
      </c>
      <c r="C220" s="216" t="str">
        <f>IF(AND('2.报价结算清单'!$P226&gt;0,'2.报价结算清单'!$B226&lt;&gt;0,'2.报价结算清单'!C226&lt;&gt;0),'2.报价结算清单'!C226,"")</f>
        <v/>
      </c>
      <c r="D220" s="216" t="str">
        <f>IF(AND('2.报价结算清单'!$P226&gt;0,'2.报价结算清单'!$B226&lt;&gt;0,'2.报价结算清单'!D226&lt;&gt;0),'2.报价结算清单'!D226,"")</f>
        <v/>
      </c>
      <c r="E220" s="216" t="str">
        <f>IF(AND('2.报价结算清单'!$P226&gt;0,'2.报价结算清单'!$B226&lt;&gt;0,'2.报价结算清单'!E226&lt;&gt;0),'2.报价结算清单'!E226,"")</f>
        <v/>
      </c>
      <c r="F220" s="233" t="str">
        <f>_xlfn.IFNA(IF($A220="","",IF(VLOOKUP($A220,'3.框架内物料'!$A:$I,2,0)="","",VLOOKUP($A220,'3.框架内物料'!$A:$I,2,0))),"")</f>
        <v/>
      </c>
      <c r="G220" s="214" t="str">
        <f>IF(AND('2.报价结算清单'!$P226&gt;0,'2.报价结算清单'!$B226&lt;&gt;0,'2.报价结算清单'!H226&lt;&gt;0),'2.报价结算清单'!H226,"")</f>
        <v/>
      </c>
      <c r="H220" s="234" t="str">
        <f>IF(AND('2.报价结算清单'!$P226&gt;0,'2.报价结算清单'!$B226&lt;&gt;0,'2.报价结算清单'!$F226&lt;&gt;0),'2.报价结算清单'!J226,"")</f>
        <v/>
      </c>
      <c r="I220" s="233" t="str">
        <f>IF(AND('2.报价结算清单'!$P226&gt;0,'2.报价结算清单'!$B226&lt;&gt;0,'2.报价结算清单'!$F226&lt;&gt;0),'2.报价结算清单'!L226,"")</f>
        <v/>
      </c>
      <c r="J220" s="233" t="str">
        <f>IF(AND('2.报价结算清单'!$P226&gt;0,'2.报价结算清单'!$B226&lt;&gt;0,'2.报价结算清单'!I226&lt;&gt;0),'2.报价结算清单'!I226,"")</f>
        <v/>
      </c>
      <c r="K220" s="233" t="str">
        <f>IF(AND('2.报价结算清单'!$P226&gt;0,'2.报价结算清单'!$B226&lt;&gt;0,'2.报价结算清单'!$F226&lt;&gt;0),'2.报价结算清单'!N226,"")</f>
        <v/>
      </c>
      <c r="L220" s="233" t="str">
        <f>IF(AND('2.报价结算清单'!$P226&gt;0,'2.报价结算清单'!$B226&lt;&gt;0,'2.报价结算清单'!I226&lt;&gt;0),"天","")</f>
        <v/>
      </c>
      <c r="M220" s="236" t="str">
        <f t="shared" si="10"/>
        <v/>
      </c>
      <c r="N220" s="216" t="str">
        <f t="shared" si="11"/>
        <v/>
      </c>
      <c r="O220" s="216" t="str">
        <f>IF(AND('2.报价结算清单'!$P226&gt;0,'2.报价结算清单'!$B226&lt;&gt;0,'2.报价结算清单'!S226&lt;&gt;0),'2.报价结算清单'!S226,"")</f>
        <v/>
      </c>
      <c r="P220" s="216" t="str">
        <f>IF(AND('2.报价结算清单'!$P226&gt;0,'2.报价结算清单'!$B226&lt;&gt;0,'2.报价结算清单'!T226&lt;&gt;0),'2.报价结算清单'!T226,"")</f>
        <v/>
      </c>
      <c r="Q220" s="216" t="str">
        <f>IF(F220="",J220,VLOOKUP(F220,框架条目清单!A:K,4,FALSE))</f>
        <v/>
      </c>
      <c r="R220" s="237" t="str">
        <f>IF($A220="","",'2.报价结算清单'!$K$86)</f>
        <v/>
      </c>
      <c r="S220" s="236" t="str">
        <f>IF($A220="","",'2.报价结算清单'!$E$86)</f>
        <v/>
      </c>
      <c r="T220" s="216" t="str">
        <f>IF(F220="","",VLOOKUP(F220,框架条目清单!A:K,7,FALSE))</f>
        <v/>
      </c>
      <c r="U220" s="216" t="str">
        <f>IF(F220="","",VLOOKUP(F220,框架条目清单!A:K,8,FALSE))</f>
        <v/>
      </c>
      <c r="V220" s="216" t="str">
        <f>IF(F220="","",VLOOKUP(F220,框架条目清单!A:K,9,FALSE))</f>
        <v/>
      </c>
    </row>
    <row r="221" spans="1:22">
      <c r="A221" s="216" t="str">
        <f>IF(AND('2.报价结算清单'!$P227&gt;0,'2.报价结算清单'!$B227&lt;&gt;0,'2.报价结算清单'!$F227&lt;&gt;0),'2.报价结算清单'!$F227,"")</f>
        <v/>
      </c>
      <c r="B221" s="216" t="str">
        <f>_xlfn.IFNA(VLOOKUP(A221,'3.框架内物料'!$A:$I,3,0),A221)</f>
        <v/>
      </c>
      <c r="C221" s="216" t="str">
        <f>IF(AND('2.报价结算清单'!$P227&gt;0,'2.报价结算清单'!$B227&lt;&gt;0,'2.报价结算清单'!C227&lt;&gt;0),'2.报价结算清单'!C227,"")</f>
        <v/>
      </c>
      <c r="D221" s="216" t="str">
        <f>IF(AND('2.报价结算清单'!$P227&gt;0,'2.报价结算清单'!$B227&lt;&gt;0,'2.报价结算清单'!D227&lt;&gt;0),'2.报价结算清单'!D227,"")</f>
        <v/>
      </c>
      <c r="E221" s="216" t="str">
        <f>IF(AND('2.报价结算清单'!$P227&gt;0,'2.报价结算清单'!$B227&lt;&gt;0,'2.报价结算清单'!E227&lt;&gt;0),'2.报价结算清单'!E227,"")</f>
        <v/>
      </c>
      <c r="F221" s="233" t="str">
        <f>_xlfn.IFNA(IF($A221="","",IF(VLOOKUP($A221,'3.框架内物料'!$A:$I,2,0)="","",VLOOKUP($A221,'3.框架内物料'!$A:$I,2,0))),"")</f>
        <v/>
      </c>
      <c r="G221" s="214" t="str">
        <f>IF(AND('2.报价结算清单'!$P227&gt;0,'2.报价结算清单'!$B227&lt;&gt;0,'2.报价结算清单'!H227&lt;&gt;0),'2.报价结算清单'!H227,"")</f>
        <v/>
      </c>
      <c r="H221" s="234" t="str">
        <f>IF(AND('2.报价结算清单'!$P227&gt;0,'2.报价结算清单'!$B227&lt;&gt;0,'2.报价结算清单'!$F227&lt;&gt;0),'2.报价结算清单'!J227,"")</f>
        <v/>
      </c>
      <c r="I221" s="233" t="str">
        <f>IF(AND('2.报价结算清单'!$P227&gt;0,'2.报价结算清单'!$B227&lt;&gt;0,'2.报价结算清单'!$F227&lt;&gt;0),'2.报价结算清单'!L227,"")</f>
        <v/>
      </c>
      <c r="J221" s="233" t="str">
        <f>IF(AND('2.报价结算清单'!$P227&gt;0,'2.报价结算清单'!$B227&lt;&gt;0,'2.报价结算清单'!I227&lt;&gt;0),'2.报价结算清单'!I227,"")</f>
        <v/>
      </c>
      <c r="K221" s="233" t="str">
        <f>IF(AND('2.报价结算清单'!$P227&gt;0,'2.报价结算清单'!$B227&lt;&gt;0,'2.报价结算清单'!$F227&lt;&gt;0),'2.报价结算清单'!N227,"")</f>
        <v/>
      </c>
      <c r="L221" s="233" t="str">
        <f>IF(AND('2.报价结算清单'!$P227&gt;0,'2.报价结算清单'!$B227&lt;&gt;0,'2.报价结算清单'!I227&lt;&gt;0),"天","")</f>
        <v/>
      </c>
      <c r="M221" s="236" t="str">
        <f t="shared" si="10"/>
        <v/>
      </c>
      <c r="N221" s="216" t="str">
        <f t="shared" si="11"/>
        <v/>
      </c>
      <c r="O221" s="216" t="str">
        <f>IF(AND('2.报价结算清单'!$P227&gt;0,'2.报价结算清单'!$B227&lt;&gt;0,'2.报价结算清单'!S227&lt;&gt;0),'2.报价结算清单'!S227,"")</f>
        <v/>
      </c>
      <c r="P221" s="216" t="str">
        <f>IF(AND('2.报价结算清单'!$P227&gt;0,'2.报价结算清单'!$B227&lt;&gt;0,'2.报价结算清单'!T227&lt;&gt;0),'2.报价结算清单'!T227,"")</f>
        <v/>
      </c>
      <c r="Q221" s="216" t="str">
        <f>IF(F221="",J221,VLOOKUP(F221,框架条目清单!A:K,4,FALSE))</f>
        <v/>
      </c>
      <c r="R221" s="237" t="str">
        <f>IF($A221="","",'2.报价结算清单'!$K$86)</f>
        <v/>
      </c>
      <c r="S221" s="236" t="str">
        <f>IF($A221="","",'2.报价结算清单'!$E$86)</f>
        <v/>
      </c>
      <c r="T221" s="216" t="str">
        <f>IF(F221="","",VLOOKUP(F221,框架条目清单!A:K,7,FALSE))</f>
        <v/>
      </c>
      <c r="U221" s="216" t="str">
        <f>IF(F221="","",VLOOKUP(F221,框架条目清单!A:K,8,FALSE))</f>
        <v/>
      </c>
      <c r="V221" s="216" t="str">
        <f>IF(F221="","",VLOOKUP(F221,框架条目清单!A:K,9,FALSE))</f>
        <v/>
      </c>
    </row>
    <row r="222" spans="1:22">
      <c r="A222" s="216" t="str">
        <f>IF(AND('2.报价结算清单'!$P228&gt;0,'2.报价结算清单'!$B228&lt;&gt;0,'2.报价结算清单'!$F228&lt;&gt;0),'2.报价结算清单'!$F228,"")</f>
        <v/>
      </c>
      <c r="B222" s="216" t="str">
        <f>_xlfn.IFNA(VLOOKUP(A222,'3.框架内物料'!$A:$I,3,0),A222)</f>
        <v/>
      </c>
      <c r="C222" s="216" t="str">
        <f>IF(AND('2.报价结算清单'!$P228&gt;0,'2.报价结算清单'!$B228&lt;&gt;0,'2.报价结算清单'!C228&lt;&gt;0),'2.报价结算清单'!C228,"")</f>
        <v/>
      </c>
      <c r="D222" s="216" t="str">
        <f>IF(AND('2.报价结算清单'!$P228&gt;0,'2.报价结算清单'!$B228&lt;&gt;0,'2.报价结算清单'!D228&lt;&gt;0),'2.报价结算清单'!D228,"")</f>
        <v/>
      </c>
      <c r="E222" s="216" t="str">
        <f>IF(AND('2.报价结算清单'!$P228&gt;0,'2.报价结算清单'!$B228&lt;&gt;0,'2.报价结算清单'!E228&lt;&gt;0),'2.报价结算清单'!E228,"")</f>
        <v/>
      </c>
      <c r="F222" s="233" t="str">
        <f>_xlfn.IFNA(IF($A222="","",IF(VLOOKUP($A222,'3.框架内物料'!$A:$I,2,0)="","",VLOOKUP($A222,'3.框架内物料'!$A:$I,2,0))),"")</f>
        <v/>
      </c>
      <c r="G222" s="214" t="str">
        <f>IF(AND('2.报价结算清单'!$P228&gt;0,'2.报价结算清单'!$B228&lt;&gt;0,'2.报价结算清单'!H228&lt;&gt;0),'2.报价结算清单'!H228,"")</f>
        <v/>
      </c>
      <c r="H222" s="234" t="str">
        <f>IF(AND('2.报价结算清单'!$P228&gt;0,'2.报价结算清单'!$B228&lt;&gt;0,'2.报价结算清单'!$F228&lt;&gt;0),'2.报价结算清单'!J228,"")</f>
        <v/>
      </c>
      <c r="I222" s="233" t="str">
        <f>IF(AND('2.报价结算清单'!$P228&gt;0,'2.报价结算清单'!$B228&lt;&gt;0,'2.报价结算清单'!$F228&lt;&gt;0),'2.报价结算清单'!L228,"")</f>
        <v/>
      </c>
      <c r="J222" s="233" t="str">
        <f>IF(AND('2.报价结算清单'!$P228&gt;0,'2.报价结算清单'!$B228&lt;&gt;0,'2.报价结算清单'!I228&lt;&gt;0),'2.报价结算清单'!I228,"")</f>
        <v/>
      </c>
      <c r="K222" s="233" t="str">
        <f>IF(AND('2.报价结算清单'!$P228&gt;0,'2.报价结算清单'!$B228&lt;&gt;0,'2.报价结算清单'!$F228&lt;&gt;0),'2.报价结算清单'!N228,"")</f>
        <v/>
      </c>
      <c r="L222" s="233" t="str">
        <f>IF(AND('2.报价结算清单'!$P228&gt;0,'2.报价结算清单'!$B228&lt;&gt;0,'2.报价结算清单'!I228&lt;&gt;0),"天","")</f>
        <v/>
      </c>
      <c r="M222" s="236" t="str">
        <f t="shared" si="10"/>
        <v/>
      </c>
      <c r="N222" s="216" t="str">
        <f t="shared" si="11"/>
        <v/>
      </c>
      <c r="O222" s="216" t="str">
        <f>IF(AND('2.报价结算清单'!$P228&gt;0,'2.报价结算清单'!$B228&lt;&gt;0,'2.报价结算清单'!S228&lt;&gt;0),'2.报价结算清单'!S228,"")</f>
        <v/>
      </c>
      <c r="P222" s="216" t="str">
        <f>IF(AND('2.报价结算清单'!$P228&gt;0,'2.报价结算清单'!$B228&lt;&gt;0,'2.报价结算清单'!T228&lt;&gt;0),'2.报价结算清单'!T228,"")</f>
        <v/>
      </c>
      <c r="Q222" s="216" t="str">
        <f>IF(F222="",J222,VLOOKUP(F222,框架条目清单!A:K,4,FALSE))</f>
        <v/>
      </c>
      <c r="R222" s="237" t="str">
        <f>IF($A222="","",'2.报价结算清单'!$K$86)</f>
        <v/>
      </c>
      <c r="S222" s="236" t="str">
        <f>IF($A222="","",'2.报价结算清单'!$E$86)</f>
        <v/>
      </c>
      <c r="T222" s="216" t="str">
        <f>IF(F222="","",VLOOKUP(F222,框架条目清单!A:K,7,FALSE))</f>
        <v/>
      </c>
      <c r="U222" s="216" t="str">
        <f>IF(F222="","",VLOOKUP(F222,框架条目清单!A:K,8,FALSE))</f>
        <v/>
      </c>
      <c r="V222" s="216" t="str">
        <f>IF(F222="","",VLOOKUP(F222,框架条目清单!A:K,9,FALSE))</f>
        <v/>
      </c>
    </row>
    <row r="223" spans="1:22">
      <c r="A223" s="216" t="str">
        <f>IF(AND('2.报价结算清单'!$P229&gt;0,'2.报价结算清单'!$B229&lt;&gt;0,'2.报价结算清单'!$F229&lt;&gt;0),'2.报价结算清单'!$F229,"")</f>
        <v/>
      </c>
      <c r="B223" s="216" t="str">
        <f>_xlfn.IFNA(VLOOKUP(A223,'3.框架内物料'!$A:$I,3,0),A223)</f>
        <v/>
      </c>
      <c r="C223" s="216" t="str">
        <f>IF(AND('2.报价结算清单'!$P229&gt;0,'2.报价结算清单'!$B229&lt;&gt;0,'2.报价结算清单'!C229&lt;&gt;0),'2.报价结算清单'!C229,"")</f>
        <v/>
      </c>
      <c r="D223" s="216" t="str">
        <f>IF(AND('2.报价结算清单'!$P229&gt;0,'2.报价结算清单'!$B229&lt;&gt;0,'2.报价结算清单'!D229&lt;&gt;0),'2.报价结算清单'!D229,"")</f>
        <v/>
      </c>
      <c r="E223" s="216" t="str">
        <f>IF(AND('2.报价结算清单'!$P229&gt;0,'2.报价结算清单'!$B229&lt;&gt;0,'2.报价结算清单'!E229&lt;&gt;0),'2.报价结算清单'!E229,"")</f>
        <v/>
      </c>
      <c r="F223" s="233" t="str">
        <f>_xlfn.IFNA(IF($A223="","",IF(VLOOKUP($A223,'3.框架内物料'!$A:$I,2,0)="","",VLOOKUP($A223,'3.框架内物料'!$A:$I,2,0))),"")</f>
        <v/>
      </c>
      <c r="G223" s="214" t="str">
        <f>IF(AND('2.报价结算清单'!$P229&gt;0,'2.报价结算清单'!$B229&lt;&gt;0,'2.报价结算清单'!H229&lt;&gt;0),'2.报价结算清单'!H229,"")</f>
        <v/>
      </c>
      <c r="H223" s="234" t="str">
        <f>IF(AND('2.报价结算清单'!$P229&gt;0,'2.报价结算清单'!$B229&lt;&gt;0,'2.报价结算清单'!$F229&lt;&gt;0),'2.报价结算清单'!J229,"")</f>
        <v/>
      </c>
      <c r="I223" s="233" t="str">
        <f>IF(AND('2.报价结算清单'!$P229&gt;0,'2.报价结算清单'!$B229&lt;&gt;0,'2.报价结算清单'!$F229&lt;&gt;0),'2.报价结算清单'!L229,"")</f>
        <v/>
      </c>
      <c r="J223" s="233" t="str">
        <f>IF(AND('2.报价结算清单'!$P229&gt;0,'2.报价结算清单'!$B229&lt;&gt;0,'2.报价结算清单'!I229&lt;&gt;0),'2.报价结算清单'!I229,"")</f>
        <v/>
      </c>
      <c r="K223" s="233" t="str">
        <f>IF(AND('2.报价结算清单'!$P229&gt;0,'2.报价结算清单'!$B229&lt;&gt;0,'2.报价结算清单'!$F229&lt;&gt;0),'2.报价结算清单'!N229,"")</f>
        <v/>
      </c>
      <c r="L223" s="233" t="str">
        <f>IF(AND('2.报价结算清单'!$P229&gt;0,'2.报价结算清单'!$B229&lt;&gt;0,'2.报价结算清单'!I229&lt;&gt;0),"天","")</f>
        <v/>
      </c>
      <c r="M223" s="236" t="str">
        <f t="shared" si="10"/>
        <v/>
      </c>
      <c r="N223" s="216" t="str">
        <f t="shared" si="11"/>
        <v/>
      </c>
      <c r="O223" s="216" t="str">
        <f>IF(AND('2.报价结算清单'!$P229&gt;0,'2.报价结算清单'!$B229&lt;&gt;0,'2.报价结算清单'!S229&lt;&gt;0),'2.报价结算清单'!S229,"")</f>
        <v/>
      </c>
      <c r="P223" s="216" t="str">
        <f>IF(AND('2.报价结算清单'!$P229&gt;0,'2.报价结算清单'!$B229&lt;&gt;0,'2.报价结算清单'!T229&lt;&gt;0),'2.报价结算清单'!T229,"")</f>
        <v/>
      </c>
      <c r="Q223" s="216" t="str">
        <f>IF(F223="",J223,VLOOKUP(F223,框架条目清单!A:K,4,FALSE))</f>
        <v/>
      </c>
      <c r="R223" s="237" t="str">
        <f>IF($A223="","",'2.报价结算清单'!$K$86)</f>
        <v/>
      </c>
      <c r="S223" s="236" t="str">
        <f>IF($A223="","",'2.报价结算清单'!$E$86)</f>
        <v/>
      </c>
      <c r="T223" s="216" t="str">
        <f>IF(F223="","",VLOOKUP(F223,框架条目清单!A:K,7,FALSE))</f>
        <v/>
      </c>
      <c r="U223" s="216" t="str">
        <f>IF(F223="","",VLOOKUP(F223,框架条目清单!A:K,8,FALSE))</f>
        <v/>
      </c>
      <c r="V223" s="216" t="str">
        <f>IF(F223="","",VLOOKUP(F223,框架条目清单!A:K,9,FALSE))</f>
        <v/>
      </c>
    </row>
    <row r="224" spans="1:22">
      <c r="A224" s="216" t="str">
        <f>IF(AND('2.报价结算清单'!$P230&gt;0,'2.报价结算清单'!$B230&lt;&gt;0,'2.报价结算清单'!$F230&lt;&gt;0),'2.报价结算清单'!$F230,"")</f>
        <v/>
      </c>
      <c r="B224" s="216" t="str">
        <f>_xlfn.IFNA(VLOOKUP(A224,'3.框架内物料'!$A:$I,3,0),A224)</f>
        <v/>
      </c>
      <c r="C224" s="216" t="str">
        <f>IF(AND('2.报价结算清单'!$P230&gt;0,'2.报价结算清单'!$B230&lt;&gt;0,'2.报价结算清单'!C230&lt;&gt;0),'2.报价结算清单'!C230,"")</f>
        <v/>
      </c>
      <c r="D224" s="216" t="str">
        <f>IF(AND('2.报价结算清单'!$P230&gt;0,'2.报价结算清单'!$B230&lt;&gt;0,'2.报价结算清单'!D230&lt;&gt;0),'2.报价结算清单'!D230,"")</f>
        <v/>
      </c>
      <c r="E224" s="216" t="str">
        <f>IF(AND('2.报价结算清单'!$P230&gt;0,'2.报价结算清单'!$B230&lt;&gt;0,'2.报价结算清单'!E230&lt;&gt;0),'2.报价结算清单'!E230,"")</f>
        <v/>
      </c>
      <c r="F224" s="233" t="str">
        <f>_xlfn.IFNA(IF($A224="","",IF(VLOOKUP($A224,'3.框架内物料'!$A:$I,2,0)="","",VLOOKUP($A224,'3.框架内物料'!$A:$I,2,0))),"")</f>
        <v/>
      </c>
      <c r="G224" s="214" t="str">
        <f>IF(AND('2.报价结算清单'!$P230&gt;0,'2.报价结算清单'!$B230&lt;&gt;0,'2.报价结算清单'!H230&lt;&gt;0),'2.报价结算清单'!H230,"")</f>
        <v/>
      </c>
      <c r="H224" s="234" t="str">
        <f>IF(AND('2.报价结算清单'!$P230&gt;0,'2.报价结算清单'!$B230&lt;&gt;0,'2.报价结算清单'!$F230&lt;&gt;0),'2.报价结算清单'!J230,"")</f>
        <v/>
      </c>
      <c r="I224" s="233" t="str">
        <f>IF(AND('2.报价结算清单'!$P230&gt;0,'2.报价结算清单'!$B230&lt;&gt;0,'2.报价结算清单'!$F230&lt;&gt;0),'2.报价结算清单'!L230,"")</f>
        <v/>
      </c>
      <c r="J224" s="233" t="str">
        <f>IF(AND('2.报价结算清单'!$P230&gt;0,'2.报价结算清单'!$B230&lt;&gt;0,'2.报价结算清单'!I230&lt;&gt;0),'2.报价结算清单'!I230,"")</f>
        <v/>
      </c>
      <c r="K224" s="233" t="str">
        <f>IF(AND('2.报价结算清单'!$P230&gt;0,'2.报价结算清单'!$B230&lt;&gt;0,'2.报价结算清单'!$F230&lt;&gt;0),'2.报价结算清单'!N230,"")</f>
        <v/>
      </c>
      <c r="L224" s="233" t="str">
        <f>IF(AND('2.报价结算清单'!$P230&gt;0,'2.报价结算清单'!$B230&lt;&gt;0,'2.报价结算清单'!I230&lt;&gt;0),"天","")</f>
        <v/>
      </c>
      <c r="M224" s="236" t="str">
        <f t="shared" si="10"/>
        <v/>
      </c>
      <c r="N224" s="216" t="str">
        <f t="shared" si="11"/>
        <v/>
      </c>
      <c r="O224" s="216" t="str">
        <f>IF(AND('2.报价结算清单'!$P230&gt;0,'2.报价结算清单'!$B230&lt;&gt;0,'2.报价结算清单'!S230&lt;&gt;0),'2.报价结算清单'!S230,"")</f>
        <v/>
      </c>
      <c r="P224" s="216" t="str">
        <f>IF(AND('2.报价结算清单'!$P230&gt;0,'2.报价结算清单'!$B230&lt;&gt;0,'2.报价结算清单'!T230&lt;&gt;0),'2.报价结算清单'!T230,"")</f>
        <v/>
      </c>
      <c r="Q224" s="216" t="str">
        <f>IF(F224="",J224,VLOOKUP(F224,框架条目清单!A:K,4,FALSE))</f>
        <v/>
      </c>
      <c r="R224" s="237" t="str">
        <f>IF($A224="","",'2.报价结算清单'!$K$86)</f>
        <v/>
      </c>
      <c r="S224" s="236" t="str">
        <f>IF($A224="","",'2.报价结算清单'!$E$86)</f>
        <v/>
      </c>
      <c r="T224" s="216" t="str">
        <f>IF(F224="","",VLOOKUP(F224,框架条目清单!A:K,7,FALSE))</f>
        <v/>
      </c>
      <c r="U224" s="216" t="str">
        <f>IF(F224="","",VLOOKUP(F224,框架条目清单!A:K,8,FALSE))</f>
        <v/>
      </c>
      <c r="V224" s="216" t="str">
        <f>IF(F224="","",VLOOKUP(F224,框架条目清单!A:K,9,FALSE))</f>
        <v/>
      </c>
    </row>
    <row r="225" spans="1:22">
      <c r="A225" s="216" t="str">
        <f>IF(AND('2.报价结算清单'!$P231&gt;0,'2.报价结算清单'!$B231&lt;&gt;0,'2.报价结算清单'!$F231&lt;&gt;0),'2.报价结算清单'!$F231,"")</f>
        <v/>
      </c>
      <c r="B225" s="216" t="str">
        <f>_xlfn.IFNA(VLOOKUP(A225,'3.框架内物料'!$A:$I,3,0),A225)</f>
        <v/>
      </c>
      <c r="C225" s="216" t="str">
        <f>IF(AND('2.报价结算清单'!$P231&gt;0,'2.报价结算清单'!$B231&lt;&gt;0,'2.报价结算清单'!C231&lt;&gt;0),'2.报价结算清单'!C231,"")</f>
        <v/>
      </c>
      <c r="D225" s="216" t="str">
        <f>IF(AND('2.报价结算清单'!$P231&gt;0,'2.报价结算清单'!$B231&lt;&gt;0,'2.报价结算清单'!D231&lt;&gt;0),'2.报价结算清单'!D231,"")</f>
        <v/>
      </c>
      <c r="E225" s="216" t="str">
        <f>IF(AND('2.报价结算清单'!$P231&gt;0,'2.报价结算清单'!$B231&lt;&gt;0,'2.报价结算清单'!E231&lt;&gt;0),'2.报价结算清单'!E231,"")</f>
        <v/>
      </c>
      <c r="F225" s="233" t="str">
        <f>_xlfn.IFNA(IF($A225="","",IF(VLOOKUP($A225,'3.框架内物料'!$A:$I,2,0)="","",VLOOKUP($A225,'3.框架内物料'!$A:$I,2,0))),"")</f>
        <v/>
      </c>
      <c r="G225" s="214" t="str">
        <f>IF(AND('2.报价结算清单'!$P231&gt;0,'2.报价结算清单'!$B231&lt;&gt;0,'2.报价结算清单'!H231&lt;&gt;0),'2.报价结算清单'!H231,"")</f>
        <v/>
      </c>
      <c r="H225" s="234" t="str">
        <f>IF(AND('2.报价结算清单'!$P231&gt;0,'2.报价结算清单'!$B231&lt;&gt;0,'2.报价结算清单'!$F231&lt;&gt;0),'2.报价结算清单'!J231,"")</f>
        <v/>
      </c>
      <c r="I225" s="233" t="str">
        <f>IF(AND('2.报价结算清单'!$P231&gt;0,'2.报价结算清单'!$B231&lt;&gt;0,'2.报价结算清单'!$F231&lt;&gt;0),'2.报价结算清单'!L231,"")</f>
        <v/>
      </c>
      <c r="J225" s="233" t="str">
        <f>IF(AND('2.报价结算清单'!$P231&gt;0,'2.报价结算清单'!$B231&lt;&gt;0,'2.报价结算清单'!I231&lt;&gt;0),'2.报价结算清单'!I231,"")</f>
        <v/>
      </c>
      <c r="K225" s="233" t="str">
        <f>IF(AND('2.报价结算清单'!$P231&gt;0,'2.报价结算清单'!$B231&lt;&gt;0,'2.报价结算清单'!$F231&lt;&gt;0),'2.报价结算清单'!N231,"")</f>
        <v/>
      </c>
      <c r="L225" s="233" t="str">
        <f>IF(AND('2.报价结算清单'!$P231&gt;0,'2.报价结算清单'!$B231&lt;&gt;0,'2.报价结算清单'!I231&lt;&gt;0),"天","")</f>
        <v/>
      </c>
      <c r="M225" s="236" t="str">
        <f t="shared" si="10"/>
        <v/>
      </c>
      <c r="N225" s="216" t="str">
        <f t="shared" si="11"/>
        <v/>
      </c>
      <c r="O225" s="216" t="str">
        <f>IF(AND('2.报价结算清单'!$P231&gt;0,'2.报价结算清单'!$B231&lt;&gt;0,'2.报价结算清单'!S231&lt;&gt;0),'2.报价结算清单'!S231,"")</f>
        <v/>
      </c>
      <c r="P225" s="216" t="str">
        <f>IF(AND('2.报价结算清单'!$P231&gt;0,'2.报价结算清单'!$B231&lt;&gt;0,'2.报价结算清单'!T231&lt;&gt;0),'2.报价结算清单'!T231,"")</f>
        <v/>
      </c>
      <c r="Q225" s="216" t="str">
        <f>IF(F225="",J225,VLOOKUP(F225,框架条目清单!A:K,4,FALSE))</f>
        <v/>
      </c>
      <c r="R225" s="237" t="str">
        <f>IF($A225="","",'2.报价结算清单'!$K$86)</f>
        <v/>
      </c>
      <c r="S225" s="236" t="str">
        <f>IF($A225="","",'2.报价结算清单'!$E$86)</f>
        <v/>
      </c>
      <c r="T225" s="216" t="str">
        <f>IF(F225="","",VLOOKUP(F225,框架条目清单!A:K,7,FALSE))</f>
        <v/>
      </c>
      <c r="U225" s="216" t="str">
        <f>IF(F225="","",VLOOKUP(F225,框架条目清单!A:K,8,FALSE))</f>
        <v/>
      </c>
      <c r="V225" s="216" t="str">
        <f>IF(F225="","",VLOOKUP(F225,框架条目清单!A:K,9,FALSE))</f>
        <v/>
      </c>
    </row>
    <row r="226" spans="1:22">
      <c r="A226" s="216" t="str">
        <f>IF(AND('2.报价结算清单'!$P232&gt;0,'2.报价结算清单'!$B232&lt;&gt;0,'2.报价结算清单'!$F232&lt;&gt;0),'2.报价结算清单'!$F232,"")</f>
        <v/>
      </c>
      <c r="B226" s="216" t="str">
        <f>_xlfn.IFNA(VLOOKUP(A226,'3.框架内物料'!$A:$I,3,0),A226)</f>
        <v/>
      </c>
      <c r="C226" s="216" t="str">
        <f>IF(AND('2.报价结算清单'!$P232&gt;0,'2.报价结算清单'!$B232&lt;&gt;0,'2.报价结算清单'!C232&lt;&gt;0),'2.报价结算清单'!C232,"")</f>
        <v/>
      </c>
      <c r="D226" s="216" t="str">
        <f>IF(AND('2.报价结算清单'!$P232&gt;0,'2.报价结算清单'!$B232&lt;&gt;0,'2.报价结算清单'!D232&lt;&gt;0),'2.报价结算清单'!D232,"")</f>
        <v/>
      </c>
      <c r="E226" s="216" t="str">
        <f>IF(AND('2.报价结算清单'!$P232&gt;0,'2.报价结算清单'!$B232&lt;&gt;0,'2.报价结算清单'!E232&lt;&gt;0),'2.报价结算清单'!E232,"")</f>
        <v/>
      </c>
      <c r="F226" s="233" t="str">
        <f>_xlfn.IFNA(IF($A226="","",IF(VLOOKUP($A226,'3.框架内物料'!$A:$I,2,0)="","",VLOOKUP($A226,'3.框架内物料'!$A:$I,2,0))),"")</f>
        <v/>
      </c>
      <c r="G226" s="214" t="str">
        <f>IF(AND('2.报价结算清单'!$P232&gt;0,'2.报价结算清单'!$B232&lt;&gt;0,'2.报价结算清单'!H232&lt;&gt;0),'2.报价结算清单'!H232,"")</f>
        <v/>
      </c>
      <c r="H226" s="234" t="str">
        <f>IF(AND('2.报价结算清单'!$P232&gt;0,'2.报价结算清单'!$B232&lt;&gt;0,'2.报价结算清单'!$F232&lt;&gt;0),'2.报价结算清单'!J232,"")</f>
        <v/>
      </c>
      <c r="I226" s="233" t="str">
        <f>IF(AND('2.报价结算清单'!$P232&gt;0,'2.报价结算清单'!$B232&lt;&gt;0,'2.报价结算清单'!$F232&lt;&gt;0),'2.报价结算清单'!L232,"")</f>
        <v/>
      </c>
      <c r="J226" s="233" t="str">
        <f>IF(AND('2.报价结算清单'!$P232&gt;0,'2.报价结算清单'!$B232&lt;&gt;0,'2.报价结算清单'!I232&lt;&gt;0),'2.报价结算清单'!I232,"")</f>
        <v/>
      </c>
      <c r="K226" s="233" t="str">
        <f>IF(AND('2.报价结算清单'!$P232&gt;0,'2.报价结算清单'!$B232&lt;&gt;0,'2.报价结算清单'!$F232&lt;&gt;0),'2.报价结算清单'!N232,"")</f>
        <v/>
      </c>
      <c r="L226" s="233" t="str">
        <f>IF(AND('2.报价结算清单'!$P232&gt;0,'2.报价结算清单'!$B232&lt;&gt;0,'2.报价结算清单'!I232&lt;&gt;0),"天","")</f>
        <v/>
      </c>
      <c r="M226" s="236" t="str">
        <f t="shared" si="10"/>
        <v/>
      </c>
      <c r="N226" s="216" t="str">
        <f t="shared" si="11"/>
        <v/>
      </c>
      <c r="O226" s="216" t="str">
        <f>IF(AND('2.报价结算清单'!$P232&gt;0,'2.报价结算清单'!$B232&lt;&gt;0,'2.报价结算清单'!S232&lt;&gt;0),'2.报价结算清单'!S232,"")</f>
        <v/>
      </c>
      <c r="P226" s="216" t="str">
        <f>IF(AND('2.报价结算清单'!$P232&gt;0,'2.报价结算清单'!$B232&lt;&gt;0,'2.报价结算清单'!T232&lt;&gt;0),'2.报价结算清单'!T232,"")</f>
        <v/>
      </c>
      <c r="Q226" s="216" t="str">
        <f>IF(F226="",J226,VLOOKUP(F226,框架条目清单!A:K,4,FALSE))</f>
        <v/>
      </c>
      <c r="R226" s="237" t="str">
        <f>IF($A226="","",'2.报价结算清单'!$K$86)</f>
        <v/>
      </c>
      <c r="S226" s="236" t="str">
        <f>IF($A226="","",'2.报价结算清单'!$E$86)</f>
        <v/>
      </c>
      <c r="T226" s="216" t="str">
        <f>IF(F226="","",VLOOKUP(F226,框架条目清单!A:K,7,FALSE))</f>
        <v/>
      </c>
      <c r="U226" s="216" t="str">
        <f>IF(F226="","",VLOOKUP(F226,框架条目清单!A:K,8,FALSE))</f>
        <v/>
      </c>
      <c r="V226" s="216" t="str">
        <f>IF(F226="","",VLOOKUP(F226,框架条目清单!A:K,9,FALSE))</f>
        <v/>
      </c>
    </row>
    <row r="227" spans="1:22">
      <c r="A227" s="216" t="str">
        <f>IF(AND('2.报价结算清单'!$P233&gt;0,'2.报价结算清单'!$B233&lt;&gt;0,'2.报价结算清单'!$F233&lt;&gt;0),'2.报价结算清单'!$F233,"")</f>
        <v/>
      </c>
      <c r="B227" s="216" t="str">
        <f>_xlfn.IFNA(VLOOKUP(A227,'3.框架内物料'!$A:$I,3,0),A227)</f>
        <v/>
      </c>
      <c r="C227" s="216" t="str">
        <f>IF(AND('2.报价结算清单'!$P233&gt;0,'2.报价结算清单'!$B233&lt;&gt;0,'2.报价结算清单'!C233&lt;&gt;0),'2.报价结算清单'!C233,"")</f>
        <v/>
      </c>
      <c r="D227" s="216" t="str">
        <f>IF(AND('2.报价结算清单'!$P233&gt;0,'2.报价结算清单'!$B233&lt;&gt;0,'2.报价结算清单'!D233&lt;&gt;0),'2.报价结算清单'!D233,"")</f>
        <v/>
      </c>
      <c r="E227" s="216" t="str">
        <f>IF(AND('2.报价结算清单'!$P233&gt;0,'2.报价结算清单'!$B233&lt;&gt;0,'2.报价结算清单'!E233&lt;&gt;0),'2.报价结算清单'!E233,"")</f>
        <v/>
      </c>
      <c r="F227" s="233" t="str">
        <f>_xlfn.IFNA(IF($A227="","",IF(VLOOKUP($A227,'3.框架内物料'!$A:$I,2,0)="","",VLOOKUP($A227,'3.框架内物料'!$A:$I,2,0))),"")</f>
        <v/>
      </c>
      <c r="G227" s="214" t="str">
        <f>IF(AND('2.报价结算清单'!$P233&gt;0,'2.报价结算清单'!$B233&lt;&gt;0,'2.报价结算清单'!H233&lt;&gt;0),'2.报价结算清单'!H233,"")</f>
        <v/>
      </c>
      <c r="H227" s="234" t="str">
        <f>IF(AND('2.报价结算清单'!$P233&gt;0,'2.报价结算清单'!$B233&lt;&gt;0,'2.报价结算清单'!$F233&lt;&gt;0),'2.报价结算清单'!J233,"")</f>
        <v/>
      </c>
      <c r="I227" s="233" t="str">
        <f>IF(AND('2.报价结算清单'!$P233&gt;0,'2.报价结算清单'!$B233&lt;&gt;0,'2.报价结算清单'!$F233&lt;&gt;0),'2.报价结算清单'!L233,"")</f>
        <v/>
      </c>
      <c r="J227" s="233" t="str">
        <f>IF(AND('2.报价结算清单'!$P233&gt;0,'2.报价结算清单'!$B233&lt;&gt;0,'2.报价结算清单'!I233&lt;&gt;0),'2.报价结算清单'!I233,"")</f>
        <v/>
      </c>
      <c r="K227" s="233" t="str">
        <f>IF(AND('2.报价结算清单'!$P233&gt;0,'2.报价结算清单'!$B233&lt;&gt;0,'2.报价结算清单'!$F233&lt;&gt;0),'2.报价结算清单'!N233,"")</f>
        <v/>
      </c>
      <c r="L227" s="233" t="str">
        <f>IF(AND('2.报价结算清单'!$P233&gt;0,'2.报价结算清单'!$B233&lt;&gt;0,'2.报价结算清单'!I233&lt;&gt;0),"天","")</f>
        <v/>
      </c>
      <c r="M227" s="236" t="str">
        <f t="shared" si="10"/>
        <v/>
      </c>
      <c r="N227" s="216" t="str">
        <f t="shared" si="11"/>
        <v/>
      </c>
      <c r="O227" s="216" t="str">
        <f>IF(AND('2.报价结算清单'!$P233&gt;0,'2.报价结算清单'!$B233&lt;&gt;0,'2.报价结算清单'!S233&lt;&gt;0),'2.报价结算清单'!S233,"")</f>
        <v/>
      </c>
      <c r="P227" s="216" t="str">
        <f>IF(AND('2.报价结算清单'!$P233&gt;0,'2.报价结算清单'!$B233&lt;&gt;0,'2.报价结算清单'!T233&lt;&gt;0),'2.报价结算清单'!T233,"")</f>
        <v/>
      </c>
      <c r="Q227" s="216" t="str">
        <f>IF(F227="",J227,VLOOKUP(F227,框架条目清单!A:K,4,FALSE))</f>
        <v/>
      </c>
      <c r="R227" s="237" t="str">
        <f>IF($A227="","",'2.报价结算清单'!$K$86)</f>
        <v/>
      </c>
      <c r="S227" s="236" t="str">
        <f>IF($A227="","",'2.报价结算清单'!$E$86)</f>
        <v/>
      </c>
      <c r="T227" s="216" t="str">
        <f>IF(F227="","",VLOOKUP(F227,框架条目清单!A:K,7,FALSE))</f>
        <v/>
      </c>
      <c r="U227" s="216" t="str">
        <f>IF(F227="","",VLOOKUP(F227,框架条目清单!A:K,8,FALSE))</f>
        <v/>
      </c>
      <c r="V227" s="216" t="str">
        <f>IF(F227="","",VLOOKUP(F227,框架条目清单!A:K,9,FALSE))</f>
        <v/>
      </c>
    </row>
    <row r="228" spans="1:22">
      <c r="A228" s="216" t="str">
        <f>IF(AND('2.报价结算清单'!$P234&gt;0,'2.报价结算清单'!$B234&lt;&gt;0,'2.报价结算清单'!$F234&lt;&gt;0),'2.报价结算清单'!$F234,"")</f>
        <v/>
      </c>
      <c r="B228" s="216" t="str">
        <f>_xlfn.IFNA(VLOOKUP(A228,'3.框架内物料'!$A:$I,3,0),A228)</f>
        <v/>
      </c>
      <c r="C228" s="216" t="str">
        <f>IF(AND('2.报价结算清单'!$P234&gt;0,'2.报价结算清单'!$B234&lt;&gt;0,'2.报价结算清单'!C234&lt;&gt;0),'2.报价结算清单'!C234,"")</f>
        <v/>
      </c>
      <c r="D228" s="216" t="str">
        <f>IF(AND('2.报价结算清单'!$P234&gt;0,'2.报价结算清单'!$B234&lt;&gt;0,'2.报价结算清单'!D234&lt;&gt;0),'2.报价结算清单'!D234,"")</f>
        <v/>
      </c>
      <c r="E228" s="216" t="str">
        <f>IF(AND('2.报价结算清单'!$P234&gt;0,'2.报价结算清单'!$B234&lt;&gt;0,'2.报价结算清单'!E234&lt;&gt;0),'2.报价结算清单'!E234,"")</f>
        <v/>
      </c>
      <c r="F228" s="233" t="str">
        <f>_xlfn.IFNA(IF($A228="","",IF(VLOOKUP($A228,'3.框架内物料'!$A:$I,2,0)="","",VLOOKUP($A228,'3.框架内物料'!$A:$I,2,0))),"")</f>
        <v/>
      </c>
      <c r="G228" s="214" t="str">
        <f>IF(AND('2.报价结算清单'!$P234&gt;0,'2.报价结算清单'!$B234&lt;&gt;0,'2.报价结算清单'!H234&lt;&gt;0),'2.报价结算清单'!H234,"")</f>
        <v/>
      </c>
      <c r="H228" s="234" t="str">
        <f>IF(AND('2.报价结算清单'!$P234&gt;0,'2.报价结算清单'!$B234&lt;&gt;0,'2.报价结算清单'!$F234&lt;&gt;0),'2.报价结算清单'!J234,"")</f>
        <v/>
      </c>
      <c r="I228" s="233" t="str">
        <f>IF(AND('2.报价结算清单'!$P234&gt;0,'2.报价结算清单'!$B234&lt;&gt;0,'2.报价结算清单'!$F234&lt;&gt;0),'2.报价结算清单'!L234,"")</f>
        <v/>
      </c>
      <c r="J228" s="233" t="str">
        <f>IF(AND('2.报价结算清单'!$P234&gt;0,'2.报价结算清单'!$B234&lt;&gt;0,'2.报价结算清单'!I234&lt;&gt;0),'2.报价结算清单'!I234,"")</f>
        <v/>
      </c>
      <c r="K228" s="233" t="str">
        <f>IF(AND('2.报价结算清单'!$P234&gt;0,'2.报价结算清单'!$B234&lt;&gt;0,'2.报价结算清单'!$F234&lt;&gt;0),'2.报价结算清单'!N234,"")</f>
        <v/>
      </c>
      <c r="L228" s="233" t="str">
        <f>IF(AND('2.报价结算清单'!$P234&gt;0,'2.报价结算清单'!$B234&lt;&gt;0,'2.报价结算清单'!I234&lt;&gt;0),"天","")</f>
        <v/>
      </c>
      <c r="M228" s="236" t="str">
        <f t="shared" si="10"/>
        <v/>
      </c>
      <c r="N228" s="216" t="str">
        <f t="shared" si="11"/>
        <v/>
      </c>
      <c r="O228" s="216" t="str">
        <f>IF(AND('2.报价结算清单'!$P234&gt;0,'2.报价结算清单'!$B234&lt;&gt;0,'2.报价结算清单'!S234&lt;&gt;0),'2.报价结算清单'!S234,"")</f>
        <v/>
      </c>
      <c r="P228" s="216" t="str">
        <f>IF(AND('2.报价结算清单'!$P234&gt;0,'2.报价结算清单'!$B234&lt;&gt;0,'2.报价结算清单'!T234&lt;&gt;0),'2.报价结算清单'!T234,"")</f>
        <v/>
      </c>
      <c r="Q228" s="216" t="str">
        <f>IF(F228="",J228,VLOOKUP(F228,框架条目清单!A:K,4,FALSE))</f>
        <v/>
      </c>
      <c r="R228" s="237" t="str">
        <f>IF($A228="","",'2.报价结算清单'!$K$86)</f>
        <v/>
      </c>
      <c r="S228" s="236" t="str">
        <f>IF($A228="","",'2.报价结算清单'!$E$86)</f>
        <v/>
      </c>
      <c r="T228" s="216" t="str">
        <f>IF(F228="","",VLOOKUP(F228,框架条目清单!A:K,7,FALSE))</f>
        <v/>
      </c>
      <c r="U228" s="216" t="str">
        <f>IF(F228="","",VLOOKUP(F228,框架条目清单!A:K,8,FALSE))</f>
        <v/>
      </c>
      <c r="V228" s="216" t="str">
        <f>IF(F228="","",VLOOKUP(F228,框架条目清单!A:K,9,FALSE))</f>
        <v/>
      </c>
    </row>
    <row r="229" spans="1:22">
      <c r="A229" s="216" t="str">
        <f>IF(AND('2.报价结算清单'!$P235&gt;0,'2.报价结算清单'!$B235&lt;&gt;0,'2.报价结算清单'!$F235&lt;&gt;0),'2.报价结算清单'!$F235,"")</f>
        <v/>
      </c>
      <c r="B229" s="216" t="str">
        <f>_xlfn.IFNA(VLOOKUP(A229,'3.框架内物料'!$A:$I,3,0),A229)</f>
        <v/>
      </c>
      <c r="C229" s="216" t="str">
        <f>IF(AND('2.报价结算清单'!$P235&gt;0,'2.报价结算清单'!$B235&lt;&gt;0,'2.报价结算清单'!C235&lt;&gt;0),'2.报价结算清单'!C235,"")</f>
        <v/>
      </c>
      <c r="D229" s="216" t="str">
        <f>IF(AND('2.报价结算清单'!$P235&gt;0,'2.报价结算清单'!$B235&lt;&gt;0,'2.报价结算清单'!D235&lt;&gt;0),'2.报价结算清单'!D235,"")</f>
        <v/>
      </c>
      <c r="E229" s="216" t="str">
        <f>IF(AND('2.报价结算清单'!$P235&gt;0,'2.报价结算清单'!$B235&lt;&gt;0,'2.报价结算清单'!E235&lt;&gt;0),'2.报价结算清单'!E235,"")</f>
        <v/>
      </c>
      <c r="F229" s="233" t="str">
        <f>_xlfn.IFNA(IF($A229="","",IF(VLOOKUP($A229,'3.框架内物料'!$A:$I,2,0)="","",VLOOKUP($A229,'3.框架内物料'!$A:$I,2,0))),"")</f>
        <v/>
      </c>
      <c r="G229" s="214" t="str">
        <f>IF(AND('2.报价结算清单'!$P235&gt;0,'2.报价结算清单'!$B235&lt;&gt;0,'2.报价结算清单'!H235&lt;&gt;0),'2.报价结算清单'!H235,"")</f>
        <v/>
      </c>
      <c r="H229" s="234" t="str">
        <f>IF(AND('2.报价结算清单'!$P235&gt;0,'2.报价结算清单'!$B235&lt;&gt;0,'2.报价结算清单'!$F235&lt;&gt;0),'2.报价结算清单'!J235,"")</f>
        <v/>
      </c>
      <c r="I229" s="233" t="str">
        <f>IF(AND('2.报价结算清单'!$P235&gt;0,'2.报价结算清单'!$B235&lt;&gt;0,'2.报价结算清单'!$F235&lt;&gt;0),'2.报价结算清单'!L235,"")</f>
        <v/>
      </c>
      <c r="J229" s="233" t="str">
        <f>IF(AND('2.报价结算清单'!$P235&gt;0,'2.报价结算清单'!$B235&lt;&gt;0,'2.报价结算清单'!I235&lt;&gt;0),'2.报价结算清单'!I235,"")</f>
        <v/>
      </c>
      <c r="K229" s="233" t="str">
        <f>IF(AND('2.报价结算清单'!$P235&gt;0,'2.报价结算清单'!$B235&lt;&gt;0,'2.报价结算清单'!$F235&lt;&gt;0),'2.报价结算清单'!N235,"")</f>
        <v/>
      </c>
      <c r="L229" s="233" t="str">
        <f>IF(AND('2.报价结算清单'!$P235&gt;0,'2.报价结算清单'!$B235&lt;&gt;0,'2.报价结算清单'!I235&lt;&gt;0),"天","")</f>
        <v/>
      </c>
      <c r="M229" s="236" t="str">
        <f t="shared" si="10"/>
        <v/>
      </c>
      <c r="N229" s="216" t="str">
        <f t="shared" si="11"/>
        <v/>
      </c>
      <c r="O229" s="216" t="str">
        <f>IF(AND('2.报价结算清单'!$P235&gt;0,'2.报价结算清单'!$B235&lt;&gt;0,'2.报价结算清单'!S235&lt;&gt;0),'2.报价结算清单'!S235,"")</f>
        <v/>
      </c>
      <c r="P229" s="216" t="str">
        <f>IF(AND('2.报价结算清单'!$P235&gt;0,'2.报价结算清单'!$B235&lt;&gt;0,'2.报价结算清单'!T235&lt;&gt;0),'2.报价结算清单'!T235,"")</f>
        <v/>
      </c>
      <c r="Q229" s="216" t="str">
        <f>IF(F229="",J229,VLOOKUP(F229,框架条目清单!A:K,4,FALSE))</f>
        <v/>
      </c>
      <c r="R229" s="237" t="str">
        <f>IF($A229="","",'2.报价结算清单'!$K$86)</f>
        <v/>
      </c>
      <c r="S229" s="236" t="str">
        <f>IF($A229="","",'2.报价结算清单'!$E$86)</f>
        <v/>
      </c>
      <c r="T229" s="216" t="str">
        <f>IF(F229="","",VLOOKUP(F229,框架条目清单!A:K,7,FALSE))</f>
        <v/>
      </c>
      <c r="U229" s="216" t="str">
        <f>IF(F229="","",VLOOKUP(F229,框架条目清单!A:K,8,FALSE))</f>
        <v/>
      </c>
      <c r="V229" s="216" t="str">
        <f>IF(F229="","",VLOOKUP(F229,框架条目清单!A:K,9,FALSE))</f>
        <v/>
      </c>
    </row>
    <row r="230" spans="1:22">
      <c r="A230" s="216" t="str">
        <f>IF(AND('2.报价结算清单'!$P236&gt;0,'2.报价结算清单'!$B236&lt;&gt;0,'2.报价结算清单'!$F236&lt;&gt;0),'2.报价结算清单'!$F236,"")</f>
        <v/>
      </c>
      <c r="B230" s="216" t="str">
        <f>_xlfn.IFNA(VLOOKUP(A230,'3.框架内物料'!$A:$I,3,0),A230)</f>
        <v/>
      </c>
      <c r="C230" s="216" t="str">
        <f>IF(AND('2.报价结算清单'!$P236&gt;0,'2.报价结算清单'!$B236&lt;&gt;0,'2.报价结算清单'!C236&lt;&gt;0),'2.报价结算清单'!C236,"")</f>
        <v/>
      </c>
      <c r="D230" s="216" t="str">
        <f>IF(AND('2.报价结算清单'!$P236&gt;0,'2.报价结算清单'!$B236&lt;&gt;0,'2.报价结算清单'!D236&lt;&gt;0),'2.报价结算清单'!D236,"")</f>
        <v/>
      </c>
      <c r="E230" s="216" t="str">
        <f>IF(AND('2.报价结算清单'!$P236&gt;0,'2.报价结算清单'!$B236&lt;&gt;0,'2.报价结算清单'!E236&lt;&gt;0),'2.报价结算清单'!E236,"")</f>
        <v/>
      </c>
      <c r="F230" s="233" t="str">
        <f>_xlfn.IFNA(IF($A230="","",IF(VLOOKUP($A230,'3.框架内物料'!$A:$I,2,0)="","",VLOOKUP($A230,'3.框架内物料'!$A:$I,2,0))),"")</f>
        <v/>
      </c>
      <c r="G230" s="214" t="str">
        <f>IF(AND('2.报价结算清单'!$P236&gt;0,'2.报价结算清单'!$B236&lt;&gt;0,'2.报价结算清单'!H236&lt;&gt;0),'2.报价结算清单'!H236,"")</f>
        <v/>
      </c>
      <c r="H230" s="234" t="str">
        <f>IF(AND('2.报价结算清单'!$P236&gt;0,'2.报价结算清单'!$B236&lt;&gt;0,'2.报价结算清单'!$F236&lt;&gt;0),'2.报价结算清单'!J236,"")</f>
        <v/>
      </c>
      <c r="I230" s="233" t="str">
        <f>IF(AND('2.报价结算清单'!$P236&gt;0,'2.报价结算清单'!$B236&lt;&gt;0,'2.报价结算清单'!$F236&lt;&gt;0),'2.报价结算清单'!L236,"")</f>
        <v/>
      </c>
      <c r="J230" s="233" t="str">
        <f>IF(AND('2.报价结算清单'!$P236&gt;0,'2.报价结算清单'!$B236&lt;&gt;0,'2.报价结算清单'!I236&lt;&gt;0),'2.报价结算清单'!I236,"")</f>
        <v/>
      </c>
      <c r="K230" s="233" t="str">
        <f>IF(AND('2.报价结算清单'!$P236&gt;0,'2.报价结算清单'!$B236&lt;&gt;0,'2.报价结算清单'!$F236&lt;&gt;0),'2.报价结算清单'!N236,"")</f>
        <v/>
      </c>
      <c r="L230" s="233" t="str">
        <f>IF(AND('2.报价结算清单'!$P236&gt;0,'2.报价结算清单'!$B236&lt;&gt;0,'2.报价结算清单'!I236&lt;&gt;0),"天","")</f>
        <v/>
      </c>
      <c r="M230" s="236" t="str">
        <f t="shared" si="10"/>
        <v/>
      </c>
      <c r="N230" s="216" t="str">
        <f t="shared" si="11"/>
        <v/>
      </c>
      <c r="O230" s="216" t="str">
        <f>IF(AND('2.报价结算清单'!$P236&gt;0,'2.报价结算清单'!$B236&lt;&gt;0,'2.报价结算清单'!S236&lt;&gt;0),'2.报价结算清单'!S236,"")</f>
        <v/>
      </c>
      <c r="P230" s="216" t="str">
        <f>IF(AND('2.报价结算清单'!$P236&gt;0,'2.报价结算清单'!$B236&lt;&gt;0,'2.报价结算清单'!T236&lt;&gt;0),'2.报价结算清单'!T236,"")</f>
        <v/>
      </c>
      <c r="Q230" s="216" t="str">
        <f>IF(F230="",J230,VLOOKUP(F230,框架条目清单!A:K,4,FALSE))</f>
        <v/>
      </c>
      <c r="R230" s="237" t="str">
        <f>IF($A230="","",'2.报价结算清单'!$K$86)</f>
        <v/>
      </c>
      <c r="S230" s="236" t="str">
        <f>IF($A230="","",'2.报价结算清单'!$E$86)</f>
        <v/>
      </c>
      <c r="T230" s="216" t="str">
        <f>IF(F230="","",VLOOKUP(F230,框架条目清单!A:K,7,FALSE))</f>
        <v/>
      </c>
      <c r="U230" s="216" t="str">
        <f>IF(F230="","",VLOOKUP(F230,框架条目清单!A:K,8,FALSE))</f>
        <v/>
      </c>
      <c r="V230" s="216" t="str">
        <f>IF(F230="","",VLOOKUP(F230,框架条目清单!A:K,9,FALSE))</f>
        <v/>
      </c>
    </row>
    <row r="231" spans="1:22">
      <c r="A231" s="216" t="str">
        <f>IF(AND('2.报价结算清单'!$P237&gt;0,'2.报价结算清单'!$B237&lt;&gt;0,'2.报价结算清单'!$F237&lt;&gt;0),'2.报价结算清单'!$F237,"")</f>
        <v/>
      </c>
      <c r="B231" s="216" t="str">
        <f>_xlfn.IFNA(VLOOKUP(A231,'3.框架内物料'!$A:$I,3,0),A231)</f>
        <v/>
      </c>
      <c r="C231" s="216" t="str">
        <f>IF(AND('2.报价结算清单'!$P237&gt;0,'2.报价结算清单'!$B237&lt;&gt;0,'2.报价结算清单'!C237&lt;&gt;0),'2.报价结算清单'!C237,"")</f>
        <v/>
      </c>
      <c r="D231" s="216" t="str">
        <f>IF(AND('2.报价结算清单'!$P237&gt;0,'2.报价结算清单'!$B237&lt;&gt;0,'2.报价结算清单'!D237&lt;&gt;0),'2.报价结算清单'!D237,"")</f>
        <v/>
      </c>
      <c r="E231" s="216" t="str">
        <f>IF(AND('2.报价结算清单'!$P237&gt;0,'2.报价结算清单'!$B237&lt;&gt;0,'2.报价结算清单'!E237&lt;&gt;0),'2.报价结算清单'!E237,"")</f>
        <v/>
      </c>
      <c r="F231" s="233" t="str">
        <f>_xlfn.IFNA(IF($A231="","",IF(VLOOKUP($A231,'3.框架内物料'!$A:$I,2,0)="","",VLOOKUP($A231,'3.框架内物料'!$A:$I,2,0))),"")</f>
        <v/>
      </c>
      <c r="G231" s="214" t="str">
        <f>IF(AND('2.报价结算清单'!$P237&gt;0,'2.报价结算清单'!$B237&lt;&gt;0,'2.报价结算清单'!H237&lt;&gt;0),'2.报价结算清单'!H237,"")</f>
        <v/>
      </c>
      <c r="H231" s="234" t="str">
        <f>IF(AND('2.报价结算清单'!$P237&gt;0,'2.报价结算清单'!$B237&lt;&gt;0,'2.报价结算清单'!$F237&lt;&gt;0),'2.报价结算清单'!J237,"")</f>
        <v/>
      </c>
      <c r="I231" s="233" t="str">
        <f>IF(AND('2.报价结算清单'!$P237&gt;0,'2.报价结算清单'!$B237&lt;&gt;0,'2.报价结算清单'!$F237&lt;&gt;0),'2.报价结算清单'!L237,"")</f>
        <v/>
      </c>
      <c r="J231" s="233" t="str">
        <f>IF(AND('2.报价结算清单'!$P237&gt;0,'2.报价结算清单'!$B237&lt;&gt;0,'2.报价结算清单'!I237&lt;&gt;0),'2.报价结算清单'!I237,"")</f>
        <v/>
      </c>
      <c r="K231" s="233" t="str">
        <f>IF(AND('2.报价结算清单'!$P237&gt;0,'2.报价结算清单'!$B237&lt;&gt;0,'2.报价结算清单'!$F237&lt;&gt;0),'2.报价结算清单'!N237,"")</f>
        <v/>
      </c>
      <c r="L231" s="233" t="str">
        <f>IF(AND('2.报价结算清单'!$P237&gt;0,'2.报价结算清单'!$B237&lt;&gt;0,'2.报价结算清单'!I237&lt;&gt;0),"天","")</f>
        <v/>
      </c>
      <c r="M231" s="236" t="str">
        <f t="shared" si="10"/>
        <v/>
      </c>
      <c r="N231" s="216" t="str">
        <f t="shared" si="11"/>
        <v/>
      </c>
      <c r="O231" s="216" t="str">
        <f>IF(AND('2.报价结算清单'!$P237&gt;0,'2.报价结算清单'!$B237&lt;&gt;0,'2.报价结算清单'!S237&lt;&gt;0),'2.报价结算清单'!S237,"")</f>
        <v/>
      </c>
      <c r="P231" s="216" t="str">
        <f>IF(AND('2.报价结算清单'!$P237&gt;0,'2.报价结算清单'!$B237&lt;&gt;0,'2.报价结算清单'!T237&lt;&gt;0),'2.报价结算清单'!T237,"")</f>
        <v/>
      </c>
      <c r="Q231" s="216" t="str">
        <f>IF(F231="",J231,VLOOKUP(F231,框架条目清单!A:K,4,FALSE))</f>
        <v/>
      </c>
      <c r="R231" s="237" t="str">
        <f>IF($A231="","",'2.报价结算清单'!$K$86)</f>
        <v/>
      </c>
      <c r="S231" s="236" t="str">
        <f>IF($A231="","",'2.报价结算清单'!$E$86)</f>
        <v/>
      </c>
      <c r="T231" s="216" t="str">
        <f>IF(F231="","",VLOOKUP(F231,框架条目清单!A:K,7,FALSE))</f>
        <v/>
      </c>
      <c r="U231" s="216" t="str">
        <f>IF(F231="","",VLOOKUP(F231,框架条目清单!A:K,8,FALSE))</f>
        <v/>
      </c>
      <c r="V231" s="216" t="str">
        <f>IF(F231="","",VLOOKUP(F231,框架条目清单!A:K,9,FALSE))</f>
        <v/>
      </c>
    </row>
    <row r="232" spans="1:22">
      <c r="A232" s="216" t="str">
        <f>IF(AND('2.报价结算清单'!$P238&gt;0,'2.报价结算清单'!$B238&lt;&gt;0,'2.报价结算清单'!$F238&lt;&gt;0),'2.报价结算清单'!$F238,"")</f>
        <v/>
      </c>
      <c r="B232" s="216" t="str">
        <f>_xlfn.IFNA(VLOOKUP(A232,'3.框架内物料'!$A:$I,3,0),A232)</f>
        <v/>
      </c>
      <c r="C232" s="216" t="str">
        <f>IF(AND('2.报价结算清单'!$P238&gt;0,'2.报价结算清单'!$B238&lt;&gt;0,'2.报价结算清单'!C238&lt;&gt;0),'2.报价结算清单'!C238,"")</f>
        <v/>
      </c>
      <c r="D232" s="216" t="str">
        <f>IF(AND('2.报价结算清单'!$P238&gt;0,'2.报价结算清单'!$B238&lt;&gt;0,'2.报价结算清单'!D238&lt;&gt;0),'2.报价结算清单'!D238,"")</f>
        <v/>
      </c>
      <c r="E232" s="216" t="str">
        <f>IF(AND('2.报价结算清单'!$P238&gt;0,'2.报价结算清单'!$B238&lt;&gt;0,'2.报价结算清单'!E238&lt;&gt;0),'2.报价结算清单'!E238,"")</f>
        <v/>
      </c>
      <c r="F232" s="233" t="str">
        <f>_xlfn.IFNA(IF($A232="","",IF(VLOOKUP($A232,'3.框架内物料'!$A:$I,2,0)="","",VLOOKUP($A232,'3.框架内物料'!$A:$I,2,0))),"")</f>
        <v/>
      </c>
      <c r="G232" s="214" t="str">
        <f>IF(AND('2.报价结算清单'!$P238&gt;0,'2.报价结算清单'!$B238&lt;&gt;0,'2.报价结算清单'!H238&lt;&gt;0),'2.报价结算清单'!H238,"")</f>
        <v/>
      </c>
      <c r="H232" s="234" t="str">
        <f>IF(AND('2.报价结算清单'!$P238&gt;0,'2.报价结算清单'!$B238&lt;&gt;0,'2.报价结算清单'!$F238&lt;&gt;0),'2.报价结算清单'!J238,"")</f>
        <v/>
      </c>
      <c r="I232" s="233" t="str">
        <f>IF(AND('2.报价结算清单'!$P238&gt;0,'2.报价结算清单'!$B238&lt;&gt;0,'2.报价结算清单'!$F238&lt;&gt;0),'2.报价结算清单'!L238,"")</f>
        <v/>
      </c>
      <c r="J232" s="233" t="str">
        <f>IF(AND('2.报价结算清单'!$P238&gt;0,'2.报价结算清单'!$B238&lt;&gt;0,'2.报价结算清单'!I238&lt;&gt;0),'2.报价结算清单'!I238,"")</f>
        <v/>
      </c>
      <c r="K232" s="233" t="str">
        <f>IF(AND('2.报价结算清单'!$P238&gt;0,'2.报价结算清单'!$B238&lt;&gt;0,'2.报价结算清单'!$F238&lt;&gt;0),'2.报价结算清单'!N238,"")</f>
        <v/>
      </c>
      <c r="L232" s="233" t="str">
        <f>IF(AND('2.报价结算清单'!$P238&gt;0,'2.报价结算清单'!$B238&lt;&gt;0,'2.报价结算清单'!I238&lt;&gt;0),"天","")</f>
        <v/>
      </c>
      <c r="M232" s="236" t="str">
        <f t="shared" si="10"/>
        <v/>
      </c>
      <c r="N232" s="216" t="str">
        <f t="shared" si="11"/>
        <v/>
      </c>
      <c r="O232" s="216" t="str">
        <f>IF(AND('2.报价结算清单'!$P238&gt;0,'2.报价结算清单'!$B238&lt;&gt;0,'2.报价结算清单'!S238&lt;&gt;0),'2.报价结算清单'!S238,"")</f>
        <v/>
      </c>
      <c r="P232" s="216" t="str">
        <f>IF(AND('2.报价结算清单'!$P238&gt;0,'2.报价结算清单'!$B238&lt;&gt;0,'2.报价结算清单'!T238&lt;&gt;0),'2.报价结算清单'!T238,"")</f>
        <v/>
      </c>
      <c r="Q232" s="216" t="str">
        <f>IF(F232="",J232,VLOOKUP(F232,框架条目清单!A:K,4,FALSE))</f>
        <v/>
      </c>
      <c r="R232" s="237" t="str">
        <f>IF($A232="","",'2.报价结算清单'!$K$86)</f>
        <v/>
      </c>
      <c r="S232" s="236" t="str">
        <f>IF($A232="","",'2.报价结算清单'!$E$86)</f>
        <v/>
      </c>
      <c r="T232" s="216" t="str">
        <f>IF(F232="","",VLOOKUP(F232,框架条目清单!A:K,7,FALSE))</f>
        <v/>
      </c>
      <c r="U232" s="216" t="str">
        <f>IF(F232="","",VLOOKUP(F232,框架条目清单!A:K,8,FALSE))</f>
        <v/>
      </c>
      <c r="V232" s="216" t="str">
        <f>IF(F232="","",VLOOKUP(F232,框架条目清单!A:K,9,FALSE))</f>
        <v/>
      </c>
    </row>
    <row r="233" spans="1:22">
      <c r="A233" s="216" t="str">
        <f>IF(AND('2.报价结算清单'!$P239&gt;0,'2.报价结算清单'!$B239&lt;&gt;0,'2.报价结算清单'!$F239&lt;&gt;0),'2.报价结算清单'!$F239,"")</f>
        <v/>
      </c>
      <c r="B233" s="216" t="str">
        <f>_xlfn.IFNA(VLOOKUP(A233,'3.框架内物料'!$A:$I,3,0),A233)</f>
        <v/>
      </c>
      <c r="C233" s="216" t="str">
        <f>IF(AND('2.报价结算清单'!$P239&gt;0,'2.报价结算清单'!$B239&lt;&gt;0,'2.报价结算清单'!C239&lt;&gt;0),'2.报价结算清单'!C239,"")</f>
        <v/>
      </c>
      <c r="D233" s="216" t="str">
        <f>IF(AND('2.报价结算清单'!$P239&gt;0,'2.报价结算清单'!$B239&lt;&gt;0,'2.报价结算清单'!D239&lt;&gt;0),'2.报价结算清单'!D239,"")</f>
        <v/>
      </c>
      <c r="E233" s="216" t="str">
        <f>IF(AND('2.报价结算清单'!$P239&gt;0,'2.报价结算清单'!$B239&lt;&gt;0,'2.报价结算清单'!E239&lt;&gt;0),'2.报价结算清单'!E239,"")</f>
        <v/>
      </c>
      <c r="F233" s="233" t="str">
        <f>_xlfn.IFNA(IF($A233="","",IF(VLOOKUP($A233,'3.框架内物料'!$A:$I,2,0)="","",VLOOKUP($A233,'3.框架内物料'!$A:$I,2,0))),"")</f>
        <v/>
      </c>
      <c r="G233" s="214" t="str">
        <f>IF(AND('2.报价结算清单'!$P239&gt;0,'2.报价结算清单'!$B239&lt;&gt;0,'2.报价结算清单'!H239&lt;&gt;0),'2.报价结算清单'!H239,"")</f>
        <v/>
      </c>
      <c r="H233" s="234" t="str">
        <f>IF(AND('2.报价结算清单'!$P239&gt;0,'2.报价结算清单'!$B239&lt;&gt;0,'2.报价结算清单'!$F239&lt;&gt;0),'2.报价结算清单'!J239,"")</f>
        <v/>
      </c>
      <c r="I233" s="233" t="str">
        <f>IF(AND('2.报价结算清单'!$P239&gt;0,'2.报价结算清单'!$B239&lt;&gt;0,'2.报价结算清单'!$F239&lt;&gt;0),'2.报价结算清单'!L239,"")</f>
        <v/>
      </c>
      <c r="J233" s="233" t="str">
        <f>IF(AND('2.报价结算清单'!$P239&gt;0,'2.报价结算清单'!$B239&lt;&gt;0,'2.报价结算清单'!I239&lt;&gt;0),'2.报价结算清单'!I239,"")</f>
        <v/>
      </c>
      <c r="K233" s="233" t="str">
        <f>IF(AND('2.报价结算清单'!$P239&gt;0,'2.报价结算清单'!$B239&lt;&gt;0,'2.报价结算清单'!$F239&lt;&gt;0),'2.报价结算清单'!N239,"")</f>
        <v/>
      </c>
      <c r="L233" s="233" t="str">
        <f>IF(AND('2.报价结算清单'!$P239&gt;0,'2.报价结算清单'!$B239&lt;&gt;0,'2.报价结算清单'!I239&lt;&gt;0),"天","")</f>
        <v/>
      </c>
      <c r="M233" s="236" t="str">
        <f t="shared" si="10"/>
        <v/>
      </c>
      <c r="N233" s="216" t="str">
        <f t="shared" si="11"/>
        <v/>
      </c>
      <c r="O233" s="216" t="str">
        <f>IF(AND('2.报价结算清单'!$P239&gt;0,'2.报价结算清单'!$B239&lt;&gt;0,'2.报价结算清单'!S239&lt;&gt;0),'2.报价结算清单'!S239,"")</f>
        <v/>
      </c>
      <c r="P233" s="216" t="str">
        <f>IF(AND('2.报价结算清单'!$P239&gt;0,'2.报价结算清单'!$B239&lt;&gt;0,'2.报价结算清单'!T239&lt;&gt;0),'2.报价结算清单'!T239,"")</f>
        <v/>
      </c>
      <c r="Q233" s="216" t="str">
        <f>IF(F233="",J233,VLOOKUP(F233,框架条目清单!A:K,4,FALSE))</f>
        <v/>
      </c>
      <c r="R233" s="237" t="str">
        <f>IF($A233="","",'2.报价结算清单'!$K$86)</f>
        <v/>
      </c>
      <c r="S233" s="236" t="str">
        <f>IF($A233="","",'2.报价结算清单'!$E$86)</f>
        <v/>
      </c>
      <c r="T233" s="216" t="str">
        <f>IF(F233="","",VLOOKUP(F233,框架条目清单!A:K,7,FALSE))</f>
        <v/>
      </c>
      <c r="U233" s="216" t="str">
        <f>IF(F233="","",VLOOKUP(F233,框架条目清单!A:K,8,FALSE))</f>
        <v/>
      </c>
      <c r="V233" s="216" t="str">
        <f>IF(F233="","",VLOOKUP(F233,框架条目清单!A:K,9,FALSE))</f>
        <v/>
      </c>
    </row>
    <row r="234" spans="1:22">
      <c r="A234" s="216" t="str">
        <f>IF(AND('2.报价结算清单'!$P240&gt;0,'2.报价结算清单'!$B240&lt;&gt;0,'2.报价结算清单'!$F240&lt;&gt;0),'2.报价结算清单'!$F240,"")</f>
        <v/>
      </c>
      <c r="B234" s="216" t="str">
        <f>_xlfn.IFNA(VLOOKUP(A234,'3.框架内物料'!$A:$I,3,0),A234)</f>
        <v/>
      </c>
      <c r="C234" s="216" t="str">
        <f>IF(AND('2.报价结算清单'!$P240&gt;0,'2.报价结算清单'!$B240&lt;&gt;0,'2.报价结算清单'!C240&lt;&gt;0),'2.报价结算清单'!C240,"")</f>
        <v/>
      </c>
      <c r="D234" s="216" t="str">
        <f>IF(AND('2.报价结算清单'!$P240&gt;0,'2.报价结算清单'!$B240&lt;&gt;0,'2.报价结算清单'!D240&lt;&gt;0),'2.报价结算清单'!D240,"")</f>
        <v/>
      </c>
      <c r="E234" s="216" t="str">
        <f>IF(AND('2.报价结算清单'!$P240&gt;0,'2.报价结算清单'!$B240&lt;&gt;0,'2.报价结算清单'!E240&lt;&gt;0),'2.报价结算清单'!E240,"")</f>
        <v/>
      </c>
      <c r="F234" s="233" t="str">
        <f>_xlfn.IFNA(IF($A234="","",IF(VLOOKUP($A234,'3.框架内物料'!$A:$I,2,0)="","",VLOOKUP($A234,'3.框架内物料'!$A:$I,2,0))),"")</f>
        <v/>
      </c>
      <c r="G234" s="214" t="str">
        <f>IF(AND('2.报价结算清单'!$P240&gt;0,'2.报价结算清单'!$B240&lt;&gt;0,'2.报价结算清单'!H240&lt;&gt;0),'2.报价结算清单'!H240,"")</f>
        <v/>
      </c>
      <c r="H234" s="234" t="str">
        <f>IF(AND('2.报价结算清单'!$P240&gt;0,'2.报价结算清单'!$B240&lt;&gt;0,'2.报价结算清单'!$F240&lt;&gt;0),'2.报价结算清单'!J240,"")</f>
        <v/>
      </c>
      <c r="I234" s="233" t="str">
        <f>IF(AND('2.报价结算清单'!$P240&gt;0,'2.报价结算清单'!$B240&lt;&gt;0,'2.报价结算清单'!$F240&lt;&gt;0),'2.报价结算清单'!L240,"")</f>
        <v/>
      </c>
      <c r="J234" s="233" t="str">
        <f>IF(AND('2.报价结算清单'!$P240&gt;0,'2.报价结算清单'!$B240&lt;&gt;0,'2.报价结算清单'!I240&lt;&gt;0),'2.报价结算清单'!I240,"")</f>
        <v/>
      </c>
      <c r="K234" s="233" t="str">
        <f>IF(AND('2.报价结算清单'!$P240&gt;0,'2.报价结算清单'!$B240&lt;&gt;0,'2.报价结算清单'!$F240&lt;&gt;0),'2.报价结算清单'!N240,"")</f>
        <v/>
      </c>
      <c r="L234" s="233" t="str">
        <f>IF(AND('2.报价结算清单'!$P240&gt;0,'2.报价结算清单'!$B240&lt;&gt;0,'2.报价结算清单'!I240&lt;&gt;0),"天","")</f>
        <v/>
      </c>
      <c r="M234" s="236" t="str">
        <f t="shared" si="10"/>
        <v/>
      </c>
      <c r="N234" s="216" t="str">
        <f t="shared" si="11"/>
        <v/>
      </c>
      <c r="O234" s="216" t="str">
        <f>IF(AND('2.报价结算清单'!$P240&gt;0,'2.报价结算清单'!$B240&lt;&gt;0,'2.报价结算清单'!S240&lt;&gt;0),'2.报价结算清单'!S240,"")</f>
        <v/>
      </c>
      <c r="P234" s="216" t="str">
        <f>IF(AND('2.报价结算清单'!$P240&gt;0,'2.报价结算清单'!$B240&lt;&gt;0,'2.报价结算清单'!T240&lt;&gt;0),'2.报价结算清单'!T240,"")</f>
        <v/>
      </c>
      <c r="Q234" s="216" t="str">
        <f>IF(F234="",J234,VLOOKUP(F234,框架条目清单!A:K,4,FALSE))</f>
        <v/>
      </c>
      <c r="R234" s="237" t="str">
        <f>IF($A234="","",'2.报价结算清单'!$K$86)</f>
        <v/>
      </c>
      <c r="S234" s="236" t="str">
        <f>IF($A234="","",'2.报价结算清单'!$E$86)</f>
        <v/>
      </c>
      <c r="T234" s="216" t="str">
        <f>IF(F234="","",VLOOKUP(F234,框架条目清单!A:K,7,FALSE))</f>
        <v/>
      </c>
      <c r="U234" s="216" t="str">
        <f>IF(F234="","",VLOOKUP(F234,框架条目清单!A:K,8,FALSE))</f>
        <v/>
      </c>
      <c r="V234" s="216" t="str">
        <f>IF(F234="","",VLOOKUP(F234,框架条目清单!A:K,9,FALSE))</f>
        <v/>
      </c>
    </row>
    <row r="235" spans="1:22">
      <c r="A235" s="216" t="str">
        <f>IF(AND('2.报价结算清单'!$P241&gt;0,'2.报价结算清单'!$B241&lt;&gt;0,'2.报价结算清单'!$F241&lt;&gt;0),'2.报价结算清单'!$F241,"")</f>
        <v/>
      </c>
      <c r="B235" s="216" t="str">
        <f>_xlfn.IFNA(VLOOKUP(A235,'3.框架内物料'!$A:$I,3,0),A235)</f>
        <v/>
      </c>
      <c r="C235" s="216" t="str">
        <f>IF(AND('2.报价结算清单'!$P241&gt;0,'2.报价结算清单'!$B241&lt;&gt;0,'2.报价结算清单'!C241&lt;&gt;0),'2.报价结算清单'!C241,"")</f>
        <v/>
      </c>
      <c r="D235" s="216" t="str">
        <f>IF(AND('2.报价结算清单'!$P241&gt;0,'2.报价结算清单'!$B241&lt;&gt;0,'2.报价结算清单'!D241&lt;&gt;0),'2.报价结算清单'!D241,"")</f>
        <v/>
      </c>
      <c r="E235" s="216" t="str">
        <f>IF(AND('2.报价结算清单'!$P241&gt;0,'2.报价结算清单'!$B241&lt;&gt;0,'2.报价结算清单'!E241&lt;&gt;0),'2.报价结算清单'!E241,"")</f>
        <v/>
      </c>
      <c r="F235" s="233" t="str">
        <f>_xlfn.IFNA(IF($A235="","",IF(VLOOKUP($A235,'3.框架内物料'!$A:$I,2,0)="","",VLOOKUP($A235,'3.框架内物料'!$A:$I,2,0))),"")</f>
        <v/>
      </c>
      <c r="G235" s="214" t="str">
        <f>IF(AND('2.报价结算清单'!$P241&gt;0,'2.报价结算清单'!$B241&lt;&gt;0,'2.报价结算清单'!H241&lt;&gt;0),'2.报价结算清单'!H241,"")</f>
        <v/>
      </c>
      <c r="H235" s="234" t="str">
        <f>IF(AND('2.报价结算清单'!$P241&gt;0,'2.报价结算清单'!$B241&lt;&gt;0,'2.报价结算清单'!$F241&lt;&gt;0),'2.报价结算清单'!J241,"")</f>
        <v/>
      </c>
      <c r="I235" s="233" t="str">
        <f>IF(AND('2.报价结算清单'!$P241&gt;0,'2.报价结算清单'!$B241&lt;&gt;0,'2.报价结算清单'!$F241&lt;&gt;0),'2.报价结算清单'!L241,"")</f>
        <v/>
      </c>
      <c r="J235" s="233" t="str">
        <f>IF(AND('2.报价结算清单'!$P241&gt;0,'2.报价结算清单'!$B241&lt;&gt;0,'2.报价结算清单'!I241&lt;&gt;0),'2.报价结算清单'!I241,"")</f>
        <v/>
      </c>
      <c r="K235" s="233" t="str">
        <f>IF(AND('2.报价结算清单'!$P241&gt;0,'2.报价结算清单'!$B241&lt;&gt;0,'2.报价结算清单'!$F241&lt;&gt;0),'2.报价结算清单'!N241,"")</f>
        <v/>
      </c>
      <c r="L235" s="233" t="str">
        <f>IF(AND('2.报价结算清单'!$P241&gt;0,'2.报价结算清单'!$B241&lt;&gt;0,'2.报价结算清单'!I241&lt;&gt;0),"天","")</f>
        <v/>
      </c>
      <c r="M235" s="236" t="str">
        <f t="shared" si="10"/>
        <v/>
      </c>
      <c r="N235" s="216" t="str">
        <f t="shared" si="11"/>
        <v/>
      </c>
      <c r="O235" s="216" t="str">
        <f>IF(AND('2.报价结算清单'!$P241&gt;0,'2.报价结算清单'!$B241&lt;&gt;0,'2.报价结算清单'!S241&lt;&gt;0),'2.报价结算清单'!S241,"")</f>
        <v/>
      </c>
      <c r="P235" s="216" t="str">
        <f>IF(AND('2.报价结算清单'!$P241&gt;0,'2.报价结算清单'!$B241&lt;&gt;0,'2.报价结算清单'!T241&lt;&gt;0),'2.报价结算清单'!T241,"")</f>
        <v/>
      </c>
      <c r="Q235" s="216" t="str">
        <f>IF(F235="",J235,VLOOKUP(F235,框架条目清单!A:K,4,FALSE))</f>
        <v/>
      </c>
      <c r="R235" s="237" t="str">
        <f>IF($A235="","",'2.报价结算清单'!$K$86)</f>
        <v/>
      </c>
      <c r="S235" s="236" t="str">
        <f>IF($A235="","",'2.报价结算清单'!$E$86)</f>
        <v/>
      </c>
      <c r="T235" s="216" t="str">
        <f>IF(F235="","",VLOOKUP(F235,框架条目清单!A:K,7,FALSE))</f>
        <v/>
      </c>
      <c r="U235" s="216" t="str">
        <f>IF(F235="","",VLOOKUP(F235,框架条目清单!A:K,8,FALSE))</f>
        <v/>
      </c>
      <c r="V235" s="216" t="str">
        <f>IF(F235="","",VLOOKUP(F235,框架条目清单!A:K,9,FALSE))</f>
        <v/>
      </c>
    </row>
    <row r="236" spans="1:22">
      <c r="A236" s="216" t="str">
        <f>IF(AND('2.报价结算清单'!$P242&gt;0,'2.报价结算清单'!$B242&lt;&gt;0,'2.报价结算清单'!$F242&lt;&gt;0),'2.报价结算清单'!$F242,"")</f>
        <v/>
      </c>
      <c r="B236" s="216" t="str">
        <f>_xlfn.IFNA(VLOOKUP(A236,'3.框架内物料'!$A:$I,3,0),A236)</f>
        <v/>
      </c>
      <c r="C236" s="216" t="str">
        <f>IF(AND('2.报价结算清单'!$P242&gt;0,'2.报价结算清单'!$B242&lt;&gt;0,'2.报价结算清单'!C242&lt;&gt;0),'2.报价结算清单'!C242,"")</f>
        <v/>
      </c>
      <c r="D236" s="216" t="str">
        <f>IF(AND('2.报价结算清单'!$P242&gt;0,'2.报价结算清单'!$B242&lt;&gt;0,'2.报价结算清单'!D242&lt;&gt;0),'2.报价结算清单'!D242,"")</f>
        <v/>
      </c>
      <c r="E236" s="216" t="str">
        <f>IF(AND('2.报价结算清单'!$P242&gt;0,'2.报价结算清单'!$B242&lt;&gt;0,'2.报价结算清单'!E242&lt;&gt;0),'2.报价结算清单'!E242,"")</f>
        <v/>
      </c>
      <c r="F236" s="233" t="str">
        <f>_xlfn.IFNA(IF($A236="","",IF(VLOOKUP($A236,'3.框架内物料'!$A:$I,2,0)="","",VLOOKUP($A236,'3.框架内物料'!$A:$I,2,0))),"")</f>
        <v/>
      </c>
      <c r="G236" s="214" t="str">
        <f>IF(AND('2.报价结算清单'!$P242&gt;0,'2.报价结算清单'!$B242&lt;&gt;0,'2.报价结算清单'!H242&lt;&gt;0),'2.报价结算清单'!H242,"")</f>
        <v/>
      </c>
      <c r="H236" s="234" t="str">
        <f>IF(AND('2.报价结算清单'!$P242&gt;0,'2.报价结算清单'!$B242&lt;&gt;0,'2.报价结算清单'!$F242&lt;&gt;0),'2.报价结算清单'!J242,"")</f>
        <v/>
      </c>
      <c r="I236" s="233" t="str">
        <f>IF(AND('2.报价结算清单'!$P242&gt;0,'2.报价结算清单'!$B242&lt;&gt;0,'2.报价结算清单'!$F242&lt;&gt;0),'2.报价结算清单'!L242,"")</f>
        <v/>
      </c>
      <c r="J236" s="233" t="str">
        <f>IF(AND('2.报价结算清单'!$P242&gt;0,'2.报价结算清单'!$B242&lt;&gt;0,'2.报价结算清单'!I242&lt;&gt;0),'2.报价结算清单'!I242,"")</f>
        <v/>
      </c>
      <c r="K236" s="233" t="str">
        <f>IF(AND('2.报价结算清单'!$P242&gt;0,'2.报价结算清单'!$B242&lt;&gt;0,'2.报价结算清单'!$F242&lt;&gt;0),'2.报价结算清单'!N242,"")</f>
        <v/>
      </c>
      <c r="L236" s="233" t="str">
        <f>IF(AND('2.报价结算清单'!$P242&gt;0,'2.报价结算清单'!$B242&lt;&gt;0,'2.报价结算清单'!I242&lt;&gt;0),"天","")</f>
        <v/>
      </c>
      <c r="M236" s="236" t="str">
        <f t="shared" si="10"/>
        <v/>
      </c>
      <c r="N236" s="216" t="str">
        <f t="shared" si="11"/>
        <v/>
      </c>
      <c r="O236" s="216" t="str">
        <f>IF(AND('2.报价结算清单'!$P242&gt;0,'2.报价结算清单'!$B242&lt;&gt;0,'2.报价结算清单'!S242&lt;&gt;0),'2.报价结算清单'!S242,"")</f>
        <v/>
      </c>
      <c r="P236" s="216" t="str">
        <f>IF(AND('2.报价结算清单'!$P242&gt;0,'2.报价结算清单'!$B242&lt;&gt;0,'2.报价结算清单'!T242&lt;&gt;0),'2.报价结算清单'!T242,"")</f>
        <v/>
      </c>
      <c r="Q236" s="216" t="str">
        <f>IF(F236="",J236,VLOOKUP(F236,框架条目清单!A:K,4,FALSE))</f>
        <v/>
      </c>
      <c r="R236" s="237" t="str">
        <f>IF($A236="","",'2.报价结算清单'!$K$86)</f>
        <v/>
      </c>
      <c r="S236" s="236" t="str">
        <f>IF($A236="","",'2.报价结算清单'!$E$86)</f>
        <v/>
      </c>
      <c r="T236" s="216" t="str">
        <f>IF(F236="","",VLOOKUP(F236,框架条目清单!A:K,7,FALSE))</f>
        <v/>
      </c>
      <c r="U236" s="216" t="str">
        <f>IF(F236="","",VLOOKUP(F236,框架条目清单!A:K,8,FALSE))</f>
        <v/>
      </c>
      <c r="V236" s="216" t="str">
        <f>IF(F236="","",VLOOKUP(F236,框架条目清单!A:K,9,FALSE))</f>
        <v/>
      </c>
    </row>
    <row r="237" spans="1:22">
      <c r="A237" s="216" t="str">
        <f>IF(AND('2.报价结算清单'!$P243&gt;0,'2.报价结算清单'!$B243&lt;&gt;0,'2.报价结算清单'!$F243&lt;&gt;0),'2.报价结算清单'!$F243,"")</f>
        <v/>
      </c>
      <c r="B237" s="216" t="str">
        <f>_xlfn.IFNA(VLOOKUP(A237,'3.框架内物料'!$A:$I,3,0),A237)</f>
        <v/>
      </c>
      <c r="C237" s="216" t="str">
        <f>IF(AND('2.报价结算清单'!$P243&gt;0,'2.报价结算清单'!$B243&lt;&gt;0,'2.报价结算清单'!C243&lt;&gt;0),'2.报价结算清单'!C243,"")</f>
        <v/>
      </c>
      <c r="D237" s="216" t="str">
        <f>IF(AND('2.报价结算清单'!$P243&gt;0,'2.报价结算清单'!$B243&lt;&gt;0,'2.报价结算清单'!D243&lt;&gt;0),'2.报价结算清单'!D243,"")</f>
        <v/>
      </c>
      <c r="E237" s="216" t="str">
        <f>IF(AND('2.报价结算清单'!$P243&gt;0,'2.报价结算清单'!$B243&lt;&gt;0,'2.报价结算清单'!E243&lt;&gt;0),'2.报价结算清单'!E243,"")</f>
        <v/>
      </c>
      <c r="F237" s="233" t="str">
        <f>_xlfn.IFNA(IF($A237="","",IF(VLOOKUP($A237,'3.框架内物料'!$A:$I,2,0)="","",VLOOKUP($A237,'3.框架内物料'!$A:$I,2,0))),"")</f>
        <v/>
      </c>
      <c r="G237" s="214" t="str">
        <f>IF(AND('2.报价结算清单'!$P243&gt;0,'2.报价结算清单'!$B243&lt;&gt;0,'2.报价结算清单'!H243&lt;&gt;0),'2.报价结算清单'!H243,"")</f>
        <v/>
      </c>
      <c r="H237" s="234" t="str">
        <f>IF(AND('2.报价结算清单'!$P243&gt;0,'2.报价结算清单'!$B243&lt;&gt;0,'2.报价结算清单'!$F243&lt;&gt;0),'2.报价结算清单'!J243,"")</f>
        <v/>
      </c>
      <c r="I237" s="233" t="str">
        <f>IF(AND('2.报价结算清单'!$P243&gt;0,'2.报价结算清单'!$B243&lt;&gt;0,'2.报价结算清单'!$F243&lt;&gt;0),'2.报价结算清单'!L243,"")</f>
        <v/>
      </c>
      <c r="J237" s="233" t="str">
        <f>IF(AND('2.报价结算清单'!$P243&gt;0,'2.报价结算清单'!$B243&lt;&gt;0,'2.报价结算清单'!I243&lt;&gt;0),'2.报价结算清单'!I243,"")</f>
        <v/>
      </c>
      <c r="K237" s="233" t="str">
        <f>IF(AND('2.报价结算清单'!$P243&gt;0,'2.报价结算清单'!$B243&lt;&gt;0,'2.报价结算清单'!$F243&lt;&gt;0),'2.报价结算清单'!N243,"")</f>
        <v/>
      </c>
      <c r="L237" s="233" t="str">
        <f>IF(AND('2.报价结算清单'!$P243&gt;0,'2.报价结算清单'!$B243&lt;&gt;0,'2.报价结算清单'!I243&lt;&gt;0),"天","")</f>
        <v/>
      </c>
      <c r="M237" s="236" t="str">
        <f t="shared" si="10"/>
        <v/>
      </c>
      <c r="N237" s="216" t="str">
        <f t="shared" si="11"/>
        <v/>
      </c>
      <c r="O237" s="216" t="str">
        <f>IF(AND('2.报价结算清单'!$P243&gt;0,'2.报价结算清单'!$B243&lt;&gt;0,'2.报价结算清单'!S243&lt;&gt;0),'2.报价结算清单'!S243,"")</f>
        <v/>
      </c>
      <c r="P237" s="216" t="str">
        <f>IF(AND('2.报价结算清单'!$P243&gt;0,'2.报价结算清单'!$B243&lt;&gt;0,'2.报价结算清单'!T243&lt;&gt;0),'2.报价结算清单'!T243,"")</f>
        <v/>
      </c>
      <c r="Q237" s="216" t="str">
        <f>IF(F237="",J237,VLOOKUP(F237,框架条目清单!A:K,4,FALSE))</f>
        <v/>
      </c>
      <c r="R237" s="237" t="str">
        <f>IF($A237="","",'2.报价结算清单'!$K$86)</f>
        <v/>
      </c>
      <c r="S237" s="236" t="str">
        <f>IF($A237="","",'2.报价结算清单'!$E$86)</f>
        <v/>
      </c>
      <c r="T237" s="216" t="str">
        <f>IF(F237="","",VLOOKUP(F237,框架条目清单!A:K,7,FALSE))</f>
        <v/>
      </c>
      <c r="U237" s="216" t="str">
        <f>IF(F237="","",VLOOKUP(F237,框架条目清单!A:K,8,FALSE))</f>
        <v/>
      </c>
      <c r="V237" s="216" t="str">
        <f>IF(F237="","",VLOOKUP(F237,框架条目清单!A:K,9,FALSE))</f>
        <v/>
      </c>
    </row>
    <row r="238" spans="1:22">
      <c r="A238" s="216" t="str">
        <f>IF(AND('2.报价结算清单'!$P244&gt;0,'2.报价结算清单'!$B244&lt;&gt;0,'2.报价结算清单'!$F244&lt;&gt;0),'2.报价结算清单'!$F244,"")</f>
        <v/>
      </c>
      <c r="B238" s="216" t="str">
        <f>_xlfn.IFNA(VLOOKUP(A238,'3.框架内物料'!$A:$I,3,0),A238)</f>
        <v/>
      </c>
      <c r="C238" s="216" t="str">
        <f>IF(AND('2.报价结算清单'!$P244&gt;0,'2.报价结算清单'!$B244&lt;&gt;0,'2.报价结算清单'!C244&lt;&gt;0),'2.报价结算清单'!C244,"")</f>
        <v/>
      </c>
      <c r="D238" s="216" t="str">
        <f>IF(AND('2.报价结算清单'!$P244&gt;0,'2.报价结算清单'!$B244&lt;&gt;0,'2.报价结算清单'!D244&lt;&gt;0),'2.报价结算清单'!D244,"")</f>
        <v/>
      </c>
      <c r="E238" s="216" t="str">
        <f>IF(AND('2.报价结算清单'!$P244&gt;0,'2.报价结算清单'!$B244&lt;&gt;0,'2.报价结算清单'!E244&lt;&gt;0),'2.报价结算清单'!E244,"")</f>
        <v/>
      </c>
      <c r="F238" s="233" t="str">
        <f>_xlfn.IFNA(IF($A238="","",IF(VLOOKUP($A238,'3.框架内物料'!$A:$I,2,0)="","",VLOOKUP($A238,'3.框架内物料'!$A:$I,2,0))),"")</f>
        <v/>
      </c>
      <c r="G238" s="214" t="str">
        <f>IF(AND('2.报价结算清单'!$P244&gt;0,'2.报价结算清单'!$B244&lt;&gt;0,'2.报价结算清单'!H244&lt;&gt;0),'2.报价结算清单'!H244,"")</f>
        <v/>
      </c>
      <c r="H238" s="234" t="str">
        <f>IF(AND('2.报价结算清单'!$P244&gt;0,'2.报价结算清单'!$B244&lt;&gt;0,'2.报价结算清单'!$F244&lt;&gt;0),'2.报价结算清单'!J244,"")</f>
        <v/>
      </c>
      <c r="I238" s="233" t="str">
        <f>IF(AND('2.报价结算清单'!$P244&gt;0,'2.报价结算清单'!$B244&lt;&gt;0,'2.报价结算清单'!$F244&lt;&gt;0),'2.报价结算清单'!L244,"")</f>
        <v/>
      </c>
      <c r="J238" s="233" t="str">
        <f>IF(AND('2.报价结算清单'!$P244&gt;0,'2.报价结算清单'!$B244&lt;&gt;0,'2.报价结算清单'!I244&lt;&gt;0),'2.报价结算清单'!I244,"")</f>
        <v/>
      </c>
      <c r="K238" s="233" t="str">
        <f>IF(AND('2.报价结算清单'!$P244&gt;0,'2.报价结算清单'!$B244&lt;&gt;0,'2.报价结算清单'!$F244&lt;&gt;0),'2.报价结算清单'!N244,"")</f>
        <v/>
      </c>
      <c r="L238" s="233" t="str">
        <f>IF(AND('2.报价结算清单'!$P244&gt;0,'2.报价结算清单'!$B244&lt;&gt;0,'2.报价结算清单'!I244&lt;&gt;0),"天","")</f>
        <v/>
      </c>
      <c r="M238" s="236" t="str">
        <f t="shared" si="10"/>
        <v/>
      </c>
      <c r="N238" s="216" t="str">
        <f t="shared" si="11"/>
        <v/>
      </c>
      <c r="O238" s="216" t="str">
        <f>IF(AND('2.报价结算清单'!$P244&gt;0,'2.报价结算清单'!$B244&lt;&gt;0,'2.报价结算清单'!S244&lt;&gt;0),'2.报价结算清单'!S244,"")</f>
        <v/>
      </c>
      <c r="P238" s="216" t="str">
        <f>IF(AND('2.报价结算清单'!$P244&gt;0,'2.报价结算清单'!$B244&lt;&gt;0,'2.报价结算清单'!T244&lt;&gt;0),'2.报价结算清单'!T244,"")</f>
        <v/>
      </c>
      <c r="Q238" s="216" t="str">
        <f>IF(F238="",J238,VLOOKUP(F238,框架条目清单!A:K,4,FALSE))</f>
        <v/>
      </c>
      <c r="R238" s="237" t="str">
        <f>IF($A238="","",'2.报价结算清单'!$K$86)</f>
        <v/>
      </c>
      <c r="S238" s="236" t="str">
        <f>IF($A238="","",'2.报价结算清单'!$E$86)</f>
        <v/>
      </c>
      <c r="T238" s="216" t="str">
        <f>IF(F238="","",VLOOKUP(F238,框架条目清单!A:K,7,FALSE))</f>
        <v/>
      </c>
      <c r="U238" s="216" t="str">
        <f>IF(F238="","",VLOOKUP(F238,框架条目清单!A:K,8,FALSE))</f>
        <v/>
      </c>
      <c r="V238" s="216" t="str">
        <f>IF(F238="","",VLOOKUP(F238,框架条目清单!A:K,9,FALSE))</f>
        <v/>
      </c>
    </row>
    <row r="239" spans="1:22">
      <c r="A239" s="216" t="str">
        <f>IF(AND('2.报价结算清单'!$P245&gt;0,'2.报价结算清单'!$B245&lt;&gt;0,'2.报价结算清单'!$F245&lt;&gt;0),'2.报价结算清单'!$F245,"")</f>
        <v/>
      </c>
      <c r="B239" s="216" t="str">
        <f>_xlfn.IFNA(VLOOKUP(A239,'3.框架内物料'!$A:$I,3,0),A239)</f>
        <v/>
      </c>
      <c r="C239" s="216" t="str">
        <f>IF(AND('2.报价结算清单'!$P245&gt;0,'2.报价结算清单'!$B245&lt;&gt;0,'2.报价结算清单'!C245&lt;&gt;0),'2.报价结算清单'!C245,"")</f>
        <v/>
      </c>
      <c r="D239" s="216" t="str">
        <f>IF(AND('2.报价结算清单'!$P245&gt;0,'2.报价结算清单'!$B245&lt;&gt;0,'2.报价结算清单'!D245&lt;&gt;0),'2.报价结算清单'!D245,"")</f>
        <v/>
      </c>
      <c r="E239" s="216" t="str">
        <f>IF(AND('2.报价结算清单'!$P245&gt;0,'2.报价结算清单'!$B245&lt;&gt;0,'2.报价结算清单'!E245&lt;&gt;0),'2.报价结算清单'!E245,"")</f>
        <v/>
      </c>
      <c r="F239" s="233" t="str">
        <f>_xlfn.IFNA(IF($A239="","",IF(VLOOKUP($A239,'3.框架内物料'!$A:$I,2,0)="","",VLOOKUP($A239,'3.框架内物料'!$A:$I,2,0))),"")</f>
        <v/>
      </c>
      <c r="G239" s="214" t="str">
        <f>IF(AND('2.报价结算清单'!$P245&gt;0,'2.报价结算清单'!$B245&lt;&gt;0,'2.报价结算清单'!H245&lt;&gt;0),'2.报价结算清单'!H245,"")</f>
        <v/>
      </c>
      <c r="H239" s="234" t="str">
        <f>IF(AND('2.报价结算清单'!$P245&gt;0,'2.报价结算清单'!$B245&lt;&gt;0,'2.报价结算清单'!$F245&lt;&gt;0),'2.报价结算清单'!J245,"")</f>
        <v/>
      </c>
      <c r="I239" s="233" t="str">
        <f>IF(AND('2.报价结算清单'!$P245&gt;0,'2.报价结算清单'!$B245&lt;&gt;0,'2.报价结算清单'!$F245&lt;&gt;0),'2.报价结算清单'!L245,"")</f>
        <v/>
      </c>
      <c r="J239" s="233" t="str">
        <f>IF(AND('2.报价结算清单'!$P245&gt;0,'2.报价结算清单'!$B245&lt;&gt;0,'2.报价结算清单'!I245&lt;&gt;0),'2.报价结算清单'!I245,"")</f>
        <v/>
      </c>
      <c r="K239" s="233" t="str">
        <f>IF(AND('2.报价结算清单'!$P245&gt;0,'2.报价结算清单'!$B245&lt;&gt;0,'2.报价结算清单'!$F245&lt;&gt;0),'2.报价结算清单'!N245,"")</f>
        <v/>
      </c>
      <c r="L239" s="233" t="str">
        <f>IF(AND('2.报价结算清单'!$P245&gt;0,'2.报价结算清单'!$B245&lt;&gt;0,'2.报价结算清单'!I245&lt;&gt;0),"天","")</f>
        <v/>
      </c>
      <c r="M239" s="236" t="str">
        <f t="shared" si="10"/>
        <v/>
      </c>
      <c r="N239" s="216" t="str">
        <f t="shared" si="11"/>
        <v/>
      </c>
      <c r="O239" s="216" t="str">
        <f>IF(AND('2.报价结算清单'!$P245&gt;0,'2.报价结算清单'!$B245&lt;&gt;0,'2.报价结算清单'!S245&lt;&gt;0),'2.报价结算清单'!S245,"")</f>
        <v/>
      </c>
      <c r="P239" s="216" t="str">
        <f>IF(AND('2.报价结算清单'!$P245&gt;0,'2.报价结算清单'!$B245&lt;&gt;0,'2.报价结算清单'!T245&lt;&gt;0),'2.报价结算清单'!T245,"")</f>
        <v/>
      </c>
      <c r="Q239" s="216" t="str">
        <f>IF(F239="",J239,VLOOKUP(F239,框架条目清单!A:K,4,FALSE))</f>
        <v/>
      </c>
      <c r="R239" s="237" t="str">
        <f>IF($A239="","",'2.报价结算清单'!$K$86)</f>
        <v/>
      </c>
      <c r="S239" s="236" t="str">
        <f>IF($A239="","",'2.报价结算清单'!$E$86)</f>
        <v/>
      </c>
      <c r="T239" s="216" t="str">
        <f>IF(F239="","",VLOOKUP(F239,框架条目清单!A:K,7,FALSE))</f>
        <v/>
      </c>
      <c r="U239" s="216" t="str">
        <f>IF(F239="","",VLOOKUP(F239,框架条目清单!A:K,8,FALSE))</f>
        <v/>
      </c>
      <c r="V239" s="216" t="str">
        <f>IF(F239="","",VLOOKUP(F239,框架条目清单!A:K,9,FALSE))</f>
        <v/>
      </c>
    </row>
    <row r="240" spans="1:22">
      <c r="A240" s="216" t="str">
        <f>IF(AND('2.报价结算清单'!$P246&gt;0,'2.报价结算清单'!$B246&lt;&gt;0,'2.报价结算清单'!$F246&lt;&gt;0),'2.报价结算清单'!$F246,"")</f>
        <v/>
      </c>
      <c r="B240" s="216" t="str">
        <f>_xlfn.IFNA(VLOOKUP(A240,'3.框架内物料'!$A:$I,3,0),A240)</f>
        <v/>
      </c>
      <c r="C240" s="216" t="str">
        <f>IF(AND('2.报价结算清单'!$P246&gt;0,'2.报价结算清单'!$B246&lt;&gt;0,'2.报价结算清单'!C246&lt;&gt;0),'2.报价结算清单'!C246,"")</f>
        <v/>
      </c>
      <c r="D240" s="216" t="str">
        <f>IF(AND('2.报价结算清单'!$P246&gt;0,'2.报价结算清单'!$B246&lt;&gt;0,'2.报价结算清单'!D246&lt;&gt;0),'2.报价结算清单'!D246,"")</f>
        <v/>
      </c>
      <c r="E240" s="216" t="str">
        <f>IF(AND('2.报价结算清单'!$P246&gt;0,'2.报价结算清单'!$B246&lt;&gt;0,'2.报价结算清单'!E246&lt;&gt;0),'2.报价结算清单'!E246,"")</f>
        <v/>
      </c>
      <c r="F240" s="233" t="str">
        <f>_xlfn.IFNA(IF($A240="","",IF(VLOOKUP($A240,'3.框架内物料'!$A:$I,2,0)="","",VLOOKUP($A240,'3.框架内物料'!$A:$I,2,0))),"")</f>
        <v/>
      </c>
      <c r="G240" s="214" t="str">
        <f>IF(AND('2.报价结算清单'!$P246&gt;0,'2.报价结算清单'!$B246&lt;&gt;0,'2.报价结算清单'!H246&lt;&gt;0),'2.报价结算清单'!H246,"")</f>
        <v/>
      </c>
      <c r="H240" s="234" t="str">
        <f>IF(AND('2.报价结算清单'!$P246&gt;0,'2.报价结算清单'!$B246&lt;&gt;0,'2.报价结算清单'!$F246&lt;&gt;0),'2.报价结算清单'!J246,"")</f>
        <v/>
      </c>
      <c r="I240" s="233" t="str">
        <f>IF(AND('2.报价结算清单'!$P246&gt;0,'2.报价结算清单'!$B246&lt;&gt;0,'2.报价结算清单'!$F246&lt;&gt;0),'2.报价结算清单'!L246,"")</f>
        <v/>
      </c>
      <c r="J240" s="233" t="str">
        <f>IF(AND('2.报价结算清单'!$P246&gt;0,'2.报价结算清单'!$B246&lt;&gt;0,'2.报价结算清单'!I246&lt;&gt;0),'2.报价结算清单'!I246,"")</f>
        <v/>
      </c>
      <c r="K240" s="233" t="str">
        <f>IF(AND('2.报价结算清单'!$P246&gt;0,'2.报价结算清单'!$B246&lt;&gt;0,'2.报价结算清单'!$F246&lt;&gt;0),'2.报价结算清单'!N246,"")</f>
        <v/>
      </c>
      <c r="L240" s="233" t="str">
        <f>IF(AND('2.报价结算清单'!$P246&gt;0,'2.报价结算清单'!$B246&lt;&gt;0,'2.报价结算清单'!I246&lt;&gt;0),"天","")</f>
        <v/>
      </c>
      <c r="M240" s="236" t="str">
        <f t="shared" si="10"/>
        <v/>
      </c>
      <c r="N240" s="216" t="str">
        <f t="shared" si="11"/>
        <v/>
      </c>
      <c r="O240" s="216" t="str">
        <f>IF(AND('2.报价结算清单'!$P246&gt;0,'2.报价结算清单'!$B246&lt;&gt;0,'2.报价结算清单'!S246&lt;&gt;0),'2.报价结算清单'!S246,"")</f>
        <v/>
      </c>
      <c r="P240" s="216" t="str">
        <f>IF(AND('2.报价结算清单'!$P246&gt;0,'2.报价结算清单'!$B246&lt;&gt;0,'2.报价结算清单'!T246&lt;&gt;0),'2.报价结算清单'!T246,"")</f>
        <v/>
      </c>
      <c r="Q240" s="216" t="str">
        <f>IF(F240="",J240,VLOOKUP(F240,框架条目清单!A:K,4,FALSE))</f>
        <v/>
      </c>
      <c r="R240" s="237" t="str">
        <f>IF($A240="","",'2.报价结算清单'!$K$86)</f>
        <v/>
      </c>
      <c r="S240" s="236" t="str">
        <f>IF($A240="","",'2.报价结算清单'!$E$86)</f>
        <v/>
      </c>
      <c r="T240" s="216" t="str">
        <f>IF(F240="","",VLOOKUP(F240,框架条目清单!A:K,7,FALSE))</f>
        <v/>
      </c>
      <c r="U240" s="216" t="str">
        <f>IF(F240="","",VLOOKUP(F240,框架条目清单!A:K,8,FALSE))</f>
        <v/>
      </c>
      <c r="V240" s="216" t="str">
        <f>IF(F240="","",VLOOKUP(F240,框架条目清单!A:K,9,FALSE))</f>
        <v/>
      </c>
    </row>
    <row r="241" spans="1:22">
      <c r="A241" s="216" t="str">
        <f>IF(AND('2.报价结算清单'!$P247&gt;0,'2.报价结算清单'!$B247&lt;&gt;0,'2.报价结算清单'!$F247&lt;&gt;0),'2.报价结算清单'!$F247,"")</f>
        <v/>
      </c>
      <c r="B241" s="216" t="str">
        <f>_xlfn.IFNA(VLOOKUP(A241,'3.框架内物料'!$A:$I,3,0),A241)</f>
        <v/>
      </c>
      <c r="C241" s="216" t="str">
        <f>IF(AND('2.报价结算清单'!$P247&gt;0,'2.报价结算清单'!$B247&lt;&gt;0,'2.报价结算清单'!C247&lt;&gt;0),'2.报价结算清单'!C247,"")</f>
        <v/>
      </c>
      <c r="D241" s="216" t="str">
        <f>IF(AND('2.报价结算清单'!$P247&gt;0,'2.报价结算清单'!$B247&lt;&gt;0,'2.报价结算清单'!D247&lt;&gt;0),'2.报价结算清单'!D247,"")</f>
        <v/>
      </c>
      <c r="E241" s="216" t="str">
        <f>IF(AND('2.报价结算清单'!$P247&gt;0,'2.报价结算清单'!$B247&lt;&gt;0,'2.报价结算清单'!E247&lt;&gt;0),'2.报价结算清单'!E247,"")</f>
        <v/>
      </c>
      <c r="F241" s="233" t="str">
        <f>_xlfn.IFNA(IF($A241="","",IF(VLOOKUP($A241,'3.框架内物料'!$A:$I,2,0)="","",VLOOKUP($A241,'3.框架内物料'!$A:$I,2,0))),"")</f>
        <v/>
      </c>
      <c r="G241" s="214" t="str">
        <f>IF(AND('2.报价结算清单'!$P247&gt;0,'2.报价结算清单'!$B247&lt;&gt;0,'2.报价结算清单'!H247&lt;&gt;0),'2.报价结算清单'!H247,"")</f>
        <v/>
      </c>
      <c r="H241" s="234" t="str">
        <f>IF(AND('2.报价结算清单'!$P247&gt;0,'2.报价结算清单'!$B247&lt;&gt;0,'2.报价结算清单'!$F247&lt;&gt;0),'2.报价结算清单'!J247,"")</f>
        <v/>
      </c>
      <c r="I241" s="233" t="str">
        <f>IF(AND('2.报价结算清单'!$P247&gt;0,'2.报价结算清单'!$B247&lt;&gt;0,'2.报价结算清单'!$F247&lt;&gt;0),'2.报价结算清单'!L247,"")</f>
        <v/>
      </c>
      <c r="J241" s="233" t="str">
        <f>IF(AND('2.报价结算清单'!$P247&gt;0,'2.报价结算清单'!$B247&lt;&gt;0,'2.报价结算清单'!I247&lt;&gt;0),'2.报价结算清单'!I247,"")</f>
        <v/>
      </c>
      <c r="K241" s="233" t="str">
        <f>IF(AND('2.报价结算清单'!$P247&gt;0,'2.报价结算清单'!$B247&lt;&gt;0,'2.报价结算清单'!$F247&lt;&gt;0),'2.报价结算清单'!N247,"")</f>
        <v/>
      </c>
      <c r="L241" s="233" t="str">
        <f>IF(AND('2.报价结算清单'!$P247&gt;0,'2.报价结算清单'!$B247&lt;&gt;0,'2.报价结算清单'!I247&lt;&gt;0),"天","")</f>
        <v/>
      </c>
      <c r="M241" s="236" t="str">
        <f t="shared" si="10"/>
        <v/>
      </c>
      <c r="N241" s="216" t="str">
        <f t="shared" si="11"/>
        <v/>
      </c>
      <c r="O241" s="216" t="str">
        <f>IF(AND('2.报价结算清单'!$P247&gt;0,'2.报价结算清单'!$B247&lt;&gt;0,'2.报价结算清单'!S247&lt;&gt;0),'2.报价结算清单'!S247,"")</f>
        <v/>
      </c>
      <c r="P241" s="216" t="str">
        <f>IF(AND('2.报价结算清单'!$P247&gt;0,'2.报价结算清单'!$B247&lt;&gt;0,'2.报价结算清单'!T247&lt;&gt;0),'2.报价结算清单'!T247,"")</f>
        <v/>
      </c>
      <c r="Q241" s="216" t="str">
        <f>IF(F241="",J241,VLOOKUP(F241,框架条目清单!A:K,4,FALSE))</f>
        <v/>
      </c>
      <c r="R241" s="237" t="str">
        <f>IF($A241="","",'2.报价结算清单'!$K$86)</f>
        <v/>
      </c>
      <c r="S241" s="236" t="str">
        <f>IF($A241="","",'2.报价结算清单'!$E$86)</f>
        <v/>
      </c>
      <c r="T241" s="216" t="str">
        <f>IF(F241="","",VLOOKUP(F241,框架条目清单!A:K,7,FALSE))</f>
        <v/>
      </c>
      <c r="U241" s="216" t="str">
        <f>IF(F241="","",VLOOKUP(F241,框架条目清单!A:K,8,FALSE))</f>
        <v/>
      </c>
      <c r="V241" s="216" t="str">
        <f>IF(F241="","",VLOOKUP(F241,框架条目清单!A:K,9,FALSE))</f>
        <v/>
      </c>
    </row>
    <row r="242" spans="1:22">
      <c r="A242" s="216" t="str">
        <f>IF(AND('2.报价结算清单'!$P248&gt;0,'2.报价结算清单'!$B248&lt;&gt;0,'2.报价结算清单'!$F248&lt;&gt;0),'2.报价结算清单'!$F248,"")</f>
        <v/>
      </c>
      <c r="B242" s="216" t="str">
        <f>_xlfn.IFNA(VLOOKUP(A242,'3.框架内物料'!$A:$I,3,0),A242)</f>
        <v/>
      </c>
      <c r="C242" s="216" t="str">
        <f>IF(AND('2.报价结算清单'!$P248&gt;0,'2.报价结算清单'!$B248&lt;&gt;0,'2.报价结算清单'!C248&lt;&gt;0),'2.报价结算清单'!C248,"")</f>
        <v/>
      </c>
      <c r="D242" s="216" t="str">
        <f>IF(AND('2.报价结算清单'!$P248&gt;0,'2.报价结算清单'!$B248&lt;&gt;0,'2.报价结算清单'!D248&lt;&gt;0),'2.报价结算清单'!D248,"")</f>
        <v/>
      </c>
      <c r="E242" s="216" t="str">
        <f>IF(AND('2.报价结算清单'!$P248&gt;0,'2.报价结算清单'!$B248&lt;&gt;0,'2.报价结算清单'!E248&lt;&gt;0),'2.报价结算清单'!E248,"")</f>
        <v/>
      </c>
      <c r="F242" s="233" t="str">
        <f>_xlfn.IFNA(IF($A242="","",IF(VLOOKUP($A242,'3.框架内物料'!$A:$I,2,0)="","",VLOOKUP($A242,'3.框架内物料'!$A:$I,2,0))),"")</f>
        <v/>
      </c>
      <c r="G242" s="214" t="str">
        <f>IF(AND('2.报价结算清单'!$P248&gt;0,'2.报价结算清单'!$B248&lt;&gt;0,'2.报价结算清单'!H248&lt;&gt;0),'2.报价结算清单'!H248,"")</f>
        <v/>
      </c>
      <c r="H242" s="234" t="str">
        <f>IF(AND('2.报价结算清单'!$P248&gt;0,'2.报价结算清单'!$B248&lt;&gt;0,'2.报价结算清单'!$F248&lt;&gt;0),'2.报价结算清单'!J248,"")</f>
        <v/>
      </c>
      <c r="I242" s="233" t="str">
        <f>IF(AND('2.报价结算清单'!$P248&gt;0,'2.报价结算清单'!$B248&lt;&gt;0,'2.报价结算清单'!$F248&lt;&gt;0),'2.报价结算清单'!L248,"")</f>
        <v/>
      </c>
      <c r="J242" s="233" t="str">
        <f>IF(AND('2.报价结算清单'!$P248&gt;0,'2.报价结算清单'!$B248&lt;&gt;0,'2.报价结算清单'!I248&lt;&gt;0),'2.报价结算清单'!I248,"")</f>
        <v/>
      </c>
      <c r="K242" s="233" t="str">
        <f>IF(AND('2.报价结算清单'!$P248&gt;0,'2.报价结算清单'!$B248&lt;&gt;0,'2.报价结算清单'!$F248&lt;&gt;0),'2.报价结算清单'!N248,"")</f>
        <v/>
      </c>
      <c r="L242" s="233" t="str">
        <f>IF(AND('2.报价结算清单'!$P248&gt;0,'2.报价结算清单'!$B248&lt;&gt;0,'2.报价结算清单'!I248&lt;&gt;0),"天","")</f>
        <v/>
      </c>
      <c r="M242" s="236" t="str">
        <f t="shared" si="10"/>
        <v/>
      </c>
      <c r="N242" s="216" t="str">
        <f t="shared" si="11"/>
        <v/>
      </c>
      <c r="O242" s="216" t="str">
        <f>IF(AND('2.报价结算清单'!$P248&gt;0,'2.报价结算清单'!$B248&lt;&gt;0,'2.报价结算清单'!S248&lt;&gt;0),'2.报价结算清单'!S248,"")</f>
        <v/>
      </c>
      <c r="P242" s="216" t="str">
        <f>IF(AND('2.报价结算清单'!$P248&gt;0,'2.报价结算清单'!$B248&lt;&gt;0,'2.报价结算清单'!T248&lt;&gt;0),'2.报价结算清单'!T248,"")</f>
        <v/>
      </c>
      <c r="Q242" s="216" t="str">
        <f>IF(F242="",J242,VLOOKUP(F242,框架条目清单!A:K,4,FALSE))</f>
        <v/>
      </c>
      <c r="R242" s="237" t="str">
        <f>IF($A242="","",'2.报价结算清单'!$K$86)</f>
        <v/>
      </c>
      <c r="S242" s="236" t="str">
        <f>IF($A242="","",'2.报价结算清单'!$E$86)</f>
        <v/>
      </c>
      <c r="T242" s="216" t="str">
        <f>IF(F242="","",VLOOKUP(F242,框架条目清单!A:K,7,FALSE))</f>
        <v/>
      </c>
      <c r="U242" s="216" t="str">
        <f>IF(F242="","",VLOOKUP(F242,框架条目清单!A:K,8,FALSE))</f>
        <v/>
      </c>
      <c r="V242" s="216" t="str">
        <f>IF(F242="","",VLOOKUP(F242,框架条目清单!A:K,9,FALSE))</f>
        <v/>
      </c>
    </row>
    <row r="243" spans="1:22">
      <c r="A243" s="216" t="str">
        <f>IF(AND('2.报价结算清单'!$P249&gt;0,'2.报价结算清单'!$B249&lt;&gt;0,'2.报价结算清单'!$F249&lt;&gt;0),'2.报价结算清单'!$F249,"")</f>
        <v/>
      </c>
      <c r="B243" s="216" t="str">
        <f>_xlfn.IFNA(VLOOKUP(A243,'3.框架内物料'!$A:$I,3,0),A243)</f>
        <v/>
      </c>
      <c r="C243" s="216" t="str">
        <f>IF(AND('2.报价结算清单'!$P249&gt;0,'2.报价结算清单'!$B249&lt;&gt;0,'2.报价结算清单'!C249&lt;&gt;0),'2.报价结算清单'!C249,"")</f>
        <v/>
      </c>
      <c r="D243" s="216" t="str">
        <f>IF(AND('2.报价结算清单'!$P249&gt;0,'2.报价结算清单'!$B249&lt;&gt;0,'2.报价结算清单'!D249&lt;&gt;0),'2.报价结算清单'!D249,"")</f>
        <v/>
      </c>
      <c r="E243" s="216" t="str">
        <f>IF(AND('2.报价结算清单'!$P249&gt;0,'2.报价结算清单'!$B249&lt;&gt;0,'2.报价结算清单'!E249&lt;&gt;0),'2.报价结算清单'!E249,"")</f>
        <v/>
      </c>
      <c r="F243" s="233" t="str">
        <f>_xlfn.IFNA(IF($A243="","",IF(VLOOKUP($A243,'3.框架内物料'!$A:$I,2,0)="","",VLOOKUP($A243,'3.框架内物料'!$A:$I,2,0))),"")</f>
        <v/>
      </c>
      <c r="G243" s="214" t="str">
        <f>IF(AND('2.报价结算清单'!$P249&gt;0,'2.报价结算清单'!$B249&lt;&gt;0,'2.报价结算清单'!H249&lt;&gt;0),'2.报价结算清单'!H249,"")</f>
        <v/>
      </c>
      <c r="H243" s="234" t="str">
        <f>IF(AND('2.报价结算清单'!$P249&gt;0,'2.报价结算清单'!$B249&lt;&gt;0,'2.报价结算清单'!$F249&lt;&gt;0),'2.报价结算清单'!J249,"")</f>
        <v/>
      </c>
      <c r="I243" s="233" t="str">
        <f>IF(AND('2.报价结算清单'!$P249&gt;0,'2.报价结算清单'!$B249&lt;&gt;0,'2.报价结算清单'!$F249&lt;&gt;0),'2.报价结算清单'!L249,"")</f>
        <v/>
      </c>
      <c r="J243" s="233" t="str">
        <f>IF(AND('2.报价结算清单'!$P249&gt;0,'2.报价结算清单'!$B249&lt;&gt;0,'2.报价结算清单'!I249&lt;&gt;0),'2.报价结算清单'!I249,"")</f>
        <v/>
      </c>
      <c r="K243" s="233" t="str">
        <f>IF(AND('2.报价结算清单'!$P249&gt;0,'2.报价结算清单'!$B249&lt;&gt;0,'2.报价结算清单'!$F249&lt;&gt;0),'2.报价结算清单'!N249,"")</f>
        <v/>
      </c>
      <c r="L243" s="233" t="str">
        <f>IF(AND('2.报价结算清单'!$P249&gt;0,'2.报价结算清单'!$B249&lt;&gt;0,'2.报价结算清单'!I249&lt;&gt;0),"天","")</f>
        <v/>
      </c>
      <c r="M243" s="236" t="str">
        <f t="shared" si="10"/>
        <v/>
      </c>
      <c r="N243" s="216" t="str">
        <f t="shared" si="11"/>
        <v/>
      </c>
      <c r="O243" s="216" t="str">
        <f>IF(AND('2.报价结算清单'!$P249&gt;0,'2.报价结算清单'!$B249&lt;&gt;0,'2.报价结算清单'!S249&lt;&gt;0),'2.报价结算清单'!S249,"")</f>
        <v/>
      </c>
      <c r="P243" s="216" t="str">
        <f>IF(AND('2.报价结算清单'!$P249&gt;0,'2.报价结算清单'!$B249&lt;&gt;0,'2.报价结算清单'!T249&lt;&gt;0),'2.报价结算清单'!T249,"")</f>
        <v/>
      </c>
      <c r="Q243" s="216" t="str">
        <f>IF(F243="",J243,VLOOKUP(F243,框架条目清单!A:K,4,FALSE))</f>
        <v/>
      </c>
      <c r="R243" s="237" t="str">
        <f>IF($A243="","",'2.报价结算清单'!$K$86)</f>
        <v/>
      </c>
      <c r="S243" s="236" t="str">
        <f>IF($A243="","",'2.报价结算清单'!$E$86)</f>
        <v/>
      </c>
      <c r="T243" s="216" t="str">
        <f>IF(F243="","",VLOOKUP(F243,框架条目清单!A:K,7,FALSE))</f>
        <v/>
      </c>
      <c r="U243" s="216" t="str">
        <f>IF(F243="","",VLOOKUP(F243,框架条目清单!A:K,8,FALSE))</f>
        <v/>
      </c>
      <c r="V243" s="216" t="str">
        <f>IF(F243="","",VLOOKUP(F243,框架条目清单!A:K,9,FALSE))</f>
        <v/>
      </c>
    </row>
    <row r="244" spans="1:22">
      <c r="A244" s="216" t="str">
        <f>IF(AND('2.报价结算清单'!$P250&gt;0,'2.报价结算清单'!$B250&lt;&gt;0,'2.报价结算清单'!$F250&lt;&gt;0),'2.报价结算清单'!$F250,"")</f>
        <v/>
      </c>
      <c r="B244" s="216" t="str">
        <f>_xlfn.IFNA(VLOOKUP(A244,'3.框架内物料'!$A:$I,3,0),A244)</f>
        <v/>
      </c>
      <c r="C244" s="216" t="str">
        <f>IF(AND('2.报价结算清单'!$P250&gt;0,'2.报价结算清单'!$B250&lt;&gt;0,'2.报价结算清单'!C250&lt;&gt;0),'2.报价结算清单'!C250,"")</f>
        <v/>
      </c>
      <c r="D244" s="216" t="str">
        <f>IF(AND('2.报价结算清单'!$P250&gt;0,'2.报价结算清单'!$B250&lt;&gt;0,'2.报价结算清单'!D250&lt;&gt;0),'2.报价结算清单'!D250,"")</f>
        <v/>
      </c>
      <c r="E244" s="216" t="str">
        <f>IF(AND('2.报价结算清单'!$P250&gt;0,'2.报价结算清单'!$B250&lt;&gt;0,'2.报价结算清单'!E250&lt;&gt;0),'2.报价结算清单'!E250,"")</f>
        <v/>
      </c>
      <c r="F244" s="233" t="str">
        <f>_xlfn.IFNA(IF($A244="","",IF(VLOOKUP($A244,'3.框架内物料'!$A:$I,2,0)="","",VLOOKUP($A244,'3.框架内物料'!$A:$I,2,0))),"")</f>
        <v/>
      </c>
      <c r="G244" s="214" t="str">
        <f>IF(AND('2.报价结算清单'!$P250&gt;0,'2.报价结算清单'!$B250&lt;&gt;0,'2.报价结算清单'!H250&lt;&gt;0),'2.报价结算清单'!H250,"")</f>
        <v/>
      </c>
      <c r="H244" s="234" t="str">
        <f>IF(AND('2.报价结算清单'!$P250&gt;0,'2.报价结算清单'!$B250&lt;&gt;0,'2.报价结算清单'!$F250&lt;&gt;0),'2.报价结算清单'!J250,"")</f>
        <v/>
      </c>
      <c r="I244" s="233" t="str">
        <f>IF(AND('2.报价结算清单'!$P250&gt;0,'2.报价结算清单'!$B250&lt;&gt;0,'2.报价结算清单'!$F250&lt;&gt;0),'2.报价结算清单'!L250,"")</f>
        <v/>
      </c>
      <c r="J244" s="233" t="str">
        <f>IF(AND('2.报价结算清单'!$P250&gt;0,'2.报价结算清单'!$B250&lt;&gt;0,'2.报价结算清单'!I250&lt;&gt;0),'2.报价结算清单'!I250,"")</f>
        <v/>
      </c>
      <c r="K244" s="233" t="str">
        <f>IF(AND('2.报价结算清单'!$P250&gt;0,'2.报价结算清单'!$B250&lt;&gt;0,'2.报价结算清单'!$F250&lt;&gt;0),'2.报价结算清单'!N250,"")</f>
        <v/>
      </c>
      <c r="L244" s="233" t="str">
        <f>IF(AND('2.报价结算清单'!$P250&gt;0,'2.报价结算清单'!$B250&lt;&gt;0,'2.报价结算清单'!I250&lt;&gt;0),"天","")</f>
        <v/>
      </c>
      <c r="M244" s="236" t="str">
        <f t="shared" si="10"/>
        <v/>
      </c>
      <c r="N244" s="216" t="str">
        <f t="shared" si="11"/>
        <v/>
      </c>
      <c r="O244" s="216" t="str">
        <f>IF(AND('2.报价结算清单'!$P250&gt;0,'2.报价结算清单'!$B250&lt;&gt;0,'2.报价结算清单'!S250&lt;&gt;0),'2.报价结算清单'!S250,"")</f>
        <v/>
      </c>
      <c r="P244" s="216" t="str">
        <f>IF(AND('2.报价结算清单'!$P250&gt;0,'2.报价结算清单'!$B250&lt;&gt;0,'2.报价结算清单'!T250&lt;&gt;0),'2.报价结算清单'!T250,"")</f>
        <v/>
      </c>
      <c r="Q244" s="216" t="str">
        <f>IF(F244="",J244,VLOOKUP(F244,框架条目清单!A:K,4,FALSE))</f>
        <v/>
      </c>
      <c r="R244" s="237" t="str">
        <f>IF($A244="","",'2.报价结算清单'!$K$86)</f>
        <v/>
      </c>
      <c r="S244" s="236" t="str">
        <f>IF($A244="","",'2.报价结算清单'!$E$86)</f>
        <v/>
      </c>
      <c r="T244" s="216" t="str">
        <f>IF(F244="","",VLOOKUP(F244,框架条目清单!A:K,7,FALSE))</f>
        <v/>
      </c>
      <c r="U244" s="216" t="str">
        <f>IF(F244="","",VLOOKUP(F244,框架条目清单!A:K,8,FALSE))</f>
        <v/>
      </c>
      <c r="V244" s="216" t="str">
        <f>IF(F244="","",VLOOKUP(F244,框架条目清单!A:K,9,FALSE))</f>
        <v/>
      </c>
    </row>
    <row r="245" spans="1:22">
      <c r="A245" s="216" t="str">
        <f>IF(AND('2.报价结算清单'!$P251&gt;0,'2.报价结算清单'!$B251&lt;&gt;0,'2.报价结算清单'!$F251&lt;&gt;0),'2.报价结算清单'!$F251,"")</f>
        <v/>
      </c>
      <c r="B245" s="216" t="str">
        <f>_xlfn.IFNA(VLOOKUP(A245,'3.框架内物料'!$A:$I,3,0),A245)</f>
        <v/>
      </c>
      <c r="C245" s="216" t="str">
        <f>IF(AND('2.报价结算清单'!$P251&gt;0,'2.报价结算清单'!$B251&lt;&gt;0,'2.报价结算清单'!C251&lt;&gt;0),'2.报价结算清单'!C251,"")</f>
        <v/>
      </c>
      <c r="D245" s="216" t="str">
        <f>IF(AND('2.报价结算清单'!$P251&gt;0,'2.报价结算清单'!$B251&lt;&gt;0,'2.报价结算清单'!D251&lt;&gt;0),'2.报价结算清单'!D251,"")</f>
        <v/>
      </c>
      <c r="E245" s="216" t="str">
        <f>IF(AND('2.报价结算清单'!$P251&gt;0,'2.报价结算清单'!$B251&lt;&gt;0,'2.报价结算清单'!E251&lt;&gt;0),'2.报价结算清单'!E251,"")</f>
        <v/>
      </c>
      <c r="F245" s="233" t="str">
        <f>_xlfn.IFNA(IF($A245="","",IF(VLOOKUP($A245,'3.框架内物料'!$A:$I,2,0)="","",VLOOKUP($A245,'3.框架内物料'!$A:$I,2,0))),"")</f>
        <v/>
      </c>
      <c r="G245" s="214" t="str">
        <f>IF(AND('2.报价结算清单'!$P251&gt;0,'2.报价结算清单'!$B251&lt;&gt;0,'2.报价结算清单'!H251&lt;&gt;0),'2.报价结算清单'!H251,"")</f>
        <v/>
      </c>
      <c r="H245" s="234" t="str">
        <f>IF(AND('2.报价结算清单'!$P251&gt;0,'2.报价结算清单'!$B251&lt;&gt;0,'2.报价结算清单'!$F251&lt;&gt;0),'2.报价结算清单'!J251,"")</f>
        <v/>
      </c>
      <c r="I245" s="233" t="str">
        <f>IF(AND('2.报价结算清单'!$P251&gt;0,'2.报价结算清单'!$B251&lt;&gt;0,'2.报价结算清单'!$F251&lt;&gt;0),'2.报价结算清单'!L251,"")</f>
        <v/>
      </c>
      <c r="J245" s="233" t="str">
        <f>IF(AND('2.报价结算清单'!$P251&gt;0,'2.报价结算清单'!$B251&lt;&gt;0,'2.报价结算清单'!I251&lt;&gt;0),'2.报价结算清单'!I251,"")</f>
        <v/>
      </c>
      <c r="K245" s="233" t="str">
        <f>IF(AND('2.报价结算清单'!$P251&gt;0,'2.报价结算清单'!$B251&lt;&gt;0,'2.报价结算清单'!$F251&lt;&gt;0),'2.报价结算清单'!N251,"")</f>
        <v/>
      </c>
      <c r="L245" s="233" t="str">
        <f>IF(AND('2.报价结算清单'!$P251&gt;0,'2.报价结算清单'!$B251&lt;&gt;0,'2.报价结算清单'!I251&lt;&gt;0),"天","")</f>
        <v/>
      </c>
      <c r="M245" s="236" t="str">
        <f t="shared" si="10"/>
        <v/>
      </c>
      <c r="N245" s="216" t="str">
        <f t="shared" si="11"/>
        <v/>
      </c>
      <c r="O245" s="216" t="str">
        <f>IF(AND('2.报价结算清单'!$P251&gt;0,'2.报价结算清单'!$B251&lt;&gt;0,'2.报价结算清单'!S251&lt;&gt;0),'2.报价结算清单'!S251,"")</f>
        <v/>
      </c>
      <c r="P245" s="216" t="str">
        <f>IF(AND('2.报价结算清单'!$P251&gt;0,'2.报价结算清单'!$B251&lt;&gt;0,'2.报价结算清单'!T251&lt;&gt;0),'2.报价结算清单'!T251,"")</f>
        <v/>
      </c>
      <c r="Q245" s="216" t="str">
        <f>IF(F245="",J245,VLOOKUP(F245,框架条目清单!A:K,4,FALSE))</f>
        <v/>
      </c>
      <c r="R245" s="237" t="str">
        <f>IF($A245="","",'2.报价结算清单'!$K$86)</f>
        <v/>
      </c>
      <c r="S245" s="236" t="str">
        <f>IF($A245="","",'2.报价结算清单'!$E$86)</f>
        <v/>
      </c>
      <c r="T245" s="216" t="str">
        <f>IF(F245="","",VLOOKUP(F245,框架条目清单!A:K,7,FALSE))</f>
        <v/>
      </c>
      <c r="U245" s="216" t="str">
        <f>IF(F245="","",VLOOKUP(F245,框架条目清单!A:K,8,FALSE))</f>
        <v/>
      </c>
      <c r="V245" s="216" t="str">
        <f>IF(F245="","",VLOOKUP(F245,框架条目清单!A:K,9,FALSE))</f>
        <v/>
      </c>
    </row>
    <row r="246" spans="1:22">
      <c r="A246" s="216" t="str">
        <f>IF(AND('2.报价结算清单'!$P252&gt;0,'2.报价结算清单'!$B252&lt;&gt;0,'2.报价结算清单'!$F252&lt;&gt;0),'2.报价结算清单'!$F252,"")</f>
        <v/>
      </c>
      <c r="B246" s="216" t="str">
        <f>_xlfn.IFNA(VLOOKUP(A246,'3.框架内物料'!$A:$I,3,0),A246)</f>
        <v/>
      </c>
      <c r="C246" s="216" t="str">
        <f>IF(AND('2.报价结算清单'!$P252&gt;0,'2.报价结算清单'!$B252&lt;&gt;0,'2.报价结算清单'!C252&lt;&gt;0),'2.报价结算清单'!C252,"")</f>
        <v/>
      </c>
      <c r="D246" s="216" t="str">
        <f>IF(AND('2.报价结算清单'!$P252&gt;0,'2.报价结算清单'!$B252&lt;&gt;0,'2.报价结算清单'!D252&lt;&gt;0),'2.报价结算清单'!D252,"")</f>
        <v/>
      </c>
      <c r="E246" s="216" t="str">
        <f>IF(AND('2.报价结算清单'!$P252&gt;0,'2.报价结算清单'!$B252&lt;&gt;0,'2.报价结算清单'!E252&lt;&gt;0),'2.报价结算清单'!E252,"")</f>
        <v/>
      </c>
      <c r="F246" s="233" t="str">
        <f>_xlfn.IFNA(IF($A246="","",IF(VLOOKUP($A246,'3.框架内物料'!$A:$I,2,0)="","",VLOOKUP($A246,'3.框架内物料'!$A:$I,2,0))),"")</f>
        <v/>
      </c>
      <c r="G246" s="214" t="str">
        <f>IF(AND('2.报价结算清单'!$P252&gt;0,'2.报价结算清单'!$B252&lt;&gt;0,'2.报价结算清单'!H252&lt;&gt;0),'2.报价结算清单'!H252,"")</f>
        <v/>
      </c>
      <c r="H246" s="234" t="str">
        <f>IF(AND('2.报价结算清单'!$P252&gt;0,'2.报价结算清单'!$B252&lt;&gt;0,'2.报价结算清单'!$F252&lt;&gt;0),'2.报价结算清单'!J252,"")</f>
        <v/>
      </c>
      <c r="I246" s="233" t="str">
        <f>IF(AND('2.报价结算清单'!$P252&gt;0,'2.报价结算清单'!$B252&lt;&gt;0,'2.报价结算清单'!$F252&lt;&gt;0),'2.报价结算清单'!L252,"")</f>
        <v/>
      </c>
      <c r="J246" s="233" t="str">
        <f>IF(AND('2.报价结算清单'!$P252&gt;0,'2.报价结算清单'!$B252&lt;&gt;0,'2.报价结算清单'!I252&lt;&gt;0),'2.报价结算清单'!I252,"")</f>
        <v/>
      </c>
      <c r="K246" s="233" t="str">
        <f>IF(AND('2.报价结算清单'!$P252&gt;0,'2.报价结算清单'!$B252&lt;&gt;0,'2.报价结算清单'!$F252&lt;&gt;0),'2.报价结算清单'!N252,"")</f>
        <v/>
      </c>
      <c r="L246" s="233" t="str">
        <f>IF(AND('2.报价结算清单'!$P252&gt;0,'2.报价结算清单'!$B252&lt;&gt;0,'2.报价结算清单'!I252&lt;&gt;0),"天","")</f>
        <v/>
      </c>
      <c r="M246" s="236" t="str">
        <f t="shared" si="10"/>
        <v/>
      </c>
      <c r="N246" s="216" t="str">
        <f t="shared" si="11"/>
        <v/>
      </c>
      <c r="O246" s="216" t="str">
        <f>IF(AND('2.报价结算清单'!$P252&gt;0,'2.报价结算清单'!$B252&lt;&gt;0,'2.报价结算清单'!S252&lt;&gt;0),'2.报价结算清单'!S252,"")</f>
        <v/>
      </c>
      <c r="P246" s="216" t="str">
        <f>IF(AND('2.报价结算清单'!$P252&gt;0,'2.报价结算清单'!$B252&lt;&gt;0,'2.报价结算清单'!T252&lt;&gt;0),'2.报价结算清单'!T252,"")</f>
        <v/>
      </c>
      <c r="Q246" s="216" t="str">
        <f>IF(F246="",J246,VLOOKUP(F246,框架条目清单!A:K,4,FALSE))</f>
        <v/>
      </c>
      <c r="R246" s="237" t="str">
        <f>IF($A246="","",'2.报价结算清单'!$K$86)</f>
        <v/>
      </c>
      <c r="S246" s="236" t="str">
        <f>IF($A246="","",'2.报价结算清单'!$E$86)</f>
        <v/>
      </c>
      <c r="T246" s="216" t="str">
        <f>IF(F246="","",VLOOKUP(F246,框架条目清单!A:K,7,FALSE))</f>
        <v/>
      </c>
      <c r="U246" s="216" t="str">
        <f>IF(F246="","",VLOOKUP(F246,框架条目清单!A:K,8,FALSE))</f>
        <v/>
      </c>
      <c r="V246" s="216" t="str">
        <f>IF(F246="","",VLOOKUP(F246,框架条目清单!A:K,9,FALSE))</f>
        <v/>
      </c>
    </row>
    <row r="247" spans="1:22">
      <c r="A247" s="216" t="str">
        <f>IF(AND('2.报价结算清单'!$P253&gt;0,'2.报价结算清单'!$B253&lt;&gt;0,'2.报价结算清单'!$F253&lt;&gt;0),'2.报价结算清单'!$F253,"")</f>
        <v/>
      </c>
      <c r="B247" s="216" t="str">
        <f>_xlfn.IFNA(VLOOKUP(A247,'3.框架内物料'!$A:$I,3,0),A247)</f>
        <v/>
      </c>
      <c r="C247" s="216" t="str">
        <f>IF(AND('2.报价结算清单'!$P253&gt;0,'2.报价结算清单'!$B253&lt;&gt;0,'2.报价结算清单'!C253&lt;&gt;0),'2.报价结算清单'!C253,"")</f>
        <v/>
      </c>
      <c r="D247" s="216" t="str">
        <f>IF(AND('2.报价结算清单'!$P253&gt;0,'2.报价结算清单'!$B253&lt;&gt;0,'2.报价结算清单'!D253&lt;&gt;0),'2.报价结算清单'!D253,"")</f>
        <v/>
      </c>
      <c r="E247" s="216" t="str">
        <f>IF(AND('2.报价结算清单'!$P253&gt;0,'2.报价结算清单'!$B253&lt;&gt;0,'2.报价结算清单'!E253&lt;&gt;0),'2.报价结算清单'!E253,"")</f>
        <v/>
      </c>
      <c r="F247" s="233" t="str">
        <f>_xlfn.IFNA(IF($A247="","",IF(VLOOKUP($A247,'3.框架内物料'!$A:$I,2,0)="","",VLOOKUP($A247,'3.框架内物料'!$A:$I,2,0))),"")</f>
        <v/>
      </c>
      <c r="G247" s="214" t="str">
        <f>IF(AND('2.报价结算清单'!$P253&gt;0,'2.报价结算清单'!$B253&lt;&gt;0,'2.报价结算清单'!H253&lt;&gt;0),'2.报价结算清单'!H253,"")</f>
        <v/>
      </c>
      <c r="H247" s="234" t="str">
        <f>IF(AND('2.报价结算清单'!$P253&gt;0,'2.报价结算清单'!$B253&lt;&gt;0,'2.报价结算清单'!$F253&lt;&gt;0),'2.报价结算清单'!J253,"")</f>
        <v/>
      </c>
      <c r="I247" s="233" t="str">
        <f>IF(AND('2.报价结算清单'!$P253&gt;0,'2.报价结算清单'!$B253&lt;&gt;0,'2.报价结算清单'!$F253&lt;&gt;0),'2.报价结算清单'!L253,"")</f>
        <v/>
      </c>
      <c r="J247" s="233" t="str">
        <f>IF(AND('2.报价结算清单'!$P253&gt;0,'2.报价结算清单'!$B253&lt;&gt;0,'2.报价结算清单'!I253&lt;&gt;0),'2.报价结算清单'!I253,"")</f>
        <v/>
      </c>
      <c r="K247" s="233" t="str">
        <f>IF(AND('2.报价结算清单'!$P253&gt;0,'2.报价结算清单'!$B253&lt;&gt;0,'2.报价结算清单'!$F253&lt;&gt;0),'2.报价结算清单'!N253,"")</f>
        <v/>
      </c>
      <c r="L247" s="233" t="str">
        <f>IF(AND('2.报价结算清单'!$P253&gt;0,'2.报价结算清单'!$B253&lt;&gt;0,'2.报价结算清单'!I253&lt;&gt;0),"天","")</f>
        <v/>
      </c>
      <c r="M247" s="236" t="str">
        <f t="shared" si="10"/>
        <v/>
      </c>
      <c r="N247" s="216" t="str">
        <f t="shared" si="11"/>
        <v/>
      </c>
      <c r="O247" s="216" t="str">
        <f>IF(AND('2.报价结算清单'!$P253&gt;0,'2.报价结算清单'!$B253&lt;&gt;0,'2.报价结算清单'!S253&lt;&gt;0),'2.报价结算清单'!S253,"")</f>
        <v/>
      </c>
      <c r="P247" s="216" t="str">
        <f>IF(AND('2.报价结算清单'!$P253&gt;0,'2.报价结算清单'!$B253&lt;&gt;0,'2.报价结算清单'!T253&lt;&gt;0),'2.报价结算清单'!T253,"")</f>
        <v/>
      </c>
      <c r="Q247" s="216" t="str">
        <f>IF(F247="",J247,VLOOKUP(F247,框架条目清单!A:K,4,FALSE))</f>
        <v/>
      </c>
      <c r="R247" s="237" t="str">
        <f>IF($A247="","",'2.报价结算清单'!$K$86)</f>
        <v/>
      </c>
      <c r="S247" s="236" t="str">
        <f>IF($A247="","",'2.报价结算清单'!$E$86)</f>
        <v/>
      </c>
      <c r="T247" s="216" t="str">
        <f>IF(F247="","",VLOOKUP(F247,框架条目清单!A:K,7,FALSE))</f>
        <v/>
      </c>
      <c r="U247" s="216" t="str">
        <f>IF(F247="","",VLOOKUP(F247,框架条目清单!A:K,8,FALSE))</f>
        <v/>
      </c>
      <c r="V247" s="216" t="str">
        <f>IF(F247="","",VLOOKUP(F247,框架条目清单!A:K,9,FALSE))</f>
        <v/>
      </c>
    </row>
    <row r="248" spans="1:22">
      <c r="A248" s="216" t="str">
        <f>IF(AND('2.报价结算清单'!$P254&gt;0,'2.报价结算清单'!$B254&lt;&gt;0,'2.报价结算清单'!$F254&lt;&gt;0),'2.报价结算清单'!$F254,"")</f>
        <v/>
      </c>
      <c r="B248" s="216" t="str">
        <f>_xlfn.IFNA(VLOOKUP(A248,'3.框架内物料'!$A:$I,3,0),A248)</f>
        <v/>
      </c>
      <c r="C248" s="216" t="str">
        <f>IF(AND('2.报价结算清单'!$P254&gt;0,'2.报价结算清单'!$B254&lt;&gt;0,'2.报价结算清单'!C254&lt;&gt;0),'2.报价结算清单'!C254,"")</f>
        <v/>
      </c>
      <c r="D248" s="216" t="str">
        <f>IF(AND('2.报价结算清单'!$P254&gt;0,'2.报价结算清单'!$B254&lt;&gt;0,'2.报价结算清单'!D254&lt;&gt;0),'2.报价结算清单'!D254,"")</f>
        <v/>
      </c>
      <c r="E248" s="216" t="str">
        <f>IF(AND('2.报价结算清单'!$P254&gt;0,'2.报价结算清单'!$B254&lt;&gt;0,'2.报价结算清单'!E254&lt;&gt;0),'2.报价结算清单'!E254,"")</f>
        <v/>
      </c>
      <c r="F248" s="233" t="str">
        <f>_xlfn.IFNA(IF($A248="","",IF(VLOOKUP($A248,'3.框架内物料'!$A:$I,2,0)="","",VLOOKUP($A248,'3.框架内物料'!$A:$I,2,0))),"")</f>
        <v/>
      </c>
      <c r="G248" s="214" t="str">
        <f>IF(AND('2.报价结算清单'!$P254&gt;0,'2.报价结算清单'!$B254&lt;&gt;0,'2.报价结算清单'!H254&lt;&gt;0),'2.报价结算清单'!H254,"")</f>
        <v/>
      </c>
      <c r="H248" s="234" t="str">
        <f>IF(AND('2.报价结算清单'!$P254&gt;0,'2.报价结算清单'!$B254&lt;&gt;0,'2.报价结算清单'!$F254&lt;&gt;0),'2.报价结算清单'!J254,"")</f>
        <v/>
      </c>
      <c r="I248" s="233" t="str">
        <f>IF(AND('2.报价结算清单'!$P254&gt;0,'2.报价结算清单'!$B254&lt;&gt;0,'2.报价结算清单'!$F254&lt;&gt;0),'2.报价结算清单'!L254,"")</f>
        <v/>
      </c>
      <c r="J248" s="233" t="str">
        <f>IF(AND('2.报价结算清单'!$P254&gt;0,'2.报价结算清单'!$B254&lt;&gt;0,'2.报价结算清单'!I254&lt;&gt;0),'2.报价结算清单'!I254,"")</f>
        <v/>
      </c>
      <c r="K248" s="233" t="str">
        <f>IF(AND('2.报价结算清单'!$P254&gt;0,'2.报价结算清单'!$B254&lt;&gt;0,'2.报价结算清单'!$F254&lt;&gt;0),'2.报价结算清单'!N254,"")</f>
        <v/>
      </c>
      <c r="L248" s="233" t="str">
        <f>IF(AND('2.报价结算清单'!$P254&gt;0,'2.报价结算清单'!$B254&lt;&gt;0,'2.报价结算清单'!I254&lt;&gt;0),"天","")</f>
        <v/>
      </c>
      <c r="M248" s="236" t="str">
        <f t="shared" si="10"/>
        <v/>
      </c>
      <c r="N248" s="216" t="str">
        <f t="shared" si="11"/>
        <v/>
      </c>
      <c r="O248" s="216" t="str">
        <f>IF(AND('2.报价结算清单'!$P254&gt;0,'2.报价结算清单'!$B254&lt;&gt;0,'2.报价结算清单'!S254&lt;&gt;0),'2.报价结算清单'!S254,"")</f>
        <v/>
      </c>
      <c r="P248" s="216" t="str">
        <f>IF(AND('2.报价结算清单'!$P254&gt;0,'2.报价结算清单'!$B254&lt;&gt;0,'2.报价结算清单'!T254&lt;&gt;0),'2.报价结算清单'!T254,"")</f>
        <v/>
      </c>
      <c r="Q248" s="216" t="str">
        <f>IF(F248="",J248,VLOOKUP(F248,框架条目清单!A:K,4,FALSE))</f>
        <v/>
      </c>
      <c r="R248" s="237" t="str">
        <f>IF($A248="","",'2.报价结算清单'!$K$86)</f>
        <v/>
      </c>
      <c r="S248" s="236" t="str">
        <f>IF($A248="","",'2.报价结算清单'!$E$86)</f>
        <v/>
      </c>
      <c r="T248" s="216" t="str">
        <f>IF(F248="","",VLOOKUP(F248,框架条目清单!A:K,7,FALSE))</f>
        <v/>
      </c>
      <c r="U248" s="216" t="str">
        <f>IF(F248="","",VLOOKUP(F248,框架条目清单!A:K,8,FALSE))</f>
        <v/>
      </c>
      <c r="V248" s="216" t="str">
        <f>IF(F248="","",VLOOKUP(F248,框架条目清单!A:K,9,FALSE))</f>
        <v/>
      </c>
    </row>
    <row r="249" spans="1:22">
      <c r="A249" s="216" t="str">
        <f>IF(AND('2.报价结算清单'!$P255&gt;0,'2.报价结算清单'!$B255&lt;&gt;0,'2.报价结算清单'!$F255&lt;&gt;0),'2.报价结算清单'!$F255,"")</f>
        <v/>
      </c>
      <c r="B249" s="216" t="str">
        <f>_xlfn.IFNA(VLOOKUP(A249,'3.框架内物料'!$A:$I,3,0),A249)</f>
        <v/>
      </c>
      <c r="C249" s="216" t="str">
        <f>IF(AND('2.报价结算清单'!$P255&gt;0,'2.报价结算清单'!$B255&lt;&gt;0,'2.报价结算清单'!C255&lt;&gt;0),'2.报价结算清单'!C255,"")</f>
        <v/>
      </c>
      <c r="D249" s="216" t="str">
        <f>IF(AND('2.报价结算清单'!$P255&gt;0,'2.报价结算清单'!$B255&lt;&gt;0,'2.报价结算清单'!D255&lt;&gt;0),'2.报价结算清单'!D255,"")</f>
        <v/>
      </c>
      <c r="E249" s="216" t="str">
        <f>IF(AND('2.报价结算清单'!$P255&gt;0,'2.报价结算清单'!$B255&lt;&gt;0,'2.报价结算清单'!E255&lt;&gt;0),'2.报价结算清单'!E255,"")</f>
        <v/>
      </c>
      <c r="F249" s="233" t="str">
        <f>_xlfn.IFNA(IF($A249="","",IF(VLOOKUP($A249,'3.框架内物料'!$A:$I,2,0)="","",VLOOKUP($A249,'3.框架内物料'!$A:$I,2,0))),"")</f>
        <v/>
      </c>
      <c r="G249" s="214" t="str">
        <f>IF(AND('2.报价结算清单'!$P255&gt;0,'2.报价结算清单'!$B255&lt;&gt;0,'2.报价结算清单'!H255&lt;&gt;0),'2.报价结算清单'!H255,"")</f>
        <v/>
      </c>
      <c r="H249" s="234" t="str">
        <f>IF(AND('2.报价结算清单'!$P255&gt;0,'2.报价结算清单'!$B255&lt;&gt;0,'2.报价结算清单'!$F255&lt;&gt;0),'2.报价结算清单'!J255,"")</f>
        <v/>
      </c>
      <c r="I249" s="233" t="str">
        <f>IF(AND('2.报价结算清单'!$P255&gt;0,'2.报价结算清单'!$B255&lt;&gt;0,'2.报价结算清单'!$F255&lt;&gt;0),'2.报价结算清单'!L255,"")</f>
        <v/>
      </c>
      <c r="J249" s="233" t="str">
        <f>IF(AND('2.报价结算清单'!$P255&gt;0,'2.报价结算清单'!$B255&lt;&gt;0,'2.报价结算清单'!I255&lt;&gt;0),'2.报价结算清单'!I255,"")</f>
        <v/>
      </c>
      <c r="K249" s="233" t="str">
        <f>IF(AND('2.报价结算清单'!$P255&gt;0,'2.报价结算清单'!$B255&lt;&gt;0,'2.报价结算清单'!$F255&lt;&gt;0),'2.报价结算清单'!N255,"")</f>
        <v/>
      </c>
      <c r="L249" s="233" t="str">
        <f>IF(AND('2.报价结算清单'!$P255&gt;0,'2.报价结算清单'!$B255&lt;&gt;0,'2.报价结算清单'!I255&lt;&gt;0),"天","")</f>
        <v/>
      </c>
      <c r="M249" s="236" t="str">
        <f t="shared" si="10"/>
        <v/>
      </c>
      <c r="N249" s="216" t="str">
        <f t="shared" si="11"/>
        <v/>
      </c>
      <c r="O249" s="216" t="str">
        <f>IF(AND('2.报价结算清单'!$P255&gt;0,'2.报价结算清单'!$B255&lt;&gt;0,'2.报价结算清单'!S255&lt;&gt;0),'2.报价结算清单'!S255,"")</f>
        <v/>
      </c>
      <c r="P249" s="216" t="str">
        <f>IF(AND('2.报价结算清单'!$P255&gt;0,'2.报价结算清单'!$B255&lt;&gt;0,'2.报价结算清单'!T255&lt;&gt;0),'2.报价结算清单'!T255,"")</f>
        <v/>
      </c>
      <c r="Q249" s="216" t="str">
        <f>IF(F249="",J249,VLOOKUP(F249,框架条目清单!A:K,4,FALSE))</f>
        <v/>
      </c>
      <c r="R249" s="237" t="str">
        <f>IF($A249="","",'2.报价结算清单'!$K$86)</f>
        <v/>
      </c>
      <c r="S249" s="236" t="str">
        <f>IF($A249="","",'2.报价结算清单'!$E$86)</f>
        <v/>
      </c>
      <c r="T249" s="216" t="str">
        <f>IF(F249="","",VLOOKUP(F249,框架条目清单!A:K,7,FALSE))</f>
        <v/>
      </c>
      <c r="U249" s="216" t="str">
        <f>IF(F249="","",VLOOKUP(F249,框架条目清单!A:K,8,FALSE))</f>
        <v/>
      </c>
      <c r="V249" s="216" t="str">
        <f>IF(F249="","",VLOOKUP(F249,框架条目清单!A:K,9,FALSE))</f>
        <v/>
      </c>
    </row>
    <row r="250" spans="1:22">
      <c r="A250" s="216" t="str">
        <f>IF(AND('2.报价结算清单'!$P256&gt;0,'2.报价结算清单'!$B256&lt;&gt;0,'2.报价结算清单'!$F256&lt;&gt;0),'2.报价结算清单'!$F256,"")</f>
        <v/>
      </c>
      <c r="B250" s="216" t="str">
        <f>_xlfn.IFNA(VLOOKUP(A250,'3.框架内物料'!$A:$I,3,0),A250)</f>
        <v/>
      </c>
      <c r="C250" s="216" t="str">
        <f>IF(AND('2.报价结算清单'!$P256&gt;0,'2.报价结算清单'!$B256&lt;&gt;0,'2.报价结算清单'!C256&lt;&gt;0),'2.报价结算清单'!C256,"")</f>
        <v/>
      </c>
      <c r="D250" s="216" t="str">
        <f>IF(AND('2.报价结算清单'!$P256&gt;0,'2.报价结算清单'!$B256&lt;&gt;0,'2.报价结算清单'!D256&lt;&gt;0),'2.报价结算清单'!D256,"")</f>
        <v/>
      </c>
      <c r="E250" s="216" t="str">
        <f>IF(AND('2.报价结算清单'!$P256&gt;0,'2.报价结算清单'!$B256&lt;&gt;0,'2.报价结算清单'!E256&lt;&gt;0),'2.报价结算清单'!E256,"")</f>
        <v/>
      </c>
      <c r="F250" s="233" t="str">
        <f>_xlfn.IFNA(IF($A250="","",IF(VLOOKUP($A250,'3.框架内物料'!$A:$I,2,0)="","",VLOOKUP($A250,'3.框架内物料'!$A:$I,2,0))),"")</f>
        <v/>
      </c>
      <c r="G250" s="214" t="str">
        <f>IF(AND('2.报价结算清单'!$P256&gt;0,'2.报价结算清单'!$B256&lt;&gt;0,'2.报价结算清单'!H256&lt;&gt;0),'2.报价结算清单'!H256,"")</f>
        <v/>
      </c>
      <c r="H250" s="234" t="str">
        <f>IF(AND('2.报价结算清单'!$P256&gt;0,'2.报价结算清单'!$B256&lt;&gt;0,'2.报价结算清单'!$F256&lt;&gt;0),'2.报价结算清单'!J256,"")</f>
        <v/>
      </c>
      <c r="I250" s="233" t="str">
        <f>IF(AND('2.报价结算清单'!$P256&gt;0,'2.报价结算清单'!$B256&lt;&gt;0,'2.报价结算清单'!$F256&lt;&gt;0),'2.报价结算清单'!L256,"")</f>
        <v/>
      </c>
      <c r="J250" s="233" t="str">
        <f>IF(AND('2.报价结算清单'!$P256&gt;0,'2.报价结算清单'!$B256&lt;&gt;0,'2.报价结算清单'!I256&lt;&gt;0),'2.报价结算清单'!I256,"")</f>
        <v/>
      </c>
      <c r="K250" s="233" t="str">
        <f>IF(AND('2.报价结算清单'!$P256&gt;0,'2.报价结算清单'!$B256&lt;&gt;0,'2.报价结算清单'!$F256&lt;&gt;0),'2.报价结算清单'!N256,"")</f>
        <v/>
      </c>
      <c r="L250" s="233" t="str">
        <f>IF(AND('2.报价结算清单'!$P256&gt;0,'2.报价结算清单'!$B256&lt;&gt;0,'2.报价结算清单'!I256&lt;&gt;0),"天","")</f>
        <v/>
      </c>
      <c r="M250" s="236" t="str">
        <f t="shared" si="10"/>
        <v/>
      </c>
      <c r="N250" s="216" t="str">
        <f t="shared" si="11"/>
        <v/>
      </c>
      <c r="O250" s="216" t="str">
        <f>IF(AND('2.报价结算清单'!$P256&gt;0,'2.报价结算清单'!$B256&lt;&gt;0,'2.报价结算清单'!S256&lt;&gt;0),'2.报价结算清单'!S256,"")</f>
        <v/>
      </c>
      <c r="P250" s="216" t="str">
        <f>IF(AND('2.报价结算清单'!$P256&gt;0,'2.报价结算清单'!$B256&lt;&gt;0,'2.报价结算清单'!T256&lt;&gt;0),'2.报价结算清单'!T256,"")</f>
        <v/>
      </c>
      <c r="Q250" s="216" t="str">
        <f>IF(F250="",J250,VLOOKUP(F250,框架条目清单!A:K,4,FALSE))</f>
        <v/>
      </c>
      <c r="R250" s="237" t="str">
        <f>IF($A250="","",'2.报价结算清单'!$K$86)</f>
        <v/>
      </c>
      <c r="S250" s="236" t="str">
        <f>IF($A250="","",'2.报价结算清单'!$E$86)</f>
        <v/>
      </c>
      <c r="T250" s="216" t="str">
        <f>IF(F250="","",VLOOKUP(F250,框架条目清单!A:K,7,FALSE))</f>
        <v/>
      </c>
      <c r="U250" s="216" t="str">
        <f>IF(F250="","",VLOOKUP(F250,框架条目清单!A:K,8,FALSE))</f>
        <v/>
      </c>
      <c r="V250" s="216" t="str">
        <f>IF(F250="","",VLOOKUP(F250,框架条目清单!A:K,9,FALSE))</f>
        <v/>
      </c>
    </row>
    <row r="251" spans="1:22">
      <c r="A251" s="216" t="str">
        <f>IF(AND('2.报价结算清单'!$P257&gt;0,'2.报价结算清单'!$B257&lt;&gt;0,'2.报价结算清单'!$F257&lt;&gt;0),'2.报价结算清单'!$F257,"")</f>
        <v/>
      </c>
      <c r="B251" s="216" t="str">
        <f>_xlfn.IFNA(VLOOKUP(A251,'3.框架内物料'!$A:$I,3,0),A251)</f>
        <v/>
      </c>
      <c r="C251" s="216" t="str">
        <f>IF(AND('2.报价结算清单'!$P257&gt;0,'2.报价结算清单'!$B257&lt;&gt;0,'2.报价结算清单'!C257&lt;&gt;0),'2.报价结算清单'!C257,"")</f>
        <v/>
      </c>
      <c r="D251" s="216" t="str">
        <f>IF(AND('2.报价结算清单'!$P257&gt;0,'2.报价结算清单'!$B257&lt;&gt;0,'2.报价结算清单'!D257&lt;&gt;0),'2.报价结算清单'!D257,"")</f>
        <v/>
      </c>
      <c r="E251" s="216" t="str">
        <f>IF(AND('2.报价结算清单'!$P257&gt;0,'2.报价结算清单'!$B257&lt;&gt;0,'2.报价结算清单'!E257&lt;&gt;0),'2.报价结算清单'!E257,"")</f>
        <v/>
      </c>
      <c r="F251" s="233" t="str">
        <f>_xlfn.IFNA(IF($A251="","",IF(VLOOKUP($A251,'3.框架内物料'!$A:$I,2,0)="","",VLOOKUP($A251,'3.框架内物料'!$A:$I,2,0))),"")</f>
        <v/>
      </c>
      <c r="G251" s="214" t="str">
        <f>IF(AND('2.报价结算清单'!$P257&gt;0,'2.报价结算清单'!$B257&lt;&gt;0,'2.报价结算清单'!H257&lt;&gt;0),'2.报价结算清单'!H257,"")</f>
        <v/>
      </c>
      <c r="H251" s="234" t="str">
        <f>IF(AND('2.报价结算清单'!$P257&gt;0,'2.报价结算清单'!$B257&lt;&gt;0,'2.报价结算清单'!$F257&lt;&gt;0),'2.报价结算清单'!J257,"")</f>
        <v/>
      </c>
      <c r="I251" s="233" t="str">
        <f>IF(AND('2.报价结算清单'!$P257&gt;0,'2.报价结算清单'!$B257&lt;&gt;0,'2.报价结算清单'!$F257&lt;&gt;0),'2.报价结算清单'!L257,"")</f>
        <v/>
      </c>
      <c r="J251" s="233" t="str">
        <f>IF(AND('2.报价结算清单'!$P257&gt;0,'2.报价结算清单'!$B257&lt;&gt;0,'2.报价结算清单'!I257&lt;&gt;0),'2.报价结算清单'!I257,"")</f>
        <v/>
      </c>
      <c r="K251" s="233" t="str">
        <f>IF(AND('2.报价结算清单'!$P257&gt;0,'2.报价结算清单'!$B257&lt;&gt;0,'2.报价结算清单'!$F257&lt;&gt;0),'2.报价结算清单'!N257,"")</f>
        <v/>
      </c>
      <c r="L251" s="233" t="str">
        <f>IF(AND('2.报价结算清单'!$P257&gt;0,'2.报价结算清单'!$B257&lt;&gt;0,'2.报价结算清单'!I257&lt;&gt;0),"天","")</f>
        <v/>
      </c>
      <c r="M251" s="236" t="str">
        <f t="shared" si="10"/>
        <v/>
      </c>
      <c r="N251" s="216" t="str">
        <f t="shared" si="11"/>
        <v/>
      </c>
      <c r="O251" s="216" t="str">
        <f>IF(AND('2.报价结算清单'!$P257&gt;0,'2.报价结算清单'!$B257&lt;&gt;0,'2.报价结算清单'!S257&lt;&gt;0),'2.报价结算清单'!S257,"")</f>
        <v/>
      </c>
      <c r="P251" s="216" t="str">
        <f>IF(AND('2.报价结算清单'!$P257&gt;0,'2.报价结算清单'!$B257&lt;&gt;0,'2.报价结算清单'!T257&lt;&gt;0),'2.报价结算清单'!T257,"")</f>
        <v/>
      </c>
      <c r="Q251" s="216" t="str">
        <f>IF(F251="",J251,VLOOKUP(F251,框架条目清单!A:K,4,FALSE))</f>
        <v/>
      </c>
      <c r="R251" s="237" t="str">
        <f>IF($A251="","",'2.报价结算清单'!$K$86)</f>
        <v/>
      </c>
      <c r="S251" s="236" t="str">
        <f>IF($A251="","",'2.报价结算清单'!$E$86)</f>
        <v/>
      </c>
      <c r="T251" s="216" t="str">
        <f>IF(F251="","",VLOOKUP(F251,框架条目清单!A:K,7,FALSE))</f>
        <v/>
      </c>
      <c r="U251" s="216" t="str">
        <f>IF(F251="","",VLOOKUP(F251,框架条目清单!A:K,8,FALSE))</f>
        <v/>
      </c>
      <c r="V251" s="216" t="str">
        <f>IF(F251="","",VLOOKUP(F251,框架条目清单!A:K,9,FALSE))</f>
        <v/>
      </c>
    </row>
    <row r="252" spans="1:22">
      <c r="A252" s="216" t="str">
        <f>IF(AND('2.报价结算清单'!$P258&gt;0,'2.报价结算清单'!$B258&lt;&gt;0,'2.报价结算清单'!$F258&lt;&gt;0),'2.报价结算清单'!$F258,"")</f>
        <v/>
      </c>
      <c r="B252" s="216" t="str">
        <f>_xlfn.IFNA(VLOOKUP(A252,'3.框架内物料'!$A:$I,3,0),A252)</f>
        <v/>
      </c>
      <c r="C252" s="216" t="str">
        <f>IF(AND('2.报价结算清单'!$P258&gt;0,'2.报价结算清单'!$B258&lt;&gt;0,'2.报价结算清单'!C258&lt;&gt;0),'2.报价结算清单'!C258,"")</f>
        <v/>
      </c>
      <c r="D252" s="216" t="str">
        <f>IF(AND('2.报价结算清单'!$P258&gt;0,'2.报价结算清单'!$B258&lt;&gt;0,'2.报价结算清单'!D258&lt;&gt;0),'2.报价结算清单'!D258,"")</f>
        <v/>
      </c>
      <c r="E252" s="216" t="str">
        <f>IF(AND('2.报价结算清单'!$P258&gt;0,'2.报价结算清单'!$B258&lt;&gt;0,'2.报价结算清单'!E258&lt;&gt;0),'2.报价结算清单'!E258,"")</f>
        <v/>
      </c>
      <c r="F252" s="233" t="str">
        <f>_xlfn.IFNA(IF($A252="","",IF(VLOOKUP($A252,'3.框架内物料'!$A:$I,2,0)="","",VLOOKUP($A252,'3.框架内物料'!$A:$I,2,0))),"")</f>
        <v/>
      </c>
      <c r="G252" s="214" t="str">
        <f>IF(AND('2.报价结算清单'!$P258&gt;0,'2.报价结算清单'!$B258&lt;&gt;0,'2.报价结算清单'!H258&lt;&gt;0),'2.报价结算清单'!H258,"")</f>
        <v/>
      </c>
      <c r="H252" s="234" t="str">
        <f>IF(AND('2.报价结算清单'!$P258&gt;0,'2.报价结算清单'!$B258&lt;&gt;0,'2.报价结算清单'!$F258&lt;&gt;0),'2.报价结算清单'!J258,"")</f>
        <v/>
      </c>
      <c r="I252" s="233" t="str">
        <f>IF(AND('2.报价结算清单'!$P258&gt;0,'2.报价结算清单'!$B258&lt;&gt;0,'2.报价结算清单'!$F258&lt;&gt;0),'2.报价结算清单'!L258,"")</f>
        <v/>
      </c>
      <c r="J252" s="233" t="str">
        <f>IF(AND('2.报价结算清单'!$P258&gt;0,'2.报价结算清单'!$B258&lt;&gt;0,'2.报价结算清单'!I258&lt;&gt;0),'2.报价结算清单'!I258,"")</f>
        <v/>
      </c>
      <c r="K252" s="233" t="str">
        <f>IF(AND('2.报价结算清单'!$P258&gt;0,'2.报价结算清单'!$B258&lt;&gt;0,'2.报价结算清单'!$F258&lt;&gt;0),'2.报价结算清单'!N258,"")</f>
        <v/>
      </c>
      <c r="L252" s="233" t="str">
        <f>IF(AND('2.报价结算清单'!$P258&gt;0,'2.报价结算清单'!$B258&lt;&gt;0,'2.报价结算清单'!I258&lt;&gt;0),"天","")</f>
        <v/>
      </c>
      <c r="M252" s="236" t="str">
        <f t="shared" si="10"/>
        <v/>
      </c>
      <c r="N252" s="216" t="str">
        <f t="shared" si="11"/>
        <v/>
      </c>
      <c r="O252" s="216" t="str">
        <f>IF(AND('2.报价结算清单'!$P258&gt;0,'2.报价结算清单'!$B258&lt;&gt;0,'2.报价结算清单'!S258&lt;&gt;0),'2.报价结算清单'!S258,"")</f>
        <v/>
      </c>
      <c r="P252" s="216" t="str">
        <f>IF(AND('2.报价结算清单'!$P258&gt;0,'2.报价结算清单'!$B258&lt;&gt;0,'2.报价结算清单'!T258&lt;&gt;0),'2.报价结算清单'!T258,"")</f>
        <v/>
      </c>
      <c r="Q252" s="216" t="str">
        <f>IF(F252="",J252,VLOOKUP(F252,框架条目清单!A:K,4,FALSE))</f>
        <v/>
      </c>
      <c r="R252" s="237" t="str">
        <f>IF($A252="","",'2.报价结算清单'!$K$86)</f>
        <v/>
      </c>
      <c r="S252" s="236" t="str">
        <f>IF($A252="","",'2.报价结算清单'!$E$86)</f>
        <v/>
      </c>
      <c r="T252" s="216" t="str">
        <f>IF(F252="","",VLOOKUP(F252,框架条目清单!A:K,7,FALSE))</f>
        <v/>
      </c>
      <c r="U252" s="216" t="str">
        <f>IF(F252="","",VLOOKUP(F252,框架条目清单!A:K,8,FALSE))</f>
        <v/>
      </c>
      <c r="V252" s="216" t="str">
        <f>IF(F252="","",VLOOKUP(F252,框架条目清单!A:K,9,FALSE))</f>
        <v/>
      </c>
    </row>
    <row r="253" spans="1:22">
      <c r="A253" s="216" t="str">
        <f>IF(AND('2.报价结算清单'!$P259&gt;0,'2.报价结算清单'!$B259&lt;&gt;0,'2.报价结算清单'!$F259&lt;&gt;0),'2.报价结算清单'!$F259,"")</f>
        <v/>
      </c>
      <c r="B253" s="216" t="str">
        <f>_xlfn.IFNA(VLOOKUP(A253,'3.框架内物料'!$A:$I,3,0),A253)</f>
        <v/>
      </c>
      <c r="C253" s="216" t="str">
        <f>IF(AND('2.报价结算清单'!$P259&gt;0,'2.报价结算清单'!$B259&lt;&gt;0,'2.报价结算清单'!C259&lt;&gt;0),'2.报价结算清单'!C259,"")</f>
        <v/>
      </c>
      <c r="D253" s="216" t="str">
        <f>IF(AND('2.报价结算清单'!$P259&gt;0,'2.报价结算清单'!$B259&lt;&gt;0,'2.报价结算清单'!D259&lt;&gt;0),'2.报价结算清单'!D259,"")</f>
        <v/>
      </c>
      <c r="E253" s="216" t="str">
        <f>IF(AND('2.报价结算清单'!$P259&gt;0,'2.报价结算清单'!$B259&lt;&gt;0,'2.报价结算清单'!E259&lt;&gt;0),'2.报价结算清单'!E259,"")</f>
        <v/>
      </c>
      <c r="F253" s="233" t="str">
        <f>_xlfn.IFNA(IF($A253="","",IF(VLOOKUP($A253,'3.框架内物料'!$A:$I,2,0)="","",VLOOKUP($A253,'3.框架内物料'!$A:$I,2,0))),"")</f>
        <v/>
      </c>
      <c r="G253" s="214" t="str">
        <f>IF(AND('2.报价结算清单'!$P259&gt;0,'2.报价结算清单'!$B259&lt;&gt;0,'2.报价结算清单'!H259&lt;&gt;0),'2.报价结算清单'!H259,"")</f>
        <v/>
      </c>
      <c r="H253" s="234" t="str">
        <f>IF(AND('2.报价结算清单'!$P259&gt;0,'2.报价结算清单'!$B259&lt;&gt;0,'2.报价结算清单'!$F259&lt;&gt;0),'2.报价结算清单'!J259,"")</f>
        <v/>
      </c>
      <c r="I253" s="233" t="str">
        <f>IF(AND('2.报价结算清单'!$P259&gt;0,'2.报价结算清单'!$B259&lt;&gt;0,'2.报价结算清单'!$F259&lt;&gt;0),'2.报价结算清单'!L259,"")</f>
        <v/>
      </c>
      <c r="J253" s="233" t="str">
        <f>IF(AND('2.报价结算清单'!$P259&gt;0,'2.报价结算清单'!$B259&lt;&gt;0,'2.报价结算清单'!I259&lt;&gt;0),'2.报价结算清单'!I259,"")</f>
        <v/>
      </c>
      <c r="K253" s="233" t="str">
        <f>IF(AND('2.报价结算清单'!$P259&gt;0,'2.报价结算清单'!$B259&lt;&gt;0,'2.报价结算清单'!$F259&lt;&gt;0),'2.报价结算清单'!N259,"")</f>
        <v/>
      </c>
      <c r="L253" s="233" t="str">
        <f>IF(AND('2.报价结算清单'!$P259&gt;0,'2.报价结算清单'!$B259&lt;&gt;0,'2.报价结算清单'!I259&lt;&gt;0),"天","")</f>
        <v/>
      </c>
      <c r="M253" s="236" t="str">
        <f t="shared" si="10"/>
        <v/>
      </c>
      <c r="N253" s="216" t="str">
        <f t="shared" si="11"/>
        <v/>
      </c>
      <c r="O253" s="216" t="str">
        <f>IF(AND('2.报价结算清单'!$P259&gt;0,'2.报价结算清单'!$B259&lt;&gt;0,'2.报价结算清单'!S259&lt;&gt;0),'2.报价结算清单'!S259,"")</f>
        <v/>
      </c>
      <c r="P253" s="216" t="str">
        <f>IF(AND('2.报价结算清单'!$P259&gt;0,'2.报价结算清单'!$B259&lt;&gt;0,'2.报价结算清单'!T259&lt;&gt;0),'2.报价结算清单'!T259,"")</f>
        <v/>
      </c>
      <c r="Q253" s="216" t="str">
        <f>IF(F253="",J253,VLOOKUP(F253,框架条目清单!A:K,4,FALSE))</f>
        <v/>
      </c>
      <c r="R253" s="237" t="str">
        <f>IF($A253="","",'2.报价结算清单'!$K$86)</f>
        <v/>
      </c>
      <c r="S253" s="236" t="str">
        <f>IF($A253="","",'2.报价结算清单'!$E$86)</f>
        <v/>
      </c>
      <c r="T253" s="216" t="str">
        <f>IF(F253="","",VLOOKUP(F253,框架条目清单!A:K,7,FALSE))</f>
        <v/>
      </c>
      <c r="U253" s="216" t="str">
        <f>IF(F253="","",VLOOKUP(F253,框架条目清单!A:K,8,FALSE))</f>
        <v/>
      </c>
      <c r="V253" s="216" t="str">
        <f>IF(F253="","",VLOOKUP(F253,框架条目清单!A:K,9,FALSE))</f>
        <v/>
      </c>
    </row>
    <row r="254" spans="1:22">
      <c r="A254" s="216" t="str">
        <f>IF(AND('2.报价结算清单'!$P260&gt;0,'2.报价结算清单'!$B260&lt;&gt;0,'2.报价结算清单'!$F260&lt;&gt;0),'2.报价结算清单'!$F260,"")</f>
        <v/>
      </c>
      <c r="B254" s="216" t="str">
        <f>_xlfn.IFNA(VLOOKUP(A254,'3.框架内物料'!$A:$I,3,0),A254)</f>
        <v/>
      </c>
      <c r="C254" s="216" t="str">
        <f>IF(AND('2.报价结算清单'!$P260&gt;0,'2.报价结算清单'!$B260&lt;&gt;0,'2.报价结算清单'!C260&lt;&gt;0),'2.报价结算清单'!C260,"")</f>
        <v/>
      </c>
      <c r="D254" s="216" t="str">
        <f>IF(AND('2.报价结算清单'!$P260&gt;0,'2.报价结算清单'!$B260&lt;&gt;0,'2.报价结算清单'!D260&lt;&gt;0),'2.报价结算清单'!D260,"")</f>
        <v/>
      </c>
      <c r="E254" s="216" t="str">
        <f>IF(AND('2.报价结算清单'!$P260&gt;0,'2.报价结算清单'!$B260&lt;&gt;0,'2.报价结算清单'!E260&lt;&gt;0),'2.报价结算清单'!E260,"")</f>
        <v/>
      </c>
      <c r="F254" s="233" t="str">
        <f>_xlfn.IFNA(IF($A254="","",IF(VLOOKUP($A254,'3.框架内物料'!$A:$I,2,0)="","",VLOOKUP($A254,'3.框架内物料'!$A:$I,2,0))),"")</f>
        <v/>
      </c>
      <c r="G254" s="214" t="str">
        <f>IF(AND('2.报价结算清单'!$P260&gt;0,'2.报价结算清单'!$B260&lt;&gt;0,'2.报价结算清单'!H260&lt;&gt;0),'2.报价结算清单'!H260,"")</f>
        <v/>
      </c>
      <c r="H254" s="234" t="str">
        <f>IF(AND('2.报价结算清单'!$P260&gt;0,'2.报价结算清单'!$B260&lt;&gt;0,'2.报价结算清单'!$F260&lt;&gt;0),'2.报价结算清单'!J260,"")</f>
        <v/>
      </c>
      <c r="I254" s="233" t="str">
        <f>IF(AND('2.报价结算清单'!$P260&gt;0,'2.报价结算清单'!$B260&lt;&gt;0,'2.报价结算清单'!$F260&lt;&gt;0),'2.报价结算清单'!L260,"")</f>
        <v/>
      </c>
      <c r="J254" s="233" t="str">
        <f>IF(AND('2.报价结算清单'!$P260&gt;0,'2.报价结算清单'!$B260&lt;&gt;0,'2.报价结算清单'!I260&lt;&gt;0),'2.报价结算清单'!I260,"")</f>
        <v/>
      </c>
      <c r="K254" s="233" t="str">
        <f>IF(AND('2.报价结算清单'!$P260&gt;0,'2.报价结算清单'!$B260&lt;&gt;0,'2.报价结算清单'!$F260&lt;&gt;0),'2.报价结算清单'!N260,"")</f>
        <v/>
      </c>
      <c r="L254" s="233" t="str">
        <f>IF(AND('2.报价结算清单'!$P260&gt;0,'2.报价结算清单'!$B260&lt;&gt;0,'2.报价结算清单'!I260&lt;&gt;0),"天","")</f>
        <v/>
      </c>
      <c r="M254" s="236" t="str">
        <f t="shared" si="10"/>
        <v/>
      </c>
      <c r="N254" s="216" t="str">
        <f t="shared" si="11"/>
        <v/>
      </c>
      <c r="O254" s="216" t="str">
        <f>IF(AND('2.报价结算清单'!$P260&gt;0,'2.报价结算清单'!$B260&lt;&gt;0,'2.报价结算清单'!S260&lt;&gt;0),'2.报价结算清单'!S260,"")</f>
        <v/>
      </c>
      <c r="P254" s="216" t="str">
        <f>IF(AND('2.报价结算清单'!$P260&gt;0,'2.报价结算清单'!$B260&lt;&gt;0,'2.报价结算清单'!T260&lt;&gt;0),'2.报价结算清单'!T260,"")</f>
        <v/>
      </c>
      <c r="Q254" s="216" t="str">
        <f>IF(F254="",J254,VLOOKUP(F254,框架条目清单!A:K,4,FALSE))</f>
        <v/>
      </c>
      <c r="R254" s="237" t="str">
        <f>IF($A254="","",'2.报价结算清单'!$K$86)</f>
        <v/>
      </c>
      <c r="S254" s="236" t="str">
        <f>IF($A254="","",'2.报价结算清单'!$E$86)</f>
        <v/>
      </c>
      <c r="T254" s="216" t="str">
        <f>IF(F254="","",VLOOKUP(F254,框架条目清单!A:K,7,FALSE))</f>
        <v/>
      </c>
      <c r="U254" s="216" t="str">
        <f>IF(F254="","",VLOOKUP(F254,框架条目清单!A:K,8,FALSE))</f>
        <v/>
      </c>
      <c r="V254" s="216" t="str">
        <f>IF(F254="","",VLOOKUP(F254,框架条目清单!A:K,9,FALSE))</f>
        <v/>
      </c>
    </row>
    <row r="255" spans="1:22">
      <c r="A255" s="216" t="str">
        <f>IF(AND('2.报价结算清单'!$P261&gt;0,'2.报价结算清单'!$B261&lt;&gt;0,'2.报价结算清单'!$F261&lt;&gt;0),'2.报价结算清单'!$F261,"")</f>
        <v/>
      </c>
      <c r="B255" s="216" t="str">
        <f>_xlfn.IFNA(VLOOKUP(A255,'3.框架内物料'!$A:$I,3,0),A255)</f>
        <v/>
      </c>
      <c r="C255" s="216" t="str">
        <f>IF(AND('2.报价结算清单'!$P261&gt;0,'2.报价结算清单'!$B261&lt;&gt;0,'2.报价结算清单'!C261&lt;&gt;0),'2.报价结算清单'!C261,"")</f>
        <v/>
      </c>
      <c r="D255" s="216" t="str">
        <f>IF(AND('2.报价结算清单'!$P261&gt;0,'2.报价结算清单'!$B261&lt;&gt;0,'2.报价结算清单'!D261&lt;&gt;0),'2.报价结算清单'!D261,"")</f>
        <v/>
      </c>
      <c r="E255" s="216" t="str">
        <f>IF(AND('2.报价结算清单'!$P261&gt;0,'2.报价结算清单'!$B261&lt;&gt;0,'2.报价结算清单'!E261&lt;&gt;0),'2.报价结算清单'!E261,"")</f>
        <v/>
      </c>
      <c r="F255" s="233" t="str">
        <f>_xlfn.IFNA(IF($A255="","",IF(VLOOKUP($A255,'3.框架内物料'!$A:$I,2,0)="","",VLOOKUP($A255,'3.框架内物料'!$A:$I,2,0))),"")</f>
        <v/>
      </c>
      <c r="G255" s="214" t="str">
        <f>IF(AND('2.报价结算清单'!$P261&gt;0,'2.报价结算清单'!$B261&lt;&gt;0,'2.报价结算清单'!H261&lt;&gt;0),'2.报价结算清单'!H261,"")</f>
        <v/>
      </c>
      <c r="H255" s="234" t="str">
        <f>IF(AND('2.报价结算清单'!$P261&gt;0,'2.报价结算清单'!$B261&lt;&gt;0,'2.报价结算清单'!$F261&lt;&gt;0),'2.报价结算清单'!J261,"")</f>
        <v/>
      </c>
      <c r="I255" s="233" t="str">
        <f>IF(AND('2.报价结算清单'!$P261&gt;0,'2.报价结算清单'!$B261&lt;&gt;0,'2.报价结算清单'!$F261&lt;&gt;0),'2.报价结算清单'!L261,"")</f>
        <v/>
      </c>
      <c r="J255" s="233" t="str">
        <f>IF(AND('2.报价结算清单'!$P261&gt;0,'2.报价结算清单'!$B261&lt;&gt;0,'2.报价结算清单'!I261&lt;&gt;0),'2.报价结算清单'!I261,"")</f>
        <v/>
      </c>
      <c r="K255" s="233" t="str">
        <f>IF(AND('2.报价结算清单'!$P261&gt;0,'2.报价结算清单'!$B261&lt;&gt;0,'2.报价结算清单'!$F261&lt;&gt;0),'2.报价结算清单'!N261,"")</f>
        <v/>
      </c>
      <c r="L255" s="233" t="str">
        <f>IF(AND('2.报价结算清单'!$P261&gt;0,'2.报价结算清单'!$B261&lt;&gt;0,'2.报价结算清单'!I261&lt;&gt;0),"天","")</f>
        <v/>
      </c>
      <c r="M255" s="236" t="str">
        <f t="shared" si="10"/>
        <v/>
      </c>
      <c r="N255" s="216" t="str">
        <f t="shared" si="11"/>
        <v/>
      </c>
      <c r="O255" s="216" t="str">
        <f>IF(AND('2.报价结算清单'!$P261&gt;0,'2.报价结算清单'!$B261&lt;&gt;0,'2.报价结算清单'!S261&lt;&gt;0),'2.报价结算清单'!S261,"")</f>
        <v/>
      </c>
      <c r="P255" s="216" t="str">
        <f>IF(AND('2.报价结算清单'!$P261&gt;0,'2.报价结算清单'!$B261&lt;&gt;0,'2.报价结算清单'!T261&lt;&gt;0),'2.报价结算清单'!T261,"")</f>
        <v/>
      </c>
      <c r="Q255" s="216" t="str">
        <f>IF(F255="",J255,VLOOKUP(F255,框架条目清单!A:K,4,FALSE))</f>
        <v/>
      </c>
      <c r="R255" s="237" t="str">
        <f>IF($A255="","",'2.报价结算清单'!$K$86)</f>
        <v/>
      </c>
      <c r="S255" s="236" t="str">
        <f>IF($A255="","",'2.报价结算清单'!$E$86)</f>
        <v/>
      </c>
      <c r="T255" s="216" t="str">
        <f>IF(F255="","",VLOOKUP(F255,框架条目清单!A:K,7,FALSE))</f>
        <v/>
      </c>
      <c r="U255" s="216" t="str">
        <f>IF(F255="","",VLOOKUP(F255,框架条目清单!A:K,8,FALSE))</f>
        <v/>
      </c>
      <c r="V255" s="216" t="str">
        <f>IF(F255="","",VLOOKUP(F255,框架条目清单!A:K,9,FALSE))</f>
        <v/>
      </c>
    </row>
    <row r="256" spans="1:22">
      <c r="A256" s="216" t="str">
        <f>IF(AND('2.报价结算清单'!$P262&gt;0,'2.报价结算清单'!$B262&lt;&gt;0,'2.报价结算清单'!$F262&lt;&gt;0),'2.报价结算清单'!$F262,"")</f>
        <v/>
      </c>
      <c r="B256" s="216" t="str">
        <f>_xlfn.IFNA(VLOOKUP(A256,'3.框架内物料'!$A:$I,3,0),A256)</f>
        <v/>
      </c>
      <c r="C256" s="216" t="str">
        <f>IF(AND('2.报价结算清单'!$P262&gt;0,'2.报价结算清单'!$B262&lt;&gt;0,'2.报价结算清单'!C262&lt;&gt;0),'2.报价结算清单'!C262,"")</f>
        <v/>
      </c>
      <c r="D256" s="216" t="str">
        <f>IF(AND('2.报价结算清单'!$P262&gt;0,'2.报价结算清单'!$B262&lt;&gt;0,'2.报价结算清单'!D262&lt;&gt;0),'2.报价结算清单'!D262,"")</f>
        <v/>
      </c>
      <c r="E256" s="216" t="str">
        <f>IF(AND('2.报价结算清单'!$P262&gt;0,'2.报价结算清单'!$B262&lt;&gt;0,'2.报价结算清单'!E262&lt;&gt;0),'2.报价结算清单'!E262,"")</f>
        <v/>
      </c>
      <c r="F256" s="233" t="str">
        <f>_xlfn.IFNA(IF($A256="","",IF(VLOOKUP($A256,'3.框架内物料'!$A:$I,2,0)="","",VLOOKUP($A256,'3.框架内物料'!$A:$I,2,0))),"")</f>
        <v/>
      </c>
      <c r="G256" s="214" t="str">
        <f>IF(AND('2.报价结算清单'!$P262&gt;0,'2.报价结算清单'!$B262&lt;&gt;0,'2.报价结算清单'!H262&lt;&gt;0),'2.报价结算清单'!H262,"")</f>
        <v/>
      </c>
      <c r="H256" s="234" t="str">
        <f>IF(AND('2.报价结算清单'!$P262&gt;0,'2.报价结算清单'!$B262&lt;&gt;0,'2.报价结算清单'!$F262&lt;&gt;0),'2.报价结算清单'!J262,"")</f>
        <v/>
      </c>
      <c r="I256" s="233" t="str">
        <f>IF(AND('2.报价结算清单'!$P262&gt;0,'2.报价结算清单'!$B262&lt;&gt;0,'2.报价结算清单'!$F262&lt;&gt;0),'2.报价结算清单'!L262,"")</f>
        <v/>
      </c>
      <c r="J256" s="233" t="str">
        <f>IF(AND('2.报价结算清单'!$P262&gt;0,'2.报价结算清单'!$B262&lt;&gt;0,'2.报价结算清单'!I262&lt;&gt;0),'2.报价结算清单'!I262,"")</f>
        <v/>
      </c>
      <c r="K256" s="233" t="str">
        <f>IF(AND('2.报价结算清单'!$P262&gt;0,'2.报价结算清单'!$B262&lt;&gt;0,'2.报价结算清单'!$F262&lt;&gt;0),'2.报价结算清单'!N262,"")</f>
        <v/>
      </c>
      <c r="L256" s="233" t="str">
        <f>IF(AND('2.报价结算清单'!$P262&gt;0,'2.报价结算清单'!$B262&lt;&gt;0,'2.报价结算清单'!I262&lt;&gt;0),"天","")</f>
        <v/>
      </c>
      <c r="M256" s="236" t="str">
        <f t="shared" si="10"/>
        <v/>
      </c>
      <c r="N256" s="216" t="str">
        <f t="shared" si="11"/>
        <v/>
      </c>
      <c r="O256" s="216" t="str">
        <f>IF(AND('2.报价结算清单'!$P262&gt;0,'2.报价结算清单'!$B262&lt;&gt;0,'2.报价结算清单'!S262&lt;&gt;0),'2.报价结算清单'!S262,"")</f>
        <v/>
      </c>
      <c r="P256" s="216" t="str">
        <f>IF(AND('2.报价结算清单'!$P262&gt;0,'2.报价结算清单'!$B262&lt;&gt;0,'2.报价结算清单'!T262&lt;&gt;0),'2.报价结算清单'!T262,"")</f>
        <v/>
      </c>
      <c r="Q256" s="216" t="str">
        <f>IF(F256="",J256,VLOOKUP(F256,框架条目清单!A:K,4,FALSE))</f>
        <v/>
      </c>
      <c r="R256" s="237" t="str">
        <f>IF($A256="","",'2.报价结算清单'!$K$86)</f>
        <v/>
      </c>
      <c r="S256" s="236" t="str">
        <f>IF($A256="","",'2.报价结算清单'!$E$86)</f>
        <v/>
      </c>
      <c r="T256" s="216" t="str">
        <f>IF(F256="","",VLOOKUP(F256,框架条目清单!A:K,7,FALSE))</f>
        <v/>
      </c>
      <c r="U256" s="216" t="str">
        <f>IF(F256="","",VLOOKUP(F256,框架条目清单!A:K,8,FALSE))</f>
        <v/>
      </c>
      <c r="V256" s="216" t="str">
        <f>IF(F256="","",VLOOKUP(F256,框架条目清单!A:K,9,FALSE))</f>
        <v/>
      </c>
    </row>
    <row r="257" spans="1:22">
      <c r="A257" s="216" t="str">
        <f>IF(AND('2.报价结算清单'!$P263&gt;0,'2.报价结算清单'!$B263&lt;&gt;0,'2.报价结算清单'!$F263&lt;&gt;0),'2.报价结算清单'!$F263,"")</f>
        <v/>
      </c>
      <c r="B257" s="216" t="str">
        <f>_xlfn.IFNA(VLOOKUP(A257,'3.框架内物料'!$A:$I,3,0),A257)</f>
        <v/>
      </c>
      <c r="C257" s="216" t="str">
        <f>IF(AND('2.报价结算清单'!$P263&gt;0,'2.报价结算清单'!$B263&lt;&gt;0,'2.报价结算清单'!C263&lt;&gt;0),'2.报价结算清单'!C263,"")</f>
        <v/>
      </c>
      <c r="D257" s="216" t="str">
        <f>IF(AND('2.报价结算清单'!$P263&gt;0,'2.报价结算清单'!$B263&lt;&gt;0,'2.报价结算清单'!D263&lt;&gt;0),'2.报价结算清单'!D263,"")</f>
        <v/>
      </c>
      <c r="E257" s="216" t="str">
        <f>IF(AND('2.报价结算清单'!$P263&gt;0,'2.报价结算清单'!$B263&lt;&gt;0,'2.报价结算清单'!E263&lt;&gt;0),'2.报价结算清单'!E263,"")</f>
        <v/>
      </c>
      <c r="F257" s="233" t="str">
        <f>_xlfn.IFNA(IF($A257="","",IF(VLOOKUP($A257,'3.框架内物料'!$A:$I,2,0)="","",VLOOKUP($A257,'3.框架内物料'!$A:$I,2,0))),"")</f>
        <v/>
      </c>
      <c r="G257" s="214" t="str">
        <f>IF(AND('2.报价结算清单'!$P263&gt;0,'2.报价结算清单'!$B263&lt;&gt;0,'2.报价结算清单'!H263&lt;&gt;0),'2.报价结算清单'!H263,"")</f>
        <v/>
      </c>
      <c r="H257" s="234" t="str">
        <f>IF(AND('2.报价结算清单'!$P263&gt;0,'2.报价结算清单'!$B263&lt;&gt;0,'2.报价结算清单'!$F263&lt;&gt;0),'2.报价结算清单'!J263,"")</f>
        <v/>
      </c>
      <c r="I257" s="233" t="str">
        <f>IF(AND('2.报价结算清单'!$P263&gt;0,'2.报价结算清单'!$B263&lt;&gt;0,'2.报价结算清单'!$F263&lt;&gt;0),'2.报价结算清单'!L263,"")</f>
        <v/>
      </c>
      <c r="J257" s="233" t="str">
        <f>IF(AND('2.报价结算清单'!$P263&gt;0,'2.报价结算清单'!$B263&lt;&gt;0,'2.报价结算清单'!I263&lt;&gt;0),'2.报价结算清单'!I263,"")</f>
        <v/>
      </c>
      <c r="K257" s="233" t="str">
        <f>IF(AND('2.报价结算清单'!$P263&gt;0,'2.报价结算清单'!$B263&lt;&gt;0,'2.报价结算清单'!$F263&lt;&gt;0),'2.报价结算清单'!N263,"")</f>
        <v/>
      </c>
      <c r="L257" s="233" t="str">
        <f>IF(AND('2.报价结算清单'!$P263&gt;0,'2.报价结算清单'!$B263&lt;&gt;0,'2.报价结算清单'!I263&lt;&gt;0),"天","")</f>
        <v/>
      </c>
      <c r="M257" s="236" t="str">
        <f t="shared" si="10"/>
        <v/>
      </c>
      <c r="N257" s="216" t="str">
        <f t="shared" si="11"/>
        <v/>
      </c>
      <c r="O257" s="216" t="str">
        <f>IF(AND('2.报价结算清单'!$P263&gt;0,'2.报价结算清单'!$B263&lt;&gt;0,'2.报价结算清单'!S263&lt;&gt;0),'2.报价结算清单'!S263,"")</f>
        <v/>
      </c>
      <c r="P257" s="216" t="str">
        <f>IF(AND('2.报价结算清单'!$P263&gt;0,'2.报价结算清单'!$B263&lt;&gt;0,'2.报价结算清单'!T263&lt;&gt;0),'2.报价结算清单'!T263,"")</f>
        <v/>
      </c>
      <c r="Q257" s="216" t="str">
        <f>IF(F257="",J257,VLOOKUP(F257,框架条目清单!A:K,4,FALSE))</f>
        <v/>
      </c>
      <c r="R257" s="237" t="str">
        <f>IF($A257="","",'2.报价结算清单'!$K$86)</f>
        <v/>
      </c>
      <c r="S257" s="236" t="str">
        <f>IF($A257="","",'2.报价结算清单'!$E$86)</f>
        <v/>
      </c>
      <c r="T257" s="216" t="str">
        <f>IF(F257="","",VLOOKUP(F257,框架条目清单!A:K,7,FALSE))</f>
        <v/>
      </c>
      <c r="U257" s="216" t="str">
        <f>IF(F257="","",VLOOKUP(F257,框架条目清单!A:K,8,FALSE))</f>
        <v/>
      </c>
      <c r="V257" s="216" t="str">
        <f>IF(F257="","",VLOOKUP(F257,框架条目清单!A:K,9,FALSE))</f>
        <v/>
      </c>
    </row>
    <row r="258" spans="1:22">
      <c r="A258" s="216" t="str">
        <f>IF(AND('2.报价结算清单'!$P264&gt;0,'2.报价结算清单'!$B264&lt;&gt;0,'2.报价结算清单'!$F264&lt;&gt;0),'2.报价结算清单'!$F264,"")</f>
        <v/>
      </c>
      <c r="B258" s="216" t="str">
        <f>_xlfn.IFNA(VLOOKUP(A258,'3.框架内物料'!$A:$I,3,0),A258)</f>
        <v/>
      </c>
      <c r="C258" s="216" t="str">
        <f>IF(AND('2.报价结算清单'!$P264&gt;0,'2.报价结算清单'!$B264&lt;&gt;0,'2.报价结算清单'!C264&lt;&gt;0),'2.报价结算清单'!C264,"")</f>
        <v/>
      </c>
      <c r="D258" s="216" t="str">
        <f>IF(AND('2.报价结算清单'!$P264&gt;0,'2.报价结算清单'!$B264&lt;&gt;0,'2.报价结算清单'!D264&lt;&gt;0),'2.报价结算清单'!D264,"")</f>
        <v/>
      </c>
      <c r="E258" s="216" t="str">
        <f>IF(AND('2.报价结算清单'!$P264&gt;0,'2.报价结算清单'!$B264&lt;&gt;0,'2.报价结算清单'!E264&lt;&gt;0),'2.报价结算清单'!E264,"")</f>
        <v/>
      </c>
      <c r="F258" s="233" t="str">
        <f>_xlfn.IFNA(IF($A258="","",IF(VLOOKUP($A258,'3.框架内物料'!$A:$I,2,0)="","",VLOOKUP($A258,'3.框架内物料'!$A:$I,2,0))),"")</f>
        <v/>
      </c>
      <c r="G258" s="214" t="str">
        <f>IF(AND('2.报价结算清单'!$P264&gt;0,'2.报价结算清单'!$B264&lt;&gt;0,'2.报价结算清单'!H264&lt;&gt;0),'2.报价结算清单'!H264,"")</f>
        <v/>
      </c>
      <c r="H258" s="234" t="str">
        <f>IF(AND('2.报价结算清单'!$P264&gt;0,'2.报价结算清单'!$B264&lt;&gt;0,'2.报价结算清单'!$F264&lt;&gt;0),'2.报价结算清单'!J264,"")</f>
        <v/>
      </c>
      <c r="I258" s="233" t="str">
        <f>IF(AND('2.报价结算清单'!$P264&gt;0,'2.报价结算清单'!$B264&lt;&gt;0,'2.报价结算清单'!$F264&lt;&gt;0),'2.报价结算清单'!L264,"")</f>
        <v/>
      </c>
      <c r="J258" s="233" t="str">
        <f>IF(AND('2.报价结算清单'!$P264&gt;0,'2.报价结算清单'!$B264&lt;&gt;0,'2.报价结算清单'!I264&lt;&gt;0),'2.报价结算清单'!I264,"")</f>
        <v/>
      </c>
      <c r="K258" s="233" t="str">
        <f>IF(AND('2.报价结算清单'!$P264&gt;0,'2.报价结算清单'!$B264&lt;&gt;0,'2.报价结算清单'!$F264&lt;&gt;0),'2.报价结算清单'!N264,"")</f>
        <v/>
      </c>
      <c r="L258" s="233" t="str">
        <f>IF(AND('2.报价结算清单'!$P264&gt;0,'2.报价结算清单'!$B264&lt;&gt;0,'2.报价结算清单'!I264&lt;&gt;0),"天","")</f>
        <v/>
      </c>
      <c r="M258" s="236" t="str">
        <f t="shared" si="10"/>
        <v/>
      </c>
      <c r="N258" s="216" t="str">
        <f t="shared" si="11"/>
        <v/>
      </c>
      <c r="O258" s="216" t="str">
        <f>IF(AND('2.报价结算清单'!$P264&gt;0,'2.报价结算清单'!$B264&lt;&gt;0,'2.报价结算清单'!S264&lt;&gt;0),'2.报价结算清单'!S264,"")</f>
        <v/>
      </c>
      <c r="P258" s="216" t="str">
        <f>IF(AND('2.报价结算清单'!$P264&gt;0,'2.报价结算清单'!$B264&lt;&gt;0,'2.报价结算清单'!T264&lt;&gt;0),'2.报价结算清单'!T264,"")</f>
        <v/>
      </c>
      <c r="Q258" s="216" t="str">
        <f>IF(F258="",J258,VLOOKUP(F258,框架条目清单!A:K,4,FALSE))</f>
        <v/>
      </c>
      <c r="R258" s="237" t="str">
        <f>IF($A258="","",'2.报价结算清单'!$K$86)</f>
        <v/>
      </c>
      <c r="S258" s="236" t="str">
        <f>IF($A258="","",'2.报价结算清单'!$E$86)</f>
        <v/>
      </c>
      <c r="T258" s="216" t="str">
        <f>IF(F258="","",VLOOKUP(F258,框架条目清单!A:K,7,FALSE))</f>
        <v/>
      </c>
      <c r="U258" s="216" t="str">
        <f>IF(F258="","",VLOOKUP(F258,框架条目清单!A:K,8,FALSE))</f>
        <v/>
      </c>
      <c r="V258" s="216" t="str">
        <f>IF(F258="","",VLOOKUP(F258,框架条目清单!A:K,9,FALSE))</f>
        <v/>
      </c>
    </row>
    <row r="259" spans="1:22">
      <c r="A259" s="216" t="str">
        <f>IF(AND('2.报价结算清单'!$P265&gt;0,'2.报价结算清单'!$B265&lt;&gt;0,'2.报价结算清单'!$F265&lt;&gt;0),'2.报价结算清单'!$F265,"")</f>
        <v/>
      </c>
      <c r="B259" s="216" t="str">
        <f>_xlfn.IFNA(VLOOKUP(A259,'3.框架内物料'!$A:$I,3,0),A259)</f>
        <v/>
      </c>
      <c r="C259" s="216" t="str">
        <f>IF(AND('2.报价结算清单'!$P265&gt;0,'2.报价结算清单'!$B265&lt;&gt;0,'2.报价结算清单'!C265&lt;&gt;0),'2.报价结算清单'!C265,"")</f>
        <v/>
      </c>
      <c r="D259" s="216" t="str">
        <f>IF(AND('2.报价结算清单'!$P265&gt;0,'2.报价结算清单'!$B265&lt;&gt;0,'2.报价结算清单'!D265&lt;&gt;0),'2.报价结算清单'!D265,"")</f>
        <v/>
      </c>
      <c r="E259" s="216" t="str">
        <f>IF(AND('2.报价结算清单'!$P265&gt;0,'2.报价结算清单'!$B265&lt;&gt;0,'2.报价结算清单'!E265&lt;&gt;0),'2.报价结算清单'!E265,"")</f>
        <v/>
      </c>
      <c r="F259" s="233" t="str">
        <f>_xlfn.IFNA(IF($A259="","",IF(VLOOKUP($A259,'3.框架内物料'!$A:$I,2,0)="","",VLOOKUP($A259,'3.框架内物料'!$A:$I,2,0))),"")</f>
        <v/>
      </c>
      <c r="G259" s="214" t="str">
        <f>IF(AND('2.报价结算清单'!$P265&gt;0,'2.报价结算清单'!$B265&lt;&gt;0,'2.报价结算清单'!H265&lt;&gt;0),'2.报价结算清单'!H265,"")</f>
        <v/>
      </c>
      <c r="H259" s="234" t="str">
        <f>IF(AND('2.报价结算清单'!$P265&gt;0,'2.报价结算清单'!$B265&lt;&gt;0,'2.报价结算清单'!$F265&lt;&gt;0),'2.报价结算清单'!J265,"")</f>
        <v/>
      </c>
      <c r="I259" s="233" t="str">
        <f>IF(AND('2.报价结算清单'!$P265&gt;0,'2.报价结算清单'!$B265&lt;&gt;0,'2.报价结算清单'!$F265&lt;&gt;0),'2.报价结算清单'!L265,"")</f>
        <v/>
      </c>
      <c r="J259" s="233" t="str">
        <f>IF(AND('2.报价结算清单'!$P265&gt;0,'2.报价结算清单'!$B265&lt;&gt;0,'2.报价结算清单'!I265&lt;&gt;0),'2.报价结算清单'!I265,"")</f>
        <v/>
      </c>
      <c r="K259" s="233" t="str">
        <f>IF(AND('2.报价结算清单'!$P265&gt;0,'2.报价结算清单'!$B265&lt;&gt;0,'2.报价结算清单'!$F265&lt;&gt;0),'2.报价结算清单'!N265,"")</f>
        <v/>
      </c>
      <c r="L259" s="233" t="str">
        <f>IF(AND('2.报价结算清单'!$P265&gt;0,'2.报价结算清单'!$B265&lt;&gt;0,'2.报价结算清单'!I265&lt;&gt;0),"天","")</f>
        <v/>
      </c>
      <c r="M259" s="236" t="str">
        <f t="shared" si="10"/>
        <v/>
      </c>
      <c r="N259" s="216" t="str">
        <f t="shared" si="11"/>
        <v/>
      </c>
      <c r="O259" s="216" t="str">
        <f>IF(AND('2.报价结算清单'!$P265&gt;0,'2.报价结算清单'!$B265&lt;&gt;0,'2.报价结算清单'!S265&lt;&gt;0),'2.报价结算清单'!S265,"")</f>
        <v/>
      </c>
      <c r="P259" s="216" t="str">
        <f>IF(AND('2.报价结算清单'!$P265&gt;0,'2.报价结算清单'!$B265&lt;&gt;0,'2.报价结算清单'!T265&lt;&gt;0),'2.报价结算清单'!T265,"")</f>
        <v/>
      </c>
      <c r="Q259" s="216" t="str">
        <f>IF(F259="",J259,VLOOKUP(F259,框架条目清单!A:K,4,FALSE))</f>
        <v/>
      </c>
      <c r="R259" s="237" t="str">
        <f>IF($A259="","",'2.报价结算清单'!$K$86)</f>
        <v/>
      </c>
      <c r="S259" s="236" t="str">
        <f>IF($A259="","",'2.报价结算清单'!$E$86)</f>
        <v/>
      </c>
      <c r="T259" s="216" t="str">
        <f>IF(F259="","",VLOOKUP(F259,框架条目清单!A:K,7,FALSE))</f>
        <v/>
      </c>
      <c r="U259" s="216" t="str">
        <f>IF(F259="","",VLOOKUP(F259,框架条目清单!A:K,8,FALSE))</f>
        <v/>
      </c>
      <c r="V259" s="216" t="str">
        <f>IF(F259="","",VLOOKUP(F259,框架条目清单!A:K,9,FALSE))</f>
        <v/>
      </c>
    </row>
    <row r="260" spans="1:22">
      <c r="A260" s="216" t="str">
        <f>IF(AND('2.报价结算清单'!$P266&gt;0,'2.报价结算清单'!$B266&lt;&gt;0,'2.报价结算清单'!$F266&lt;&gt;0),'2.报价结算清单'!$F266,"")</f>
        <v/>
      </c>
      <c r="B260" s="216" t="str">
        <f>_xlfn.IFNA(VLOOKUP(A260,'3.框架内物料'!$A:$I,3,0),A260)</f>
        <v/>
      </c>
      <c r="C260" s="216" t="str">
        <f>IF(AND('2.报价结算清单'!$P266&gt;0,'2.报价结算清单'!$B266&lt;&gt;0,'2.报价结算清单'!C266&lt;&gt;0),'2.报价结算清单'!C266,"")</f>
        <v/>
      </c>
      <c r="D260" s="216" t="str">
        <f>IF(AND('2.报价结算清单'!$P266&gt;0,'2.报价结算清单'!$B266&lt;&gt;0,'2.报价结算清单'!D266&lt;&gt;0),'2.报价结算清单'!D266,"")</f>
        <v/>
      </c>
      <c r="E260" s="216" t="str">
        <f>IF(AND('2.报价结算清单'!$P266&gt;0,'2.报价结算清单'!$B266&lt;&gt;0,'2.报价结算清单'!E266&lt;&gt;0),'2.报价结算清单'!E266,"")</f>
        <v/>
      </c>
      <c r="F260" s="233" t="str">
        <f>_xlfn.IFNA(IF($A260="","",IF(VLOOKUP($A260,'3.框架内物料'!$A:$I,2,0)="","",VLOOKUP($A260,'3.框架内物料'!$A:$I,2,0))),"")</f>
        <v/>
      </c>
      <c r="G260" s="214" t="str">
        <f>IF(AND('2.报价结算清单'!$P266&gt;0,'2.报价结算清单'!$B266&lt;&gt;0,'2.报价结算清单'!H266&lt;&gt;0),'2.报价结算清单'!H266,"")</f>
        <v/>
      </c>
      <c r="H260" s="234" t="str">
        <f>IF(AND('2.报价结算清单'!$P266&gt;0,'2.报价结算清单'!$B266&lt;&gt;0,'2.报价结算清单'!$F266&lt;&gt;0),'2.报价结算清单'!J266,"")</f>
        <v/>
      </c>
      <c r="I260" s="233" t="str">
        <f>IF(AND('2.报价结算清单'!$P266&gt;0,'2.报价结算清单'!$B266&lt;&gt;0,'2.报价结算清单'!$F266&lt;&gt;0),'2.报价结算清单'!L266,"")</f>
        <v/>
      </c>
      <c r="J260" s="233" t="str">
        <f>IF(AND('2.报价结算清单'!$P266&gt;0,'2.报价结算清单'!$B266&lt;&gt;0,'2.报价结算清单'!I266&lt;&gt;0),'2.报价结算清单'!I266,"")</f>
        <v/>
      </c>
      <c r="K260" s="233" t="str">
        <f>IF(AND('2.报价结算清单'!$P266&gt;0,'2.报价结算清单'!$B266&lt;&gt;0,'2.报价结算清单'!$F266&lt;&gt;0),'2.报价结算清单'!N266,"")</f>
        <v/>
      </c>
      <c r="L260" s="233" t="str">
        <f>IF(AND('2.报价结算清单'!$P266&gt;0,'2.报价结算清单'!$B266&lt;&gt;0,'2.报价结算清单'!I266&lt;&gt;0),"天","")</f>
        <v/>
      </c>
      <c r="M260" s="236" t="str">
        <f t="shared" si="10"/>
        <v/>
      </c>
      <c r="N260" s="216" t="str">
        <f t="shared" si="11"/>
        <v/>
      </c>
      <c r="O260" s="216" t="str">
        <f>IF(AND('2.报价结算清单'!$P266&gt;0,'2.报价结算清单'!$B266&lt;&gt;0,'2.报价结算清单'!S266&lt;&gt;0),'2.报价结算清单'!S266,"")</f>
        <v/>
      </c>
      <c r="P260" s="216" t="str">
        <f>IF(AND('2.报价结算清单'!$P266&gt;0,'2.报价结算清单'!$B266&lt;&gt;0,'2.报价结算清单'!T266&lt;&gt;0),'2.报价结算清单'!T266,"")</f>
        <v/>
      </c>
      <c r="Q260" s="216" t="str">
        <f>IF(F260="",J260,VLOOKUP(F260,框架条目清单!A:K,4,FALSE))</f>
        <v/>
      </c>
      <c r="R260" s="237" t="str">
        <f>IF($A260="","",'2.报价结算清单'!$K$86)</f>
        <v/>
      </c>
      <c r="S260" s="236" t="str">
        <f>IF($A260="","",'2.报价结算清单'!$E$86)</f>
        <v/>
      </c>
      <c r="T260" s="216" t="str">
        <f>IF(F260="","",VLOOKUP(F260,框架条目清单!A:K,7,FALSE))</f>
        <v/>
      </c>
      <c r="U260" s="216" t="str">
        <f>IF(F260="","",VLOOKUP(F260,框架条目清单!A:K,8,FALSE))</f>
        <v/>
      </c>
      <c r="V260" s="216" t="str">
        <f>IF(F260="","",VLOOKUP(F260,框架条目清单!A:K,9,FALSE))</f>
        <v/>
      </c>
    </row>
    <row r="261" spans="1:22">
      <c r="A261" s="216" t="str">
        <f>IF(AND('2.报价结算清单'!$P267&gt;0,'2.报价结算清单'!$B267&lt;&gt;0,'2.报价结算清单'!$F267&lt;&gt;0),'2.报价结算清单'!$F267,"")</f>
        <v/>
      </c>
      <c r="B261" s="216" t="str">
        <f>_xlfn.IFNA(VLOOKUP(A261,'3.框架内物料'!$A:$I,3,0),A261)</f>
        <v/>
      </c>
      <c r="C261" s="216" t="str">
        <f>IF(AND('2.报价结算清单'!$P267&gt;0,'2.报价结算清单'!$B267&lt;&gt;0,'2.报价结算清单'!C267&lt;&gt;0),'2.报价结算清单'!C267,"")</f>
        <v/>
      </c>
      <c r="D261" s="216" t="str">
        <f>IF(AND('2.报价结算清单'!$P267&gt;0,'2.报价结算清单'!$B267&lt;&gt;0,'2.报价结算清单'!D267&lt;&gt;0),'2.报价结算清单'!D267,"")</f>
        <v/>
      </c>
      <c r="E261" s="216" t="str">
        <f>IF(AND('2.报价结算清单'!$P267&gt;0,'2.报价结算清单'!$B267&lt;&gt;0,'2.报价结算清单'!E267&lt;&gt;0),'2.报价结算清单'!E267,"")</f>
        <v/>
      </c>
      <c r="F261" s="233" t="str">
        <f>_xlfn.IFNA(IF($A261="","",IF(VLOOKUP($A261,'3.框架内物料'!$A:$I,2,0)="","",VLOOKUP($A261,'3.框架内物料'!$A:$I,2,0))),"")</f>
        <v/>
      </c>
      <c r="G261" s="214" t="str">
        <f>IF(AND('2.报价结算清单'!$P267&gt;0,'2.报价结算清单'!$B267&lt;&gt;0,'2.报价结算清单'!H267&lt;&gt;0),'2.报价结算清单'!H267,"")</f>
        <v/>
      </c>
      <c r="H261" s="234" t="str">
        <f>IF(AND('2.报价结算清单'!$P267&gt;0,'2.报价结算清单'!$B267&lt;&gt;0,'2.报价结算清单'!$F267&lt;&gt;0),'2.报价结算清单'!J267,"")</f>
        <v/>
      </c>
      <c r="I261" s="233" t="str">
        <f>IF(AND('2.报价结算清单'!$P267&gt;0,'2.报价结算清单'!$B267&lt;&gt;0,'2.报价结算清单'!$F267&lt;&gt;0),'2.报价结算清单'!L267,"")</f>
        <v/>
      </c>
      <c r="J261" s="233" t="str">
        <f>IF(AND('2.报价结算清单'!$P267&gt;0,'2.报价结算清单'!$B267&lt;&gt;0,'2.报价结算清单'!I267&lt;&gt;0),'2.报价结算清单'!I267,"")</f>
        <v/>
      </c>
      <c r="K261" s="233" t="str">
        <f>IF(AND('2.报价结算清单'!$P267&gt;0,'2.报价结算清单'!$B267&lt;&gt;0,'2.报价结算清单'!$F267&lt;&gt;0),'2.报价结算清单'!N267,"")</f>
        <v/>
      </c>
      <c r="L261" s="233" t="str">
        <f>IF(AND('2.报价结算清单'!$P267&gt;0,'2.报价结算清单'!$B267&lt;&gt;0,'2.报价结算清单'!I267&lt;&gt;0),"天","")</f>
        <v/>
      </c>
      <c r="M261" s="236" t="str">
        <f t="shared" si="10"/>
        <v/>
      </c>
      <c r="N261" s="216" t="str">
        <f t="shared" si="11"/>
        <v/>
      </c>
      <c r="O261" s="216" t="str">
        <f>IF(AND('2.报价结算清单'!$P267&gt;0,'2.报价结算清单'!$B267&lt;&gt;0,'2.报价结算清单'!S267&lt;&gt;0),'2.报价结算清单'!S267,"")</f>
        <v/>
      </c>
      <c r="P261" s="216" t="str">
        <f>IF(AND('2.报价结算清单'!$P267&gt;0,'2.报价结算清单'!$B267&lt;&gt;0,'2.报价结算清单'!T267&lt;&gt;0),'2.报价结算清单'!T267,"")</f>
        <v/>
      </c>
      <c r="Q261" s="216" t="str">
        <f>IF(F261="",J261,VLOOKUP(F261,框架条目清单!A:K,4,FALSE))</f>
        <v/>
      </c>
      <c r="R261" s="237" t="str">
        <f>IF($A261="","",'2.报价结算清单'!$K$86)</f>
        <v/>
      </c>
      <c r="S261" s="236" t="str">
        <f>IF($A261="","",'2.报价结算清单'!$E$86)</f>
        <v/>
      </c>
      <c r="T261" s="216" t="str">
        <f>IF(F261="","",VLOOKUP(F261,框架条目清单!A:K,7,FALSE))</f>
        <v/>
      </c>
      <c r="U261" s="216" t="str">
        <f>IF(F261="","",VLOOKUP(F261,框架条目清单!A:K,8,FALSE))</f>
        <v/>
      </c>
      <c r="V261" s="216" t="str">
        <f>IF(F261="","",VLOOKUP(F261,框架条目清单!A:K,9,FALSE))</f>
        <v/>
      </c>
    </row>
    <row r="262" spans="1:22">
      <c r="A262" s="216" t="str">
        <f>IF(AND('2.报价结算清单'!$P268&gt;0,'2.报价结算清单'!$B268&lt;&gt;0,'2.报价结算清单'!$F268&lt;&gt;0),'2.报价结算清单'!$F268,"")</f>
        <v/>
      </c>
      <c r="B262" s="216" t="str">
        <f>_xlfn.IFNA(VLOOKUP(A262,'3.框架内物料'!$A:$I,3,0),A262)</f>
        <v/>
      </c>
      <c r="C262" s="216" t="str">
        <f>IF(AND('2.报价结算清单'!$P268&gt;0,'2.报价结算清单'!$B268&lt;&gt;0,'2.报价结算清单'!C268&lt;&gt;0),'2.报价结算清单'!C268,"")</f>
        <v/>
      </c>
      <c r="D262" s="216" t="str">
        <f>IF(AND('2.报价结算清单'!$P268&gt;0,'2.报价结算清单'!$B268&lt;&gt;0,'2.报价结算清单'!D268&lt;&gt;0),'2.报价结算清单'!D268,"")</f>
        <v/>
      </c>
      <c r="E262" s="216" t="str">
        <f>IF(AND('2.报价结算清单'!$P268&gt;0,'2.报价结算清单'!$B268&lt;&gt;0,'2.报价结算清单'!E268&lt;&gt;0),'2.报价结算清单'!E268,"")</f>
        <v/>
      </c>
      <c r="F262" s="233" t="str">
        <f>_xlfn.IFNA(IF($A262="","",IF(VLOOKUP($A262,'3.框架内物料'!$A:$I,2,0)="","",VLOOKUP($A262,'3.框架内物料'!$A:$I,2,0))),"")</f>
        <v/>
      </c>
      <c r="G262" s="214" t="str">
        <f>IF(AND('2.报价结算清单'!$P268&gt;0,'2.报价结算清单'!$B268&lt;&gt;0,'2.报价结算清单'!H268&lt;&gt;0),'2.报价结算清单'!H268,"")</f>
        <v/>
      </c>
      <c r="H262" s="234" t="str">
        <f>IF(AND('2.报价结算清单'!$P268&gt;0,'2.报价结算清单'!$B268&lt;&gt;0,'2.报价结算清单'!$F268&lt;&gt;0),'2.报价结算清单'!J268,"")</f>
        <v/>
      </c>
      <c r="I262" s="233" t="str">
        <f>IF(AND('2.报价结算清单'!$P268&gt;0,'2.报价结算清单'!$B268&lt;&gt;0,'2.报价结算清单'!$F268&lt;&gt;0),'2.报价结算清单'!L268,"")</f>
        <v/>
      </c>
      <c r="J262" s="233" t="str">
        <f>IF(AND('2.报价结算清单'!$P268&gt;0,'2.报价结算清单'!$B268&lt;&gt;0,'2.报价结算清单'!I268&lt;&gt;0),'2.报价结算清单'!I268,"")</f>
        <v/>
      </c>
      <c r="K262" s="233" t="str">
        <f>IF(AND('2.报价结算清单'!$P268&gt;0,'2.报价结算清单'!$B268&lt;&gt;0,'2.报价结算清单'!$F268&lt;&gt;0),'2.报价结算清单'!N268,"")</f>
        <v/>
      </c>
      <c r="L262" s="233" t="str">
        <f>IF(AND('2.报价结算清单'!$P268&gt;0,'2.报价结算清单'!$B268&lt;&gt;0,'2.报价结算清单'!I268&lt;&gt;0),"天","")</f>
        <v/>
      </c>
      <c r="M262" s="236" t="str">
        <f t="shared" si="10"/>
        <v/>
      </c>
      <c r="N262" s="216" t="str">
        <f t="shared" si="11"/>
        <v/>
      </c>
      <c r="O262" s="216" t="str">
        <f>IF(AND('2.报价结算清单'!$P268&gt;0,'2.报价结算清单'!$B268&lt;&gt;0,'2.报价结算清单'!S268&lt;&gt;0),'2.报价结算清单'!S268,"")</f>
        <v/>
      </c>
      <c r="P262" s="216" t="str">
        <f>IF(AND('2.报价结算清单'!$P268&gt;0,'2.报价结算清单'!$B268&lt;&gt;0,'2.报价结算清单'!T268&lt;&gt;0),'2.报价结算清单'!T268,"")</f>
        <v/>
      </c>
      <c r="Q262" s="216" t="str">
        <f>IF(F262="",J262,VLOOKUP(F262,框架条目清单!A:K,4,FALSE))</f>
        <v/>
      </c>
      <c r="R262" s="237" t="str">
        <f>IF($A262="","",'2.报价结算清单'!$K$86)</f>
        <v/>
      </c>
      <c r="S262" s="236" t="str">
        <f>IF($A262="","",'2.报价结算清单'!$E$86)</f>
        <v/>
      </c>
      <c r="T262" s="216" t="str">
        <f>IF(F262="","",VLOOKUP(F262,框架条目清单!A:K,7,FALSE))</f>
        <v/>
      </c>
      <c r="U262" s="216" t="str">
        <f>IF(F262="","",VLOOKUP(F262,框架条目清单!A:K,8,FALSE))</f>
        <v/>
      </c>
      <c r="V262" s="216" t="str">
        <f>IF(F262="","",VLOOKUP(F262,框架条目清单!A:K,9,FALSE))</f>
        <v/>
      </c>
    </row>
    <row r="263" spans="1:22">
      <c r="A263" s="216" t="str">
        <f>IF(AND('2.报价结算清单'!$P269&gt;0,'2.报价结算清单'!$B269&lt;&gt;0,'2.报价结算清单'!$F269&lt;&gt;0),'2.报价结算清单'!$F269,"")</f>
        <v/>
      </c>
      <c r="B263" s="216" t="str">
        <f>_xlfn.IFNA(VLOOKUP(A263,'3.框架内物料'!$A:$I,3,0),A263)</f>
        <v/>
      </c>
      <c r="C263" s="216" t="str">
        <f>IF(AND('2.报价结算清单'!$P269&gt;0,'2.报价结算清单'!$B269&lt;&gt;0,'2.报价结算清单'!C269&lt;&gt;0),'2.报价结算清单'!C269,"")</f>
        <v/>
      </c>
      <c r="D263" s="216" t="str">
        <f>IF(AND('2.报价结算清单'!$P269&gt;0,'2.报价结算清单'!$B269&lt;&gt;0,'2.报价结算清单'!D269&lt;&gt;0),'2.报价结算清单'!D269,"")</f>
        <v/>
      </c>
      <c r="E263" s="216" t="str">
        <f>IF(AND('2.报价结算清单'!$P269&gt;0,'2.报价结算清单'!$B269&lt;&gt;0,'2.报价结算清单'!E269&lt;&gt;0),'2.报价结算清单'!E269,"")</f>
        <v/>
      </c>
      <c r="F263" s="233" t="str">
        <f>_xlfn.IFNA(IF($A263="","",IF(VLOOKUP($A263,'3.框架内物料'!$A:$I,2,0)="","",VLOOKUP($A263,'3.框架内物料'!$A:$I,2,0))),"")</f>
        <v/>
      </c>
      <c r="G263" s="214" t="str">
        <f>IF(AND('2.报价结算清单'!$P269&gt;0,'2.报价结算清单'!$B269&lt;&gt;0,'2.报价结算清单'!H269&lt;&gt;0),'2.报价结算清单'!H269,"")</f>
        <v/>
      </c>
      <c r="H263" s="234" t="str">
        <f>IF(AND('2.报价结算清单'!$P269&gt;0,'2.报价结算清单'!$B269&lt;&gt;0,'2.报价结算清单'!$F269&lt;&gt;0),'2.报价结算清单'!J269,"")</f>
        <v/>
      </c>
      <c r="I263" s="233" t="str">
        <f>IF(AND('2.报价结算清单'!$P269&gt;0,'2.报价结算清单'!$B269&lt;&gt;0,'2.报价结算清单'!$F269&lt;&gt;0),'2.报价结算清单'!L269,"")</f>
        <v/>
      </c>
      <c r="J263" s="233" t="str">
        <f>IF(AND('2.报价结算清单'!$P269&gt;0,'2.报价结算清单'!$B269&lt;&gt;0,'2.报价结算清单'!I269&lt;&gt;0),'2.报价结算清单'!I269,"")</f>
        <v/>
      </c>
      <c r="K263" s="233" t="str">
        <f>IF(AND('2.报价结算清单'!$P269&gt;0,'2.报价结算清单'!$B269&lt;&gt;0,'2.报价结算清单'!$F269&lt;&gt;0),'2.报价结算清单'!N269,"")</f>
        <v/>
      </c>
      <c r="L263" s="233" t="str">
        <f>IF(AND('2.报价结算清单'!$P269&gt;0,'2.报价结算清单'!$B269&lt;&gt;0,'2.报价结算清单'!I269&lt;&gt;0),"天","")</f>
        <v/>
      </c>
      <c r="M263" s="236" t="str">
        <f t="shared" si="10"/>
        <v/>
      </c>
      <c r="N263" s="216" t="str">
        <f t="shared" si="11"/>
        <v/>
      </c>
      <c r="O263" s="216" t="str">
        <f>IF(AND('2.报价结算清单'!$P269&gt;0,'2.报价结算清单'!$B269&lt;&gt;0,'2.报价结算清单'!S269&lt;&gt;0),'2.报价结算清单'!S269,"")</f>
        <v/>
      </c>
      <c r="P263" s="216" t="str">
        <f>IF(AND('2.报价结算清单'!$P269&gt;0,'2.报价结算清单'!$B269&lt;&gt;0,'2.报价结算清单'!T269&lt;&gt;0),'2.报价结算清单'!T269,"")</f>
        <v/>
      </c>
      <c r="Q263" s="216" t="str">
        <f>IF(F263="",J263,VLOOKUP(F263,框架条目清单!A:K,4,FALSE))</f>
        <v/>
      </c>
      <c r="R263" s="237" t="str">
        <f>IF($A263="","",'2.报价结算清单'!$K$86)</f>
        <v/>
      </c>
      <c r="S263" s="236" t="str">
        <f>IF($A263="","",'2.报价结算清单'!$E$86)</f>
        <v/>
      </c>
      <c r="T263" s="216" t="str">
        <f>IF(F263="","",VLOOKUP(F263,框架条目清单!A:K,7,FALSE))</f>
        <v/>
      </c>
      <c r="U263" s="216" t="str">
        <f>IF(F263="","",VLOOKUP(F263,框架条目清单!A:K,8,FALSE))</f>
        <v/>
      </c>
      <c r="V263" s="216" t="str">
        <f>IF(F263="","",VLOOKUP(F263,框架条目清单!A:K,9,FALSE))</f>
        <v/>
      </c>
    </row>
    <row r="264" spans="1:22">
      <c r="A264" s="216" t="str">
        <f>IF(AND('2.报价结算清单'!$P270&gt;0,'2.报价结算清单'!$B270&lt;&gt;0,'2.报价结算清单'!$F270&lt;&gt;0),'2.报价结算清单'!$F270,"")</f>
        <v/>
      </c>
      <c r="B264" s="216" t="str">
        <f>_xlfn.IFNA(VLOOKUP(A264,'3.框架内物料'!$A:$I,3,0),A264)</f>
        <v/>
      </c>
      <c r="C264" s="216" t="str">
        <f>IF(AND('2.报价结算清单'!$P270&gt;0,'2.报价结算清单'!$B270&lt;&gt;0,'2.报价结算清单'!C270&lt;&gt;0),'2.报价结算清单'!C270,"")</f>
        <v/>
      </c>
      <c r="D264" s="216" t="str">
        <f>IF(AND('2.报价结算清单'!$P270&gt;0,'2.报价结算清单'!$B270&lt;&gt;0,'2.报价结算清单'!D270&lt;&gt;0),'2.报价结算清单'!D270,"")</f>
        <v/>
      </c>
      <c r="E264" s="216" t="str">
        <f>IF(AND('2.报价结算清单'!$P270&gt;0,'2.报价结算清单'!$B270&lt;&gt;0,'2.报价结算清单'!E270&lt;&gt;0),'2.报价结算清单'!E270,"")</f>
        <v/>
      </c>
      <c r="F264" s="233" t="str">
        <f>_xlfn.IFNA(IF($A264="","",IF(VLOOKUP($A264,'3.框架内物料'!$A:$I,2,0)="","",VLOOKUP($A264,'3.框架内物料'!$A:$I,2,0))),"")</f>
        <v/>
      </c>
      <c r="G264" s="214" t="str">
        <f>IF(AND('2.报价结算清单'!$P270&gt;0,'2.报价结算清单'!$B270&lt;&gt;0,'2.报价结算清单'!H270&lt;&gt;0),'2.报价结算清单'!H270,"")</f>
        <v/>
      </c>
      <c r="H264" s="234" t="str">
        <f>IF(AND('2.报价结算清单'!$P270&gt;0,'2.报价结算清单'!$B270&lt;&gt;0,'2.报价结算清单'!$F270&lt;&gt;0),'2.报价结算清单'!J270,"")</f>
        <v/>
      </c>
      <c r="I264" s="233" t="str">
        <f>IF(AND('2.报价结算清单'!$P270&gt;0,'2.报价结算清单'!$B270&lt;&gt;0,'2.报价结算清单'!$F270&lt;&gt;0),'2.报价结算清单'!L270,"")</f>
        <v/>
      </c>
      <c r="J264" s="233" t="str">
        <f>IF(AND('2.报价结算清单'!$P270&gt;0,'2.报价结算清单'!$B270&lt;&gt;0,'2.报价结算清单'!I270&lt;&gt;0),'2.报价结算清单'!I270,"")</f>
        <v/>
      </c>
      <c r="K264" s="233" t="str">
        <f>IF(AND('2.报价结算清单'!$P270&gt;0,'2.报价结算清单'!$B270&lt;&gt;0,'2.报价结算清单'!$F270&lt;&gt;0),'2.报价结算清单'!N270,"")</f>
        <v/>
      </c>
      <c r="L264" s="233" t="str">
        <f>IF(AND('2.报价结算清单'!$P270&gt;0,'2.报价结算清单'!$B270&lt;&gt;0,'2.报价结算清单'!I270&lt;&gt;0),"天","")</f>
        <v/>
      </c>
      <c r="M264" s="236" t="str">
        <f t="shared" ref="M264:M327" si="12">IF(A264="框架外物料","框架外",IF(A264="据实结算","据实结算",IF(A264="","","框架内")))</f>
        <v/>
      </c>
      <c r="N264" s="216" t="str">
        <f t="shared" ref="N264:N327" si="13">IFERROR(IF(H264*I264*K264=0,"",H264*I264*K264),"")</f>
        <v/>
      </c>
      <c r="O264" s="216" t="str">
        <f>IF(AND('2.报价结算清单'!$P270&gt;0,'2.报价结算清单'!$B270&lt;&gt;0,'2.报价结算清单'!S270&lt;&gt;0),'2.报价结算清单'!S270,"")</f>
        <v/>
      </c>
      <c r="P264" s="216" t="str">
        <f>IF(AND('2.报价结算清单'!$P270&gt;0,'2.报价结算清单'!$B270&lt;&gt;0,'2.报价结算清单'!T270&lt;&gt;0),'2.报价结算清单'!T270,"")</f>
        <v/>
      </c>
      <c r="Q264" s="216" t="str">
        <f>IF(F264="",J264,VLOOKUP(F264,框架条目清单!A:K,4,FALSE))</f>
        <v/>
      </c>
      <c r="R264" s="237" t="str">
        <f>IF($A264="","",'2.报价结算清单'!$K$86)</f>
        <v/>
      </c>
      <c r="S264" s="236" t="str">
        <f>IF($A264="","",'2.报价结算清单'!$E$86)</f>
        <v/>
      </c>
      <c r="T264" s="216" t="str">
        <f>IF(F264="","",VLOOKUP(F264,框架条目清单!A:K,7,FALSE))</f>
        <v/>
      </c>
      <c r="U264" s="216" t="str">
        <f>IF(F264="","",VLOOKUP(F264,框架条目清单!A:K,8,FALSE))</f>
        <v/>
      </c>
      <c r="V264" s="216" t="str">
        <f>IF(F264="","",VLOOKUP(F264,框架条目清单!A:K,9,FALSE))</f>
        <v/>
      </c>
    </row>
    <row r="265" spans="1:22">
      <c r="A265" s="216" t="str">
        <f>IF(AND('2.报价结算清单'!$P271&gt;0,'2.报价结算清单'!$B271&lt;&gt;0,'2.报价结算清单'!$F271&lt;&gt;0),'2.报价结算清单'!$F271,"")</f>
        <v/>
      </c>
      <c r="B265" s="216" t="str">
        <f>_xlfn.IFNA(VLOOKUP(A265,'3.框架内物料'!$A:$I,3,0),A265)</f>
        <v/>
      </c>
      <c r="C265" s="216" t="str">
        <f>IF(AND('2.报价结算清单'!$P271&gt;0,'2.报价结算清单'!$B271&lt;&gt;0,'2.报价结算清单'!C271&lt;&gt;0),'2.报价结算清单'!C271,"")</f>
        <v/>
      </c>
      <c r="D265" s="216" t="str">
        <f>IF(AND('2.报价结算清单'!$P271&gt;0,'2.报价结算清单'!$B271&lt;&gt;0,'2.报价结算清单'!D271&lt;&gt;0),'2.报价结算清单'!D271,"")</f>
        <v/>
      </c>
      <c r="E265" s="216" t="str">
        <f>IF(AND('2.报价结算清单'!$P271&gt;0,'2.报价结算清单'!$B271&lt;&gt;0,'2.报价结算清单'!E271&lt;&gt;0),'2.报价结算清单'!E271,"")</f>
        <v/>
      </c>
      <c r="F265" s="233" t="str">
        <f>_xlfn.IFNA(IF($A265="","",IF(VLOOKUP($A265,'3.框架内物料'!$A:$I,2,0)="","",VLOOKUP($A265,'3.框架内物料'!$A:$I,2,0))),"")</f>
        <v/>
      </c>
      <c r="G265" s="214" t="str">
        <f>IF(AND('2.报价结算清单'!$P271&gt;0,'2.报价结算清单'!$B271&lt;&gt;0,'2.报价结算清单'!H271&lt;&gt;0),'2.报价结算清单'!H271,"")</f>
        <v/>
      </c>
      <c r="H265" s="234" t="str">
        <f>IF(AND('2.报价结算清单'!$P271&gt;0,'2.报价结算清单'!$B271&lt;&gt;0,'2.报价结算清单'!$F271&lt;&gt;0),'2.报价结算清单'!J271,"")</f>
        <v/>
      </c>
      <c r="I265" s="233" t="str">
        <f>IF(AND('2.报价结算清单'!$P271&gt;0,'2.报价结算清单'!$B271&lt;&gt;0,'2.报价结算清单'!$F271&lt;&gt;0),'2.报价结算清单'!L271,"")</f>
        <v/>
      </c>
      <c r="J265" s="233" t="str">
        <f>IF(AND('2.报价结算清单'!$P271&gt;0,'2.报价结算清单'!$B271&lt;&gt;0,'2.报价结算清单'!I271&lt;&gt;0),'2.报价结算清单'!I271,"")</f>
        <v/>
      </c>
      <c r="K265" s="233" t="str">
        <f>IF(AND('2.报价结算清单'!$P271&gt;0,'2.报价结算清单'!$B271&lt;&gt;0,'2.报价结算清单'!$F271&lt;&gt;0),'2.报价结算清单'!N271,"")</f>
        <v/>
      </c>
      <c r="L265" s="233" t="str">
        <f>IF(AND('2.报价结算清单'!$P271&gt;0,'2.报价结算清单'!$B271&lt;&gt;0,'2.报价结算清单'!I271&lt;&gt;0),"天","")</f>
        <v/>
      </c>
      <c r="M265" s="236" t="str">
        <f t="shared" si="12"/>
        <v/>
      </c>
      <c r="N265" s="216" t="str">
        <f t="shared" si="13"/>
        <v/>
      </c>
      <c r="O265" s="216" t="str">
        <f>IF(AND('2.报价结算清单'!$P271&gt;0,'2.报价结算清单'!$B271&lt;&gt;0,'2.报价结算清单'!S271&lt;&gt;0),'2.报价结算清单'!S271,"")</f>
        <v/>
      </c>
      <c r="P265" s="216" t="str">
        <f>IF(AND('2.报价结算清单'!$P271&gt;0,'2.报价结算清单'!$B271&lt;&gt;0,'2.报价结算清单'!T271&lt;&gt;0),'2.报价结算清单'!T271,"")</f>
        <v/>
      </c>
      <c r="Q265" s="216" t="str">
        <f>IF(F265="",J265,VLOOKUP(F265,框架条目清单!A:K,4,FALSE))</f>
        <v/>
      </c>
      <c r="R265" s="237" t="str">
        <f>IF($A265="","",'2.报价结算清单'!$K$86)</f>
        <v/>
      </c>
      <c r="S265" s="236" t="str">
        <f>IF($A265="","",'2.报价结算清单'!$E$86)</f>
        <v/>
      </c>
      <c r="T265" s="216" t="str">
        <f>IF(F265="","",VLOOKUP(F265,框架条目清单!A:K,7,FALSE))</f>
        <v/>
      </c>
      <c r="U265" s="216" t="str">
        <f>IF(F265="","",VLOOKUP(F265,框架条目清单!A:K,8,FALSE))</f>
        <v/>
      </c>
      <c r="V265" s="216" t="str">
        <f>IF(F265="","",VLOOKUP(F265,框架条目清单!A:K,9,FALSE))</f>
        <v/>
      </c>
    </row>
    <row r="266" spans="1:22">
      <c r="A266" s="216" t="str">
        <f>IF(AND('2.报价结算清单'!$P272&gt;0,'2.报价结算清单'!$B272&lt;&gt;0,'2.报价结算清单'!$F272&lt;&gt;0),'2.报价结算清单'!$F272,"")</f>
        <v/>
      </c>
      <c r="B266" s="216" t="str">
        <f>_xlfn.IFNA(VLOOKUP(A266,'3.框架内物料'!$A:$I,3,0),A266)</f>
        <v/>
      </c>
      <c r="C266" s="216" t="str">
        <f>IF(AND('2.报价结算清单'!$P272&gt;0,'2.报价结算清单'!$B272&lt;&gt;0,'2.报价结算清单'!C272&lt;&gt;0),'2.报价结算清单'!C272,"")</f>
        <v/>
      </c>
      <c r="D266" s="216" t="str">
        <f>IF(AND('2.报价结算清单'!$P272&gt;0,'2.报价结算清单'!$B272&lt;&gt;0,'2.报价结算清单'!D272&lt;&gt;0),'2.报价结算清单'!D272,"")</f>
        <v/>
      </c>
      <c r="E266" s="216" t="str">
        <f>IF(AND('2.报价结算清单'!$P272&gt;0,'2.报价结算清单'!$B272&lt;&gt;0,'2.报价结算清单'!E272&lt;&gt;0),'2.报价结算清单'!E272,"")</f>
        <v/>
      </c>
      <c r="F266" s="233" t="str">
        <f>_xlfn.IFNA(IF($A266="","",IF(VLOOKUP($A266,'3.框架内物料'!$A:$I,2,0)="","",VLOOKUP($A266,'3.框架内物料'!$A:$I,2,0))),"")</f>
        <v/>
      </c>
      <c r="G266" s="214" t="str">
        <f>IF(AND('2.报价结算清单'!$P272&gt;0,'2.报价结算清单'!$B272&lt;&gt;0,'2.报价结算清单'!H272&lt;&gt;0),'2.报价结算清单'!H272,"")</f>
        <v/>
      </c>
      <c r="H266" s="234" t="str">
        <f>IF(AND('2.报价结算清单'!$P272&gt;0,'2.报价结算清单'!$B272&lt;&gt;0,'2.报价结算清单'!$F272&lt;&gt;0),'2.报价结算清单'!J272,"")</f>
        <v/>
      </c>
      <c r="I266" s="233" t="str">
        <f>IF(AND('2.报价结算清单'!$P272&gt;0,'2.报价结算清单'!$B272&lt;&gt;0,'2.报价结算清单'!$F272&lt;&gt;0),'2.报价结算清单'!L272,"")</f>
        <v/>
      </c>
      <c r="J266" s="233" t="str">
        <f>IF(AND('2.报价结算清单'!$P272&gt;0,'2.报价结算清单'!$B272&lt;&gt;0,'2.报价结算清单'!I272&lt;&gt;0),'2.报价结算清单'!I272,"")</f>
        <v/>
      </c>
      <c r="K266" s="233" t="str">
        <f>IF(AND('2.报价结算清单'!$P272&gt;0,'2.报价结算清单'!$B272&lt;&gt;0,'2.报价结算清单'!$F272&lt;&gt;0),'2.报价结算清单'!N272,"")</f>
        <v/>
      </c>
      <c r="L266" s="233" t="str">
        <f>IF(AND('2.报价结算清单'!$P272&gt;0,'2.报价结算清单'!$B272&lt;&gt;0,'2.报价结算清单'!I272&lt;&gt;0),"天","")</f>
        <v/>
      </c>
      <c r="M266" s="236" t="str">
        <f t="shared" si="12"/>
        <v/>
      </c>
      <c r="N266" s="216" t="str">
        <f t="shared" si="13"/>
        <v/>
      </c>
      <c r="O266" s="216" t="str">
        <f>IF(AND('2.报价结算清单'!$P272&gt;0,'2.报价结算清单'!$B272&lt;&gt;0,'2.报价结算清单'!S272&lt;&gt;0),'2.报价结算清单'!S272,"")</f>
        <v/>
      </c>
      <c r="P266" s="216" t="str">
        <f>IF(AND('2.报价结算清单'!$P272&gt;0,'2.报价结算清单'!$B272&lt;&gt;0,'2.报价结算清单'!T272&lt;&gt;0),'2.报价结算清单'!T272,"")</f>
        <v/>
      </c>
      <c r="Q266" s="216" t="str">
        <f>IF(F266="",J266,VLOOKUP(F266,框架条目清单!A:K,4,FALSE))</f>
        <v/>
      </c>
      <c r="R266" s="237" t="str">
        <f>IF($A266="","",'2.报价结算清单'!$K$86)</f>
        <v/>
      </c>
      <c r="S266" s="236" t="str">
        <f>IF($A266="","",'2.报价结算清单'!$E$86)</f>
        <v/>
      </c>
      <c r="T266" s="216" t="str">
        <f>IF(F266="","",VLOOKUP(F266,框架条目清单!A:K,7,FALSE))</f>
        <v/>
      </c>
      <c r="U266" s="216" t="str">
        <f>IF(F266="","",VLOOKUP(F266,框架条目清单!A:K,8,FALSE))</f>
        <v/>
      </c>
      <c r="V266" s="216" t="str">
        <f>IF(F266="","",VLOOKUP(F266,框架条目清单!A:K,9,FALSE))</f>
        <v/>
      </c>
    </row>
    <row r="267" spans="1:22">
      <c r="A267" s="216" t="str">
        <f>IF(AND('2.报价结算清单'!$P273&gt;0,'2.报价结算清单'!$B273&lt;&gt;0,'2.报价结算清单'!$F273&lt;&gt;0),'2.报价结算清单'!$F273,"")</f>
        <v/>
      </c>
      <c r="B267" s="216" t="str">
        <f>_xlfn.IFNA(VLOOKUP(A267,'3.框架内物料'!$A:$I,3,0),A267)</f>
        <v/>
      </c>
      <c r="C267" s="216" t="str">
        <f>IF(AND('2.报价结算清单'!$P273&gt;0,'2.报价结算清单'!$B273&lt;&gt;0,'2.报价结算清单'!C273&lt;&gt;0),'2.报价结算清单'!C273,"")</f>
        <v/>
      </c>
      <c r="D267" s="216" t="str">
        <f>IF(AND('2.报价结算清单'!$P273&gt;0,'2.报价结算清单'!$B273&lt;&gt;0,'2.报价结算清单'!D273&lt;&gt;0),'2.报价结算清单'!D273,"")</f>
        <v/>
      </c>
      <c r="E267" s="216" t="str">
        <f>IF(AND('2.报价结算清单'!$P273&gt;0,'2.报价结算清单'!$B273&lt;&gt;0,'2.报价结算清单'!E273&lt;&gt;0),'2.报价结算清单'!E273,"")</f>
        <v/>
      </c>
      <c r="F267" s="233" t="str">
        <f>_xlfn.IFNA(IF($A267="","",IF(VLOOKUP($A267,'3.框架内物料'!$A:$I,2,0)="","",VLOOKUP($A267,'3.框架内物料'!$A:$I,2,0))),"")</f>
        <v/>
      </c>
      <c r="G267" s="214" t="str">
        <f>IF(AND('2.报价结算清单'!$P273&gt;0,'2.报价结算清单'!$B273&lt;&gt;0,'2.报价结算清单'!H273&lt;&gt;0),'2.报价结算清单'!H273,"")</f>
        <v/>
      </c>
      <c r="H267" s="234" t="str">
        <f>IF(AND('2.报价结算清单'!$P273&gt;0,'2.报价结算清单'!$B273&lt;&gt;0,'2.报价结算清单'!$F273&lt;&gt;0),'2.报价结算清单'!J273,"")</f>
        <v/>
      </c>
      <c r="I267" s="233" t="str">
        <f>IF(AND('2.报价结算清单'!$P273&gt;0,'2.报价结算清单'!$B273&lt;&gt;0,'2.报价结算清单'!$F273&lt;&gt;0),'2.报价结算清单'!L273,"")</f>
        <v/>
      </c>
      <c r="J267" s="233" t="str">
        <f>IF(AND('2.报价结算清单'!$P273&gt;0,'2.报价结算清单'!$B273&lt;&gt;0,'2.报价结算清单'!I273&lt;&gt;0),'2.报价结算清单'!I273,"")</f>
        <v/>
      </c>
      <c r="K267" s="233" t="str">
        <f>IF(AND('2.报价结算清单'!$P273&gt;0,'2.报价结算清单'!$B273&lt;&gt;0,'2.报价结算清单'!$F273&lt;&gt;0),'2.报价结算清单'!N273,"")</f>
        <v/>
      </c>
      <c r="L267" s="233" t="str">
        <f>IF(AND('2.报价结算清单'!$P273&gt;0,'2.报价结算清单'!$B273&lt;&gt;0,'2.报价结算清单'!I273&lt;&gt;0),"天","")</f>
        <v/>
      </c>
      <c r="M267" s="236" t="str">
        <f t="shared" si="12"/>
        <v/>
      </c>
      <c r="N267" s="216" t="str">
        <f t="shared" si="13"/>
        <v/>
      </c>
      <c r="O267" s="216" t="str">
        <f>IF(AND('2.报价结算清单'!$P273&gt;0,'2.报价结算清单'!$B273&lt;&gt;0,'2.报价结算清单'!S273&lt;&gt;0),'2.报价结算清单'!S273,"")</f>
        <v/>
      </c>
      <c r="P267" s="216" t="str">
        <f>IF(AND('2.报价结算清单'!$P273&gt;0,'2.报价结算清单'!$B273&lt;&gt;0,'2.报价结算清单'!T273&lt;&gt;0),'2.报价结算清单'!T273,"")</f>
        <v/>
      </c>
      <c r="Q267" s="216" t="str">
        <f>IF(F267="",J267,VLOOKUP(F267,框架条目清单!A:K,4,FALSE))</f>
        <v/>
      </c>
      <c r="R267" s="237" t="str">
        <f>IF($A267="","",'2.报价结算清单'!$K$86)</f>
        <v/>
      </c>
      <c r="S267" s="236" t="str">
        <f>IF($A267="","",'2.报价结算清单'!$E$86)</f>
        <v/>
      </c>
      <c r="T267" s="216" t="str">
        <f>IF(F267="","",VLOOKUP(F267,框架条目清单!A:K,7,FALSE))</f>
        <v/>
      </c>
      <c r="U267" s="216" t="str">
        <f>IF(F267="","",VLOOKUP(F267,框架条目清单!A:K,8,FALSE))</f>
        <v/>
      </c>
      <c r="V267" s="216" t="str">
        <f>IF(F267="","",VLOOKUP(F267,框架条目清单!A:K,9,FALSE))</f>
        <v/>
      </c>
    </row>
    <row r="268" spans="1:22">
      <c r="A268" s="216" t="str">
        <f>IF(AND('2.报价结算清单'!$P274&gt;0,'2.报价结算清单'!$B274&lt;&gt;0,'2.报价结算清单'!$F274&lt;&gt;0),'2.报价结算清单'!$F274,"")</f>
        <v/>
      </c>
      <c r="B268" s="216" t="str">
        <f>_xlfn.IFNA(VLOOKUP(A268,'3.框架内物料'!$A:$I,3,0),A268)</f>
        <v/>
      </c>
      <c r="C268" s="216" t="str">
        <f>IF(AND('2.报价结算清单'!$P274&gt;0,'2.报价结算清单'!$B274&lt;&gt;0,'2.报价结算清单'!C274&lt;&gt;0),'2.报价结算清单'!C274,"")</f>
        <v/>
      </c>
      <c r="D268" s="216" t="str">
        <f>IF(AND('2.报价结算清单'!$P274&gt;0,'2.报价结算清单'!$B274&lt;&gt;0,'2.报价结算清单'!D274&lt;&gt;0),'2.报价结算清单'!D274,"")</f>
        <v/>
      </c>
      <c r="E268" s="216" t="str">
        <f>IF(AND('2.报价结算清单'!$P274&gt;0,'2.报价结算清单'!$B274&lt;&gt;0,'2.报价结算清单'!E274&lt;&gt;0),'2.报价结算清单'!E274,"")</f>
        <v/>
      </c>
      <c r="F268" s="233" t="str">
        <f>_xlfn.IFNA(IF($A268="","",IF(VLOOKUP($A268,'3.框架内物料'!$A:$I,2,0)="","",VLOOKUP($A268,'3.框架内物料'!$A:$I,2,0))),"")</f>
        <v/>
      </c>
      <c r="G268" s="214" t="str">
        <f>IF(AND('2.报价结算清单'!$P274&gt;0,'2.报价结算清单'!$B274&lt;&gt;0,'2.报价结算清单'!H274&lt;&gt;0),'2.报价结算清单'!H274,"")</f>
        <v/>
      </c>
      <c r="H268" s="234" t="str">
        <f>IF(AND('2.报价结算清单'!$P274&gt;0,'2.报价结算清单'!$B274&lt;&gt;0,'2.报价结算清单'!$F274&lt;&gt;0),'2.报价结算清单'!J274,"")</f>
        <v/>
      </c>
      <c r="I268" s="233" t="str">
        <f>IF(AND('2.报价结算清单'!$P274&gt;0,'2.报价结算清单'!$B274&lt;&gt;0,'2.报价结算清单'!$F274&lt;&gt;0),'2.报价结算清单'!L274,"")</f>
        <v/>
      </c>
      <c r="J268" s="233" t="str">
        <f>IF(AND('2.报价结算清单'!$P274&gt;0,'2.报价结算清单'!$B274&lt;&gt;0,'2.报价结算清单'!I274&lt;&gt;0),'2.报价结算清单'!I274,"")</f>
        <v/>
      </c>
      <c r="K268" s="233" t="str">
        <f>IF(AND('2.报价结算清单'!$P274&gt;0,'2.报价结算清单'!$B274&lt;&gt;0,'2.报价结算清单'!$F274&lt;&gt;0),'2.报价结算清单'!N274,"")</f>
        <v/>
      </c>
      <c r="L268" s="233" t="str">
        <f>IF(AND('2.报价结算清单'!$P274&gt;0,'2.报价结算清单'!$B274&lt;&gt;0,'2.报价结算清单'!I274&lt;&gt;0),"天","")</f>
        <v/>
      </c>
      <c r="M268" s="236" t="str">
        <f t="shared" si="12"/>
        <v/>
      </c>
      <c r="N268" s="216" t="str">
        <f t="shared" si="13"/>
        <v/>
      </c>
      <c r="O268" s="216" t="str">
        <f>IF(AND('2.报价结算清单'!$P274&gt;0,'2.报价结算清单'!$B274&lt;&gt;0,'2.报价结算清单'!S274&lt;&gt;0),'2.报价结算清单'!S274,"")</f>
        <v/>
      </c>
      <c r="P268" s="216" t="str">
        <f>IF(AND('2.报价结算清单'!$P274&gt;0,'2.报价结算清单'!$B274&lt;&gt;0,'2.报价结算清单'!T274&lt;&gt;0),'2.报价结算清单'!T274,"")</f>
        <v/>
      </c>
      <c r="Q268" s="216" t="str">
        <f>IF(F268="",J268,VLOOKUP(F268,框架条目清单!A:K,4,FALSE))</f>
        <v/>
      </c>
      <c r="R268" s="237" t="str">
        <f>IF($A268="","",'2.报价结算清单'!$K$86)</f>
        <v/>
      </c>
      <c r="S268" s="236" t="str">
        <f>IF($A268="","",'2.报价结算清单'!$E$86)</f>
        <v/>
      </c>
      <c r="T268" s="216" t="str">
        <f>IF(F268="","",VLOOKUP(F268,框架条目清单!A:K,7,FALSE))</f>
        <v/>
      </c>
      <c r="U268" s="216" t="str">
        <f>IF(F268="","",VLOOKUP(F268,框架条目清单!A:K,8,FALSE))</f>
        <v/>
      </c>
      <c r="V268" s="216" t="str">
        <f>IF(F268="","",VLOOKUP(F268,框架条目清单!A:K,9,FALSE))</f>
        <v/>
      </c>
    </row>
    <row r="269" spans="1:22">
      <c r="A269" s="216" t="str">
        <f>IF(AND('2.报价结算清单'!$P275&gt;0,'2.报价结算清单'!$B275&lt;&gt;0,'2.报价结算清单'!$F275&lt;&gt;0),'2.报价结算清单'!$F275,"")</f>
        <v/>
      </c>
      <c r="B269" s="216" t="str">
        <f>_xlfn.IFNA(VLOOKUP(A269,'3.框架内物料'!$A:$I,3,0),A269)</f>
        <v/>
      </c>
      <c r="C269" s="216" t="str">
        <f>IF(AND('2.报价结算清单'!$P275&gt;0,'2.报价结算清单'!$B275&lt;&gt;0,'2.报价结算清单'!C275&lt;&gt;0),'2.报价结算清单'!C275,"")</f>
        <v/>
      </c>
      <c r="D269" s="216" t="str">
        <f>IF(AND('2.报价结算清单'!$P275&gt;0,'2.报价结算清单'!$B275&lt;&gt;0,'2.报价结算清单'!D275&lt;&gt;0),'2.报价结算清单'!D275,"")</f>
        <v/>
      </c>
      <c r="E269" s="216" t="str">
        <f>IF(AND('2.报价结算清单'!$P275&gt;0,'2.报价结算清单'!$B275&lt;&gt;0,'2.报价结算清单'!E275&lt;&gt;0),'2.报价结算清单'!E275,"")</f>
        <v/>
      </c>
      <c r="F269" s="233" t="str">
        <f>_xlfn.IFNA(IF($A269="","",IF(VLOOKUP($A269,'3.框架内物料'!$A:$I,2,0)="","",VLOOKUP($A269,'3.框架内物料'!$A:$I,2,0))),"")</f>
        <v/>
      </c>
      <c r="G269" s="214" t="str">
        <f>IF(AND('2.报价结算清单'!$P275&gt;0,'2.报价结算清单'!$B275&lt;&gt;0,'2.报价结算清单'!H275&lt;&gt;0),'2.报价结算清单'!H275,"")</f>
        <v/>
      </c>
      <c r="H269" s="234" t="str">
        <f>IF(AND('2.报价结算清单'!$P275&gt;0,'2.报价结算清单'!$B275&lt;&gt;0,'2.报价结算清单'!$F275&lt;&gt;0),'2.报价结算清单'!J275,"")</f>
        <v/>
      </c>
      <c r="I269" s="233" t="str">
        <f>IF(AND('2.报价结算清单'!$P275&gt;0,'2.报价结算清单'!$B275&lt;&gt;0,'2.报价结算清单'!$F275&lt;&gt;0),'2.报价结算清单'!L275,"")</f>
        <v/>
      </c>
      <c r="J269" s="233" t="str">
        <f>IF(AND('2.报价结算清单'!$P275&gt;0,'2.报价结算清单'!$B275&lt;&gt;0,'2.报价结算清单'!I275&lt;&gt;0),'2.报价结算清单'!I275,"")</f>
        <v/>
      </c>
      <c r="K269" s="233" t="str">
        <f>IF(AND('2.报价结算清单'!$P275&gt;0,'2.报价结算清单'!$B275&lt;&gt;0,'2.报价结算清单'!$F275&lt;&gt;0),'2.报价结算清单'!N275,"")</f>
        <v/>
      </c>
      <c r="L269" s="233" t="str">
        <f>IF(AND('2.报价结算清单'!$P275&gt;0,'2.报价结算清单'!$B275&lt;&gt;0,'2.报价结算清单'!I275&lt;&gt;0),"天","")</f>
        <v/>
      </c>
      <c r="M269" s="236" t="str">
        <f t="shared" si="12"/>
        <v/>
      </c>
      <c r="N269" s="216" t="str">
        <f t="shared" si="13"/>
        <v/>
      </c>
      <c r="O269" s="216" t="str">
        <f>IF(AND('2.报价结算清单'!$P275&gt;0,'2.报价结算清单'!$B275&lt;&gt;0,'2.报价结算清单'!S275&lt;&gt;0),'2.报价结算清单'!S275,"")</f>
        <v/>
      </c>
      <c r="P269" s="216" t="str">
        <f>IF(AND('2.报价结算清单'!$P275&gt;0,'2.报价结算清单'!$B275&lt;&gt;0,'2.报价结算清单'!T275&lt;&gt;0),'2.报价结算清单'!T275,"")</f>
        <v/>
      </c>
      <c r="Q269" s="216" t="str">
        <f>IF(F269="",J269,VLOOKUP(F269,框架条目清单!A:K,4,FALSE))</f>
        <v/>
      </c>
      <c r="R269" s="237" t="str">
        <f>IF($A269="","",'2.报价结算清单'!$K$86)</f>
        <v/>
      </c>
      <c r="S269" s="236" t="str">
        <f>IF($A269="","",'2.报价结算清单'!$E$86)</f>
        <v/>
      </c>
      <c r="T269" s="216" t="str">
        <f>IF(F269="","",VLOOKUP(F269,框架条目清单!A:K,7,FALSE))</f>
        <v/>
      </c>
      <c r="U269" s="216" t="str">
        <f>IF(F269="","",VLOOKUP(F269,框架条目清单!A:K,8,FALSE))</f>
        <v/>
      </c>
      <c r="V269" s="216" t="str">
        <f>IF(F269="","",VLOOKUP(F269,框架条目清单!A:K,9,FALSE))</f>
        <v/>
      </c>
    </row>
    <row r="270" spans="1:22">
      <c r="A270" s="216" t="str">
        <f>IF(AND('2.报价结算清单'!$P276&gt;0,'2.报价结算清单'!$B276&lt;&gt;0,'2.报价结算清单'!$F276&lt;&gt;0),'2.报价结算清单'!$F276,"")</f>
        <v/>
      </c>
      <c r="B270" s="216" t="str">
        <f>_xlfn.IFNA(VLOOKUP(A270,'3.框架内物料'!$A:$I,3,0),A270)</f>
        <v/>
      </c>
      <c r="C270" s="216" t="str">
        <f>IF(AND('2.报价结算清单'!$P276&gt;0,'2.报价结算清单'!$B276&lt;&gt;0,'2.报价结算清单'!C276&lt;&gt;0),'2.报价结算清单'!C276,"")</f>
        <v/>
      </c>
      <c r="D270" s="216" t="str">
        <f>IF(AND('2.报价结算清单'!$P276&gt;0,'2.报价结算清单'!$B276&lt;&gt;0,'2.报价结算清单'!D276&lt;&gt;0),'2.报价结算清单'!D276,"")</f>
        <v/>
      </c>
      <c r="E270" s="216" t="str">
        <f>IF(AND('2.报价结算清单'!$P276&gt;0,'2.报价结算清单'!$B276&lt;&gt;0,'2.报价结算清单'!E276&lt;&gt;0),'2.报价结算清单'!E276,"")</f>
        <v/>
      </c>
      <c r="F270" s="233" t="str">
        <f>_xlfn.IFNA(IF($A270="","",IF(VLOOKUP($A270,'3.框架内物料'!$A:$I,2,0)="","",VLOOKUP($A270,'3.框架内物料'!$A:$I,2,0))),"")</f>
        <v/>
      </c>
      <c r="G270" s="214" t="str">
        <f>IF(AND('2.报价结算清单'!$P276&gt;0,'2.报价结算清单'!$B276&lt;&gt;0,'2.报价结算清单'!H276&lt;&gt;0),'2.报价结算清单'!H276,"")</f>
        <v/>
      </c>
      <c r="H270" s="234" t="str">
        <f>IF(AND('2.报价结算清单'!$P276&gt;0,'2.报价结算清单'!$B276&lt;&gt;0,'2.报价结算清单'!$F276&lt;&gt;0),'2.报价结算清单'!J276,"")</f>
        <v/>
      </c>
      <c r="I270" s="233" t="str">
        <f>IF(AND('2.报价结算清单'!$P276&gt;0,'2.报价结算清单'!$B276&lt;&gt;0,'2.报价结算清单'!$F276&lt;&gt;0),'2.报价结算清单'!L276,"")</f>
        <v/>
      </c>
      <c r="J270" s="233" t="str">
        <f>IF(AND('2.报价结算清单'!$P276&gt;0,'2.报价结算清单'!$B276&lt;&gt;0,'2.报价结算清单'!I276&lt;&gt;0),'2.报价结算清单'!I276,"")</f>
        <v/>
      </c>
      <c r="K270" s="233" t="str">
        <f>IF(AND('2.报价结算清单'!$P276&gt;0,'2.报价结算清单'!$B276&lt;&gt;0,'2.报价结算清单'!$F276&lt;&gt;0),'2.报价结算清单'!N276,"")</f>
        <v/>
      </c>
      <c r="L270" s="233" t="str">
        <f>IF(AND('2.报价结算清单'!$P276&gt;0,'2.报价结算清单'!$B276&lt;&gt;0,'2.报价结算清单'!I276&lt;&gt;0),"天","")</f>
        <v/>
      </c>
      <c r="M270" s="236" t="str">
        <f t="shared" si="12"/>
        <v/>
      </c>
      <c r="N270" s="216" t="str">
        <f t="shared" si="13"/>
        <v/>
      </c>
      <c r="O270" s="216" t="str">
        <f>IF(AND('2.报价结算清单'!$P276&gt;0,'2.报价结算清单'!$B276&lt;&gt;0,'2.报价结算清单'!S276&lt;&gt;0),'2.报价结算清单'!S276,"")</f>
        <v/>
      </c>
      <c r="P270" s="216" t="str">
        <f>IF(AND('2.报价结算清单'!$P276&gt;0,'2.报价结算清单'!$B276&lt;&gt;0,'2.报价结算清单'!T276&lt;&gt;0),'2.报价结算清单'!T276,"")</f>
        <v/>
      </c>
      <c r="Q270" s="216" t="str">
        <f>IF(F270="",J270,VLOOKUP(F270,框架条目清单!A:K,4,FALSE))</f>
        <v/>
      </c>
      <c r="R270" s="237" t="str">
        <f>IF($A270="","",'2.报价结算清单'!$K$86)</f>
        <v/>
      </c>
      <c r="S270" s="236" t="str">
        <f>IF($A270="","",'2.报价结算清单'!$E$86)</f>
        <v/>
      </c>
      <c r="T270" s="216" t="str">
        <f>IF(F270="","",VLOOKUP(F270,框架条目清单!A:K,7,FALSE))</f>
        <v/>
      </c>
      <c r="U270" s="216" t="str">
        <f>IF(F270="","",VLOOKUP(F270,框架条目清单!A:K,8,FALSE))</f>
        <v/>
      </c>
      <c r="V270" s="216" t="str">
        <f>IF(F270="","",VLOOKUP(F270,框架条目清单!A:K,9,FALSE))</f>
        <v/>
      </c>
    </row>
    <row r="271" spans="1:22">
      <c r="A271" s="216" t="str">
        <f>IF(AND('2.报价结算清单'!$P277&gt;0,'2.报价结算清单'!$B277&lt;&gt;0,'2.报价结算清单'!$F277&lt;&gt;0),'2.报价结算清单'!$F277,"")</f>
        <v/>
      </c>
      <c r="B271" s="216" t="str">
        <f>_xlfn.IFNA(VLOOKUP(A271,'3.框架内物料'!$A:$I,3,0),A271)</f>
        <v/>
      </c>
      <c r="C271" s="216" t="str">
        <f>IF(AND('2.报价结算清单'!$P277&gt;0,'2.报价结算清单'!$B277&lt;&gt;0,'2.报价结算清单'!C277&lt;&gt;0),'2.报价结算清单'!C277,"")</f>
        <v/>
      </c>
      <c r="D271" s="216" t="str">
        <f>IF(AND('2.报价结算清单'!$P277&gt;0,'2.报价结算清单'!$B277&lt;&gt;0,'2.报价结算清单'!D277&lt;&gt;0),'2.报价结算清单'!D277,"")</f>
        <v/>
      </c>
      <c r="E271" s="216" t="str">
        <f>IF(AND('2.报价结算清单'!$P277&gt;0,'2.报价结算清单'!$B277&lt;&gt;0,'2.报价结算清单'!E277&lt;&gt;0),'2.报价结算清单'!E277,"")</f>
        <v/>
      </c>
      <c r="F271" s="233" t="str">
        <f>_xlfn.IFNA(IF($A271="","",IF(VLOOKUP($A271,'3.框架内物料'!$A:$I,2,0)="","",VLOOKUP($A271,'3.框架内物料'!$A:$I,2,0))),"")</f>
        <v/>
      </c>
      <c r="G271" s="214" t="str">
        <f>IF(AND('2.报价结算清单'!$P277&gt;0,'2.报价结算清单'!$B277&lt;&gt;0,'2.报价结算清单'!H277&lt;&gt;0),'2.报价结算清单'!H277,"")</f>
        <v/>
      </c>
      <c r="H271" s="234" t="str">
        <f>IF(AND('2.报价结算清单'!$P277&gt;0,'2.报价结算清单'!$B277&lt;&gt;0,'2.报价结算清单'!$F277&lt;&gt;0),'2.报价结算清单'!J277,"")</f>
        <v/>
      </c>
      <c r="I271" s="233" t="str">
        <f>IF(AND('2.报价结算清单'!$P277&gt;0,'2.报价结算清单'!$B277&lt;&gt;0,'2.报价结算清单'!$F277&lt;&gt;0),'2.报价结算清单'!L277,"")</f>
        <v/>
      </c>
      <c r="J271" s="233" t="str">
        <f>IF(AND('2.报价结算清单'!$P277&gt;0,'2.报价结算清单'!$B277&lt;&gt;0,'2.报价结算清单'!I277&lt;&gt;0),'2.报价结算清单'!I277,"")</f>
        <v/>
      </c>
      <c r="K271" s="233" t="str">
        <f>IF(AND('2.报价结算清单'!$P277&gt;0,'2.报价结算清单'!$B277&lt;&gt;0,'2.报价结算清单'!$F277&lt;&gt;0),'2.报价结算清单'!N277,"")</f>
        <v/>
      </c>
      <c r="L271" s="233" t="str">
        <f>IF(AND('2.报价结算清单'!$P277&gt;0,'2.报价结算清单'!$B277&lt;&gt;0,'2.报价结算清单'!I277&lt;&gt;0),"天","")</f>
        <v/>
      </c>
      <c r="M271" s="236" t="str">
        <f t="shared" si="12"/>
        <v/>
      </c>
      <c r="N271" s="216" t="str">
        <f t="shared" si="13"/>
        <v/>
      </c>
      <c r="O271" s="216" t="str">
        <f>IF(AND('2.报价结算清单'!$P277&gt;0,'2.报价结算清单'!$B277&lt;&gt;0,'2.报价结算清单'!S277&lt;&gt;0),'2.报价结算清单'!S277,"")</f>
        <v/>
      </c>
      <c r="P271" s="216" t="str">
        <f>IF(AND('2.报价结算清单'!$P277&gt;0,'2.报价结算清单'!$B277&lt;&gt;0,'2.报价结算清单'!T277&lt;&gt;0),'2.报价结算清单'!T277,"")</f>
        <v/>
      </c>
      <c r="Q271" s="216" t="str">
        <f>IF(F271="",J271,VLOOKUP(F271,框架条目清单!A:K,4,FALSE))</f>
        <v/>
      </c>
      <c r="R271" s="237" t="str">
        <f>IF($A271="","",'2.报价结算清单'!$K$86)</f>
        <v/>
      </c>
      <c r="S271" s="236" t="str">
        <f>IF($A271="","",'2.报价结算清单'!$E$86)</f>
        <v/>
      </c>
      <c r="T271" s="216" t="str">
        <f>IF(F271="","",VLOOKUP(F271,框架条目清单!A:K,7,FALSE))</f>
        <v/>
      </c>
      <c r="U271" s="216" t="str">
        <f>IF(F271="","",VLOOKUP(F271,框架条目清单!A:K,8,FALSE))</f>
        <v/>
      </c>
      <c r="V271" s="216" t="str">
        <f>IF(F271="","",VLOOKUP(F271,框架条目清单!A:K,9,FALSE))</f>
        <v/>
      </c>
    </row>
    <row r="272" spans="1:22">
      <c r="A272" s="216" t="str">
        <f>IF(AND('2.报价结算清单'!$P278&gt;0,'2.报价结算清单'!$B278&lt;&gt;0,'2.报价结算清单'!$F278&lt;&gt;0),'2.报价结算清单'!$F278,"")</f>
        <v/>
      </c>
      <c r="B272" s="216" t="str">
        <f>_xlfn.IFNA(VLOOKUP(A272,'3.框架内物料'!$A:$I,3,0),A272)</f>
        <v/>
      </c>
      <c r="C272" s="216" t="str">
        <f>IF(AND('2.报价结算清单'!$P278&gt;0,'2.报价结算清单'!$B278&lt;&gt;0,'2.报价结算清单'!C278&lt;&gt;0),'2.报价结算清单'!C278,"")</f>
        <v/>
      </c>
      <c r="D272" s="216" t="str">
        <f>IF(AND('2.报价结算清单'!$P278&gt;0,'2.报价结算清单'!$B278&lt;&gt;0,'2.报价结算清单'!D278&lt;&gt;0),'2.报价结算清单'!D278,"")</f>
        <v/>
      </c>
      <c r="E272" s="216" t="str">
        <f>IF(AND('2.报价结算清单'!$P278&gt;0,'2.报价结算清单'!$B278&lt;&gt;0,'2.报价结算清单'!E278&lt;&gt;0),'2.报价结算清单'!E278,"")</f>
        <v/>
      </c>
      <c r="F272" s="233" t="str">
        <f>_xlfn.IFNA(IF($A272="","",IF(VLOOKUP($A272,'3.框架内物料'!$A:$I,2,0)="","",VLOOKUP($A272,'3.框架内物料'!$A:$I,2,0))),"")</f>
        <v/>
      </c>
      <c r="G272" s="214" t="str">
        <f>IF(AND('2.报价结算清单'!$P278&gt;0,'2.报价结算清单'!$B278&lt;&gt;0,'2.报价结算清单'!H278&lt;&gt;0),'2.报价结算清单'!H278,"")</f>
        <v/>
      </c>
      <c r="H272" s="234" t="str">
        <f>IF(AND('2.报价结算清单'!$P278&gt;0,'2.报价结算清单'!$B278&lt;&gt;0,'2.报价结算清单'!$F278&lt;&gt;0),'2.报价结算清单'!J278,"")</f>
        <v/>
      </c>
      <c r="I272" s="233" t="str">
        <f>IF(AND('2.报价结算清单'!$P278&gt;0,'2.报价结算清单'!$B278&lt;&gt;0,'2.报价结算清单'!$F278&lt;&gt;0),'2.报价结算清单'!L278,"")</f>
        <v/>
      </c>
      <c r="J272" s="233" t="str">
        <f>IF(AND('2.报价结算清单'!$P278&gt;0,'2.报价结算清单'!$B278&lt;&gt;0,'2.报价结算清单'!I278&lt;&gt;0),'2.报价结算清单'!I278,"")</f>
        <v/>
      </c>
      <c r="K272" s="233" t="str">
        <f>IF(AND('2.报价结算清单'!$P278&gt;0,'2.报价结算清单'!$B278&lt;&gt;0,'2.报价结算清单'!$F278&lt;&gt;0),'2.报价结算清单'!N278,"")</f>
        <v/>
      </c>
      <c r="L272" s="233" t="str">
        <f>IF(AND('2.报价结算清单'!$P278&gt;0,'2.报价结算清单'!$B278&lt;&gt;0,'2.报价结算清单'!I278&lt;&gt;0),"天","")</f>
        <v/>
      </c>
      <c r="M272" s="236" t="str">
        <f t="shared" si="12"/>
        <v/>
      </c>
      <c r="N272" s="216" t="str">
        <f t="shared" si="13"/>
        <v/>
      </c>
      <c r="O272" s="216" t="str">
        <f>IF(AND('2.报价结算清单'!$P278&gt;0,'2.报价结算清单'!$B278&lt;&gt;0,'2.报价结算清单'!S278&lt;&gt;0),'2.报价结算清单'!S278,"")</f>
        <v/>
      </c>
      <c r="P272" s="216" t="str">
        <f>IF(AND('2.报价结算清单'!$P278&gt;0,'2.报价结算清单'!$B278&lt;&gt;0,'2.报价结算清单'!T278&lt;&gt;0),'2.报价结算清单'!T278,"")</f>
        <v/>
      </c>
      <c r="Q272" s="216" t="str">
        <f>IF(F272="",J272,VLOOKUP(F272,框架条目清单!A:K,4,FALSE))</f>
        <v/>
      </c>
      <c r="R272" s="237" t="str">
        <f>IF($A272="","",'2.报价结算清单'!$K$86)</f>
        <v/>
      </c>
      <c r="S272" s="236" t="str">
        <f>IF($A272="","",'2.报价结算清单'!$E$86)</f>
        <v/>
      </c>
      <c r="T272" s="216" t="str">
        <f>IF(F272="","",VLOOKUP(F272,框架条目清单!A:K,7,FALSE))</f>
        <v/>
      </c>
      <c r="U272" s="216" t="str">
        <f>IF(F272="","",VLOOKUP(F272,框架条目清单!A:K,8,FALSE))</f>
        <v/>
      </c>
      <c r="V272" s="216" t="str">
        <f>IF(F272="","",VLOOKUP(F272,框架条目清单!A:K,9,FALSE))</f>
        <v/>
      </c>
    </row>
    <row r="273" spans="1:22">
      <c r="A273" s="216" t="str">
        <f>IF(AND('2.报价结算清单'!$P279&gt;0,'2.报价结算清单'!$B279&lt;&gt;0,'2.报价结算清单'!$F279&lt;&gt;0),'2.报价结算清单'!$F279,"")</f>
        <v/>
      </c>
      <c r="B273" s="216" t="str">
        <f>_xlfn.IFNA(VLOOKUP(A273,'3.框架内物料'!$A:$I,3,0),A273)</f>
        <v/>
      </c>
      <c r="C273" s="216" t="str">
        <f>IF(AND('2.报价结算清单'!$P279&gt;0,'2.报价结算清单'!$B279&lt;&gt;0,'2.报价结算清单'!C279&lt;&gt;0),'2.报价结算清单'!C279,"")</f>
        <v/>
      </c>
      <c r="D273" s="216" t="str">
        <f>IF(AND('2.报价结算清单'!$P279&gt;0,'2.报价结算清单'!$B279&lt;&gt;0,'2.报价结算清单'!D279&lt;&gt;0),'2.报价结算清单'!D279,"")</f>
        <v/>
      </c>
      <c r="E273" s="216" t="str">
        <f>IF(AND('2.报价结算清单'!$P279&gt;0,'2.报价结算清单'!$B279&lt;&gt;0,'2.报价结算清单'!E279&lt;&gt;0),'2.报价结算清单'!E279,"")</f>
        <v/>
      </c>
      <c r="F273" s="233" t="str">
        <f>_xlfn.IFNA(IF($A273="","",IF(VLOOKUP($A273,'3.框架内物料'!$A:$I,2,0)="","",VLOOKUP($A273,'3.框架内物料'!$A:$I,2,0))),"")</f>
        <v/>
      </c>
      <c r="G273" s="214" t="str">
        <f>IF(AND('2.报价结算清单'!$P279&gt;0,'2.报价结算清单'!$B279&lt;&gt;0,'2.报价结算清单'!H279&lt;&gt;0),'2.报价结算清单'!H279,"")</f>
        <v/>
      </c>
      <c r="H273" s="234" t="str">
        <f>IF(AND('2.报价结算清单'!$P279&gt;0,'2.报价结算清单'!$B279&lt;&gt;0,'2.报价结算清单'!$F279&lt;&gt;0),'2.报价结算清单'!J279,"")</f>
        <v/>
      </c>
      <c r="I273" s="233" t="str">
        <f>IF(AND('2.报价结算清单'!$P279&gt;0,'2.报价结算清单'!$B279&lt;&gt;0,'2.报价结算清单'!$F279&lt;&gt;0),'2.报价结算清单'!L279,"")</f>
        <v/>
      </c>
      <c r="J273" s="233" t="str">
        <f>IF(AND('2.报价结算清单'!$P279&gt;0,'2.报价结算清单'!$B279&lt;&gt;0,'2.报价结算清单'!I279&lt;&gt;0),'2.报价结算清单'!I279,"")</f>
        <v/>
      </c>
      <c r="K273" s="233" t="str">
        <f>IF(AND('2.报价结算清单'!$P279&gt;0,'2.报价结算清单'!$B279&lt;&gt;0,'2.报价结算清单'!$F279&lt;&gt;0),'2.报价结算清单'!N279,"")</f>
        <v/>
      </c>
      <c r="L273" s="233" t="str">
        <f>IF(AND('2.报价结算清单'!$P279&gt;0,'2.报价结算清单'!$B279&lt;&gt;0,'2.报价结算清单'!I279&lt;&gt;0),"天","")</f>
        <v/>
      </c>
      <c r="M273" s="236" t="str">
        <f t="shared" si="12"/>
        <v/>
      </c>
      <c r="N273" s="216" t="str">
        <f t="shared" si="13"/>
        <v/>
      </c>
      <c r="O273" s="216" t="str">
        <f>IF(AND('2.报价结算清单'!$P279&gt;0,'2.报价结算清单'!$B279&lt;&gt;0,'2.报价结算清单'!S279&lt;&gt;0),'2.报价结算清单'!S279,"")</f>
        <v/>
      </c>
      <c r="P273" s="216" t="str">
        <f>IF(AND('2.报价结算清单'!$P279&gt;0,'2.报价结算清单'!$B279&lt;&gt;0,'2.报价结算清单'!T279&lt;&gt;0),'2.报价结算清单'!T279,"")</f>
        <v/>
      </c>
      <c r="Q273" s="216" t="str">
        <f>IF(F273="",J273,VLOOKUP(F273,框架条目清单!A:K,4,FALSE))</f>
        <v/>
      </c>
      <c r="R273" s="237" t="str">
        <f>IF($A273="","",'2.报价结算清单'!$K$86)</f>
        <v/>
      </c>
      <c r="S273" s="236" t="str">
        <f>IF($A273="","",'2.报价结算清单'!$E$86)</f>
        <v/>
      </c>
      <c r="T273" s="216" t="str">
        <f>IF(F273="","",VLOOKUP(F273,框架条目清单!A:K,7,FALSE))</f>
        <v/>
      </c>
      <c r="U273" s="216" t="str">
        <f>IF(F273="","",VLOOKUP(F273,框架条目清单!A:K,8,FALSE))</f>
        <v/>
      </c>
      <c r="V273" s="216" t="str">
        <f>IF(F273="","",VLOOKUP(F273,框架条目清单!A:K,9,FALSE))</f>
        <v/>
      </c>
    </row>
    <row r="274" spans="1:22">
      <c r="A274" s="216" t="str">
        <f>IF(AND('2.报价结算清单'!$P280&gt;0,'2.报价结算清单'!$B280&lt;&gt;0,'2.报价结算清单'!$F280&lt;&gt;0),'2.报价结算清单'!$F280,"")</f>
        <v/>
      </c>
      <c r="B274" s="216" t="str">
        <f>_xlfn.IFNA(VLOOKUP(A274,'3.框架内物料'!$A:$I,3,0),A274)</f>
        <v/>
      </c>
      <c r="C274" s="216" t="str">
        <f>IF(AND('2.报价结算清单'!$P280&gt;0,'2.报价结算清单'!$B280&lt;&gt;0,'2.报价结算清单'!C280&lt;&gt;0),'2.报价结算清单'!C280,"")</f>
        <v/>
      </c>
      <c r="D274" s="216" t="str">
        <f>IF(AND('2.报价结算清单'!$P280&gt;0,'2.报价结算清单'!$B280&lt;&gt;0,'2.报价结算清单'!D280&lt;&gt;0),'2.报价结算清单'!D280,"")</f>
        <v/>
      </c>
      <c r="E274" s="216" t="str">
        <f>IF(AND('2.报价结算清单'!$P280&gt;0,'2.报价结算清单'!$B280&lt;&gt;0,'2.报价结算清单'!E280&lt;&gt;0),'2.报价结算清单'!E280,"")</f>
        <v/>
      </c>
      <c r="F274" s="233" t="str">
        <f>_xlfn.IFNA(IF($A274="","",IF(VLOOKUP($A274,'3.框架内物料'!$A:$I,2,0)="","",VLOOKUP($A274,'3.框架内物料'!$A:$I,2,0))),"")</f>
        <v/>
      </c>
      <c r="G274" s="214" t="str">
        <f>IF(AND('2.报价结算清单'!$P280&gt;0,'2.报价结算清单'!$B280&lt;&gt;0,'2.报价结算清单'!H280&lt;&gt;0),'2.报价结算清单'!H280,"")</f>
        <v/>
      </c>
      <c r="H274" s="234" t="str">
        <f>IF(AND('2.报价结算清单'!$P280&gt;0,'2.报价结算清单'!$B280&lt;&gt;0,'2.报价结算清单'!$F280&lt;&gt;0),'2.报价结算清单'!J280,"")</f>
        <v/>
      </c>
      <c r="I274" s="233" t="str">
        <f>IF(AND('2.报价结算清单'!$P280&gt;0,'2.报价结算清单'!$B280&lt;&gt;0,'2.报价结算清单'!$F280&lt;&gt;0),'2.报价结算清单'!L280,"")</f>
        <v/>
      </c>
      <c r="J274" s="233" t="str">
        <f>IF(AND('2.报价结算清单'!$P280&gt;0,'2.报价结算清单'!$B280&lt;&gt;0,'2.报价结算清单'!I280&lt;&gt;0),'2.报价结算清单'!I280,"")</f>
        <v/>
      </c>
      <c r="K274" s="233" t="str">
        <f>IF(AND('2.报价结算清单'!$P280&gt;0,'2.报价结算清单'!$B280&lt;&gt;0,'2.报价结算清单'!$F280&lt;&gt;0),'2.报价结算清单'!N280,"")</f>
        <v/>
      </c>
      <c r="L274" s="233" t="str">
        <f>IF(AND('2.报价结算清单'!$P280&gt;0,'2.报价结算清单'!$B280&lt;&gt;0,'2.报价结算清单'!I280&lt;&gt;0),"天","")</f>
        <v/>
      </c>
      <c r="M274" s="236" t="str">
        <f t="shared" si="12"/>
        <v/>
      </c>
      <c r="N274" s="216" t="str">
        <f t="shared" si="13"/>
        <v/>
      </c>
      <c r="O274" s="216" t="str">
        <f>IF(AND('2.报价结算清单'!$P280&gt;0,'2.报价结算清单'!$B280&lt;&gt;0,'2.报价结算清单'!S280&lt;&gt;0),'2.报价结算清单'!S280,"")</f>
        <v/>
      </c>
      <c r="P274" s="216" t="str">
        <f>IF(AND('2.报价结算清单'!$P280&gt;0,'2.报价结算清单'!$B280&lt;&gt;0,'2.报价结算清单'!T280&lt;&gt;0),'2.报价结算清单'!T280,"")</f>
        <v/>
      </c>
      <c r="Q274" s="216" t="str">
        <f>IF(F274="",J274,VLOOKUP(F274,框架条目清单!A:K,4,FALSE))</f>
        <v/>
      </c>
      <c r="R274" s="237" t="str">
        <f>IF($A274="","",'2.报价结算清单'!$K$86)</f>
        <v/>
      </c>
      <c r="S274" s="236" t="str">
        <f>IF($A274="","",'2.报价结算清单'!$E$86)</f>
        <v/>
      </c>
      <c r="T274" s="216" t="str">
        <f>IF(F274="","",VLOOKUP(F274,框架条目清单!A:K,7,FALSE))</f>
        <v/>
      </c>
      <c r="U274" s="216" t="str">
        <f>IF(F274="","",VLOOKUP(F274,框架条目清单!A:K,8,FALSE))</f>
        <v/>
      </c>
      <c r="V274" s="216" t="str">
        <f>IF(F274="","",VLOOKUP(F274,框架条目清单!A:K,9,FALSE))</f>
        <v/>
      </c>
    </row>
    <row r="275" spans="1:22">
      <c r="A275" s="216" t="str">
        <f>IF(AND('2.报价结算清单'!$P281&gt;0,'2.报价结算清单'!$B281&lt;&gt;0,'2.报价结算清单'!$F281&lt;&gt;0),'2.报价结算清单'!$F281,"")</f>
        <v/>
      </c>
      <c r="B275" s="216" t="str">
        <f>_xlfn.IFNA(VLOOKUP(A275,'3.框架内物料'!$A:$I,3,0),A275)</f>
        <v/>
      </c>
      <c r="C275" s="216" t="str">
        <f>IF(AND('2.报价结算清单'!$P281&gt;0,'2.报价结算清单'!$B281&lt;&gt;0,'2.报价结算清单'!C281&lt;&gt;0),'2.报价结算清单'!C281,"")</f>
        <v/>
      </c>
      <c r="D275" s="216" t="str">
        <f>IF(AND('2.报价结算清单'!$P281&gt;0,'2.报价结算清单'!$B281&lt;&gt;0,'2.报价结算清单'!D281&lt;&gt;0),'2.报价结算清单'!D281,"")</f>
        <v/>
      </c>
      <c r="E275" s="216" t="str">
        <f>IF(AND('2.报价结算清单'!$P281&gt;0,'2.报价结算清单'!$B281&lt;&gt;0,'2.报价结算清单'!E281&lt;&gt;0),'2.报价结算清单'!E281,"")</f>
        <v/>
      </c>
      <c r="F275" s="233" t="str">
        <f>_xlfn.IFNA(IF($A275="","",IF(VLOOKUP($A275,'3.框架内物料'!$A:$I,2,0)="","",VLOOKUP($A275,'3.框架内物料'!$A:$I,2,0))),"")</f>
        <v/>
      </c>
      <c r="G275" s="214" t="str">
        <f>IF(AND('2.报价结算清单'!$P281&gt;0,'2.报价结算清单'!$B281&lt;&gt;0,'2.报价结算清单'!H281&lt;&gt;0),'2.报价结算清单'!H281,"")</f>
        <v/>
      </c>
      <c r="H275" s="234" t="str">
        <f>IF(AND('2.报价结算清单'!$P281&gt;0,'2.报价结算清单'!$B281&lt;&gt;0,'2.报价结算清单'!$F281&lt;&gt;0),'2.报价结算清单'!J281,"")</f>
        <v/>
      </c>
      <c r="I275" s="233" t="str">
        <f>IF(AND('2.报价结算清单'!$P281&gt;0,'2.报价结算清单'!$B281&lt;&gt;0,'2.报价结算清单'!$F281&lt;&gt;0),'2.报价结算清单'!L281,"")</f>
        <v/>
      </c>
      <c r="J275" s="233" t="str">
        <f>IF(AND('2.报价结算清单'!$P281&gt;0,'2.报价结算清单'!$B281&lt;&gt;0,'2.报价结算清单'!I281&lt;&gt;0),'2.报价结算清单'!I281,"")</f>
        <v/>
      </c>
      <c r="K275" s="233" t="str">
        <f>IF(AND('2.报价结算清单'!$P281&gt;0,'2.报价结算清单'!$B281&lt;&gt;0,'2.报价结算清单'!$F281&lt;&gt;0),'2.报价结算清单'!N281,"")</f>
        <v/>
      </c>
      <c r="L275" s="233" t="str">
        <f>IF(AND('2.报价结算清单'!$P281&gt;0,'2.报价结算清单'!$B281&lt;&gt;0,'2.报价结算清单'!I281&lt;&gt;0),"天","")</f>
        <v/>
      </c>
      <c r="M275" s="236" t="str">
        <f t="shared" si="12"/>
        <v/>
      </c>
      <c r="N275" s="216" t="str">
        <f t="shared" si="13"/>
        <v/>
      </c>
      <c r="O275" s="216" t="str">
        <f>IF(AND('2.报价结算清单'!$P281&gt;0,'2.报价结算清单'!$B281&lt;&gt;0,'2.报价结算清单'!S281&lt;&gt;0),'2.报价结算清单'!S281,"")</f>
        <v/>
      </c>
      <c r="P275" s="216" t="str">
        <f>IF(AND('2.报价结算清单'!$P281&gt;0,'2.报价结算清单'!$B281&lt;&gt;0,'2.报价结算清单'!T281&lt;&gt;0),'2.报价结算清单'!T281,"")</f>
        <v/>
      </c>
      <c r="Q275" s="216" t="str">
        <f>IF(F275="",J275,VLOOKUP(F275,框架条目清单!A:K,4,FALSE))</f>
        <v/>
      </c>
      <c r="R275" s="237" t="str">
        <f>IF($A275="","",'2.报价结算清单'!$K$86)</f>
        <v/>
      </c>
      <c r="S275" s="236" t="str">
        <f>IF($A275="","",'2.报价结算清单'!$E$86)</f>
        <v/>
      </c>
      <c r="T275" s="216" t="str">
        <f>IF(F275="","",VLOOKUP(F275,框架条目清单!A:K,7,FALSE))</f>
        <v/>
      </c>
      <c r="U275" s="216" t="str">
        <f>IF(F275="","",VLOOKUP(F275,框架条目清单!A:K,8,FALSE))</f>
        <v/>
      </c>
      <c r="V275" s="216" t="str">
        <f>IF(F275="","",VLOOKUP(F275,框架条目清单!A:K,9,FALSE))</f>
        <v/>
      </c>
    </row>
    <row r="276" spans="1:22">
      <c r="A276" s="216" t="str">
        <f>IF(AND('2.报价结算清单'!$P282&gt;0,'2.报价结算清单'!$B282&lt;&gt;0,'2.报价结算清单'!$F282&lt;&gt;0),'2.报价结算清单'!$F282,"")</f>
        <v/>
      </c>
      <c r="B276" s="216" t="str">
        <f>_xlfn.IFNA(VLOOKUP(A276,'3.框架内物料'!$A:$I,3,0),A276)</f>
        <v/>
      </c>
      <c r="C276" s="216" t="str">
        <f>IF(AND('2.报价结算清单'!$P282&gt;0,'2.报价结算清单'!$B282&lt;&gt;0,'2.报价结算清单'!C282&lt;&gt;0),'2.报价结算清单'!C282,"")</f>
        <v/>
      </c>
      <c r="D276" s="216" t="str">
        <f>IF(AND('2.报价结算清单'!$P282&gt;0,'2.报价结算清单'!$B282&lt;&gt;0,'2.报价结算清单'!D282&lt;&gt;0),'2.报价结算清单'!D282,"")</f>
        <v/>
      </c>
      <c r="E276" s="216" t="str">
        <f>IF(AND('2.报价结算清单'!$P282&gt;0,'2.报价结算清单'!$B282&lt;&gt;0,'2.报价结算清单'!E282&lt;&gt;0),'2.报价结算清单'!E282,"")</f>
        <v/>
      </c>
      <c r="F276" s="233" t="str">
        <f>_xlfn.IFNA(IF($A276="","",IF(VLOOKUP($A276,'3.框架内物料'!$A:$I,2,0)="","",VLOOKUP($A276,'3.框架内物料'!$A:$I,2,0))),"")</f>
        <v/>
      </c>
      <c r="G276" s="214" t="str">
        <f>IF(AND('2.报价结算清单'!$P282&gt;0,'2.报价结算清单'!$B282&lt;&gt;0,'2.报价结算清单'!H282&lt;&gt;0),'2.报价结算清单'!H282,"")</f>
        <v/>
      </c>
      <c r="H276" s="234" t="str">
        <f>IF(AND('2.报价结算清单'!$P282&gt;0,'2.报价结算清单'!$B282&lt;&gt;0,'2.报价结算清单'!$F282&lt;&gt;0),'2.报价结算清单'!J282,"")</f>
        <v/>
      </c>
      <c r="I276" s="233" t="str">
        <f>IF(AND('2.报价结算清单'!$P282&gt;0,'2.报价结算清单'!$B282&lt;&gt;0,'2.报价结算清单'!$F282&lt;&gt;0),'2.报价结算清单'!L282,"")</f>
        <v/>
      </c>
      <c r="J276" s="233" t="str">
        <f>IF(AND('2.报价结算清单'!$P282&gt;0,'2.报价结算清单'!$B282&lt;&gt;0,'2.报价结算清单'!I282&lt;&gt;0),'2.报价结算清单'!I282,"")</f>
        <v/>
      </c>
      <c r="K276" s="233" t="str">
        <f>IF(AND('2.报价结算清单'!$P282&gt;0,'2.报价结算清单'!$B282&lt;&gt;0,'2.报价结算清单'!$F282&lt;&gt;0),'2.报价结算清单'!N282,"")</f>
        <v/>
      </c>
      <c r="L276" s="233" t="str">
        <f>IF(AND('2.报价结算清单'!$P282&gt;0,'2.报价结算清单'!$B282&lt;&gt;0,'2.报价结算清单'!I282&lt;&gt;0),"天","")</f>
        <v/>
      </c>
      <c r="M276" s="236" t="str">
        <f t="shared" si="12"/>
        <v/>
      </c>
      <c r="N276" s="216" t="str">
        <f t="shared" si="13"/>
        <v/>
      </c>
      <c r="O276" s="216" t="str">
        <f>IF(AND('2.报价结算清单'!$P282&gt;0,'2.报价结算清单'!$B282&lt;&gt;0,'2.报价结算清单'!S282&lt;&gt;0),'2.报价结算清单'!S282,"")</f>
        <v/>
      </c>
      <c r="P276" s="216" t="str">
        <f>IF(AND('2.报价结算清单'!$P282&gt;0,'2.报价结算清单'!$B282&lt;&gt;0,'2.报价结算清单'!T282&lt;&gt;0),'2.报价结算清单'!T282,"")</f>
        <v/>
      </c>
      <c r="Q276" s="216" t="str">
        <f>IF(F276="",J276,VLOOKUP(F276,框架条目清单!A:K,4,FALSE))</f>
        <v/>
      </c>
      <c r="R276" s="237" t="str">
        <f>IF($A276="","",'2.报价结算清单'!$K$86)</f>
        <v/>
      </c>
      <c r="S276" s="236" t="str">
        <f>IF($A276="","",'2.报价结算清单'!$E$86)</f>
        <v/>
      </c>
      <c r="T276" s="216" t="str">
        <f>IF(F276="","",VLOOKUP(F276,框架条目清单!A:K,7,FALSE))</f>
        <v/>
      </c>
      <c r="U276" s="216" t="str">
        <f>IF(F276="","",VLOOKUP(F276,框架条目清单!A:K,8,FALSE))</f>
        <v/>
      </c>
      <c r="V276" s="216" t="str">
        <f>IF(F276="","",VLOOKUP(F276,框架条目清单!A:K,9,FALSE))</f>
        <v/>
      </c>
    </row>
    <row r="277" spans="1:22">
      <c r="A277" s="216" t="str">
        <f>IF(AND('2.报价结算清单'!$P283&gt;0,'2.报价结算清单'!$B283&lt;&gt;0,'2.报价结算清单'!$F283&lt;&gt;0),'2.报价结算清单'!$F283,"")</f>
        <v/>
      </c>
      <c r="B277" s="216" t="str">
        <f>_xlfn.IFNA(VLOOKUP(A277,'3.框架内物料'!$A:$I,3,0),A277)</f>
        <v/>
      </c>
      <c r="C277" s="216" t="str">
        <f>IF(AND('2.报价结算清单'!$P283&gt;0,'2.报价结算清单'!$B283&lt;&gt;0,'2.报价结算清单'!C283&lt;&gt;0),'2.报价结算清单'!C283,"")</f>
        <v/>
      </c>
      <c r="D277" s="216" t="str">
        <f>IF(AND('2.报价结算清单'!$P283&gt;0,'2.报价结算清单'!$B283&lt;&gt;0,'2.报价结算清单'!D283&lt;&gt;0),'2.报价结算清单'!D283,"")</f>
        <v/>
      </c>
      <c r="E277" s="216" t="str">
        <f>IF(AND('2.报价结算清单'!$P283&gt;0,'2.报价结算清单'!$B283&lt;&gt;0,'2.报价结算清单'!E283&lt;&gt;0),'2.报价结算清单'!E283,"")</f>
        <v/>
      </c>
      <c r="F277" s="233" t="str">
        <f>_xlfn.IFNA(IF($A277="","",IF(VLOOKUP($A277,'3.框架内物料'!$A:$I,2,0)="","",VLOOKUP($A277,'3.框架内物料'!$A:$I,2,0))),"")</f>
        <v/>
      </c>
      <c r="G277" s="214" t="str">
        <f>IF(AND('2.报价结算清单'!$P283&gt;0,'2.报价结算清单'!$B283&lt;&gt;0,'2.报价结算清单'!H283&lt;&gt;0),'2.报价结算清单'!H283,"")</f>
        <v/>
      </c>
      <c r="H277" s="234" t="str">
        <f>IF(AND('2.报价结算清单'!$P283&gt;0,'2.报价结算清单'!$B283&lt;&gt;0,'2.报价结算清单'!$F283&lt;&gt;0),'2.报价结算清单'!J283,"")</f>
        <v/>
      </c>
      <c r="I277" s="233" t="str">
        <f>IF(AND('2.报价结算清单'!$P283&gt;0,'2.报价结算清单'!$B283&lt;&gt;0,'2.报价结算清单'!$F283&lt;&gt;0),'2.报价结算清单'!L283,"")</f>
        <v/>
      </c>
      <c r="J277" s="233" t="str">
        <f>IF(AND('2.报价结算清单'!$P283&gt;0,'2.报价结算清单'!$B283&lt;&gt;0,'2.报价结算清单'!I283&lt;&gt;0),'2.报价结算清单'!I283,"")</f>
        <v/>
      </c>
      <c r="K277" s="233" t="str">
        <f>IF(AND('2.报价结算清单'!$P283&gt;0,'2.报价结算清单'!$B283&lt;&gt;0,'2.报价结算清单'!$F283&lt;&gt;0),'2.报价结算清单'!N283,"")</f>
        <v/>
      </c>
      <c r="L277" s="233" t="str">
        <f>IF(AND('2.报价结算清单'!$P283&gt;0,'2.报价结算清单'!$B283&lt;&gt;0,'2.报价结算清单'!I283&lt;&gt;0),"天","")</f>
        <v/>
      </c>
      <c r="M277" s="236" t="str">
        <f t="shared" si="12"/>
        <v/>
      </c>
      <c r="N277" s="216" t="str">
        <f t="shared" si="13"/>
        <v/>
      </c>
      <c r="O277" s="216" t="str">
        <f>IF(AND('2.报价结算清单'!$P283&gt;0,'2.报价结算清单'!$B283&lt;&gt;0,'2.报价结算清单'!S283&lt;&gt;0),'2.报价结算清单'!S283,"")</f>
        <v/>
      </c>
      <c r="P277" s="216" t="str">
        <f>IF(AND('2.报价结算清单'!$P283&gt;0,'2.报价结算清单'!$B283&lt;&gt;0,'2.报价结算清单'!T283&lt;&gt;0),'2.报价结算清单'!T283,"")</f>
        <v/>
      </c>
      <c r="Q277" s="216" t="str">
        <f>IF(F277="",J277,VLOOKUP(F277,框架条目清单!A:K,4,FALSE))</f>
        <v/>
      </c>
      <c r="R277" s="237" t="str">
        <f>IF($A277="","",'2.报价结算清单'!$K$86)</f>
        <v/>
      </c>
      <c r="S277" s="236" t="str">
        <f>IF($A277="","",'2.报价结算清单'!$E$86)</f>
        <v/>
      </c>
      <c r="T277" s="216" t="str">
        <f>IF(F277="","",VLOOKUP(F277,框架条目清单!A:K,7,FALSE))</f>
        <v/>
      </c>
      <c r="U277" s="216" t="str">
        <f>IF(F277="","",VLOOKUP(F277,框架条目清单!A:K,8,FALSE))</f>
        <v/>
      </c>
      <c r="V277" s="216" t="str">
        <f>IF(F277="","",VLOOKUP(F277,框架条目清单!A:K,9,FALSE))</f>
        <v/>
      </c>
    </row>
    <row r="278" spans="1:22">
      <c r="A278" s="216" t="str">
        <f>IF(AND('2.报价结算清单'!$P284&gt;0,'2.报价结算清单'!$B284&lt;&gt;0,'2.报价结算清单'!$F284&lt;&gt;0),'2.报价结算清单'!$F284,"")</f>
        <v/>
      </c>
      <c r="B278" s="216" t="str">
        <f>_xlfn.IFNA(VLOOKUP(A278,'3.框架内物料'!$A:$I,3,0),A278)</f>
        <v/>
      </c>
      <c r="C278" s="216" t="str">
        <f>IF(AND('2.报价结算清单'!$P284&gt;0,'2.报价结算清单'!$B284&lt;&gt;0,'2.报价结算清单'!C284&lt;&gt;0),'2.报价结算清单'!C284,"")</f>
        <v/>
      </c>
      <c r="D278" s="216" t="str">
        <f>IF(AND('2.报价结算清单'!$P284&gt;0,'2.报价结算清单'!$B284&lt;&gt;0,'2.报价结算清单'!D284&lt;&gt;0),'2.报价结算清单'!D284,"")</f>
        <v/>
      </c>
      <c r="E278" s="216" t="str">
        <f>IF(AND('2.报价结算清单'!$P284&gt;0,'2.报价结算清单'!$B284&lt;&gt;0,'2.报价结算清单'!E284&lt;&gt;0),'2.报价结算清单'!E284,"")</f>
        <v/>
      </c>
      <c r="F278" s="233" t="str">
        <f>_xlfn.IFNA(IF($A278="","",IF(VLOOKUP($A278,'3.框架内物料'!$A:$I,2,0)="","",VLOOKUP($A278,'3.框架内物料'!$A:$I,2,0))),"")</f>
        <v/>
      </c>
      <c r="G278" s="214" t="str">
        <f>IF(AND('2.报价结算清单'!$P284&gt;0,'2.报价结算清单'!$B284&lt;&gt;0,'2.报价结算清单'!H284&lt;&gt;0),'2.报价结算清单'!H284,"")</f>
        <v/>
      </c>
      <c r="H278" s="234" t="str">
        <f>IF(AND('2.报价结算清单'!$P284&gt;0,'2.报价结算清单'!$B284&lt;&gt;0,'2.报价结算清单'!$F284&lt;&gt;0),'2.报价结算清单'!J284,"")</f>
        <v/>
      </c>
      <c r="I278" s="233" t="str">
        <f>IF(AND('2.报价结算清单'!$P284&gt;0,'2.报价结算清单'!$B284&lt;&gt;0,'2.报价结算清单'!$F284&lt;&gt;0),'2.报价结算清单'!L284,"")</f>
        <v/>
      </c>
      <c r="J278" s="233" t="str">
        <f>IF(AND('2.报价结算清单'!$P284&gt;0,'2.报价结算清单'!$B284&lt;&gt;0,'2.报价结算清单'!I284&lt;&gt;0),'2.报价结算清单'!I284,"")</f>
        <v/>
      </c>
      <c r="K278" s="233" t="str">
        <f>IF(AND('2.报价结算清单'!$P284&gt;0,'2.报价结算清单'!$B284&lt;&gt;0,'2.报价结算清单'!$F284&lt;&gt;0),'2.报价结算清单'!N284,"")</f>
        <v/>
      </c>
      <c r="L278" s="233" t="str">
        <f>IF(AND('2.报价结算清单'!$P284&gt;0,'2.报价结算清单'!$B284&lt;&gt;0,'2.报价结算清单'!I284&lt;&gt;0),"天","")</f>
        <v/>
      </c>
      <c r="M278" s="236" t="str">
        <f t="shared" si="12"/>
        <v/>
      </c>
      <c r="N278" s="216" t="str">
        <f t="shared" si="13"/>
        <v/>
      </c>
      <c r="O278" s="216" t="str">
        <f>IF(AND('2.报价结算清单'!$P284&gt;0,'2.报价结算清单'!$B284&lt;&gt;0,'2.报价结算清单'!S284&lt;&gt;0),'2.报价结算清单'!S284,"")</f>
        <v/>
      </c>
      <c r="P278" s="216" t="str">
        <f>IF(AND('2.报价结算清单'!$P284&gt;0,'2.报价结算清单'!$B284&lt;&gt;0,'2.报价结算清单'!T284&lt;&gt;0),'2.报价结算清单'!T284,"")</f>
        <v/>
      </c>
      <c r="Q278" s="216" t="str">
        <f>IF(F278="",J278,VLOOKUP(F278,框架条目清单!A:K,4,FALSE))</f>
        <v/>
      </c>
      <c r="R278" s="237" t="str">
        <f>IF($A278="","",'2.报价结算清单'!$K$86)</f>
        <v/>
      </c>
      <c r="S278" s="236" t="str">
        <f>IF($A278="","",'2.报价结算清单'!$E$86)</f>
        <v/>
      </c>
      <c r="T278" s="216" t="str">
        <f>IF(F278="","",VLOOKUP(F278,框架条目清单!A:K,7,FALSE))</f>
        <v/>
      </c>
      <c r="U278" s="216" t="str">
        <f>IF(F278="","",VLOOKUP(F278,框架条目清单!A:K,8,FALSE))</f>
        <v/>
      </c>
      <c r="V278" s="216" t="str">
        <f>IF(F278="","",VLOOKUP(F278,框架条目清单!A:K,9,FALSE))</f>
        <v/>
      </c>
    </row>
    <row r="279" spans="1:22">
      <c r="A279" s="216" t="str">
        <f>IF(AND('2.报价结算清单'!$P285&gt;0,'2.报价结算清单'!$B285&lt;&gt;0,'2.报价结算清单'!$F285&lt;&gt;0),'2.报价结算清单'!$F285,"")</f>
        <v/>
      </c>
      <c r="B279" s="216" t="str">
        <f>_xlfn.IFNA(VLOOKUP(A279,'3.框架内物料'!$A:$I,3,0),A279)</f>
        <v/>
      </c>
      <c r="C279" s="216" t="str">
        <f>IF(AND('2.报价结算清单'!$P285&gt;0,'2.报价结算清单'!$B285&lt;&gt;0,'2.报价结算清单'!C285&lt;&gt;0),'2.报价结算清单'!C285,"")</f>
        <v/>
      </c>
      <c r="D279" s="216" t="str">
        <f>IF(AND('2.报价结算清单'!$P285&gt;0,'2.报价结算清单'!$B285&lt;&gt;0,'2.报价结算清单'!D285&lt;&gt;0),'2.报价结算清单'!D285,"")</f>
        <v/>
      </c>
      <c r="E279" s="216" t="str">
        <f>IF(AND('2.报价结算清单'!$P285&gt;0,'2.报价结算清单'!$B285&lt;&gt;0,'2.报价结算清单'!E285&lt;&gt;0),'2.报价结算清单'!E285,"")</f>
        <v/>
      </c>
      <c r="F279" s="233" t="str">
        <f>_xlfn.IFNA(IF($A279="","",IF(VLOOKUP($A279,'3.框架内物料'!$A:$I,2,0)="","",VLOOKUP($A279,'3.框架内物料'!$A:$I,2,0))),"")</f>
        <v/>
      </c>
      <c r="G279" s="214" t="str">
        <f>IF(AND('2.报价结算清单'!$P285&gt;0,'2.报价结算清单'!$B285&lt;&gt;0,'2.报价结算清单'!H285&lt;&gt;0),'2.报价结算清单'!H285,"")</f>
        <v/>
      </c>
      <c r="H279" s="234" t="str">
        <f>IF(AND('2.报价结算清单'!$P285&gt;0,'2.报价结算清单'!$B285&lt;&gt;0,'2.报价结算清单'!$F285&lt;&gt;0),'2.报价结算清单'!J285,"")</f>
        <v/>
      </c>
      <c r="I279" s="233" t="str">
        <f>IF(AND('2.报价结算清单'!$P285&gt;0,'2.报价结算清单'!$B285&lt;&gt;0,'2.报价结算清单'!$F285&lt;&gt;0),'2.报价结算清单'!L285,"")</f>
        <v/>
      </c>
      <c r="J279" s="233" t="str">
        <f>IF(AND('2.报价结算清单'!$P285&gt;0,'2.报价结算清单'!$B285&lt;&gt;0,'2.报价结算清单'!I285&lt;&gt;0),'2.报价结算清单'!I285,"")</f>
        <v/>
      </c>
      <c r="K279" s="233" t="str">
        <f>IF(AND('2.报价结算清单'!$P285&gt;0,'2.报价结算清单'!$B285&lt;&gt;0,'2.报价结算清单'!$F285&lt;&gt;0),'2.报价结算清单'!N285,"")</f>
        <v/>
      </c>
      <c r="L279" s="233" t="str">
        <f>IF(AND('2.报价结算清单'!$P285&gt;0,'2.报价结算清单'!$B285&lt;&gt;0,'2.报价结算清单'!I285&lt;&gt;0),"天","")</f>
        <v/>
      </c>
      <c r="M279" s="236" t="str">
        <f t="shared" si="12"/>
        <v/>
      </c>
      <c r="N279" s="216" t="str">
        <f t="shared" si="13"/>
        <v/>
      </c>
      <c r="O279" s="216" t="str">
        <f>IF(AND('2.报价结算清单'!$P285&gt;0,'2.报价结算清单'!$B285&lt;&gt;0,'2.报价结算清单'!S285&lt;&gt;0),'2.报价结算清单'!S285,"")</f>
        <v/>
      </c>
      <c r="P279" s="216" t="str">
        <f>IF(AND('2.报价结算清单'!$P285&gt;0,'2.报价结算清单'!$B285&lt;&gt;0,'2.报价结算清单'!T285&lt;&gt;0),'2.报价结算清单'!T285,"")</f>
        <v/>
      </c>
      <c r="Q279" s="216" t="str">
        <f>IF(F279="",J279,VLOOKUP(F279,框架条目清单!A:K,4,FALSE))</f>
        <v/>
      </c>
      <c r="R279" s="237" t="str">
        <f>IF($A279="","",'2.报价结算清单'!$K$86)</f>
        <v/>
      </c>
      <c r="S279" s="236" t="str">
        <f>IF($A279="","",'2.报价结算清单'!$E$86)</f>
        <v/>
      </c>
      <c r="T279" s="216" t="str">
        <f>IF(F279="","",VLOOKUP(F279,框架条目清单!A:K,7,FALSE))</f>
        <v/>
      </c>
      <c r="U279" s="216" t="str">
        <f>IF(F279="","",VLOOKUP(F279,框架条目清单!A:K,8,FALSE))</f>
        <v/>
      </c>
      <c r="V279" s="216" t="str">
        <f>IF(F279="","",VLOOKUP(F279,框架条目清单!A:K,9,FALSE))</f>
        <v/>
      </c>
    </row>
    <row r="280" spans="1:22">
      <c r="A280" s="216" t="str">
        <f>IF(AND('2.报价结算清单'!$P286&gt;0,'2.报价结算清单'!$B286&lt;&gt;0,'2.报价结算清单'!$F286&lt;&gt;0),'2.报价结算清单'!$F286,"")</f>
        <v/>
      </c>
      <c r="B280" s="216" t="str">
        <f>_xlfn.IFNA(VLOOKUP(A280,'3.框架内物料'!$A:$I,3,0),A280)</f>
        <v/>
      </c>
      <c r="C280" s="216" t="str">
        <f>IF(AND('2.报价结算清单'!$P286&gt;0,'2.报价结算清单'!$B286&lt;&gt;0,'2.报价结算清单'!C286&lt;&gt;0),'2.报价结算清单'!C286,"")</f>
        <v/>
      </c>
      <c r="D280" s="216" t="str">
        <f>IF(AND('2.报价结算清单'!$P286&gt;0,'2.报价结算清单'!$B286&lt;&gt;0,'2.报价结算清单'!D286&lt;&gt;0),'2.报价结算清单'!D286,"")</f>
        <v/>
      </c>
      <c r="E280" s="216" t="str">
        <f>IF(AND('2.报价结算清单'!$P286&gt;0,'2.报价结算清单'!$B286&lt;&gt;0,'2.报价结算清单'!E286&lt;&gt;0),'2.报价结算清单'!E286,"")</f>
        <v/>
      </c>
      <c r="F280" s="233" t="str">
        <f>_xlfn.IFNA(IF($A280="","",IF(VLOOKUP($A280,'3.框架内物料'!$A:$I,2,0)="","",VLOOKUP($A280,'3.框架内物料'!$A:$I,2,0))),"")</f>
        <v/>
      </c>
      <c r="G280" s="214" t="str">
        <f>IF(AND('2.报价结算清单'!$P286&gt;0,'2.报价结算清单'!$B286&lt;&gt;0,'2.报价结算清单'!H286&lt;&gt;0),'2.报价结算清单'!H286,"")</f>
        <v/>
      </c>
      <c r="H280" s="234" t="str">
        <f>IF(AND('2.报价结算清单'!$P286&gt;0,'2.报价结算清单'!$B286&lt;&gt;0,'2.报价结算清单'!$F286&lt;&gt;0),'2.报价结算清单'!J286,"")</f>
        <v/>
      </c>
      <c r="I280" s="233" t="str">
        <f>IF(AND('2.报价结算清单'!$P286&gt;0,'2.报价结算清单'!$B286&lt;&gt;0,'2.报价结算清单'!$F286&lt;&gt;0),'2.报价结算清单'!L286,"")</f>
        <v/>
      </c>
      <c r="J280" s="233" t="str">
        <f>IF(AND('2.报价结算清单'!$P286&gt;0,'2.报价结算清单'!$B286&lt;&gt;0,'2.报价结算清单'!I286&lt;&gt;0),'2.报价结算清单'!I286,"")</f>
        <v/>
      </c>
      <c r="K280" s="233" t="str">
        <f>IF(AND('2.报价结算清单'!$P286&gt;0,'2.报价结算清单'!$B286&lt;&gt;0,'2.报价结算清单'!$F286&lt;&gt;0),'2.报价结算清单'!N286,"")</f>
        <v/>
      </c>
      <c r="L280" s="233" t="str">
        <f>IF(AND('2.报价结算清单'!$P286&gt;0,'2.报价结算清单'!$B286&lt;&gt;0,'2.报价结算清单'!I286&lt;&gt;0),"天","")</f>
        <v/>
      </c>
      <c r="M280" s="236" t="str">
        <f t="shared" si="12"/>
        <v/>
      </c>
      <c r="N280" s="216" t="str">
        <f t="shared" si="13"/>
        <v/>
      </c>
      <c r="O280" s="216" t="str">
        <f>IF(AND('2.报价结算清单'!$P286&gt;0,'2.报价结算清单'!$B286&lt;&gt;0,'2.报价结算清单'!S286&lt;&gt;0),'2.报价结算清单'!S286,"")</f>
        <v/>
      </c>
      <c r="P280" s="216" t="str">
        <f>IF(AND('2.报价结算清单'!$P286&gt;0,'2.报价结算清单'!$B286&lt;&gt;0,'2.报价结算清单'!T286&lt;&gt;0),'2.报价结算清单'!T286,"")</f>
        <v/>
      </c>
      <c r="Q280" s="216" t="str">
        <f>IF(F280="",J280,VLOOKUP(F280,框架条目清单!A:K,4,FALSE))</f>
        <v/>
      </c>
      <c r="R280" s="237" t="str">
        <f>IF($A280="","",'2.报价结算清单'!$K$86)</f>
        <v/>
      </c>
      <c r="S280" s="236" t="str">
        <f>IF($A280="","",'2.报价结算清单'!$E$86)</f>
        <v/>
      </c>
      <c r="T280" s="216" t="str">
        <f>IF(F280="","",VLOOKUP(F280,框架条目清单!A:K,7,FALSE))</f>
        <v/>
      </c>
      <c r="U280" s="216" t="str">
        <f>IF(F280="","",VLOOKUP(F280,框架条目清单!A:K,8,FALSE))</f>
        <v/>
      </c>
      <c r="V280" s="216" t="str">
        <f>IF(F280="","",VLOOKUP(F280,框架条目清单!A:K,9,FALSE))</f>
        <v/>
      </c>
    </row>
    <row r="281" spans="1:22">
      <c r="A281" s="216" t="str">
        <f>IF(AND('2.报价结算清单'!$P287&gt;0,'2.报价结算清单'!$B287&lt;&gt;0,'2.报价结算清单'!$F287&lt;&gt;0),'2.报价结算清单'!$F287,"")</f>
        <v/>
      </c>
      <c r="B281" s="216" t="str">
        <f>_xlfn.IFNA(VLOOKUP(A281,'3.框架内物料'!$A:$I,3,0),A281)</f>
        <v/>
      </c>
      <c r="C281" s="216" t="str">
        <f>IF(AND('2.报价结算清单'!$P287&gt;0,'2.报价结算清单'!$B287&lt;&gt;0,'2.报价结算清单'!C287&lt;&gt;0),'2.报价结算清单'!C287,"")</f>
        <v/>
      </c>
      <c r="D281" s="216" t="str">
        <f>IF(AND('2.报价结算清单'!$P287&gt;0,'2.报价结算清单'!$B287&lt;&gt;0,'2.报价结算清单'!D287&lt;&gt;0),'2.报价结算清单'!D287,"")</f>
        <v/>
      </c>
      <c r="E281" s="216" t="str">
        <f>IF(AND('2.报价结算清单'!$P287&gt;0,'2.报价结算清单'!$B287&lt;&gt;0,'2.报价结算清单'!E287&lt;&gt;0),'2.报价结算清单'!E287,"")</f>
        <v/>
      </c>
      <c r="F281" s="233" t="str">
        <f>_xlfn.IFNA(IF($A281="","",IF(VLOOKUP($A281,'3.框架内物料'!$A:$I,2,0)="","",VLOOKUP($A281,'3.框架内物料'!$A:$I,2,0))),"")</f>
        <v/>
      </c>
      <c r="G281" s="214" t="str">
        <f>IF(AND('2.报价结算清单'!$P287&gt;0,'2.报价结算清单'!$B287&lt;&gt;0,'2.报价结算清单'!H287&lt;&gt;0),'2.报价结算清单'!H287,"")</f>
        <v/>
      </c>
      <c r="H281" s="234" t="str">
        <f>IF(AND('2.报价结算清单'!$P287&gt;0,'2.报价结算清单'!$B287&lt;&gt;0,'2.报价结算清单'!$F287&lt;&gt;0),'2.报价结算清单'!J287,"")</f>
        <v/>
      </c>
      <c r="I281" s="233" t="str">
        <f>IF(AND('2.报价结算清单'!$P287&gt;0,'2.报价结算清单'!$B287&lt;&gt;0,'2.报价结算清单'!$F287&lt;&gt;0),'2.报价结算清单'!L287,"")</f>
        <v/>
      </c>
      <c r="J281" s="233" t="str">
        <f>IF(AND('2.报价结算清单'!$P287&gt;0,'2.报价结算清单'!$B287&lt;&gt;0,'2.报价结算清单'!I287&lt;&gt;0),'2.报价结算清单'!I287,"")</f>
        <v/>
      </c>
      <c r="K281" s="233" t="str">
        <f>IF(AND('2.报价结算清单'!$P287&gt;0,'2.报价结算清单'!$B287&lt;&gt;0,'2.报价结算清单'!$F287&lt;&gt;0),'2.报价结算清单'!N287,"")</f>
        <v/>
      </c>
      <c r="L281" s="233" t="str">
        <f>IF(AND('2.报价结算清单'!$P287&gt;0,'2.报价结算清单'!$B287&lt;&gt;0,'2.报价结算清单'!I287&lt;&gt;0),"天","")</f>
        <v/>
      </c>
      <c r="M281" s="236" t="str">
        <f t="shared" si="12"/>
        <v/>
      </c>
      <c r="N281" s="216" t="str">
        <f t="shared" si="13"/>
        <v/>
      </c>
      <c r="O281" s="216" t="str">
        <f>IF(AND('2.报价结算清单'!$P287&gt;0,'2.报价结算清单'!$B287&lt;&gt;0,'2.报价结算清单'!S287&lt;&gt;0),'2.报价结算清单'!S287,"")</f>
        <v/>
      </c>
      <c r="P281" s="216" t="str">
        <f>IF(AND('2.报价结算清单'!$P287&gt;0,'2.报价结算清单'!$B287&lt;&gt;0,'2.报价结算清单'!T287&lt;&gt;0),'2.报价结算清单'!T287,"")</f>
        <v/>
      </c>
      <c r="Q281" s="216" t="str">
        <f>IF(F281="",J281,VLOOKUP(F281,框架条目清单!A:K,4,FALSE))</f>
        <v/>
      </c>
      <c r="R281" s="237" t="str">
        <f>IF($A281="","",'2.报价结算清单'!$K$86)</f>
        <v/>
      </c>
      <c r="S281" s="236" t="str">
        <f>IF($A281="","",'2.报价结算清单'!$E$86)</f>
        <v/>
      </c>
      <c r="T281" s="216" t="str">
        <f>IF(F281="","",VLOOKUP(F281,框架条目清单!A:K,7,FALSE))</f>
        <v/>
      </c>
      <c r="U281" s="216" t="str">
        <f>IF(F281="","",VLOOKUP(F281,框架条目清单!A:K,8,FALSE))</f>
        <v/>
      </c>
      <c r="V281" s="216" t="str">
        <f>IF(F281="","",VLOOKUP(F281,框架条目清单!A:K,9,FALSE))</f>
        <v/>
      </c>
    </row>
    <row r="282" spans="1:22">
      <c r="A282" s="216" t="str">
        <f>IF(AND('2.报价结算清单'!$P288&gt;0,'2.报价结算清单'!$B288&lt;&gt;0,'2.报价结算清单'!$F288&lt;&gt;0),'2.报价结算清单'!$F288,"")</f>
        <v/>
      </c>
      <c r="B282" s="216" t="str">
        <f>_xlfn.IFNA(VLOOKUP(A282,'3.框架内物料'!$A:$I,3,0),A282)</f>
        <v/>
      </c>
      <c r="C282" s="216" t="str">
        <f>IF(AND('2.报价结算清单'!$P288&gt;0,'2.报价结算清单'!$B288&lt;&gt;0,'2.报价结算清单'!C288&lt;&gt;0),'2.报价结算清单'!C288,"")</f>
        <v/>
      </c>
      <c r="D282" s="216" t="str">
        <f>IF(AND('2.报价结算清单'!$P288&gt;0,'2.报价结算清单'!$B288&lt;&gt;0,'2.报价结算清单'!D288&lt;&gt;0),'2.报价结算清单'!D288,"")</f>
        <v/>
      </c>
      <c r="E282" s="216" t="str">
        <f>IF(AND('2.报价结算清单'!$P288&gt;0,'2.报价结算清单'!$B288&lt;&gt;0,'2.报价结算清单'!E288&lt;&gt;0),'2.报价结算清单'!E288,"")</f>
        <v/>
      </c>
      <c r="F282" s="233" t="str">
        <f>_xlfn.IFNA(IF($A282="","",IF(VLOOKUP($A282,'3.框架内物料'!$A:$I,2,0)="","",VLOOKUP($A282,'3.框架内物料'!$A:$I,2,0))),"")</f>
        <v/>
      </c>
      <c r="G282" s="214" t="str">
        <f>IF(AND('2.报价结算清单'!$P288&gt;0,'2.报价结算清单'!$B288&lt;&gt;0,'2.报价结算清单'!H288&lt;&gt;0),'2.报价结算清单'!H288,"")</f>
        <v/>
      </c>
      <c r="H282" s="234" t="str">
        <f>IF(AND('2.报价结算清单'!$P288&gt;0,'2.报价结算清单'!$B288&lt;&gt;0,'2.报价结算清单'!$F288&lt;&gt;0),'2.报价结算清单'!J288,"")</f>
        <v/>
      </c>
      <c r="I282" s="233" t="str">
        <f>IF(AND('2.报价结算清单'!$P288&gt;0,'2.报价结算清单'!$B288&lt;&gt;0,'2.报价结算清单'!$F288&lt;&gt;0),'2.报价结算清单'!L288,"")</f>
        <v/>
      </c>
      <c r="J282" s="233" t="str">
        <f>IF(AND('2.报价结算清单'!$P288&gt;0,'2.报价结算清单'!$B288&lt;&gt;0,'2.报价结算清单'!I288&lt;&gt;0),'2.报价结算清单'!I288,"")</f>
        <v/>
      </c>
      <c r="K282" s="233" t="str">
        <f>IF(AND('2.报价结算清单'!$P288&gt;0,'2.报价结算清单'!$B288&lt;&gt;0,'2.报价结算清单'!$F288&lt;&gt;0),'2.报价结算清单'!N288,"")</f>
        <v/>
      </c>
      <c r="L282" s="233" t="str">
        <f>IF(AND('2.报价结算清单'!$P288&gt;0,'2.报价结算清单'!$B288&lt;&gt;0,'2.报价结算清单'!I288&lt;&gt;0),"天","")</f>
        <v/>
      </c>
      <c r="M282" s="236" t="str">
        <f t="shared" si="12"/>
        <v/>
      </c>
      <c r="N282" s="216" t="str">
        <f t="shared" si="13"/>
        <v/>
      </c>
      <c r="O282" s="216" t="str">
        <f>IF(AND('2.报价结算清单'!$P288&gt;0,'2.报价结算清单'!$B288&lt;&gt;0,'2.报价结算清单'!S288&lt;&gt;0),'2.报价结算清单'!S288,"")</f>
        <v/>
      </c>
      <c r="P282" s="216" t="str">
        <f>IF(AND('2.报价结算清单'!$P288&gt;0,'2.报价结算清单'!$B288&lt;&gt;0,'2.报价结算清单'!T288&lt;&gt;0),'2.报价结算清单'!T288,"")</f>
        <v/>
      </c>
      <c r="Q282" s="216" t="str">
        <f>IF(F282="",J282,VLOOKUP(F282,框架条目清单!A:K,4,FALSE))</f>
        <v/>
      </c>
      <c r="R282" s="237" t="str">
        <f>IF($A282="","",'2.报价结算清单'!$K$86)</f>
        <v/>
      </c>
      <c r="S282" s="236" t="str">
        <f>IF($A282="","",'2.报价结算清单'!$E$86)</f>
        <v/>
      </c>
      <c r="T282" s="216" t="str">
        <f>IF(F282="","",VLOOKUP(F282,框架条目清单!A:K,7,FALSE))</f>
        <v/>
      </c>
      <c r="U282" s="216" t="str">
        <f>IF(F282="","",VLOOKUP(F282,框架条目清单!A:K,8,FALSE))</f>
        <v/>
      </c>
      <c r="V282" s="216" t="str">
        <f>IF(F282="","",VLOOKUP(F282,框架条目清单!A:K,9,FALSE))</f>
        <v/>
      </c>
    </row>
    <row r="283" spans="1:22">
      <c r="A283" s="216" t="str">
        <f>IF(AND('2.报价结算清单'!$P289&gt;0,'2.报价结算清单'!$B289&lt;&gt;0,'2.报价结算清单'!$F289&lt;&gt;0),'2.报价结算清单'!$F289,"")</f>
        <v/>
      </c>
      <c r="B283" s="216" t="str">
        <f>_xlfn.IFNA(VLOOKUP(A283,'3.框架内物料'!$A:$I,3,0),A283)</f>
        <v/>
      </c>
      <c r="C283" s="216" t="str">
        <f>IF(AND('2.报价结算清单'!$P289&gt;0,'2.报价结算清单'!$B289&lt;&gt;0,'2.报价结算清单'!C289&lt;&gt;0),'2.报价结算清单'!C289,"")</f>
        <v/>
      </c>
      <c r="D283" s="216" t="str">
        <f>IF(AND('2.报价结算清单'!$P289&gt;0,'2.报价结算清单'!$B289&lt;&gt;0,'2.报价结算清单'!D289&lt;&gt;0),'2.报价结算清单'!D289,"")</f>
        <v/>
      </c>
      <c r="E283" s="216" t="str">
        <f>IF(AND('2.报价结算清单'!$P289&gt;0,'2.报价结算清单'!$B289&lt;&gt;0,'2.报价结算清单'!E289&lt;&gt;0),'2.报价结算清单'!E289,"")</f>
        <v/>
      </c>
      <c r="F283" s="233" t="str">
        <f>_xlfn.IFNA(IF($A283="","",IF(VLOOKUP($A283,'3.框架内物料'!$A:$I,2,0)="","",VLOOKUP($A283,'3.框架内物料'!$A:$I,2,0))),"")</f>
        <v/>
      </c>
      <c r="G283" s="214" t="str">
        <f>IF(AND('2.报价结算清单'!$P289&gt;0,'2.报价结算清单'!$B289&lt;&gt;0,'2.报价结算清单'!H289&lt;&gt;0),'2.报价结算清单'!H289,"")</f>
        <v/>
      </c>
      <c r="H283" s="234" t="str">
        <f>IF(AND('2.报价结算清单'!$P289&gt;0,'2.报价结算清单'!$B289&lt;&gt;0,'2.报价结算清单'!$F289&lt;&gt;0),'2.报价结算清单'!J289,"")</f>
        <v/>
      </c>
      <c r="I283" s="233" t="str">
        <f>IF(AND('2.报价结算清单'!$P289&gt;0,'2.报价结算清单'!$B289&lt;&gt;0,'2.报价结算清单'!$F289&lt;&gt;0),'2.报价结算清单'!L289,"")</f>
        <v/>
      </c>
      <c r="J283" s="233" t="str">
        <f>IF(AND('2.报价结算清单'!$P289&gt;0,'2.报价结算清单'!$B289&lt;&gt;0,'2.报价结算清单'!I289&lt;&gt;0),'2.报价结算清单'!I289,"")</f>
        <v/>
      </c>
      <c r="K283" s="233" t="str">
        <f>IF(AND('2.报价结算清单'!$P289&gt;0,'2.报价结算清单'!$B289&lt;&gt;0,'2.报价结算清单'!$F289&lt;&gt;0),'2.报价结算清单'!N289,"")</f>
        <v/>
      </c>
      <c r="L283" s="233" t="str">
        <f>IF(AND('2.报价结算清单'!$P289&gt;0,'2.报价结算清单'!$B289&lt;&gt;0,'2.报价结算清单'!I289&lt;&gt;0),"天","")</f>
        <v/>
      </c>
      <c r="M283" s="236" t="str">
        <f t="shared" si="12"/>
        <v/>
      </c>
      <c r="N283" s="216" t="str">
        <f t="shared" si="13"/>
        <v/>
      </c>
      <c r="O283" s="216" t="str">
        <f>IF(AND('2.报价结算清单'!$P289&gt;0,'2.报价结算清单'!$B289&lt;&gt;0,'2.报价结算清单'!S289&lt;&gt;0),'2.报价结算清单'!S289,"")</f>
        <v/>
      </c>
      <c r="P283" s="216" t="str">
        <f>IF(AND('2.报价结算清单'!$P289&gt;0,'2.报价结算清单'!$B289&lt;&gt;0,'2.报价结算清单'!T289&lt;&gt;0),'2.报价结算清单'!T289,"")</f>
        <v/>
      </c>
      <c r="Q283" s="216" t="str">
        <f>IF(F283="",J283,VLOOKUP(F283,框架条目清单!A:K,4,FALSE))</f>
        <v/>
      </c>
      <c r="R283" s="237" t="str">
        <f>IF($A283="","",'2.报价结算清单'!$K$86)</f>
        <v/>
      </c>
      <c r="S283" s="236" t="str">
        <f>IF($A283="","",'2.报价结算清单'!$E$86)</f>
        <v/>
      </c>
      <c r="T283" s="216" t="str">
        <f>IF(F283="","",VLOOKUP(F283,框架条目清单!A:K,7,FALSE))</f>
        <v/>
      </c>
      <c r="U283" s="216" t="str">
        <f>IF(F283="","",VLOOKUP(F283,框架条目清单!A:K,8,FALSE))</f>
        <v/>
      </c>
      <c r="V283" s="216" t="str">
        <f>IF(F283="","",VLOOKUP(F283,框架条目清单!A:K,9,FALSE))</f>
        <v/>
      </c>
    </row>
    <row r="284" spans="1:22">
      <c r="A284" s="216" t="str">
        <f>IF(AND('2.报价结算清单'!$P290&gt;0,'2.报价结算清单'!$B290&lt;&gt;0,'2.报价结算清单'!$F290&lt;&gt;0),'2.报价结算清单'!$F290,"")</f>
        <v/>
      </c>
      <c r="B284" s="216" t="str">
        <f>_xlfn.IFNA(VLOOKUP(A284,'3.框架内物料'!$A:$I,3,0),A284)</f>
        <v/>
      </c>
      <c r="C284" s="216" t="str">
        <f>IF(AND('2.报价结算清单'!$P290&gt;0,'2.报价结算清单'!$B290&lt;&gt;0,'2.报价结算清单'!C290&lt;&gt;0),'2.报价结算清单'!C290,"")</f>
        <v/>
      </c>
      <c r="D284" s="216" t="str">
        <f>IF(AND('2.报价结算清单'!$P290&gt;0,'2.报价结算清单'!$B290&lt;&gt;0,'2.报价结算清单'!D290&lt;&gt;0),'2.报价结算清单'!D290,"")</f>
        <v/>
      </c>
      <c r="E284" s="216" t="str">
        <f>IF(AND('2.报价结算清单'!$P290&gt;0,'2.报价结算清单'!$B290&lt;&gt;0,'2.报价结算清单'!E290&lt;&gt;0),'2.报价结算清单'!E290,"")</f>
        <v/>
      </c>
      <c r="F284" s="233" t="str">
        <f>_xlfn.IFNA(IF($A284="","",IF(VLOOKUP($A284,'3.框架内物料'!$A:$I,2,0)="","",VLOOKUP($A284,'3.框架内物料'!$A:$I,2,0))),"")</f>
        <v/>
      </c>
      <c r="G284" s="214" t="str">
        <f>IF(AND('2.报价结算清单'!$P290&gt;0,'2.报价结算清单'!$B290&lt;&gt;0,'2.报价结算清单'!H290&lt;&gt;0),'2.报价结算清单'!H290,"")</f>
        <v/>
      </c>
      <c r="H284" s="234" t="str">
        <f>IF(AND('2.报价结算清单'!$P290&gt;0,'2.报价结算清单'!$B290&lt;&gt;0,'2.报价结算清单'!$F290&lt;&gt;0),'2.报价结算清单'!J290,"")</f>
        <v/>
      </c>
      <c r="I284" s="233" t="str">
        <f>IF(AND('2.报价结算清单'!$P290&gt;0,'2.报价结算清单'!$B290&lt;&gt;0,'2.报价结算清单'!$F290&lt;&gt;0),'2.报价结算清单'!L290,"")</f>
        <v/>
      </c>
      <c r="J284" s="233" t="str">
        <f>IF(AND('2.报价结算清单'!$P290&gt;0,'2.报价结算清单'!$B290&lt;&gt;0,'2.报价结算清单'!I290&lt;&gt;0),'2.报价结算清单'!I290,"")</f>
        <v/>
      </c>
      <c r="K284" s="233" t="str">
        <f>IF(AND('2.报价结算清单'!$P290&gt;0,'2.报价结算清单'!$B290&lt;&gt;0,'2.报价结算清单'!$F290&lt;&gt;0),'2.报价结算清单'!N290,"")</f>
        <v/>
      </c>
      <c r="L284" s="233" t="str">
        <f>IF(AND('2.报价结算清单'!$P290&gt;0,'2.报价结算清单'!$B290&lt;&gt;0,'2.报价结算清单'!I290&lt;&gt;0),"天","")</f>
        <v/>
      </c>
      <c r="M284" s="236" t="str">
        <f t="shared" si="12"/>
        <v/>
      </c>
      <c r="N284" s="216" t="str">
        <f t="shared" si="13"/>
        <v/>
      </c>
      <c r="O284" s="216" t="str">
        <f>IF(AND('2.报价结算清单'!$P290&gt;0,'2.报价结算清单'!$B290&lt;&gt;0,'2.报价结算清单'!S290&lt;&gt;0),'2.报价结算清单'!S290,"")</f>
        <v/>
      </c>
      <c r="P284" s="216" t="str">
        <f>IF(AND('2.报价结算清单'!$P290&gt;0,'2.报价结算清单'!$B290&lt;&gt;0,'2.报价结算清单'!T290&lt;&gt;0),'2.报价结算清单'!T290,"")</f>
        <v/>
      </c>
      <c r="Q284" s="216" t="str">
        <f>IF(F284="",J284,VLOOKUP(F284,框架条目清单!A:K,4,FALSE))</f>
        <v/>
      </c>
      <c r="R284" s="237" t="str">
        <f>IF($A284="","",'2.报价结算清单'!$K$86)</f>
        <v/>
      </c>
      <c r="S284" s="236" t="str">
        <f>IF($A284="","",'2.报价结算清单'!$E$86)</f>
        <v/>
      </c>
      <c r="T284" s="216" t="str">
        <f>IF(F284="","",VLOOKUP(F284,框架条目清单!A:K,7,FALSE))</f>
        <v/>
      </c>
      <c r="U284" s="216" t="str">
        <f>IF(F284="","",VLOOKUP(F284,框架条目清单!A:K,8,FALSE))</f>
        <v/>
      </c>
      <c r="V284" s="216" t="str">
        <f>IF(F284="","",VLOOKUP(F284,框架条目清单!A:K,9,FALSE))</f>
        <v/>
      </c>
    </row>
    <row r="285" spans="1:22">
      <c r="A285" s="216" t="str">
        <f>IF(AND('2.报价结算清单'!$P291&gt;0,'2.报价结算清单'!$B291&lt;&gt;0,'2.报价结算清单'!$F291&lt;&gt;0),'2.报价结算清单'!$F291,"")</f>
        <v/>
      </c>
      <c r="B285" s="216" t="str">
        <f>_xlfn.IFNA(VLOOKUP(A285,'3.框架内物料'!$A:$I,3,0),A285)</f>
        <v/>
      </c>
      <c r="C285" s="216" t="str">
        <f>IF(AND('2.报价结算清单'!$P291&gt;0,'2.报价结算清单'!$B291&lt;&gt;0,'2.报价结算清单'!C291&lt;&gt;0),'2.报价结算清单'!C291,"")</f>
        <v/>
      </c>
      <c r="D285" s="216" t="str">
        <f>IF(AND('2.报价结算清单'!$P291&gt;0,'2.报价结算清单'!$B291&lt;&gt;0,'2.报价结算清单'!D291&lt;&gt;0),'2.报价结算清单'!D291,"")</f>
        <v/>
      </c>
      <c r="E285" s="216" t="str">
        <f>IF(AND('2.报价结算清单'!$P291&gt;0,'2.报价结算清单'!$B291&lt;&gt;0,'2.报价结算清单'!E291&lt;&gt;0),'2.报价结算清单'!E291,"")</f>
        <v/>
      </c>
      <c r="F285" s="233" t="str">
        <f>_xlfn.IFNA(IF($A285="","",IF(VLOOKUP($A285,'3.框架内物料'!$A:$I,2,0)="","",VLOOKUP($A285,'3.框架内物料'!$A:$I,2,0))),"")</f>
        <v/>
      </c>
      <c r="G285" s="214" t="str">
        <f>IF(AND('2.报价结算清单'!$P291&gt;0,'2.报价结算清单'!$B291&lt;&gt;0,'2.报价结算清单'!H291&lt;&gt;0),'2.报价结算清单'!H291,"")</f>
        <v/>
      </c>
      <c r="H285" s="234" t="str">
        <f>IF(AND('2.报价结算清单'!$P291&gt;0,'2.报价结算清单'!$B291&lt;&gt;0,'2.报价结算清单'!$F291&lt;&gt;0),'2.报价结算清单'!J291,"")</f>
        <v/>
      </c>
      <c r="I285" s="233" t="str">
        <f>IF(AND('2.报价结算清单'!$P291&gt;0,'2.报价结算清单'!$B291&lt;&gt;0,'2.报价结算清单'!$F291&lt;&gt;0),'2.报价结算清单'!L291,"")</f>
        <v/>
      </c>
      <c r="J285" s="233" t="str">
        <f>IF(AND('2.报价结算清单'!$P291&gt;0,'2.报价结算清单'!$B291&lt;&gt;0,'2.报价结算清单'!I291&lt;&gt;0),'2.报价结算清单'!I291,"")</f>
        <v/>
      </c>
      <c r="K285" s="233" t="str">
        <f>IF(AND('2.报价结算清单'!$P291&gt;0,'2.报价结算清单'!$B291&lt;&gt;0,'2.报价结算清单'!$F291&lt;&gt;0),'2.报价结算清单'!N291,"")</f>
        <v/>
      </c>
      <c r="L285" s="233" t="str">
        <f>IF(AND('2.报价结算清单'!$P291&gt;0,'2.报价结算清单'!$B291&lt;&gt;0,'2.报价结算清单'!I291&lt;&gt;0),"天","")</f>
        <v/>
      </c>
      <c r="M285" s="236" t="str">
        <f t="shared" si="12"/>
        <v/>
      </c>
      <c r="N285" s="216" t="str">
        <f t="shared" si="13"/>
        <v/>
      </c>
      <c r="O285" s="216" t="str">
        <f>IF(AND('2.报价结算清单'!$P291&gt;0,'2.报价结算清单'!$B291&lt;&gt;0,'2.报价结算清单'!S291&lt;&gt;0),'2.报价结算清单'!S291,"")</f>
        <v/>
      </c>
      <c r="P285" s="216" t="str">
        <f>IF(AND('2.报价结算清单'!$P291&gt;0,'2.报价结算清单'!$B291&lt;&gt;0,'2.报价结算清单'!T291&lt;&gt;0),'2.报价结算清单'!T291,"")</f>
        <v/>
      </c>
      <c r="Q285" s="216" t="str">
        <f>IF(F285="",J285,VLOOKUP(F285,框架条目清单!A:K,4,FALSE))</f>
        <v/>
      </c>
      <c r="R285" s="237" t="str">
        <f>IF($A285="","",'2.报价结算清单'!$K$86)</f>
        <v/>
      </c>
      <c r="S285" s="236" t="str">
        <f>IF($A285="","",'2.报价结算清单'!$E$86)</f>
        <v/>
      </c>
      <c r="T285" s="216" t="str">
        <f>IF(F285="","",VLOOKUP(F285,框架条目清单!A:K,7,FALSE))</f>
        <v/>
      </c>
      <c r="U285" s="216" t="str">
        <f>IF(F285="","",VLOOKUP(F285,框架条目清单!A:K,8,FALSE))</f>
        <v/>
      </c>
      <c r="V285" s="216" t="str">
        <f>IF(F285="","",VLOOKUP(F285,框架条目清单!A:K,9,FALSE))</f>
        <v/>
      </c>
    </row>
    <row r="286" spans="1:22">
      <c r="A286" s="216" t="str">
        <f>IF(AND('2.报价结算清单'!$P292&gt;0,'2.报价结算清单'!$B292&lt;&gt;0,'2.报价结算清单'!$F292&lt;&gt;0),'2.报价结算清单'!$F292,"")</f>
        <v/>
      </c>
      <c r="B286" s="216" t="str">
        <f>_xlfn.IFNA(VLOOKUP(A286,'3.框架内物料'!$A:$I,3,0),A286)</f>
        <v/>
      </c>
      <c r="C286" s="216" t="str">
        <f>IF(AND('2.报价结算清单'!$P292&gt;0,'2.报价结算清单'!$B292&lt;&gt;0,'2.报价结算清单'!C292&lt;&gt;0),'2.报价结算清单'!C292,"")</f>
        <v/>
      </c>
      <c r="D286" s="216" t="str">
        <f>IF(AND('2.报价结算清单'!$P292&gt;0,'2.报价结算清单'!$B292&lt;&gt;0,'2.报价结算清单'!D292&lt;&gt;0),'2.报价结算清单'!D292,"")</f>
        <v/>
      </c>
      <c r="E286" s="216" t="str">
        <f>IF(AND('2.报价结算清单'!$P292&gt;0,'2.报价结算清单'!$B292&lt;&gt;0,'2.报价结算清单'!E292&lt;&gt;0),'2.报价结算清单'!E292,"")</f>
        <v/>
      </c>
      <c r="F286" s="233" t="str">
        <f>_xlfn.IFNA(IF($A286="","",IF(VLOOKUP($A286,'3.框架内物料'!$A:$I,2,0)="","",VLOOKUP($A286,'3.框架内物料'!$A:$I,2,0))),"")</f>
        <v/>
      </c>
      <c r="G286" s="214" t="str">
        <f>IF(AND('2.报价结算清单'!$P292&gt;0,'2.报价结算清单'!$B292&lt;&gt;0,'2.报价结算清单'!H292&lt;&gt;0),'2.报价结算清单'!H292,"")</f>
        <v/>
      </c>
      <c r="H286" s="234" t="str">
        <f>IF(AND('2.报价结算清单'!$P292&gt;0,'2.报价结算清单'!$B292&lt;&gt;0,'2.报价结算清单'!$F292&lt;&gt;0),'2.报价结算清单'!J292,"")</f>
        <v/>
      </c>
      <c r="I286" s="233" t="str">
        <f>IF(AND('2.报价结算清单'!$P292&gt;0,'2.报价结算清单'!$B292&lt;&gt;0,'2.报价结算清单'!$F292&lt;&gt;0),'2.报价结算清单'!L292,"")</f>
        <v/>
      </c>
      <c r="J286" s="233" t="str">
        <f>IF(AND('2.报价结算清单'!$P292&gt;0,'2.报价结算清单'!$B292&lt;&gt;0,'2.报价结算清单'!I292&lt;&gt;0),'2.报价结算清单'!I292,"")</f>
        <v/>
      </c>
      <c r="K286" s="233" t="str">
        <f>IF(AND('2.报价结算清单'!$P292&gt;0,'2.报价结算清单'!$B292&lt;&gt;0,'2.报价结算清单'!$F292&lt;&gt;0),'2.报价结算清单'!N292,"")</f>
        <v/>
      </c>
      <c r="L286" s="233" t="str">
        <f>IF(AND('2.报价结算清单'!$P292&gt;0,'2.报价结算清单'!$B292&lt;&gt;0,'2.报价结算清单'!I292&lt;&gt;0),"天","")</f>
        <v/>
      </c>
      <c r="M286" s="236" t="str">
        <f t="shared" si="12"/>
        <v/>
      </c>
      <c r="N286" s="216" t="str">
        <f t="shared" si="13"/>
        <v/>
      </c>
      <c r="O286" s="216" t="str">
        <f>IF(AND('2.报价结算清单'!$P292&gt;0,'2.报价结算清单'!$B292&lt;&gt;0,'2.报价结算清单'!S292&lt;&gt;0),'2.报价结算清单'!S292,"")</f>
        <v/>
      </c>
      <c r="P286" s="216" t="str">
        <f>IF(AND('2.报价结算清单'!$P292&gt;0,'2.报价结算清单'!$B292&lt;&gt;0,'2.报价结算清单'!T292&lt;&gt;0),'2.报价结算清单'!T292,"")</f>
        <v/>
      </c>
      <c r="Q286" s="216" t="str">
        <f>IF(F286="",J286,VLOOKUP(F286,框架条目清单!A:K,4,FALSE))</f>
        <v/>
      </c>
      <c r="R286" s="237" t="str">
        <f>IF($A286="","",'2.报价结算清单'!$K$86)</f>
        <v/>
      </c>
      <c r="S286" s="236" t="str">
        <f>IF($A286="","",'2.报价结算清单'!$E$86)</f>
        <v/>
      </c>
      <c r="T286" s="216" t="str">
        <f>IF(F286="","",VLOOKUP(F286,框架条目清单!A:K,7,FALSE))</f>
        <v/>
      </c>
      <c r="U286" s="216" t="str">
        <f>IF(F286="","",VLOOKUP(F286,框架条目清单!A:K,8,FALSE))</f>
        <v/>
      </c>
      <c r="V286" s="216" t="str">
        <f>IF(F286="","",VLOOKUP(F286,框架条目清单!A:K,9,FALSE))</f>
        <v/>
      </c>
    </row>
    <row r="287" spans="1:22">
      <c r="A287" s="216" t="str">
        <f>IF(AND('2.报价结算清单'!$P293&gt;0,'2.报价结算清单'!$B293&lt;&gt;0,'2.报价结算清单'!$F293&lt;&gt;0),'2.报价结算清单'!$F293,"")</f>
        <v/>
      </c>
      <c r="B287" s="216" t="str">
        <f>_xlfn.IFNA(VLOOKUP(A287,'3.框架内物料'!$A:$I,3,0),A287)</f>
        <v/>
      </c>
      <c r="C287" s="216" t="str">
        <f>IF(AND('2.报价结算清单'!$P293&gt;0,'2.报价结算清单'!$B293&lt;&gt;0,'2.报价结算清单'!C293&lt;&gt;0),'2.报价结算清单'!C293,"")</f>
        <v/>
      </c>
      <c r="D287" s="216" t="str">
        <f>IF(AND('2.报价结算清单'!$P293&gt;0,'2.报价结算清单'!$B293&lt;&gt;0,'2.报价结算清单'!D293&lt;&gt;0),'2.报价结算清单'!D293,"")</f>
        <v/>
      </c>
      <c r="E287" s="216" t="str">
        <f>IF(AND('2.报价结算清单'!$P293&gt;0,'2.报价结算清单'!$B293&lt;&gt;0,'2.报价结算清单'!E293&lt;&gt;0),'2.报价结算清单'!E293,"")</f>
        <v/>
      </c>
      <c r="F287" s="233" t="str">
        <f>_xlfn.IFNA(IF($A287="","",IF(VLOOKUP($A287,'3.框架内物料'!$A:$I,2,0)="","",VLOOKUP($A287,'3.框架内物料'!$A:$I,2,0))),"")</f>
        <v/>
      </c>
      <c r="G287" s="214" t="str">
        <f>IF(AND('2.报价结算清单'!$P293&gt;0,'2.报价结算清单'!$B293&lt;&gt;0,'2.报价结算清单'!H293&lt;&gt;0),'2.报价结算清单'!H293,"")</f>
        <v/>
      </c>
      <c r="H287" s="234" t="str">
        <f>IF(AND('2.报价结算清单'!$P293&gt;0,'2.报价结算清单'!$B293&lt;&gt;0,'2.报价结算清单'!$F293&lt;&gt;0),'2.报价结算清单'!J293,"")</f>
        <v/>
      </c>
      <c r="I287" s="233" t="str">
        <f>IF(AND('2.报价结算清单'!$P293&gt;0,'2.报价结算清单'!$B293&lt;&gt;0,'2.报价结算清单'!$F293&lt;&gt;0),'2.报价结算清单'!L293,"")</f>
        <v/>
      </c>
      <c r="J287" s="233" t="str">
        <f>IF(AND('2.报价结算清单'!$P293&gt;0,'2.报价结算清单'!$B293&lt;&gt;0,'2.报价结算清单'!I293&lt;&gt;0),'2.报价结算清单'!I293,"")</f>
        <v/>
      </c>
      <c r="K287" s="233" t="str">
        <f>IF(AND('2.报价结算清单'!$P293&gt;0,'2.报价结算清单'!$B293&lt;&gt;0,'2.报价结算清单'!$F293&lt;&gt;0),'2.报价结算清单'!N293,"")</f>
        <v/>
      </c>
      <c r="L287" s="233" t="str">
        <f>IF(AND('2.报价结算清单'!$P293&gt;0,'2.报价结算清单'!$B293&lt;&gt;0,'2.报价结算清单'!I293&lt;&gt;0),"天","")</f>
        <v/>
      </c>
      <c r="M287" s="236" t="str">
        <f t="shared" si="12"/>
        <v/>
      </c>
      <c r="N287" s="216" t="str">
        <f t="shared" si="13"/>
        <v/>
      </c>
      <c r="O287" s="216" t="str">
        <f>IF(AND('2.报价结算清单'!$P293&gt;0,'2.报价结算清单'!$B293&lt;&gt;0,'2.报价结算清单'!S293&lt;&gt;0),'2.报价结算清单'!S293,"")</f>
        <v/>
      </c>
      <c r="P287" s="216" t="str">
        <f>IF(AND('2.报价结算清单'!$P293&gt;0,'2.报价结算清单'!$B293&lt;&gt;0,'2.报价结算清单'!T293&lt;&gt;0),'2.报价结算清单'!T293,"")</f>
        <v/>
      </c>
      <c r="Q287" s="216" t="str">
        <f>IF(F287="",J287,VLOOKUP(F287,框架条目清单!A:K,4,FALSE))</f>
        <v/>
      </c>
      <c r="R287" s="237" t="str">
        <f>IF($A287="","",'2.报价结算清单'!$K$86)</f>
        <v/>
      </c>
      <c r="S287" s="236" t="str">
        <f>IF($A287="","",'2.报价结算清单'!$E$86)</f>
        <v/>
      </c>
      <c r="T287" s="216" t="str">
        <f>IF(F287="","",VLOOKUP(F287,框架条目清单!A:K,7,FALSE))</f>
        <v/>
      </c>
      <c r="U287" s="216" t="str">
        <f>IF(F287="","",VLOOKUP(F287,框架条目清单!A:K,8,FALSE))</f>
        <v/>
      </c>
      <c r="V287" s="216" t="str">
        <f>IF(F287="","",VLOOKUP(F287,框架条目清单!A:K,9,FALSE))</f>
        <v/>
      </c>
    </row>
    <row r="288" spans="1:22">
      <c r="A288" s="216" t="str">
        <f>IF(AND('2.报价结算清单'!$P294&gt;0,'2.报价结算清单'!$B294&lt;&gt;0,'2.报价结算清单'!$F294&lt;&gt;0),'2.报价结算清单'!$F294,"")</f>
        <v/>
      </c>
      <c r="B288" s="216" t="str">
        <f>_xlfn.IFNA(VLOOKUP(A288,'3.框架内物料'!$A:$I,3,0),A288)</f>
        <v/>
      </c>
      <c r="C288" s="216" t="str">
        <f>IF(AND('2.报价结算清单'!$P294&gt;0,'2.报价结算清单'!$B294&lt;&gt;0,'2.报价结算清单'!C294&lt;&gt;0),'2.报价结算清单'!C294,"")</f>
        <v/>
      </c>
      <c r="D288" s="216" t="str">
        <f>IF(AND('2.报价结算清单'!$P294&gt;0,'2.报价结算清单'!$B294&lt;&gt;0,'2.报价结算清单'!D294&lt;&gt;0),'2.报价结算清单'!D294,"")</f>
        <v/>
      </c>
      <c r="E288" s="216" t="str">
        <f>IF(AND('2.报价结算清单'!$P294&gt;0,'2.报价结算清单'!$B294&lt;&gt;0,'2.报价结算清单'!E294&lt;&gt;0),'2.报价结算清单'!E294,"")</f>
        <v/>
      </c>
      <c r="F288" s="233" t="str">
        <f>_xlfn.IFNA(IF($A288="","",IF(VLOOKUP($A288,'3.框架内物料'!$A:$I,2,0)="","",VLOOKUP($A288,'3.框架内物料'!$A:$I,2,0))),"")</f>
        <v/>
      </c>
      <c r="G288" s="214" t="str">
        <f>IF(AND('2.报价结算清单'!$P294&gt;0,'2.报价结算清单'!$B294&lt;&gt;0,'2.报价结算清单'!H294&lt;&gt;0),'2.报价结算清单'!H294,"")</f>
        <v/>
      </c>
      <c r="H288" s="234" t="str">
        <f>IF(AND('2.报价结算清单'!$P294&gt;0,'2.报价结算清单'!$B294&lt;&gt;0,'2.报价结算清单'!$F294&lt;&gt;0),'2.报价结算清单'!J294,"")</f>
        <v/>
      </c>
      <c r="I288" s="233" t="str">
        <f>IF(AND('2.报价结算清单'!$P294&gt;0,'2.报价结算清单'!$B294&lt;&gt;0,'2.报价结算清单'!$F294&lt;&gt;0),'2.报价结算清单'!L294,"")</f>
        <v/>
      </c>
      <c r="J288" s="233" t="str">
        <f>IF(AND('2.报价结算清单'!$P294&gt;0,'2.报价结算清单'!$B294&lt;&gt;0,'2.报价结算清单'!I294&lt;&gt;0),'2.报价结算清单'!I294,"")</f>
        <v/>
      </c>
      <c r="K288" s="233" t="str">
        <f>IF(AND('2.报价结算清单'!$P294&gt;0,'2.报价结算清单'!$B294&lt;&gt;0,'2.报价结算清单'!$F294&lt;&gt;0),'2.报价结算清单'!N294,"")</f>
        <v/>
      </c>
      <c r="L288" s="233" t="str">
        <f>IF(AND('2.报价结算清单'!$P294&gt;0,'2.报价结算清单'!$B294&lt;&gt;0,'2.报价结算清单'!I294&lt;&gt;0),"天","")</f>
        <v/>
      </c>
      <c r="M288" s="236" t="str">
        <f t="shared" si="12"/>
        <v/>
      </c>
      <c r="N288" s="216" t="str">
        <f t="shared" si="13"/>
        <v/>
      </c>
      <c r="O288" s="216" t="str">
        <f>IF(AND('2.报价结算清单'!$P294&gt;0,'2.报价结算清单'!$B294&lt;&gt;0,'2.报价结算清单'!S294&lt;&gt;0),'2.报价结算清单'!S294,"")</f>
        <v/>
      </c>
      <c r="P288" s="216" t="str">
        <f>IF(AND('2.报价结算清单'!$P294&gt;0,'2.报价结算清单'!$B294&lt;&gt;0,'2.报价结算清单'!T294&lt;&gt;0),'2.报价结算清单'!T294,"")</f>
        <v/>
      </c>
      <c r="Q288" s="216" t="str">
        <f>IF(F288="",J288,VLOOKUP(F288,框架条目清单!A:K,4,FALSE))</f>
        <v/>
      </c>
      <c r="R288" s="237" t="str">
        <f>IF($A288="","",'2.报价结算清单'!$K$86)</f>
        <v/>
      </c>
      <c r="S288" s="236" t="str">
        <f>IF($A288="","",'2.报价结算清单'!$E$86)</f>
        <v/>
      </c>
      <c r="T288" s="216" t="str">
        <f>IF(F288="","",VLOOKUP(F288,框架条目清单!A:K,7,FALSE))</f>
        <v/>
      </c>
      <c r="U288" s="216" t="str">
        <f>IF(F288="","",VLOOKUP(F288,框架条目清单!A:K,8,FALSE))</f>
        <v/>
      </c>
      <c r="V288" s="216" t="str">
        <f>IF(F288="","",VLOOKUP(F288,框架条目清单!A:K,9,FALSE))</f>
        <v/>
      </c>
    </row>
    <row r="289" spans="1:22">
      <c r="A289" s="216" t="str">
        <f>IF(AND('2.报价结算清单'!$P295&gt;0,'2.报价结算清单'!$B295&lt;&gt;0,'2.报价结算清单'!$F295&lt;&gt;0),'2.报价结算清单'!$F295,"")</f>
        <v/>
      </c>
      <c r="B289" s="216" t="str">
        <f>_xlfn.IFNA(VLOOKUP(A289,'3.框架内物料'!$A:$I,3,0),A289)</f>
        <v/>
      </c>
      <c r="C289" s="216" t="str">
        <f>IF(AND('2.报价结算清单'!$P295&gt;0,'2.报价结算清单'!$B295&lt;&gt;0,'2.报价结算清单'!C295&lt;&gt;0),'2.报价结算清单'!C295,"")</f>
        <v/>
      </c>
      <c r="D289" s="216" t="str">
        <f>IF(AND('2.报价结算清单'!$P295&gt;0,'2.报价结算清单'!$B295&lt;&gt;0,'2.报价结算清单'!D295&lt;&gt;0),'2.报价结算清单'!D295,"")</f>
        <v/>
      </c>
      <c r="E289" s="216" t="str">
        <f>IF(AND('2.报价结算清单'!$P295&gt;0,'2.报价结算清单'!$B295&lt;&gt;0,'2.报价结算清单'!E295&lt;&gt;0),'2.报价结算清单'!E295,"")</f>
        <v/>
      </c>
      <c r="F289" s="233" t="str">
        <f>_xlfn.IFNA(IF($A289="","",IF(VLOOKUP($A289,'3.框架内物料'!$A:$I,2,0)="","",VLOOKUP($A289,'3.框架内物料'!$A:$I,2,0))),"")</f>
        <v/>
      </c>
      <c r="G289" s="214" t="str">
        <f>IF(AND('2.报价结算清单'!$P295&gt;0,'2.报价结算清单'!$B295&lt;&gt;0,'2.报价结算清单'!H295&lt;&gt;0),'2.报价结算清单'!H295,"")</f>
        <v/>
      </c>
      <c r="H289" s="234" t="str">
        <f>IF(AND('2.报价结算清单'!$P295&gt;0,'2.报价结算清单'!$B295&lt;&gt;0,'2.报价结算清单'!$F295&lt;&gt;0),'2.报价结算清单'!J295,"")</f>
        <v/>
      </c>
      <c r="I289" s="233" t="str">
        <f>IF(AND('2.报价结算清单'!$P295&gt;0,'2.报价结算清单'!$B295&lt;&gt;0,'2.报价结算清单'!$F295&lt;&gt;0),'2.报价结算清单'!L295,"")</f>
        <v/>
      </c>
      <c r="J289" s="233" t="str">
        <f>IF(AND('2.报价结算清单'!$P295&gt;0,'2.报价结算清单'!$B295&lt;&gt;0,'2.报价结算清单'!I295&lt;&gt;0),'2.报价结算清单'!I295,"")</f>
        <v/>
      </c>
      <c r="K289" s="233" t="str">
        <f>IF(AND('2.报价结算清单'!$P295&gt;0,'2.报价结算清单'!$B295&lt;&gt;0,'2.报价结算清单'!$F295&lt;&gt;0),'2.报价结算清单'!N295,"")</f>
        <v/>
      </c>
      <c r="L289" s="233" t="str">
        <f>IF(AND('2.报价结算清单'!$P295&gt;0,'2.报价结算清单'!$B295&lt;&gt;0,'2.报价结算清单'!I295&lt;&gt;0),"天","")</f>
        <v/>
      </c>
      <c r="M289" s="236" t="str">
        <f t="shared" si="12"/>
        <v/>
      </c>
      <c r="N289" s="216" t="str">
        <f t="shared" si="13"/>
        <v/>
      </c>
      <c r="O289" s="216" t="str">
        <f>IF(AND('2.报价结算清单'!$P295&gt;0,'2.报价结算清单'!$B295&lt;&gt;0,'2.报价结算清单'!S295&lt;&gt;0),'2.报价结算清单'!S295,"")</f>
        <v/>
      </c>
      <c r="P289" s="216" t="str">
        <f>IF(AND('2.报价结算清单'!$P295&gt;0,'2.报价结算清单'!$B295&lt;&gt;0,'2.报价结算清单'!T295&lt;&gt;0),'2.报价结算清单'!T295,"")</f>
        <v/>
      </c>
      <c r="Q289" s="216" t="str">
        <f>IF(F289="",J289,VLOOKUP(F289,框架条目清单!A:K,4,FALSE))</f>
        <v/>
      </c>
      <c r="R289" s="237" t="str">
        <f>IF($A289="","",'2.报价结算清单'!$K$86)</f>
        <v/>
      </c>
      <c r="S289" s="236" t="str">
        <f>IF($A289="","",'2.报价结算清单'!$E$86)</f>
        <v/>
      </c>
      <c r="T289" s="216" t="str">
        <f>IF(F289="","",VLOOKUP(F289,框架条目清单!A:K,7,FALSE))</f>
        <v/>
      </c>
      <c r="U289" s="216" t="str">
        <f>IF(F289="","",VLOOKUP(F289,框架条目清单!A:K,8,FALSE))</f>
        <v/>
      </c>
      <c r="V289" s="216" t="str">
        <f>IF(F289="","",VLOOKUP(F289,框架条目清单!A:K,9,FALSE))</f>
        <v/>
      </c>
    </row>
    <row r="290" spans="1:22">
      <c r="A290" s="216" t="str">
        <f>IF(AND('2.报价结算清单'!$P296&gt;0,'2.报价结算清单'!$B296&lt;&gt;0,'2.报价结算清单'!$F296&lt;&gt;0),'2.报价结算清单'!$F296,"")</f>
        <v/>
      </c>
      <c r="B290" s="216" t="str">
        <f>_xlfn.IFNA(VLOOKUP(A290,'3.框架内物料'!$A:$I,3,0),A290)</f>
        <v/>
      </c>
      <c r="C290" s="216" t="str">
        <f>IF(AND('2.报价结算清单'!$P296&gt;0,'2.报价结算清单'!$B296&lt;&gt;0,'2.报价结算清单'!C296&lt;&gt;0),'2.报价结算清单'!C296,"")</f>
        <v/>
      </c>
      <c r="D290" s="216" t="str">
        <f>IF(AND('2.报价结算清单'!$P296&gt;0,'2.报价结算清单'!$B296&lt;&gt;0,'2.报价结算清单'!D296&lt;&gt;0),'2.报价结算清单'!D296,"")</f>
        <v/>
      </c>
      <c r="E290" s="216" t="str">
        <f>IF(AND('2.报价结算清单'!$P296&gt;0,'2.报价结算清单'!$B296&lt;&gt;0,'2.报价结算清单'!E296&lt;&gt;0),'2.报价结算清单'!E296,"")</f>
        <v/>
      </c>
      <c r="F290" s="233" t="str">
        <f>_xlfn.IFNA(IF($A290="","",IF(VLOOKUP($A290,'3.框架内物料'!$A:$I,2,0)="","",VLOOKUP($A290,'3.框架内物料'!$A:$I,2,0))),"")</f>
        <v/>
      </c>
      <c r="G290" s="214" t="str">
        <f>IF(AND('2.报价结算清单'!$P296&gt;0,'2.报价结算清单'!$B296&lt;&gt;0,'2.报价结算清单'!H296&lt;&gt;0),'2.报价结算清单'!H296,"")</f>
        <v/>
      </c>
      <c r="H290" s="234" t="str">
        <f>IF(AND('2.报价结算清单'!$P296&gt;0,'2.报价结算清单'!$B296&lt;&gt;0,'2.报价结算清单'!$F296&lt;&gt;0),'2.报价结算清单'!J296,"")</f>
        <v/>
      </c>
      <c r="I290" s="233" t="str">
        <f>IF(AND('2.报价结算清单'!$P296&gt;0,'2.报价结算清单'!$B296&lt;&gt;0,'2.报价结算清单'!$F296&lt;&gt;0),'2.报价结算清单'!L296,"")</f>
        <v/>
      </c>
      <c r="J290" s="233" t="str">
        <f>IF(AND('2.报价结算清单'!$P296&gt;0,'2.报价结算清单'!$B296&lt;&gt;0,'2.报价结算清单'!I296&lt;&gt;0),'2.报价结算清单'!I296,"")</f>
        <v/>
      </c>
      <c r="K290" s="233" t="str">
        <f>IF(AND('2.报价结算清单'!$P296&gt;0,'2.报价结算清单'!$B296&lt;&gt;0,'2.报价结算清单'!$F296&lt;&gt;0),'2.报价结算清单'!N296,"")</f>
        <v/>
      </c>
      <c r="L290" s="233" t="str">
        <f>IF(AND('2.报价结算清单'!$P296&gt;0,'2.报价结算清单'!$B296&lt;&gt;0,'2.报价结算清单'!I296&lt;&gt;0),"天","")</f>
        <v/>
      </c>
      <c r="M290" s="236" t="str">
        <f t="shared" si="12"/>
        <v/>
      </c>
      <c r="N290" s="216" t="str">
        <f t="shared" si="13"/>
        <v/>
      </c>
      <c r="O290" s="216" t="str">
        <f>IF(AND('2.报价结算清单'!$P296&gt;0,'2.报价结算清单'!$B296&lt;&gt;0,'2.报价结算清单'!S296&lt;&gt;0),'2.报价结算清单'!S296,"")</f>
        <v/>
      </c>
      <c r="P290" s="216" t="str">
        <f>IF(AND('2.报价结算清单'!$P296&gt;0,'2.报价结算清单'!$B296&lt;&gt;0,'2.报价结算清单'!T296&lt;&gt;0),'2.报价结算清单'!T296,"")</f>
        <v/>
      </c>
      <c r="Q290" s="216" t="str">
        <f>IF(F290="",J290,VLOOKUP(F290,框架条目清单!A:K,4,FALSE))</f>
        <v/>
      </c>
      <c r="R290" s="237" t="str">
        <f>IF($A290="","",'2.报价结算清单'!$K$86)</f>
        <v/>
      </c>
      <c r="S290" s="236" t="str">
        <f>IF($A290="","",'2.报价结算清单'!$E$86)</f>
        <v/>
      </c>
      <c r="T290" s="216" t="str">
        <f>IF(F290="","",VLOOKUP(F290,框架条目清单!A:K,7,FALSE))</f>
        <v/>
      </c>
      <c r="U290" s="216" t="str">
        <f>IF(F290="","",VLOOKUP(F290,框架条目清单!A:K,8,FALSE))</f>
        <v/>
      </c>
      <c r="V290" s="216" t="str">
        <f>IF(F290="","",VLOOKUP(F290,框架条目清单!A:K,9,FALSE))</f>
        <v/>
      </c>
    </row>
    <row r="291" spans="1:22">
      <c r="A291" s="216" t="str">
        <f>IF(AND('2.报价结算清单'!$P297&gt;0,'2.报价结算清单'!$B297&lt;&gt;0,'2.报价结算清单'!$F297&lt;&gt;0),'2.报价结算清单'!$F297,"")</f>
        <v/>
      </c>
      <c r="B291" s="216" t="str">
        <f>_xlfn.IFNA(VLOOKUP(A291,'3.框架内物料'!$A:$I,3,0),A291)</f>
        <v/>
      </c>
      <c r="C291" s="216" t="str">
        <f>IF(AND('2.报价结算清单'!$P297&gt;0,'2.报价结算清单'!$B297&lt;&gt;0,'2.报价结算清单'!C297&lt;&gt;0),'2.报价结算清单'!C297,"")</f>
        <v/>
      </c>
      <c r="D291" s="216" t="str">
        <f>IF(AND('2.报价结算清单'!$P297&gt;0,'2.报价结算清单'!$B297&lt;&gt;0,'2.报价结算清单'!D297&lt;&gt;0),'2.报价结算清单'!D297,"")</f>
        <v/>
      </c>
      <c r="E291" s="216" t="str">
        <f>IF(AND('2.报价结算清单'!$P297&gt;0,'2.报价结算清单'!$B297&lt;&gt;0,'2.报价结算清单'!E297&lt;&gt;0),'2.报价结算清单'!E297,"")</f>
        <v/>
      </c>
      <c r="F291" s="233" t="str">
        <f>_xlfn.IFNA(IF($A291="","",IF(VLOOKUP($A291,'3.框架内物料'!$A:$I,2,0)="","",VLOOKUP($A291,'3.框架内物料'!$A:$I,2,0))),"")</f>
        <v/>
      </c>
      <c r="G291" s="214" t="str">
        <f>IF(AND('2.报价结算清单'!$P297&gt;0,'2.报价结算清单'!$B297&lt;&gt;0,'2.报价结算清单'!H297&lt;&gt;0),'2.报价结算清单'!H297,"")</f>
        <v/>
      </c>
      <c r="H291" s="234" t="str">
        <f>IF(AND('2.报价结算清单'!$P297&gt;0,'2.报价结算清单'!$B297&lt;&gt;0,'2.报价结算清单'!$F297&lt;&gt;0),'2.报价结算清单'!J297,"")</f>
        <v/>
      </c>
      <c r="I291" s="233" t="str">
        <f>IF(AND('2.报价结算清单'!$P297&gt;0,'2.报价结算清单'!$B297&lt;&gt;0,'2.报价结算清单'!$F297&lt;&gt;0),'2.报价结算清单'!L297,"")</f>
        <v/>
      </c>
      <c r="J291" s="233" t="str">
        <f>IF(AND('2.报价结算清单'!$P297&gt;0,'2.报价结算清单'!$B297&lt;&gt;0,'2.报价结算清单'!I297&lt;&gt;0),'2.报价结算清单'!I297,"")</f>
        <v/>
      </c>
      <c r="K291" s="233" t="str">
        <f>IF(AND('2.报价结算清单'!$P297&gt;0,'2.报价结算清单'!$B297&lt;&gt;0,'2.报价结算清单'!$F297&lt;&gt;0),'2.报价结算清单'!N297,"")</f>
        <v/>
      </c>
      <c r="L291" s="233" t="str">
        <f>IF(AND('2.报价结算清单'!$P297&gt;0,'2.报价结算清单'!$B297&lt;&gt;0,'2.报价结算清单'!I297&lt;&gt;0),"天","")</f>
        <v/>
      </c>
      <c r="M291" s="236" t="str">
        <f t="shared" si="12"/>
        <v/>
      </c>
      <c r="N291" s="216" t="str">
        <f t="shared" si="13"/>
        <v/>
      </c>
      <c r="O291" s="216" t="str">
        <f>IF(AND('2.报价结算清单'!$P297&gt;0,'2.报价结算清单'!$B297&lt;&gt;0,'2.报价结算清单'!S297&lt;&gt;0),'2.报价结算清单'!S297,"")</f>
        <v/>
      </c>
      <c r="P291" s="216" t="str">
        <f>IF(AND('2.报价结算清单'!$P297&gt;0,'2.报价结算清单'!$B297&lt;&gt;0,'2.报价结算清单'!T297&lt;&gt;0),'2.报价结算清单'!T297,"")</f>
        <v/>
      </c>
      <c r="Q291" s="216" t="str">
        <f>IF(F291="",J291,VLOOKUP(F291,框架条目清单!A:K,4,FALSE))</f>
        <v/>
      </c>
      <c r="R291" s="237" t="str">
        <f>IF($A291="","",'2.报价结算清单'!$K$86)</f>
        <v/>
      </c>
      <c r="S291" s="236" t="str">
        <f>IF($A291="","",'2.报价结算清单'!$E$86)</f>
        <v/>
      </c>
      <c r="T291" s="216" t="str">
        <f>IF(F291="","",VLOOKUP(F291,框架条目清单!A:K,7,FALSE))</f>
        <v/>
      </c>
      <c r="U291" s="216" t="str">
        <f>IF(F291="","",VLOOKUP(F291,框架条目清单!A:K,8,FALSE))</f>
        <v/>
      </c>
      <c r="V291" s="216" t="str">
        <f>IF(F291="","",VLOOKUP(F291,框架条目清单!A:K,9,FALSE))</f>
        <v/>
      </c>
    </row>
    <row r="292" spans="1:22">
      <c r="A292" s="216" t="str">
        <f>IF(AND('2.报价结算清单'!$P298&gt;0,'2.报价结算清单'!$B298&lt;&gt;0,'2.报价结算清单'!$F298&lt;&gt;0),'2.报价结算清单'!$F298,"")</f>
        <v/>
      </c>
      <c r="B292" s="216" t="str">
        <f>_xlfn.IFNA(VLOOKUP(A292,'3.框架内物料'!$A:$I,3,0),A292)</f>
        <v/>
      </c>
      <c r="C292" s="216" t="str">
        <f>IF(AND('2.报价结算清单'!$P298&gt;0,'2.报价结算清单'!$B298&lt;&gt;0,'2.报价结算清单'!C298&lt;&gt;0),'2.报价结算清单'!C298,"")</f>
        <v/>
      </c>
      <c r="D292" s="216" t="str">
        <f>IF(AND('2.报价结算清单'!$P298&gt;0,'2.报价结算清单'!$B298&lt;&gt;0,'2.报价结算清单'!D298&lt;&gt;0),'2.报价结算清单'!D298,"")</f>
        <v/>
      </c>
      <c r="E292" s="216" t="str">
        <f>IF(AND('2.报价结算清单'!$P298&gt;0,'2.报价结算清单'!$B298&lt;&gt;0,'2.报价结算清单'!E298&lt;&gt;0),'2.报价结算清单'!E298,"")</f>
        <v/>
      </c>
      <c r="F292" s="233" t="str">
        <f>_xlfn.IFNA(IF($A292="","",IF(VLOOKUP($A292,'3.框架内物料'!$A:$I,2,0)="","",VLOOKUP($A292,'3.框架内物料'!$A:$I,2,0))),"")</f>
        <v/>
      </c>
      <c r="G292" s="214" t="str">
        <f>IF(AND('2.报价结算清单'!$P298&gt;0,'2.报价结算清单'!$B298&lt;&gt;0,'2.报价结算清单'!H298&lt;&gt;0),'2.报价结算清单'!H298,"")</f>
        <v/>
      </c>
      <c r="H292" s="234" t="str">
        <f>IF(AND('2.报价结算清单'!$P298&gt;0,'2.报价结算清单'!$B298&lt;&gt;0,'2.报价结算清单'!$F298&lt;&gt;0),'2.报价结算清单'!J298,"")</f>
        <v/>
      </c>
      <c r="I292" s="233" t="str">
        <f>IF(AND('2.报价结算清单'!$P298&gt;0,'2.报价结算清单'!$B298&lt;&gt;0,'2.报价结算清单'!$F298&lt;&gt;0),'2.报价结算清单'!L298,"")</f>
        <v/>
      </c>
      <c r="J292" s="233" t="str">
        <f>IF(AND('2.报价结算清单'!$P298&gt;0,'2.报价结算清单'!$B298&lt;&gt;0,'2.报价结算清单'!I298&lt;&gt;0),'2.报价结算清单'!I298,"")</f>
        <v/>
      </c>
      <c r="K292" s="233" t="str">
        <f>IF(AND('2.报价结算清单'!$P298&gt;0,'2.报价结算清单'!$B298&lt;&gt;0,'2.报价结算清单'!$F298&lt;&gt;0),'2.报价结算清单'!N298,"")</f>
        <v/>
      </c>
      <c r="L292" s="233" t="str">
        <f>IF(AND('2.报价结算清单'!$P298&gt;0,'2.报价结算清单'!$B298&lt;&gt;0,'2.报价结算清单'!I298&lt;&gt;0),"天","")</f>
        <v/>
      </c>
      <c r="M292" s="236" t="str">
        <f t="shared" si="12"/>
        <v/>
      </c>
      <c r="N292" s="216" t="str">
        <f t="shared" si="13"/>
        <v/>
      </c>
      <c r="O292" s="216" t="str">
        <f>IF(AND('2.报价结算清单'!$P298&gt;0,'2.报价结算清单'!$B298&lt;&gt;0,'2.报价结算清单'!S298&lt;&gt;0),'2.报价结算清单'!S298,"")</f>
        <v/>
      </c>
      <c r="P292" s="216" t="str">
        <f>IF(AND('2.报价结算清单'!$P298&gt;0,'2.报价结算清单'!$B298&lt;&gt;0,'2.报价结算清单'!T298&lt;&gt;0),'2.报价结算清单'!T298,"")</f>
        <v/>
      </c>
      <c r="Q292" s="216" t="str">
        <f>IF(F292="",J292,VLOOKUP(F292,框架条目清单!A:K,4,FALSE))</f>
        <v/>
      </c>
      <c r="R292" s="237" t="str">
        <f>IF($A292="","",'2.报价结算清单'!$K$86)</f>
        <v/>
      </c>
      <c r="S292" s="236" t="str">
        <f>IF($A292="","",'2.报价结算清单'!$E$86)</f>
        <v/>
      </c>
      <c r="T292" s="216" t="str">
        <f>IF(F292="","",VLOOKUP(F292,框架条目清单!A:K,7,FALSE))</f>
        <v/>
      </c>
      <c r="U292" s="216" t="str">
        <f>IF(F292="","",VLOOKUP(F292,框架条目清单!A:K,8,FALSE))</f>
        <v/>
      </c>
      <c r="V292" s="216" t="str">
        <f>IF(F292="","",VLOOKUP(F292,框架条目清单!A:K,9,FALSE))</f>
        <v/>
      </c>
    </row>
    <row r="293" spans="1:22">
      <c r="A293" s="216" t="str">
        <f>IF(AND('2.报价结算清单'!$P299&gt;0,'2.报价结算清单'!$B299&lt;&gt;0,'2.报价结算清单'!$F299&lt;&gt;0),'2.报价结算清单'!$F299,"")</f>
        <v/>
      </c>
      <c r="B293" s="216" t="str">
        <f>_xlfn.IFNA(VLOOKUP(A293,'3.框架内物料'!$A:$I,3,0),A293)</f>
        <v/>
      </c>
      <c r="C293" s="216" t="str">
        <f>IF(AND('2.报价结算清单'!$P299&gt;0,'2.报价结算清单'!$B299&lt;&gt;0,'2.报价结算清单'!C299&lt;&gt;0),'2.报价结算清单'!C299,"")</f>
        <v/>
      </c>
      <c r="D293" s="216" t="str">
        <f>IF(AND('2.报价结算清单'!$P299&gt;0,'2.报价结算清单'!$B299&lt;&gt;0,'2.报价结算清单'!D299&lt;&gt;0),'2.报价结算清单'!D299,"")</f>
        <v/>
      </c>
      <c r="E293" s="216" t="str">
        <f>IF(AND('2.报价结算清单'!$P299&gt;0,'2.报价结算清单'!$B299&lt;&gt;0,'2.报价结算清单'!E299&lt;&gt;0),'2.报价结算清单'!E299,"")</f>
        <v/>
      </c>
      <c r="F293" s="233" t="str">
        <f>_xlfn.IFNA(IF($A293="","",IF(VLOOKUP($A293,'3.框架内物料'!$A:$I,2,0)="","",VLOOKUP($A293,'3.框架内物料'!$A:$I,2,0))),"")</f>
        <v/>
      </c>
      <c r="G293" s="214" t="str">
        <f>IF(AND('2.报价结算清单'!$P299&gt;0,'2.报价结算清单'!$B299&lt;&gt;0,'2.报价结算清单'!H299&lt;&gt;0),'2.报价结算清单'!H299,"")</f>
        <v/>
      </c>
      <c r="H293" s="234" t="str">
        <f>IF(AND('2.报价结算清单'!$P299&gt;0,'2.报价结算清单'!$B299&lt;&gt;0,'2.报价结算清单'!$F299&lt;&gt;0),'2.报价结算清单'!J299,"")</f>
        <v/>
      </c>
      <c r="I293" s="233" t="str">
        <f>IF(AND('2.报价结算清单'!$P299&gt;0,'2.报价结算清单'!$B299&lt;&gt;0,'2.报价结算清单'!$F299&lt;&gt;0),'2.报价结算清单'!L299,"")</f>
        <v/>
      </c>
      <c r="J293" s="233" t="str">
        <f>IF(AND('2.报价结算清单'!$P299&gt;0,'2.报价结算清单'!$B299&lt;&gt;0,'2.报价结算清单'!I299&lt;&gt;0),'2.报价结算清单'!I299,"")</f>
        <v/>
      </c>
      <c r="K293" s="233" t="str">
        <f>IF(AND('2.报价结算清单'!$P299&gt;0,'2.报价结算清单'!$B299&lt;&gt;0,'2.报价结算清单'!$F299&lt;&gt;0),'2.报价结算清单'!N299,"")</f>
        <v/>
      </c>
      <c r="L293" s="233" t="str">
        <f>IF(AND('2.报价结算清单'!$P299&gt;0,'2.报价结算清单'!$B299&lt;&gt;0,'2.报价结算清单'!I299&lt;&gt;0),"天","")</f>
        <v/>
      </c>
      <c r="M293" s="236" t="str">
        <f t="shared" si="12"/>
        <v/>
      </c>
      <c r="N293" s="216" t="str">
        <f t="shared" si="13"/>
        <v/>
      </c>
      <c r="O293" s="216" t="str">
        <f>IF(AND('2.报价结算清单'!$P299&gt;0,'2.报价结算清单'!$B299&lt;&gt;0,'2.报价结算清单'!S299&lt;&gt;0),'2.报价结算清单'!S299,"")</f>
        <v/>
      </c>
      <c r="P293" s="216" t="str">
        <f>IF(AND('2.报价结算清单'!$P299&gt;0,'2.报价结算清单'!$B299&lt;&gt;0,'2.报价结算清单'!T299&lt;&gt;0),'2.报价结算清单'!T299,"")</f>
        <v/>
      </c>
      <c r="Q293" s="216" t="str">
        <f>IF(F293="",J293,VLOOKUP(F293,框架条目清单!A:K,4,FALSE))</f>
        <v/>
      </c>
      <c r="R293" s="237" t="str">
        <f>IF($A293="","",'2.报价结算清单'!$K$86)</f>
        <v/>
      </c>
      <c r="S293" s="236" t="str">
        <f>IF($A293="","",'2.报价结算清单'!$E$86)</f>
        <v/>
      </c>
      <c r="T293" s="216" t="str">
        <f>IF(F293="","",VLOOKUP(F293,框架条目清单!A:K,7,FALSE))</f>
        <v/>
      </c>
      <c r="U293" s="216" t="str">
        <f>IF(F293="","",VLOOKUP(F293,框架条目清单!A:K,8,FALSE))</f>
        <v/>
      </c>
      <c r="V293" s="216" t="str">
        <f>IF(F293="","",VLOOKUP(F293,框架条目清单!A:K,9,FALSE))</f>
        <v/>
      </c>
    </row>
    <row r="294" spans="1:22">
      <c r="A294" s="216" t="str">
        <f>IF(AND('2.报价结算清单'!$P300&gt;0,'2.报价结算清单'!$B300&lt;&gt;0,'2.报价结算清单'!$F300&lt;&gt;0),'2.报价结算清单'!$F300,"")</f>
        <v/>
      </c>
      <c r="B294" s="216" t="str">
        <f>_xlfn.IFNA(VLOOKUP(A294,'3.框架内物料'!$A:$I,3,0),A294)</f>
        <v/>
      </c>
      <c r="C294" s="216" t="str">
        <f>IF(AND('2.报价结算清单'!$P300&gt;0,'2.报价结算清单'!$B300&lt;&gt;0,'2.报价结算清单'!C300&lt;&gt;0),'2.报价结算清单'!C300,"")</f>
        <v/>
      </c>
      <c r="D294" s="216" t="str">
        <f>IF(AND('2.报价结算清单'!$P300&gt;0,'2.报价结算清单'!$B300&lt;&gt;0,'2.报价结算清单'!D300&lt;&gt;0),'2.报价结算清单'!D300,"")</f>
        <v/>
      </c>
      <c r="E294" s="216" t="str">
        <f>IF(AND('2.报价结算清单'!$P300&gt;0,'2.报价结算清单'!$B300&lt;&gt;0,'2.报价结算清单'!E300&lt;&gt;0),'2.报价结算清单'!E300,"")</f>
        <v/>
      </c>
      <c r="F294" s="233" t="str">
        <f>_xlfn.IFNA(IF($A294="","",IF(VLOOKUP($A294,'3.框架内物料'!$A:$I,2,0)="","",VLOOKUP($A294,'3.框架内物料'!$A:$I,2,0))),"")</f>
        <v/>
      </c>
      <c r="G294" s="214" t="str">
        <f>IF(AND('2.报价结算清单'!$P300&gt;0,'2.报价结算清单'!$B300&lt;&gt;0,'2.报价结算清单'!H300&lt;&gt;0),'2.报价结算清单'!H300,"")</f>
        <v/>
      </c>
      <c r="H294" s="234" t="str">
        <f>IF(AND('2.报价结算清单'!$P300&gt;0,'2.报价结算清单'!$B300&lt;&gt;0,'2.报价结算清单'!$F300&lt;&gt;0),'2.报价结算清单'!J300,"")</f>
        <v/>
      </c>
      <c r="I294" s="233" t="str">
        <f>IF(AND('2.报价结算清单'!$P300&gt;0,'2.报价结算清单'!$B300&lt;&gt;0,'2.报价结算清单'!$F300&lt;&gt;0),'2.报价结算清单'!L300,"")</f>
        <v/>
      </c>
      <c r="J294" s="233" t="str">
        <f>IF(AND('2.报价结算清单'!$P300&gt;0,'2.报价结算清单'!$B300&lt;&gt;0,'2.报价结算清单'!I300&lt;&gt;0),'2.报价结算清单'!I300,"")</f>
        <v/>
      </c>
      <c r="K294" s="233" t="str">
        <f>IF(AND('2.报价结算清单'!$P300&gt;0,'2.报价结算清单'!$B300&lt;&gt;0,'2.报价结算清单'!$F300&lt;&gt;0),'2.报价结算清单'!N300,"")</f>
        <v/>
      </c>
      <c r="L294" s="233" t="str">
        <f>IF(AND('2.报价结算清单'!$P300&gt;0,'2.报价结算清单'!$B300&lt;&gt;0,'2.报价结算清单'!I300&lt;&gt;0),"天","")</f>
        <v/>
      </c>
      <c r="M294" s="236" t="str">
        <f t="shared" si="12"/>
        <v/>
      </c>
      <c r="N294" s="216" t="str">
        <f t="shared" si="13"/>
        <v/>
      </c>
      <c r="O294" s="216" t="str">
        <f>IF(AND('2.报价结算清单'!$P300&gt;0,'2.报价结算清单'!$B300&lt;&gt;0,'2.报价结算清单'!S300&lt;&gt;0),'2.报价结算清单'!S300,"")</f>
        <v/>
      </c>
      <c r="P294" s="216" t="str">
        <f>IF(AND('2.报价结算清单'!$P300&gt;0,'2.报价结算清单'!$B300&lt;&gt;0,'2.报价结算清单'!T300&lt;&gt;0),'2.报价结算清单'!T300,"")</f>
        <v/>
      </c>
      <c r="Q294" s="216" t="str">
        <f>IF(F294="",J294,VLOOKUP(F294,框架条目清单!A:K,4,FALSE))</f>
        <v/>
      </c>
      <c r="R294" s="237" t="str">
        <f>IF($A294="","",'2.报价结算清单'!$K$86)</f>
        <v/>
      </c>
      <c r="S294" s="236" t="str">
        <f>IF($A294="","",'2.报价结算清单'!$E$86)</f>
        <v/>
      </c>
      <c r="T294" s="216" t="str">
        <f>IF(F294="","",VLOOKUP(F294,框架条目清单!A:K,7,FALSE))</f>
        <v/>
      </c>
      <c r="U294" s="216" t="str">
        <f>IF(F294="","",VLOOKUP(F294,框架条目清单!A:K,8,FALSE))</f>
        <v/>
      </c>
      <c r="V294" s="216" t="str">
        <f>IF(F294="","",VLOOKUP(F294,框架条目清单!A:K,9,FALSE))</f>
        <v/>
      </c>
    </row>
    <row r="295" spans="1:22">
      <c r="A295" s="216" t="str">
        <f>IF(AND('2.报价结算清单'!$P301&gt;0,'2.报价结算清单'!$B301&lt;&gt;0,'2.报价结算清单'!$F301&lt;&gt;0),'2.报价结算清单'!$F301,"")</f>
        <v/>
      </c>
      <c r="B295" s="216" t="str">
        <f>_xlfn.IFNA(VLOOKUP(A295,'3.框架内物料'!$A:$I,3,0),A295)</f>
        <v/>
      </c>
      <c r="C295" s="216" t="str">
        <f>IF(AND('2.报价结算清单'!$P301&gt;0,'2.报价结算清单'!$B301&lt;&gt;0,'2.报价结算清单'!C301&lt;&gt;0),'2.报价结算清单'!C301,"")</f>
        <v/>
      </c>
      <c r="D295" s="216" t="str">
        <f>IF(AND('2.报价结算清单'!$P301&gt;0,'2.报价结算清单'!$B301&lt;&gt;0,'2.报价结算清单'!D301&lt;&gt;0),'2.报价结算清单'!D301,"")</f>
        <v/>
      </c>
      <c r="E295" s="216" t="str">
        <f>IF(AND('2.报价结算清单'!$P301&gt;0,'2.报价结算清单'!$B301&lt;&gt;0,'2.报价结算清单'!E301&lt;&gt;0),'2.报价结算清单'!E301,"")</f>
        <v/>
      </c>
      <c r="F295" s="233" t="str">
        <f>_xlfn.IFNA(IF($A295="","",IF(VLOOKUP($A295,'3.框架内物料'!$A:$I,2,0)="","",VLOOKUP($A295,'3.框架内物料'!$A:$I,2,0))),"")</f>
        <v/>
      </c>
      <c r="G295" s="214" t="str">
        <f>IF(AND('2.报价结算清单'!$P301&gt;0,'2.报价结算清单'!$B301&lt;&gt;0,'2.报价结算清单'!H301&lt;&gt;0),'2.报价结算清单'!H301,"")</f>
        <v/>
      </c>
      <c r="H295" s="234" t="str">
        <f>IF(AND('2.报价结算清单'!$P301&gt;0,'2.报价结算清单'!$B301&lt;&gt;0,'2.报价结算清单'!$F301&lt;&gt;0),'2.报价结算清单'!J301,"")</f>
        <v/>
      </c>
      <c r="I295" s="233" t="str">
        <f>IF(AND('2.报价结算清单'!$P301&gt;0,'2.报价结算清单'!$B301&lt;&gt;0,'2.报价结算清单'!$F301&lt;&gt;0),'2.报价结算清单'!L301,"")</f>
        <v/>
      </c>
      <c r="J295" s="233" t="str">
        <f>IF(AND('2.报价结算清单'!$P301&gt;0,'2.报价结算清单'!$B301&lt;&gt;0,'2.报价结算清单'!I301&lt;&gt;0),'2.报价结算清单'!I301,"")</f>
        <v/>
      </c>
      <c r="K295" s="233" t="str">
        <f>IF(AND('2.报价结算清单'!$P301&gt;0,'2.报价结算清单'!$B301&lt;&gt;0,'2.报价结算清单'!$F301&lt;&gt;0),'2.报价结算清单'!N301,"")</f>
        <v/>
      </c>
      <c r="L295" s="233" t="str">
        <f>IF(AND('2.报价结算清单'!$P301&gt;0,'2.报价结算清单'!$B301&lt;&gt;0,'2.报价结算清单'!I301&lt;&gt;0),"天","")</f>
        <v/>
      </c>
      <c r="M295" s="236" t="str">
        <f t="shared" si="12"/>
        <v/>
      </c>
      <c r="N295" s="216" t="str">
        <f t="shared" si="13"/>
        <v/>
      </c>
      <c r="O295" s="216" t="str">
        <f>IF(AND('2.报价结算清单'!$P301&gt;0,'2.报价结算清单'!$B301&lt;&gt;0,'2.报价结算清单'!S301&lt;&gt;0),'2.报价结算清单'!S301,"")</f>
        <v/>
      </c>
      <c r="P295" s="216" t="str">
        <f>IF(AND('2.报价结算清单'!$P301&gt;0,'2.报价结算清单'!$B301&lt;&gt;0,'2.报价结算清单'!T301&lt;&gt;0),'2.报价结算清单'!T301,"")</f>
        <v/>
      </c>
      <c r="Q295" s="216" t="str">
        <f>IF(F295="",J295,VLOOKUP(F295,框架条目清单!A:K,4,FALSE))</f>
        <v/>
      </c>
      <c r="R295" s="237" t="str">
        <f>IF($A295="","",'2.报价结算清单'!$K$86)</f>
        <v/>
      </c>
      <c r="S295" s="236" t="str">
        <f>IF($A295="","",'2.报价结算清单'!$E$86)</f>
        <v/>
      </c>
      <c r="T295" s="216" t="str">
        <f>IF(F295="","",VLOOKUP(F295,框架条目清单!A:K,7,FALSE))</f>
        <v/>
      </c>
      <c r="U295" s="216" t="str">
        <f>IF(F295="","",VLOOKUP(F295,框架条目清单!A:K,8,FALSE))</f>
        <v/>
      </c>
      <c r="V295" s="216" t="str">
        <f>IF(F295="","",VLOOKUP(F295,框架条目清单!A:K,9,FALSE))</f>
        <v/>
      </c>
    </row>
    <row r="296" spans="1:22">
      <c r="A296" s="216" t="str">
        <f>IF(AND('2.报价结算清单'!$P302&gt;0,'2.报价结算清单'!$B302&lt;&gt;0,'2.报价结算清单'!$F302&lt;&gt;0),'2.报价结算清单'!$F302,"")</f>
        <v/>
      </c>
      <c r="B296" s="216" t="str">
        <f>_xlfn.IFNA(VLOOKUP(A296,'3.框架内物料'!$A:$I,3,0),A296)</f>
        <v/>
      </c>
      <c r="C296" s="216" t="str">
        <f>IF(AND('2.报价结算清单'!$P302&gt;0,'2.报价结算清单'!$B302&lt;&gt;0,'2.报价结算清单'!C302&lt;&gt;0),'2.报价结算清单'!C302,"")</f>
        <v/>
      </c>
      <c r="D296" s="216" t="str">
        <f>IF(AND('2.报价结算清单'!$P302&gt;0,'2.报价结算清单'!$B302&lt;&gt;0,'2.报价结算清单'!D302&lt;&gt;0),'2.报价结算清单'!D302,"")</f>
        <v/>
      </c>
      <c r="E296" s="216" t="str">
        <f>IF(AND('2.报价结算清单'!$P302&gt;0,'2.报价结算清单'!$B302&lt;&gt;0,'2.报价结算清单'!E302&lt;&gt;0),'2.报价结算清单'!E302,"")</f>
        <v/>
      </c>
      <c r="F296" s="233" t="str">
        <f>_xlfn.IFNA(IF($A296="","",IF(VLOOKUP($A296,'3.框架内物料'!$A:$I,2,0)="","",VLOOKUP($A296,'3.框架内物料'!$A:$I,2,0))),"")</f>
        <v/>
      </c>
      <c r="G296" s="214" t="str">
        <f>IF(AND('2.报价结算清单'!$P302&gt;0,'2.报价结算清单'!$B302&lt;&gt;0,'2.报价结算清单'!H302&lt;&gt;0),'2.报价结算清单'!H302,"")</f>
        <v/>
      </c>
      <c r="H296" s="234" t="str">
        <f>IF(AND('2.报价结算清单'!$P302&gt;0,'2.报价结算清单'!$B302&lt;&gt;0,'2.报价结算清单'!$F302&lt;&gt;0),'2.报价结算清单'!J302,"")</f>
        <v/>
      </c>
      <c r="I296" s="233" t="str">
        <f>IF(AND('2.报价结算清单'!$P302&gt;0,'2.报价结算清单'!$B302&lt;&gt;0,'2.报价结算清单'!$F302&lt;&gt;0),'2.报价结算清单'!L302,"")</f>
        <v/>
      </c>
      <c r="J296" s="233" t="str">
        <f>IF(AND('2.报价结算清单'!$P302&gt;0,'2.报价结算清单'!$B302&lt;&gt;0,'2.报价结算清单'!I302&lt;&gt;0),'2.报价结算清单'!I302,"")</f>
        <v/>
      </c>
      <c r="K296" s="233" t="str">
        <f>IF(AND('2.报价结算清单'!$P302&gt;0,'2.报价结算清单'!$B302&lt;&gt;0,'2.报价结算清单'!$F302&lt;&gt;0),'2.报价结算清单'!N302,"")</f>
        <v/>
      </c>
      <c r="L296" s="233" t="str">
        <f>IF(AND('2.报价结算清单'!$P302&gt;0,'2.报价结算清单'!$B302&lt;&gt;0,'2.报价结算清单'!I302&lt;&gt;0),"天","")</f>
        <v/>
      </c>
      <c r="M296" s="236" t="str">
        <f t="shared" si="12"/>
        <v/>
      </c>
      <c r="N296" s="216" t="str">
        <f t="shared" si="13"/>
        <v/>
      </c>
      <c r="O296" s="216" t="str">
        <f>IF(AND('2.报价结算清单'!$P302&gt;0,'2.报价结算清单'!$B302&lt;&gt;0,'2.报价结算清单'!S302&lt;&gt;0),'2.报价结算清单'!S302,"")</f>
        <v/>
      </c>
      <c r="P296" s="216" t="str">
        <f>IF(AND('2.报价结算清单'!$P302&gt;0,'2.报价结算清单'!$B302&lt;&gt;0,'2.报价结算清单'!T302&lt;&gt;0),'2.报价结算清单'!T302,"")</f>
        <v/>
      </c>
      <c r="Q296" s="216" t="str">
        <f>IF(F296="",J296,VLOOKUP(F296,框架条目清单!A:K,4,FALSE))</f>
        <v/>
      </c>
      <c r="R296" s="237" t="str">
        <f>IF($A296="","",'2.报价结算清单'!$K$86)</f>
        <v/>
      </c>
      <c r="S296" s="236" t="str">
        <f>IF($A296="","",'2.报价结算清单'!$E$86)</f>
        <v/>
      </c>
      <c r="T296" s="216" t="str">
        <f>IF(F296="","",VLOOKUP(F296,框架条目清单!A:K,7,FALSE))</f>
        <v/>
      </c>
      <c r="U296" s="216" t="str">
        <f>IF(F296="","",VLOOKUP(F296,框架条目清单!A:K,8,FALSE))</f>
        <v/>
      </c>
      <c r="V296" s="216" t="str">
        <f>IF(F296="","",VLOOKUP(F296,框架条目清单!A:K,9,FALSE))</f>
        <v/>
      </c>
    </row>
    <row r="297" spans="1:22">
      <c r="A297" s="216" t="str">
        <f>IF(AND('2.报价结算清单'!$P303&gt;0,'2.报价结算清单'!$B303&lt;&gt;0,'2.报价结算清单'!$F303&lt;&gt;0),'2.报价结算清单'!$F303,"")</f>
        <v/>
      </c>
      <c r="B297" s="216" t="str">
        <f>_xlfn.IFNA(VLOOKUP(A297,'3.框架内物料'!$A:$I,3,0),A297)</f>
        <v/>
      </c>
      <c r="C297" s="216" t="str">
        <f>IF(AND('2.报价结算清单'!$P303&gt;0,'2.报价结算清单'!$B303&lt;&gt;0,'2.报价结算清单'!C303&lt;&gt;0),'2.报价结算清单'!C303,"")</f>
        <v/>
      </c>
      <c r="D297" s="216" t="str">
        <f>IF(AND('2.报价结算清单'!$P303&gt;0,'2.报价结算清单'!$B303&lt;&gt;0,'2.报价结算清单'!D303&lt;&gt;0),'2.报价结算清单'!D303,"")</f>
        <v/>
      </c>
      <c r="E297" s="216" t="str">
        <f>IF(AND('2.报价结算清单'!$P303&gt;0,'2.报价结算清单'!$B303&lt;&gt;0,'2.报价结算清单'!E303&lt;&gt;0),'2.报价结算清单'!E303,"")</f>
        <v/>
      </c>
      <c r="F297" s="233" t="str">
        <f>_xlfn.IFNA(IF($A297="","",IF(VLOOKUP($A297,'3.框架内物料'!$A:$I,2,0)="","",VLOOKUP($A297,'3.框架内物料'!$A:$I,2,0))),"")</f>
        <v/>
      </c>
      <c r="G297" s="214" t="str">
        <f>IF(AND('2.报价结算清单'!$P303&gt;0,'2.报价结算清单'!$B303&lt;&gt;0,'2.报价结算清单'!H303&lt;&gt;0),'2.报价结算清单'!H303,"")</f>
        <v/>
      </c>
      <c r="H297" s="234" t="str">
        <f>IF(AND('2.报价结算清单'!$P303&gt;0,'2.报价结算清单'!$B303&lt;&gt;0,'2.报价结算清单'!$F303&lt;&gt;0),'2.报价结算清单'!J303,"")</f>
        <v/>
      </c>
      <c r="I297" s="233" t="str">
        <f>IF(AND('2.报价结算清单'!$P303&gt;0,'2.报价结算清单'!$B303&lt;&gt;0,'2.报价结算清单'!$F303&lt;&gt;0),'2.报价结算清单'!L303,"")</f>
        <v/>
      </c>
      <c r="J297" s="233" t="str">
        <f>IF(AND('2.报价结算清单'!$P303&gt;0,'2.报价结算清单'!$B303&lt;&gt;0,'2.报价结算清单'!I303&lt;&gt;0),'2.报价结算清单'!I303,"")</f>
        <v/>
      </c>
      <c r="K297" s="233" t="str">
        <f>IF(AND('2.报价结算清单'!$P303&gt;0,'2.报价结算清单'!$B303&lt;&gt;0,'2.报价结算清单'!$F303&lt;&gt;0),'2.报价结算清单'!N303,"")</f>
        <v/>
      </c>
      <c r="L297" s="233" t="str">
        <f>IF(AND('2.报价结算清单'!$P303&gt;0,'2.报价结算清单'!$B303&lt;&gt;0,'2.报价结算清单'!I303&lt;&gt;0),"天","")</f>
        <v/>
      </c>
      <c r="M297" s="236" t="str">
        <f t="shared" si="12"/>
        <v/>
      </c>
      <c r="N297" s="216" t="str">
        <f t="shared" si="13"/>
        <v/>
      </c>
      <c r="O297" s="216" t="str">
        <f>IF(AND('2.报价结算清单'!$P303&gt;0,'2.报价结算清单'!$B303&lt;&gt;0,'2.报价结算清单'!S303&lt;&gt;0),'2.报价结算清单'!S303,"")</f>
        <v/>
      </c>
      <c r="P297" s="216" t="str">
        <f>IF(AND('2.报价结算清单'!$P303&gt;0,'2.报价结算清单'!$B303&lt;&gt;0,'2.报价结算清单'!T303&lt;&gt;0),'2.报价结算清单'!T303,"")</f>
        <v/>
      </c>
      <c r="Q297" s="216" t="str">
        <f>IF(F297="",J297,VLOOKUP(F297,框架条目清单!A:K,4,FALSE))</f>
        <v/>
      </c>
      <c r="R297" s="237" t="str">
        <f>IF($A297="","",'2.报价结算清单'!$K$86)</f>
        <v/>
      </c>
      <c r="S297" s="236" t="str">
        <f>IF($A297="","",'2.报价结算清单'!$E$86)</f>
        <v/>
      </c>
      <c r="T297" s="216" t="str">
        <f>IF(F297="","",VLOOKUP(F297,框架条目清单!A:K,7,FALSE))</f>
        <v/>
      </c>
      <c r="U297" s="216" t="str">
        <f>IF(F297="","",VLOOKUP(F297,框架条目清单!A:K,8,FALSE))</f>
        <v/>
      </c>
      <c r="V297" s="216" t="str">
        <f>IF(F297="","",VLOOKUP(F297,框架条目清单!A:K,9,FALSE))</f>
        <v/>
      </c>
    </row>
    <row r="298" spans="1:22">
      <c r="A298" s="216" t="str">
        <f>IF(AND('2.报价结算清单'!$P304&gt;0,'2.报价结算清单'!$B304&lt;&gt;0,'2.报价结算清单'!$F304&lt;&gt;0),'2.报价结算清单'!$F304,"")</f>
        <v/>
      </c>
      <c r="B298" s="216" t="str">
        <f>_xlfn.IFNA(VLOOKUP(A298,'3.框架内物料'!$A:$I,3,0),A298)</f>
        <v/>
      </c>
      <c r="C298" s="216" t="str">
        <f>IF(AND('2.报价结算清单'!$P304&gt;0,'2.报价结算清单'!$B304&lt;&gt;0,'2.报价结算清单'!C304&lt;&gt;0),'2.报价结算清单'!C304,"")</f>
        <v/>
      </c>
      <c r="D298" s="216" t="str">
        <f>IF(AND('2.报价结算清单'!$P304&gt;0,'2.报价结算清单'!$B304&lt;&gt;0,'2.报价结算清单'!D304&lt;&gt;0),'2.报价结算清单'!D304,"")</f>
        <v/>
      </c>
      <c r="E298" s="216" t="str">
        <f>IF(AND('2.报价结算清单'!$P304&gt;0,'2.报价结算清单'!$B304&lt;&gt;0,'2.报价结算清单'!E304&lt;&gt;0),'2.报价结算清单'!E304,"")</f>
        <v/>
      </c>
      <c r="F298" s="233" t="str">
        <f>_xlfn.IFNA(IF($A298="","",IF(VLOOKUP($A298,'3.框架内物料'!$A:$I,2,0)="","",VLOOKUP($A298,'3.框架内物料'!$A:$I,2,0))),"")</f>
        <v/>
      </c>
      <c r="G298" s="214" t="str">
        <f>IF(AND('2.报价结算清单'!$P304&gt;0,'2.报价结算清单'!$B304&lt;&gt;0,'2.报价结算清单'!H304&lt;&gt;0),'2.报价结算清单'!H304,"")</f>
        <v/>
      </c>
      <c r="H298" s="234" t="str">
        <f>IF(AND('2.报价结算清单'!$P304&gt;0,'2.报价结算清单'!$B304&lt;&gt;0,'2.报价结算清单'!$F304&lt;&gt;0),'2.报价结算清单'!J304,"")</f>
        <v/>
      </c>
      <c r="I298" s="233" t="str">
        <f>IF(AND('2.报价结算清单'!$P304&gt;0,'2.报价结算清单'!$B304&lt;&gt;0,'2.报价结算清单'!$F304&lt;&gt;0),'2.报价结算清单'!L304,"")</f>
        <v/>
      </c>
      <c r="J298" s="233" t="str">
        <f>IF(AND('2.报价结算清单'!$P304&gt;0,'2.报价结算清单'!$B304&lt;&gt;0,'2.报价结算清单'!I304&lt;&gt;0),'2.报价结算清单'!I304,"")</f>
        <v/>
      </c>
      <c r="K298" s="233" t="str">
        <f>IF(AND('2.报价结算清单'!$P304&gt;0,'2.报价结算清单'!$B304&lt;&gt;0,'2.报价结算清单'!$F304&lt;&gt;0),'2.报价结算清单'!N304,"")</f>
        <v/>
      </c>
      <c r="L298" s="233" t="str">
        <f>IF(AND('2.报价结算清单'!$P304&gt;0,'2.报价结算清单'!$B304&lt;&gt;0,'2.报价结算清单'!I304&lt;&gt;0),"天","")</f>
        <v/>
      </c>
      <c r="M298" s="236" t="str">
        <f t="shared" si="12"/>
        <v/>
      </c>
      <c r="N298" s="216" t="str">
        <f t="shared" si="13"/>
        <v/>
      </c>
      <c r="O298" s="216" t="str">
        <f>IF(AND('2.报价结算清单'!$P304&gt;0,'2.报价结算清单'!$B304&lt;&gt;0,'2.报价结算清单'!S304&lt;&gt;0),'2.报价结算清单'!S304,"")</f>
        <v/>
      </c>
      <c r="P298" s="216" t="str">
        <f>IF(AND('2.报价结算清单'!$P304&gt;0,'2.报价结算清单'!$B304&lt;&gt;0,'2.报价结算清单'!T304&lt;&gt;0),'2.报价结算清单'!T304,"")</f>
        <v/>
      </c>
      <c r="Q298" s="216" t="str">
        <f>IF(F298="",J298,VLOOKUP(F298,框架条目清单!A:K,4,FALSE))</f>
        <v/>
      </c>
      <c r="R298" s="237" t="str">
        <f>IF($A298="","",'2.报价结算清单'!$K$86)</f>
        <v/>
      </c>
      <c r="S298" s="236" t="str">
        <f>IF($A298="","",'2.报价结算清单'!$E$86)</f>
        <v/>
      </c>
      <c r="T298" s="216" t="str">
        <f>IF(F298="","",VLOOKUP(F298,框架条目清单!A:K,7,FALSE))</f>
        <v/>
      </c>
      <c r="U298" s="216" t="str">
        <f>IF(F298="","",VLOOKUP(F298,框架条目清单!A:K,8,FALSE))</f>
        <v/>
      </c>
      <c r="V298" s="216" t="str">
        <f>IF(F298="","",VLOOKUP(F298,框架条目清单!A:K,9,FALSE))</f>
        <v/>
      </c>
    </row>
    <row r="299" spans="1:22">
      <c r="A299" s="216" t="str">
        <f>IF(AND('2.报价结算清单'!$P305&gt;0,'2.报价结算清单'!$B305&lt;&gt;0,'2.报价结算清单'!$F305&lt;&gt;0),'2.报价结算清单'!$F305,"")</f>
        <v/>
      </c>
      <c r="B299" s="216" t="str">
        <f>_xlfn.IFNA(VLOOKUP(A299,'3.框架内物料'!$A:$I,3,0),A299)</f>
        <v/>
      </c>
      <c r="C299" s="216" t="str">
        <f>IF(AND('2.报价结算清单'!$P305&gt;0,'2.报价结算清单'!$B305&lt;&gt;0,'2.报价结算清单'!C305&lt;&gt;0),'2.报价结算清单'!C305,"")</f>
        <v/>
      </c>
      <c r="D299" s="216" t="str">
        <f>IF(AND('2.报价结算清单'!$P305&gt;0,'2.报价结算清单'!$B305&lt;&gt;0,'2.报价结算清单'!D305&lt;&gt;0),'2.报价结算清单'!D305,"")</f>
        <v/>
      </c>
      <c r="E299" s="216" t="str">
        <f>IF(AND('2.报价结算清单'!$P305&gt;0,'2.报价结算清单'!$B305&lt;&gt;0,'2.报价结算清单'!E305&lt;&gt;0),'2.报价结算清单'!E305,"")</f>
        <v/>
      </c>
      <c r="F299" s="233" t="str">
        <f>_xlfn.IFNA(IF($A299="","",IF(VLOOKUP($A299,'3.框架内物料'!$A:$I,2,0)="","",VLOOKUP($A299,'3.框架内物料'!$A:$I,2,0))),"")</f>
        <v/>
      </c>
      <c r="G299" s="214" t="str">
        <f>IF(AND('2.报价结算清单'!$P305&gt;0,'2.报价结算清单'!$B305&lt;&gt;0,'2.报价结算清单'!H305&lt;&gt;0),'2.报价结算清单'!H305,"")</f>
        <v/>
      </c>
      <c r="H299" s="234" t="str">
        <f>IF(AND('2.报价结算清单'!$P305&gt;0,'2.报价结算清单'!$B305&lt;&gt;0,'2.报价结算清单'!$F305&lt;&gt;0),'2.报价结算清单'!J305,"")</f>
        <v/>
      </c>
      <c r="I299" s="233" t="str">
        <f>IF(AND('2.报价结算清单'!$P305&gt;0,'2.报价结算清单'!$B305&lt;&gt;0,'2.报价结算清单'!$F305&lt;&gt;0),'2.报价结算清单'!L305,"")</f>
        <v/>
      </c>
      <c r="J299" s="233" t="str">
        <f>IF(AND('2.报价结算清单'!$P305&gt;0,'2.报价结算清单'!$B305&lt;&gt;0,'2.报价结算清单'!I305&lt;&gt;0),'2.报价结算清单'!I305,"")</f>
        <v/>
      </c>
      <c r="K299" s="233" t="str">
        <f>IF(AND('2.报价结算清单'!$P305&gt;0,'2.报价结算清单'!$B305&lt;&gt;0,'2.报价结算清单'!$F305&lt;&gt;0),'2.报价结算清单'!N305,"")</f>
        <v/>
      </c>
      <c r="L299" s="233" t="str">
        <f>IF(AND('2.报价结算清单'!$P305&gt;0,'2.报价结算清单'!$B305&lt;&gt;0,'2.报价结算清单'!I305&lt;&gt;0),"天","")</f>
        <v/>
      </c>
      <c r="M299" s="236" t="str">
        <f t="shared" si="12"/>
        <v/>
      </c>
      <c r="N299" s="216" t="str">
        <f t="shared" si="13"/>
        <v/>
      </c>
      <c r="O299" s="216" t="str">
        <f>IF(AND('2.报价结算清单'!$P305&gt;0,'2.报价结算清单'!$B305&lt;&gt;0,'2.报价结算清单'!S305&lt;&gt;0),'2.报价结算清单'!S305,"")</f>
        <v/>
      </c>
      <c r="P299" s="216" t="str">
        <f>IF(AND('2.报价结算清单'!$P305&gt;0,'2.报价结算清单'!$B305&lt;&gt;0,'2.报价结算清单'!T305&lt;&gt;0),'2.报价结算清单'!T305,"")</f>
        <v/>
      </c>
      <c r="Q299" s="216" t="str">
        <f>IF(F299="",J299,VLOOKUP(F299,框架条目清单!A:K,4,FALSE))</f>
        <v/>
      </c>
      <c r="R299" s="237" t="str">
        <f>IF($A299="","",'2.报价结算清单'!$K$86)</f>
        <v/>
      </c>
      <c r="S299" s="236" t="str">
        <f>IF($A299="","",'2.报价结算清单'!$E$86)</f>
        <v/>
      </c>
      <c r="T299" s="216" t="str">
        <f>IF(F299="","",VLOOKUP(F299,框架条目清单!A:K,7,FALSE))</f>
        <v/>
      </c>
      <c r="U299" s="216" t="str">
        <f>IF(F299="","",VLOOKUP(F299,框架条目清单!A:K,8,FALSE))</f>
        <v/>
      </c>
      <c r="V299" s="216" t="str">
        <f>IF(F299="","",VLOOKUP(F299,框架条目清单!A:K,9,FALSE))</f>
        <v/>
      </c>
    </row>
    <row r="300" spans="1:22">
      <c r="A300" s="216" t="str">
        <f>IF(AND('2.报价结算清单'!$P306&gt;0,'2.报价结算清单'!$B306&lt;&gt;0,'2.报价结算清单'!$F306&lt;&gt;0),'2.报价结算清单'!$F306,"")</f>
        <v/>
      </c>
      <c r="B300" s="216" t="str">
        <f>_xlfn.IFNA(VLOOKUP(A300,'3.框架内物料'!$A:$I,3,0),A300)</f>
        <v/>
      </c>
      <c r="C300" s="216" t="str">
        <f>IF(AND('2.报价结算清单'!$P306&gt;0,'2.报价结算清单'!$B306&lt;&gt;0,'2.报价结算清单'!C306&lt;&gt;0),'2.报价结算清单'!C306,"")</f>
        <v/>
      </c>
      <c r="D300" s="216" t="str">
        <f>IF(AND('2.报价结算清单'!$P306&gt;0,'2.报价结算清单'!$B306&lt;&gt;0,'2.报价结算清单'!D306&lt;&gt;0),'2.报价结算清单'!D306,"")</f>
        <v/>
      </c>
      <c r="E300" s="216" t="str">
        <f>IF(AND('2.报价结算清单'!$P306&gt;0,'2.报价结算清单'!$B306&lt;&gt;0,'2.报价结算清单'!E306&lt;&gt;0),'2.报价结算清单'!E306,"")</f>
        <v/>
      </c>
      <c r="F300" s="233" t="str">
        <f>_xlfn.IFNA(IF($A300="","",IF(VLOOKUP($A300,'3.框架内物料'!$A:$I,2,0)="","",VLOOKUP($A300,'3.框架内物料'!$A:$I,2,0))),"")</f>
        <v/>
      </c>
      <c r="G300" s="214" t="str">
        <f>IF(AND('2.报价结算清单'!$P306&gt;0,'2.报价结算清单'!$B306&lt;&gt;0,'2.报价结算清单'!H306&lt;&gt;0),'2.报价结算清单'!H306,"")</f>
        <v/>
      </c>
      <c r="H300" s="234" t="str">
        <f>IF(AND('2.报价结算清单'!$P306&gt;0,'2.报价结算清单'!$B306&lt;&gt;0,'2.报价结算清单'!$F306&lt;&gt;0),'2.报价结算清单'!J306,"")</f>
        <v/>
      </c>
      <c r="I300" s="233" t="str">
        <f>IF(AND('2.报价结算清单'!$P306&gt;0,'2.报价结算清单'!$B306&lt;&gt;0,'2.报价结算清单'!$F306&lt;&gt;0),'2.报价结算清单'!L306,"")</f>
        <v/>
      </c>
      <c r="J300" s="233" t="str">
        <f>IF(AND('2.报价结算清单'!$P306&gt;0,'2.报价结算清单'!$B306&lt;&gt;0,'2.报价结算清单'!I306&lt;&gt;0),'2.报价结算清单'!I306,"")</f>
        <v/>
      </c>
      <c r="K300" s="233" t="str">
        <f>IF(AND('2.报价结算清单'!$P306&gt;0,'2.报价结算清单'!$B306&lt;&gt;0,'2.报价结算清单'!$F306&lt;&gt;0),'2.报价结算清单'!N306,"")</f>
        <v/>
      </c>
      <c r="L300" s="233" t="str">
        <f>IF(AND('2.报价结算清单'!$P306&gt;0,'2.报价结算清单'!$B306&lt;&gt;0,'2.报价结算清单'!I306&lt;&gt;0),"天","")</f>
        <v/>
      </c>
      <c r="M300" s="236" t="str">
        <f t="shared" si="12"/>
        <v/>
      </c>
      <c r="N300" s="216" t="str">
        <f t="shared" si="13"/>
        <v/>
      </c>
      <c r="O300" s="216" t="str">
        <f>IF(AND('2.报价结算清单'!$P306&gt;0,'2.报价结算清单'!$B306&lt;&gt;0,'2.报价结算清单'!S306&lt;&gt;0),'2.报价结算清单'!S306,"")</f>
        <v/>
      </c>
      <c r="P300" s="216" t="str">
        <f>IF(AND('2.报价结算清单'!$P306&gt;0,'2.报价结算清单'!$B306&lt;&gt;0,'2.报价结算清单'!T306&lt;&gt;0),'2.报价结算清单'!T306,"")</f>
        <v/>
      </c>
      <c r="Q300" s="216" t="str">
        <f>IF(F300="",J300,VLOOKUP(F300,框架条目清单!A:K,4,FALSE))</f>
        <v/>
      </c>
      <c r="R300" s="237" t="str">
        <f>IF($A300="","",'2.报价结算清单'!$K$86)</f>
        <v/>
      </c>
      <c r="S300" s="236" t="str">
        <f>IF($A300="","",'2.报价结算清单'!$E$86)</f>
        <v/>
      </c>
      <c r="T300" s="216" t="str">
        <f>IF(F300="","",VLOOKUP(F300,框架条目清单!A:K,7,FALSE))</f>
        <v/>
      </c>
      <c r="U300" s="216" t="str">
        <f>IF(F300="","",VLOOKUP(F300,框架条目清单!A:K,8,FALSE))</f>
        <v/>
      </c>
      <c r="V300" s="216" t="str">
        <f>IF(F300="","",VLOOKUP(F300,框架条目清单!A:K,9,FALSE))</f>
        <v/>
      </c>
    </row>
    <row r="301" spans="1:22">
      <c r="A301" s="216" t="str">
        <f>IF(AND('2.报价结算清单'!$P307&gt;0,'2.报价结算清单'!$B307&lt;&gt;0,'2.报价结算清单'!$F307&lt;&gt;0),'2.报价结算清单'!$F307,"")</f>
        <v/>
      </c>
      <c r="B301" s="216" t="str">
        <f>_xlfn.IFNA(VLOOKUP(A301,'3.框架内物料'!$A:$I,3,0),A301)</f>
        <v/>
      </c>
      <c r="C301" s="216" t="str">
        <f>IF(AND('2.报价结算清单'!$P307&gt;0,'2.报价结算清单'!$B307&lt;&gt;0,'2.报价结算清单'!C307&lt;&gt;0),'2.报价结算清单'!C307,"")</f>
        <v/>
      </c>
      <c r="D301" s="216" t="str">
        <f>IF(AND('2.报价结算清单'!$P307&gt;0,'2.报价结算清单'!$B307&lt;&gt;0,'2.报价结算清单'!D307&lt;&gt;0),'2.报价结算清单'!D307,"")</f>
        <v/>
      </c>
      <c r="E301" s="216" t="str">
        <f>IF(AND('2.报价结算清单'!$P307&gt;0,'2.报价结算清单'!$B307&lt;&gt;0,'2.报价结算清单'!E307&lt;&gt;0),'2.报价结算清单'!E307,"")</f>
        <v/>
      </c>
      <c r="F301" s="233" t="str">
        <f>_xlfn.IFNA(IF($A301="","",IF(VLOOKUP($A301,'3.框架内物料'!$A:$I,2,0)="","",VLOOKUP($A301,'3.框架内物料'!$A:$I,2,0))),"")</f>
        <v/>
      </c>
      <c r="G301" s="214" t="str">
        <f>IF(AND('2.报价结算清单'!$P307&gt;0,'2.报价结算清单'!$B307&lt;&gt;0,'2.报价结算清单'!H307&lt;&gt;0),'2.报价结算清单'!H307,"")</f>
        <v/>
      </c>
      <c r="H301" s="234" t="str">
        <f>IF(AND('2.报价结算清单'!$P307&gt;0,'2.报价结算清单'!$B307&lt;&gt;0,'2.报价结算清单'!$F307&lt;&gt;0),'2.报价结算清单'!J307,"")</f>
        <v/>
      </c>
      <c r="I301" s="233" t="str">
        <f>IF(AND('2.报价结算清单'!$P307&gt;0,'2.报价结算清单'!$B307&lt;&gt;0,'2.报价结算清单'!$F307&lt;&gt;0),'2.报价结算清单'!L307,"")</f>
        <v/>
      </c>
      <c r="J301" s="233" t="str">
        <f>IF(AND('2.报价结算清单'!$P307&gt;0,'2.报价结算清单'!$B307&lt;&gt;0,'2.报价结算清单'!I307&lt;&gt;0),'2.报价结算清单'!I307,"")</f>
        <v/>
      </c>
      <c r="K301" s="233" t="str">
        <f>IF(AND('2.报价结算清单'!$P307&gt;0,'2.报价结算清单'!$B307&lt;&gt;0,'2.报价结算清单'!$F307&lt;&gt;0),'2.报价结算清单'!N307,"")</f>
        <v/>
      </c>
      <c r="L301" s="233" t="str">
        <f>IF(AND('2.报价结算清单'!$P307&gt;0,'2.报价结算清单'!$B307&lt;&gt;0,'2.报价结算清单'!I307&lt;&gt;0),"天","")</f>
        <v/>
      </c>
      <c r="M301" s="236" t="str">
        <f t="shared" si="12"/>
        <v/>
      </c>
      <c r="N301" s="216" t="str">
        <f t="shared" si="13"/>
        <v/>
      </c>
      <c r="O301" s="216" t="str">
        <f>IF(AND('2.报价结算清单'!$P307&gt;0,'2.报价结算清单'!$B307&lt;&gt;0,'2.报价结算清单'!S307&lt;&gt;0),'2.报价结算清单'!S307,"")</f>
        <v/>
      </c>
      <c r="P301" s="216" t="str">
        <f>IF(AND('2.报价结算清单'!$P307&gt;0,'2.报价结算清单'!$B307&lt;&gt;0,'2.报价结算清单'!T307&lt;&gt;0),'2.报价结算清单'!T307,"")</f>
        <v/>
      </c>
      <c r="Q301" s="216" t="str">
        <f>IF(F301="",J301,VLOOKUP(F301,框架条目清单!A:K,4,FALSE))</f>
        <v/>
      </c>
      <c r="R301" s="237" t="str">
        <f>IF($A301="","",'2.报价结算清单'!$K$86)</f>
        <v/>
      </c>
      <c r="S301" s="236" t="str">
        <f>IF($A301="","",'2.报价结算清单'!$E$86)</f>
        <v/>
      </c>
      <c r="T301" s="216" t="str">
        <f>IF(F301="","",VLOOKUP(F301,框架条目清单!A:K,7,FALSE))</f>
        <v/>
      </c>
      <c r="U301" s="216" t="str">
        <f>IF(F301="","",VLOOKUP(F301,框架条目清单!A:K,8,FALSE))</f>
        <v/>
      </c>
      <c r="V301" s="216" t="str">
        <f>IF(F301="","",VLOOKUP(F301,框架条目清单!A:K,9,FALSE))</f>
        <v/>
      </c>
    </row>
    <row r="302" spans="1:22">
      <c r="A302" s="216" t="str">
        <f>IF(AND('2.报价结算清单'!$P308&gt;0,'2.报价结算清单'!$B308&lt;&gt;0,'2.报价结算清单'!$F308&lt;&gt;0),'2.报价结算清单'!$F308,"")</f>
        <v/>
      </c>
      <c r="B302" s="216" t="str">
        <f>_xlfn.IFNA(VLOOKUP(A302,'3.框架内物料'!$A:$I,3,0),A302)</f>
        <v/>
      </c>
      <c r="C302" s="216" t="str">
        <f>IF(AND('2.报价结算清单'!$P308&gt;0,'2.报价结算清单'!$B308&lt;&gt;0,'2.报价结算清单'!C308&lt;&gt;0),'2.报价结算清单'!C308,"")</f>
        <v/>
      </c>
      <c r="D302" s="216" t="str">
        <f>IF(AND('2.报价结算清单'!$P308&gt;0,'2.报价结算清单'!$B308&lt;&gt;0,'2.报价结算清单'!D308&lt;&gt;0),'2.报价结算清单'!D308,"")</f>
        <v/>
      </c>
      <c r="E302" s="216" t="str">
        <f>IF(AND('2.报价结算清单'!$P308&gt;0,'2.报价结算清单'!$B308&lt;&gt;0,'2.报价结算清单'!E308&lt;&gt;0),'2.报价结算清单'!E308,"")</f>
        <v/>
      </c>
      <c r="F302" s="233" t="str">
        <f>_xlfn.IFNA(IF($A302="","",IF(VLOOKUP($A302,'3.框架内物料'!$A:$I,2,0)="","",VLOOKUP($A302,'3.框架内物料'!$A:$I,2,0))),"")</f>
        <v/>
      </c>
      <c r="G302" s="214" t="str">
        <f>IF(AND('2.报价结算清单'!$P308&gt;0,'2.报价结算清单'!$B308&lt;&gt;0,'2.报价结算清单'!H308&lt;&gt;0),'2.报价结算清单'!H308,"")</f>
        <v/>
      </c>
      <c r="H302" s="234" t="str">
        <f>IF(AND('2.报价结算清单'!$P308&gt;0,'2.报价结算清单'!$B308&lt;&gt;0,'2.报价结算清单'!$F308&lt;&gt;0),'2.报价结算清单'!J308,"")</f>
        <v/>
      </c>
      <c r="I302" s="233" t="str">
        <f>IF(AND('2.报价结算清单'!$P308&gt;0,'2.报价结算清单'!$B308&lt;&gt;0,'2.报价结算清单'!$F308&lt;&gt;0),'2.报价结算清单'!L308,"")</f>
        <v/>
      </c>
      <c r="J302" s="233" t="str">
        <f>IF(AND('2.报价结算清单'!$P308&gt;0,'2.报价结算清单'!$B308&lt;&gt;0,'2.报价结算清单'!I308&lt;&gt;0),'2.报价结算清单'!I308,"")</f>
        <v/>
      </c>
      <c r="K302" s="233" t="str">
        <f>IF(AND('2.报价结算清单'!$P308&gt;0,'2.报价结算清单'!$B308&lt;&gt;0,'2.报价结算清单'!$F308&lt;&gt;0),'2.报价结算清单'!N308,"")</f>
        <v/>
      </c>
      <c r="L302" s="233" t="str">
        <f>IF(AND('2.报价结算清单'!$P308&gt;0,'2.报价结算清单'!$B308&lt;&gt;0,'2.报价结算清单'!I308&lt;&gt;0),"天","")</f>
        <v/>
      </c>
      <c r="M302" s="236" t="str">
        <f t="shared" si="12"/>
        <v/>
      </c>
      <c r="N302" s="216" t="str">
        <f t="shared" si="13"/>
        <v/>
      </c>
      <c r="O302" s="216" t="str">
        <f>IF(AND('2.报价结算清单'!$P308&gt;0,'2.报价结算清单'!$B308&lt;&gt;0,'2.报价结算清单'!S308&lt;&gt;0),'2.报价结算清单'!S308,"")</f>
        <v/>
      </c>
      <c r="P302" s="216" t="str">
        <f>IF(AND('2.报价结算清单'!$P308&gt;0,'2.报价结算清单'!$B308&lt;&gt;0,'2.报价结算清单'!T308&lt;&gt;0),'2.报价结算清单'!T308,"")</f>
        <v/>
      </c>
      <c r="Q302" s="216" t="str">
        <f>IF(F302="",J302,VLOOKUP(F302,框架条目清单!A:K,4,FALSE))</f>
        <v/>
      </c>
      <c r="R302" s="237" t="str">
        <f>IF($A302="","",'2.报价结算清单'!$K$86)</f>
        <v/>
      </c>
      <c r="S302" s="236" t="str">
        <f>IF($A302="","",'2.报价结算清单'!$E$86)</f>
        <v/>
      </c>
      <c r="T302" s="216" t="str">
        <f>IF(F302="","",VLOOKUP(F302,框架条目清单!A:K,7,FALSE))</f>
        <v/>
      </c>
      <c r="U302" s="216" t="str">
        <f>IF(F302="","",VLOOKUP(F302,框架条目清单!A:K,8,FALSE))</f>
        <v/>
      </c>
      <c r="V302" s="216" t="str">
        <f>IF(F302="","",VLOOKUP(F302,框架条目清单!A:K,9,FALSE))</f>
        <v/>
      </c>
    </row>
    <row r="303" spans="1:22">
      <c r="A303" s="216" t="str">
        <f>IF(AND('2.报价结算清单'!$P309&gt;0,'2.报价结算清单'!$B309&lt;&gt;0,'2.报价结算清单'!$F309&lt;&gt;0),'2.报价结算清单'!$F309,"")</f>
        <v/>
      </c>
      <c r="B303" s="216" t="str">
        <f>_xlfn.IFNA(VLOOKUP(A303,'3.框架内物料'!$A:$I,3,0),A303)</f>
        <v/>
      </c>
      <c r="C303" s="216" t="str">
        <f>IF(AND('2.报价结算清单'!$P309&gt;0,'2.报价结算清单'!$B309&lt;&gt;0,'2.报价结算清单'!C309&lt;&gt;0),'2.报价结算清单'!C309,"")</f>
        <v/>
      </c>
      <c r="D303" s="216" t="str">
        <f>IF(AND('2.报价结算清单'!$P309&gt;0,'2.报价结算清单'!$B309&lt;&gt;0,'2.报价结算清单'!D309&lt;&gt;0),'2.报价结算清单'!D309,"")</f>
        <v/>
      </c>
      <c r="E303" s="216" t="str">
        <f>IF(AND('2.报价结算清单'!$P309&gt;0,'2.报价结算清单'!$B309&lt;&gt;0,'2.报价结算清单'!E309&lt;&gt;0),'2.报价结算清单'!E309,"")</f>
        <v/>
      </c>
      <c r="F303" s="233" t="str">
        <f>_xlfn.IFNA(IF($A303="","",IF(VLOOKUP($A303,'3.框架内物料'!$A:$I,2,0)="","",VLOOKUP($A303,'3.框架内物料'!$A:$I,2,0))),"")</f>
        <v/>
      </c>
      <c r="G303" s="214" t="str">
        <f>IF(AND('2.报价结算清单'!$P309&gt;0,'2.报价结算清单'!$B309&lt;&gt;0,'2.报价结算清单'!H309&lt;&gt;0),'2.报价结算清单'!H309,"")</f>
        <v/>
      </c>
      <c r="H303" s="234" t="str">
        <f>IF(AND('2.报价结算清单'!$P309&gt;0,'2.报价结算清单'!$B309&lt;&gt;0,'2.报价结算清单'!$F309&lt;&gt;0),'2.报价结算清单'!J309,"")</f>
        <v/>
      </c>
      <c r="I303" s="233" t="str">
        <f>IF(AND('2.报价结算清单'!$P309&gt;0,'2.报价结算清单'!$B309&lt;&gt;0,'2.报价结算清单'!$F309&lt;&gt;0),'2.报价结算清单'!L309,"")</f>
        <v/>
      </c>
      <c r="J303" s="233" t="str">
        <f>IF(AND('2.报价结算清单'!$P309&gt;0,'2.报价结算清单'!$B309&lt;&gt;0,'2.报价结算清单'!I309&lt;&gt;0),'2.报价结算清单'!I309,"")</f>
        <v/>
      </c>
      <c r="K303" s="233" t="str">
        <f>IF(AND('2.报价结算清单'!$P309&gt;0,'2.报价结算清单'!$B309&lt;&gt;0,'2.报价结算清单'!$F309&lt;&gt;0),'2.报价结算清单'!N309,"")</f>
        <v/>
      </c>
      <c r="L303" s="233" t="str">
        <f>IF(AND('2.报价结算清单'!$P309&gt;0,'2.报价结算清单'!$B309&lt;&gt;0,'2.报价结算清单'!I309&lt;&gt;0),"天","")</f>
        <v/>
      </c>
      <c r="M303" s="236" t="str">
        <f t="shared" si="12"/>
        <v/>
      </c>
      <c r="N303" s="216" t="str">
        <f t="shared" si="13"/>
        <v/>
      </c>
      <c r="O303" s="216" t="str">
        <f>IF(AND('2.报价结算清单'!$P309&gt;0,'2.报价结算清单'!$B309&lt;&gt;0,'2.报价结算清单'!S309&lt;&gt;0),'2.报价结算清单'!S309,"")</f>
        <v/>
      </c>
      <c r="P303" s="216" t="str">
        <f>IF(AND('2.报价结算清单'!$P309&gt;0,'2.报价结算清单'!$B309&lt;&gt;0,'2.报价结算清单'!T309&lt;&gt;0),'2.报价结算清单'!T309,"")</f>
        <v/>
      </c>
      <c r="Q303" s="216" t="str">
        <f>IF(F303="",J303,VLOOKUP(F303,框架条目清单!A:K,4,FALSE))</f>
        <v/>
      </c>
      <c r="R303" s="237" t="str">
        <f>IF($A303="","",'2.报价结算清单'!$K$86)</f>
        <v/>
      </c>
      <c r="S303" s="236" t="str">
        <f>IF($A303="","",'2.报价结算清单'!$E$86)</f>
        <v/>
      </c>
      <c r="T303" s="216" t="str">
        <f>IF(F303="","",VLOOKUP(F303,框架条目清单!A:K,7,FALSE))</f>
        <v/>
      </c>
      <c r="U303" s="216" t="str">
        <f>IF(F303="","",VLOOKUP(F303,框架条目清单!A:K,8,FALSE))</f>
        <v/>
      </c>
      <c r="V303" s="216" t="str">
        <f>IF(F303="","",VLOOKUP(F303,框架条目清单!A:K,9,FALSE))</f>
        <v/>
      </c>
    </row>
    <row r="304" spans="1:22">
      <c r="A304" s="216" t="str">
        <f>IF(AND('2.报价结算清单'!$P310&gt;0,'2.报价结算清单'!$B310&lt;&gt;0,'2.报价结算清单'!$F310&lt;&gt;0),'2.报价结算清单'!$F310,"")</f>
        <v/>
      </c>
      <c r="B304" s="216" t="str">
        <f>_xlfn.IFNA(VLOOKUP(A304,'3.框架内物料'!$A:$I,3,0),A304)</f>
        <v/>
      </c>
      <c r="C304" s="216" t="str">
        <f>IF(AND('2.报价结算清单'!$P310&gt;0,'2.报价结算清单'!$B310&lt;&gt;0,'2.报价结算清单'!C310&lt;&gt;0),'2.报价结算清单'!C310,"")</f>
        <v/>
      </c>
      <c r="D304" s="216" t="str">
        <f>IF(AND('2.报价结算清单'!$P310&gt;0,'2.报价结算清单'!$B310&lt;&gt;0,'2.报价结算清单'!D310&lt;&gt;0),'2.报价结算清单'!D310,"")</f>
        <v/>
      </c>
      <c r="E304" s="216" t="str">
        <f>IF(AND('2.报价结算清单'!$P310&gt;0,'2.报价结算清单'!$B310&lt;&gt;0,'2.报价结算清单'!E310&lt;&gt;0),'2.报价结算清单'!E310,"")</f>
        <v/>
      </c>
      <c r="F304" s="233" t="str">
        <f>_xlfn.IFNA(IF($A304="","",IF(VLOOKUP($A304,'3.框架内物料'!$A:$I,2,0)="","",VLOOKUP($A304,'3.框架内物料'!$A:$I,2,0))),"")</f>
        <v/>
      </c>
      <c r="G304" s="214" t="str">
        <f>IF(AND('2.报价结算清单'!$P310&gt;0,'2.报价结算清单'!$B310&lt;&gt;0,'2.报价结算清单'!H310&lt;&gt;0),'2.报价结算清单'!H310,"")</f>
        <v/>
      </c>
      <c r="H304" s="234" t="str">
        <f>IF(AND('2.报价结算清单'!$P310&gt;0,'2.报价结算清单'!$B310&lt;&gt;0,'2.报价结算清单'!$F310&lt;&gt;0),'2.报价结算清单'!J310,"")</f>
        <v/>
      </c>
      <c r="I304" s="233" t="str">
        <f>IF(AND('2.报价结算清单'!$P310&gt;0,'2.报价结算清单'!$B310&lt;&gt;0,'2.报价结算清单'!$F310&lt;&gt;0),'2.报价结算清单'!L310,"")</f>
        <v/>
      </c>
      <c r="J304" s="233" t="str">
        <f>IF(AND('2.报价结算清单'!$P310&gt;0,'2.报价结算清单'!$B310&lt;&gt;0,'2.报价结算清单'!I310&lt;&gt;0),'2.报价结算清单'!I310,"")</f>
        <v/>
      </c>
      <c r="K304" s="233" t="str">
        <f>IF(AND('2.报价结算清单'!$P310&gt;0,'2.报价结算清单'!$B310&lt;&gt;0,'2.报价结算清单'!$F310&lt;&gt;0),'2.报价结算清单'!N310,"")</f>
        <v/>
      </c>
      <c r="L304" s="233" t="str">
        <f>IF(AND('2.报价结算清单'!$P310&gt;0,'2.报价结算清单'!$B310&lt;&gt;0,'2.报价结算清单'!I310&lt;&gt;0),"天","")</f>
        <v/>
      </c>
      <c r="M304" s="236" t="str">
        <f t="shared" si="12"/>
        <v/>
      </c>
      <c r="N304" s="216" t="str">
        <f t="shared" si="13"/>
        <v/>
      </c>
      <c r="O304" s="216" t="str">
        <f>IF(AND('2.报价结算清单'!$P310&gt;0,'2.报价结算清单'!$B310&lt;&gt;0,'2.报价结算清单'!S310&lt;&gt;0),'2.报价结算清单'!S310,"")</f>
        <v/>
      </c>
      <c r="P304" s="216" t="str">
        <f>IF(AND('2.报价结算清单'!$P310&gt;0,'2.报价结算清单'!$B310&lt;&gt;0,'2.报价结算清单'!T310&lt;&gt;0),'2.报价结算清单'!T310,"")</f>
        <v/>
      </c>
      <c r="Q304" s="216" t="str">
        <f>IF(F304="",J304,VLOOKUP(F304,框架条目清单!A:K,4,FALSE))</f>
        <v/>
      </c>
      <c r="R304" s="237" t="str">
        <f>IF($A304="","",'2.报价结算清单'!$K$86)</f>
        <v/>
      </c>
      <c r="S304" s="236" t="str">
        <f>IF($A304="","",'2.报价结算清单'!$E$86)</f>
        <v/>
      </c>
      <c r="T304" s="216" t="str">
        <f>IF(F304="","",VLOOKUP(F304,框架条目清单!A:K,7,FALSE))</f>
        <v/>
      </c>
      <c r="U304" s="216" t="str">
        <f>IF(F304="","",VLOOKUP(F304,框架条目清单!A:K,8,FALSE))</f>
        <v/>
      </c>
      <c r="V304" s="216" t="str">
        <f>IF(F304="","",VLOOKUP(F304,框架条目清单!A:K,9,FALSE))</f>
        <v/>
      </c>
    </row>
    <row r="305" spans="1:22">
      <c r="A305" s="216" t="str">
        <f>IF(AND('2.报价结算清单'!$P311&gt;0,'2.报价结算清单'!$B311&lt;&gt;0,'2.报价结算清单'!$F311&lt;&gt;0),'2.报价结算清单'!$F311,"")</f>
        <v/>
      </c>
      <c r="B305" s="216" t="str">
        <f>_xlfn.IFNA(VLOOKUP(A305,'3.框架内物料'!$A:$I,3,0),A305)</f>
        <v/>
      </c>
      <c r="C305" s="216" t="str">
        <f>IF(AND('2.报价结算清单'!$P311&gt;0,'2.报价结算清单'!$B311&lt;&gt;0,'2.报价结算清单'!C311&lt;&gt;0),'2.报价结算清单'!C311,"")</f>
        <v/>
      </c>
      <c r="D305" s="216" t="str">
        <f>IF(AND('2.报价结算清单'!$P311&gt;0,'2.报价结算清单'!$B311&lt;&gt;0,'2.报价结算清单'!D311&lt;&gt;0),'2.报价结算清单'!D311,"")</f>
        <v/>
      </c>
      <c r="E305" s="216" t="str">
        <f>IF(AND('2.报价结算清单'!$P311&gt;0,'2.报价结算清单'!$B311&lt;&gt;0,'2.报价结算清单'!E311&lt;&gt;0),'2.报价结算清单'!E311,"")</f>
        <v/>
      </c>
      <c r="F305" s="233" t="str">
        <f>_xlfn.IFNA(IF($A305="","",IF(VLOOKUP($A305,'3.框架内物料'!$A:$I,2,0)="","",VLOOKUP($A305,'3.框架内物料'!$A:$I,2,0))),"")</f>
        <v/>
      </c>
      <c r="G305" s="214" t="str">
        <f>IF(AND('2.报价结算清单'!$P311&gt;0,'2.报价结算清单'!$B311&lt;&gt;0,'2.报价结算清单'!H311&lt;&gt;0),'2.报价结算清单'!H311,"")</f>
        <v/>
      </c>
      <c r="H305" s="234" t="str">
        <f>IF(AND('2.报价结算清单'!$P311&gt;0,'2.报价结算清单'!$B311&lt;&gt;0,'2.报价结算清单'!$F311&lt;&gt;0),'2.报价结算清单'!J311,"")</f>
        <v/>
      </c>
      <c r="I305" s="233" t="str">
        <f>IF(AND('2.报价结算清单'!$P311&gt;0,'2.报价结算清单'!$B311&lt;&gt;0,'2.报价结算清单'!$F311&lt;&gt;0),'2.报价结算清单'!L311,"")</f>
        <v/>
      </c>
      <c r="J305" s="233" t="str">
        <f>IF(AND('2.报价结算清单'!$P311&gt;0,'2.报价结算清单'!$B311&lt;&gt;0,'2.报价结算清单'!I311&lt;&gt;0),'2.报价结算清单'!I311,"")</f>
        <v/>
      </c>
      <c r="K305" s="233" t="str">
        <f>IF(AND('2.报价结算清单'!$P311&gt;0,'2.报价结算清单'!$B311&lt;&gt;0,'2.报价结算清单'!$F311&lt;&gt;0),'2.报价结算清单'!N311,"")</f>
        <v/>
      </c>
      <c r="L305" s="233" t="str">
        <f>IF(AND('2.报价结算清单'!$P311&gt;0,'2.报价结算清单'!$B311&lt;&gt;0,'2.报价结算清单'!I311&lt;&gt;0),"天","")</f>
        <v/>
      </c>
      <c r="M305" s="236" t="str">
        <f t="shared" si="12"/>
        <v/>
      </c>
      <c r="N305" s="216" t="str">
        <f t="shared" si="13"/>
        <v/>
      </c>
      <c r="O305" s="216" t="str">
        <f>IF(AND('2.报价结算清单'!$P311&gt;0,'2.报价结算清单'!$B311&lt;&gt;0,'2.报价结算清单'!S311&lt;&gt;0),'2.报价结算清单'!S311,"")</f>
        <v/>
      </c>
      <c r="P305" s="216" t="str">
        <f>IF(AND('2.报价结算清单'!$P311&gt;0,'2.报价结算清单'!$B311&lt;&gt;0,'2.报价结算清单'!T311&lt;&gt;0),'2.报价结算清单'!T311,"")</f>
        <v/>
      </c>
      <c r="Q305" s="216" t="str">
        <f>IF(F305="",J305,VLOOKUP(F305,框架条目清单!A:K,4,FALSE))</f>
        <v/>
      </c>
      <c r="R305" s="237" t="str">
        <f>IF($A305="","",'2.报价结算清单'!$K$86)</f>
        <v/>
      </c>
      <c r="S305" s="236" t="str">
        <f>IF($A305="","",'2.报价结算清单'!$E$86)</f>
        <v/>
      </c>
      <c r="T305" s="216" t="str">
        <f>IF(F305="","",VLOOKUP(F305,框架条目清单!A:K,7,FALSE))</f>
        <v/>
      </c>
      <c r="U305" s="216" t="str">
        <f>IF(F305="","",VLOOKUP(F305,框架条目清单!A:K,8,FALSE))</f>
        <v/>
      </c>
      <c r="V305" s="216" t="str">
        <f>IF(F305="","",VLOOKUP(F305,框架条目清单!A:K,9,FALSE))</f>
        <v/>
      </c>
    </row>
    <row r="306" spans="1:22">
      <c r="A306" s="216" t="str">
        <f>IF(AND('2.报价结算清单'!$P312&gt;0,'2.报价结算清单'!$B312&lt;&gt;0,'2.报价结算清单'!$F312&lt;&gt;0),'2.报价结算清单'!$F312,"")</f>
        <v/>
      </c>
      <c r="B306" s="216" t="str">
        <f>_xlfn.IFNA(VLOOKUP(A306,'3.框架内物料'!$A:$I,3,0),A306)</f>
        <v/>
      </c>
      <c r="C306" s="216" t="str">
        <f>IF(AND('2.报价结算清单'!$P312&gt;0,'2.报价结算清单'!$B312&lt;&gt;0,'2.报价结算清单'!C312&lt;&gt;0),'2.报价结算清单'!C312,"")</f>
        <v/>
      </c>
      <c r="D306" s="216" t="str">
        <f>IF(AND('2.报价结算清单'!$P312&gt;0,'2.报价结算清单'!$B312&lt;&gt;0,'2.报价结算清单'!D312&lt;&gt;0),'2.报价结算清单'!D312,"")</f>
        <v/>
      </c>
      <c r="E306" s="216" t="str">
        <f>IF(AND('2.报价结算清单'!$P312&gt;0,'2.报价结算清单'!$B312&lt;&gt;0,'2.报价结算清单'!E312&lt;&gt;0),'2.报价结算清单'!E312,"")</f>
        <v/>
      </c>
      <c r="F306" s="233" t="str">
        <f>_xlfn.IFNA(IF($A306="","",IF(VLOOKUP($A306,'3.框架内物料'!$A:$I,2,0)="","",VLOOKUP($A306,'3.框架内物料'!$A:$I,2,0))),"")</f>
        <v/>
      </c>
      <c r="G306" s="214" t="str">
        <f>IF(AND('2.报价结算清单'!$P312&gt;0,'2.报价结算清单'!$B312&lt;&gt;0,'2.报价结算清单'!H312&lt;&gt;0),'2.报价结算清单'!H312,"")</f>
        <v/>
      </c>
      <c r="H306" s="234" t="str">
        <f>IF(AND('2.报价结算清单'!$P312&gt;0,'2.报价结算清单'!$B312&lt;&gt;0,'2.报价结算清单'!$F312&lt;&gt;0),'2.报价结算清单'!J312,"")</f>
        <v/>
      </c>
      <c r="I306" s="233" t="str">
        <f>IF(AND('2.报价结算清单'!$P312&gt;0,'2.报价结算清单'!$B312&lt;&gt;0,'2.报价结算清单'!$F312&lt;&gt;0),'2.报价结算清单'!L312,"")</f>
        <v/>
      </c>
      <c r="J306" s="233" t="str">
        <f>IF(AND('2.报价结算清单'!$P312&gt;0,'2.报价结算清单'!$B312&lt;&gt;0,'2.报价结算清单'!I312&lt;&gt;0),'2.报价结算清单'!I312,"")</f>
        <v/>
      </c>
      <c r="K306" s="233" t="str">
        <f>IF(AND('2.报价结算清单'!$P312&gt;0,'2.报价结算清单'!$B312&lt;&gt;0,'2.报价结算清单'!$F312&lt;&gt;0),'2.报价结算清单'!N312,"")</f>
        <v/>
      </c>
      <c r="L306" s="233" t="str">
        <f>IF(AND('2.报价结算清单'!$P312&gt;0,'2.报价结算清单'!$B312&lt;&gt;0,'2.报价结算清单'!I312&lt;&gt;0),"天","")</f>
        <v/>
      </c>
      <c r="M306" s="236" t="str">
        <f t="shared" si="12"/>
        <v/>
      </c>
      <c r="N306" s="216" t="str">
        <f t="shared" si="13"/>
        <v/>
      </c>
      <c r="O306" s="216" t="str">
        <f>IF(AND('2.报价结算清单'!$P312&gt;0,'2.报价结算清单'!$B312&lt;&gt;0,'2.报价结算清单'!S312&lt;&gt;0),'2.报价结算清单'!S312,"")</f>
        <v/>
      </c>
      <c r="P306" s="216" t="str">
        <f>IF(AND('2.报价结算清单'!$P312&gt;0,'2.报价结算清单'!$B312&lt;&gt;0,'2.报价结算清单'!T312&lt;&gt;0),'2.报价结算清单'!T312,"")</f>
        <v/>
      </c>
      <c r="Q306" s="216" t="str">
        <f>IF(F306="",J306,VLOOKUP(F306,框架条目清单!A:K,4,FALSE))</f>
        <v/>
      </c>
      <c r="R306" s="237" t="str">
        <f>IF($A306="","",'2.报价结算清单'!$K$86)</f>
        <v/>
      </c>
      <c r="S306" s="236" t="str">
        <f>IF($A306="","",'2.报价结算清单'!$E$86)</f>
        <v/>
      </c>
      <c r="T306" s="216" t="str">
        <f>IF(F306="","",VLOOKUP(F306,框架条目清单!A:K,7,FALSE))</f>
        <v/>
      </c>
      <c r="U306" s="216" t="str">
        <f>IF(F306="","",VLOOKUP(F306,框架条目清单!A:K,8,FALSE))</f>
        <v/>
      </c>
      <c r="V306" s="216" t="str">
        <f>IF(F306="","",VLOOKUP(F306,框架条目清单!A:K,9,FALSE))</f>
        <v/>
      </c>
    </row>
    <row r="307" spans="1:22">
      <c r="A307" s="216" t="str">
        <f>IF(AND('2.报价结算清单'!$P313&gt;0,'2.报价结算清单'!$B313&lt;&gt;0,'2.报价结算清单'!$F313&lt;&gt;0),'2.报价结算清单'!$F313,"")</f>
        <v/>
      </c>
      <c r="B307" s="216" t="str">
        <f>_xlfn.IFNA(VLOOKUP(A307,'3.框架内物料'!$A:$I,3,0),A307)</f>
        <v/>
      </c>
      <c r="C307" s="216" t="str">
        <f>IF(AND('2.报价结算清单'!$P313&gt;0,'2.报价结算清单'!$B313&lt;&gt;0,'2.报价结算清单'!C313&lt;&gt;0),'2.报价结算清单'!C313,"")</f>
        <v/>
      </c>
      <c r="D307" s="216" t="str">
        <f>IF(AND('2.报价结算清单'!$P313&gt;0,'2.报价结算清单'!$B313&lt;&gt;0,'2.报价结算清单'!D313&lt;&gt;0),'2.报价结算清单'!D313,"")</f>
        <v/>
      </c>
      <c r="E307" s="216" t="str">
        <f>IF(AND('2.报价结算清单'!$P313&gt;0,'2.报价结算清单'!$B313&lt;&gt;0,'2.报价结算清单'!E313&lt;&gt;0),'2.报价结算清单'!E313,"")</f>
        <v/>
      </c>
      <c r="F307" s="233" t="str">
        <f>_xlfn.IFNA(IF($A307="","",IF(VLOOKUP($A307,'3.框架内物料'!$A:$I,2,0)="","",VLOOKUP($A307,'3.框架内物料'!$A:$I,2,0))),"")</f>
        <v/>
      </c>
      <c r="G307" s="214" t="str">
        <f>IF(AND('2.报价结算清单'!$P313&gt;0,'2.报价结算清单'!$B313&lt;&gt;0,'2.报价结算清单'!H313&lt;&gt;0),'2.报价结算清单'!H313,"")</f>
        <v/>
      </c>
      <c r="H307" s="234" t="str">
        <f>IF(AND('2.报价结算清单'!$P313&gt;0,'2.报价结算清单'!$B313&lt;&gt;0,'2.报价结算清单'!$F313&lt;&gt;0),'2.报价结算清单'!J313,"")</f>
        <v/>
      </c>
      <c r="I307" s="233" t="str">
        <f>IF(AND('2.报价结算清单'!$P313&gt;0,'2.报价结算清单'!$B313&lt;&gt;0,'2.报价结算清单'!$F313&lt;&gt;0),'2.报价结算清单'!L313,"")</f>
        <v/>
      </c>
      <c r="J307" s="233" t="str">
        <f>IF(AND('2.报价结算清单'!$P313&gt;0,'2.报价结算清单'!$B313&lt;&gt;0,'2.报价结算清单'!I313&lt;&gt;0),'2.报价结算清单'!I313,"")</f>
        <v/>
      </c>
      <c r="K307" s="233" t="str">
        <f>IF(AND('2.报价结算清单'!$P313&gt;0,'2.报价结算清单'!$B313&lt;&gt;0,'2.报价结算清单'!$F313&lt;&gt;0),'2.报价结算清单'!N313,"")</f>
        <v/>
      </c>
      <c r="L307" s="233" t="str">
        <f>IF(AND('2.报价结算清单'!$P313&gt;0,'2.报价结算清单'!$B313&lt;&gt;0,'2.报价结算清单'!I313&lt;&gt;0),"天","")</f>
        <v/>
      </c>
      <c r="M307" s="236" t="str">
        <f t="shared" si="12"/>
        <v/>
      </c>
      <c r="N307" s="216" t="str">
        <f t="shared" si="13"/>
        <v/>
      </c>
      <c r="O307" s="216" t="str">
        <f>IF(AND('2.报价结算清单'!$P313&gt;0,'2.报价结算清单'!$B313&lt;&gt;0,'2.报价结算清单'!S313&lt;&gt;0),'2.报价结算清单'!S313,"")</f>
        <v/>
      </c>
      <c r="P307" s="216" t="str">
        <f>IF(AND('2.报价结算清单'!$P313&gt;0,'2.报价结算清单'!$B313&lt;&gt;0,'2.报价结算清单'!T313&lt;&gt;0),'2.报价结算清单'!T313,"")</f>
        <v/>
      </c>
      <c r="Q307" s="216" t="str">
        <f>IF(F307="",J307,VLOOKUP(F307,框架条目清单!A:K,4,FALSE))</f>
        <v/>
      </c>
      <c r="R307" s="237" t="str">
        <f>IF($A307="","",'2.报价结算清单'!$K$86)</f>
        <v/>
      </c>
      <c r="S307" s="236" t="str">
        <f>IF($A307="","",'2.报价结算清单'!$E$86)</f>
        <v/>
      </c>
      <c r="T307" s="216" t="str">
        <f>IF(F307="","",VLOOKUP(F307,框架条目清单!A:K,7,FALSE))</f>
        <v/>
      </c>
      <c r="U307" s="216" t="str">
        <f>IF(F307="","",VLOOKUP(F307,框架条目清单!A:K,8,FALSE))</f>
        <v/>
      </c>
      <c r="V307" s="216" t="str">
        <f>IF(F307="","",VLOOKUP(F307,框架条目清单!A:K,9,FALSE))</f>
        <v/>
      </c>
    </row>
    <row r="308" spans="1:22">
      <c r="A308" s="216" t="str">
        <f>IF(AND('2.报价结算清单'!$P314&gt;0,'2.报价结算清单'!$B314&lt;&gt;0,'2.报价结算清单'!$F314&lt;&gt;0),'2.报价结算清单'!$F314,"")</f>
        <v/>
      </c>
      <c r="B308" s="216" t="str">
        <f>_xlfn.IFNA(VLOOKUP(A308,'3.框架内物料'!$A:$I,3,0),A308)</f>
        <v/>
      </c>
      <c r="C308" s="216" t="str">
        <f>IF(AND('2.报价结算清单'!$P314&gt;0,'2.报价结算清单'!$B314&lt;&gt;0,'2.报价结算清单'!C314&lt;&gt;0),'2.报价结算清单'!C314,"")</f>
        <v/>
      </c>
      <c r="D308" s="216" t="str">
        <f>IF(AND('2.报价结算清单'!$P314&gt;0,'2.报价结算清单'!$B314&lt;&gt;0,'2.报价结算清单'!D314&lt;&gt;0),'2.报价结算清单'!D314,"")</f>
        <v/>
      </c>
      <c r="E308" s="216" t="str">
        <f>IF(AND('2.报价结算清单'!$P314&gt;0,'2.报价结算清单'!$B314&lt;&gt;0,'2.报价结算清单'!E314&lt;&gt;0),'2.报价结算清单'!E314,"")</f>
        <v/>
      </c>
      <c r="F308" s="233" t="str">
        <f>_xlfn.IFNA(IF($A308="","",IF(VLOOKUP($A308,'3.框架内物料'!$A:$I,2,0)="","",VLOOKUP($A308,'3.框架内物料'!$A:$I,2,0))),"")</f>
        <v/>
      </c>
      <c r="G308" s="214" t="str">
        <f>IF(AND('2.报价结算清单'!$P314&gt;0,'2.报价结算清单'!$B314&lt;&gt;0,'2.报价结算清单'!H314&lt;&gt;0),'2.报价结算清单'!H314,"")</f>
        <v/>
      </c>
      <c r="H308" s="234" t="str">
        <f>IF(AND('2.报价结算清单'!$P314&gt;0,'2.报价结算清单'!$B314&lt;&gt;0,'2.报价结算清单'!$F314&lt;&gt;0),'2.报价结算清单'!J314,"")</f>
        <v/>
      </c>
      <c r="I308" s="233" t="str">
        <f>IF(AND('2.报价结算清单'!$P314&gt;0,'2.报价结算清单'!$B314&lt;&gt;0,'2.报价结算清单'!$F314&lt;&gt;0),'2.报价结算清单'!L314,"")</f>
        <v/>
      </c>
      <c r="J308" s="233" t="str">
        <f>IF(AND('2.报价结算清单'!$P314&gt;0,'2.报价结算清单'!$B314&lt;&gt;0,'2.报价结算清单'!I314&lt;&gt;0),'2.报价结算清单'!I314,"")</f>
        <v/>
      </c>
      <c r="K308" s="233" t="str">
        <f>IF(AND('2.报价结算清单'!$P314&gt;0,'2.报价结算清单'!$B314&lt;&gt;0,'2.报价结算清单'!$F314&lt;&gt;0),'2.报价结算清单'!N314,"")</f>
        <v/>
      </c>
      <c r="L308" s="233" t="str">
        <f>IF(AND('2.报价结算清单'!$P314&gt;0,'2.报价结算清单'!$B314&lt;&gt;0,'2.报价结算清单'!I314&lt;&gt;0),"天","")</f>
        <v/>
      </c>
      <c r="M308" s="236" t="str">
        <f t="shared" si="12"/>
        <v/>
      </c>
      <c r="N308" s="216" t="str">
        <f t="shared" si="13"/>
        <v/>
      </c>
      <c r="O308" s="216" t="str">
        <f>IF(AND('2.报价结算清单'!$P314&gt;0,'2.报价结算清单'!$B314&lt;&gt;0,'2.报价结算清单'!S314&lt;&gt;0),'2.报价结算清单'!S314,"")</f>
        <v/>
      </c>
      <c r="P308" s="216" t="str">
        <f>IF(AND('2.报价结算清单'!$P314&gt;0,'2.报价结算清单'!$B314&lt;&gt;0,'2.报价结算清单'!T314&lt;&gt;0),'2.报价结算清单'!T314,"")</f>
        <v/>
      </c>
      <c r="Q308" s="216" t="str">
        <f>IF(F308="",J308,VLOOKUP(F308,框架条目清单!A:K,4,FALSE))</f>
        <v/>
      </c>
      <c r="R308" s="237" t="str">
        <f>IF($A308="","",'2.报价结算清单'!$K$86)</f>
        <v/>
      </c>
      <c r="S308" s="236" t="str">
        <f>IF($A308="","",'2.报价结算清单'!$E$86)</f>
        <v/>
      </c>
      <c r="T308" s="216" t="str">
        <f>IF(F308="","",VLOOKUP(F308,框架条目清单!A:K,7,FALSE))</f>
        <v/>
      </c>
      <c r="U308" s="216" t="str">
        <f>IF(F308="","",VLOOKUP(F308,框架条目清单!A:K,8,FALSE))</f>
        <v/>
      </c>
      <c r="V308" s="216" t="str">
        <f>IF(F308="","",VLOOKUP(F308,框架条目清单!A:K,9,FALSE))</f>
        <v/>
      </c>
    </row>
    <row r="309" spans="1:22">
      <c r="A309" s="216" t="str">
        <f>IF(AND('2.报价结算清单'!$P315&gt;0,'2.报价结算清单'!$B315&lt;&gt;0,'2.报价结算清单'!$F315&lt;&gt;0),'2.报价结算清单'!$F315,"")</f>
        <v/>
      </c>
      <c r="B309" s="216" t="str">
        <f>_xlfn.IFNA(VLOOKUP(A309,'3.框架内物料'!$A:$I,3,0),A309)</f>
        <v/>
      </c>
      <c r="C309" s="216" t="str">
        <f>IF(AND('2.报价结算清单'!$P315&gt;0,'2.报价结算清单'!$B315&lt;&gt;0,'2.报价结算清单'!C315&lt;&gt;0),'2.报价结算清单'!C315,"")</f>
        <v/>
      </c>
      <c r="D309" s="216" t="str">
        <f>IF(AND('2.报价结算清单'!$P315&gt;0,'2.报价结算清单'!$B315&lt;&gt;0,'2.报价结算清单'!D315&lt;&gt;0),'2.报价结算清单'!D315,"")</f>
        <v/>
      </c>
      <c r="E309" s="216" t="str">
        <f>IF(AND('2.报价结算清单'!$P315&gt;0,'2.报价结算清单'!$B315&lt;&gt;0,'2.报价结算清单'!E315&lt;&gt;0),'2.报价结算清单'!E315,"")</f>
        <v/>
      </c>
      <c r="F309" s="233" t="str">
        <f>_xlfn.IFNA(IF($A309="","",IF(VLOOKUP($A309,'3.框架内物料'!$A:$I,2,0)="","",VLOOKUP($A309,'3.框架内物料'!$A:$I,2,0))),"")</f>
        <v/>
      </c>
      <c r="G309" s="214" t="str">
        <f>IF(AND('2.报价结算清单'!$P315&gt;0,'2.报价结算清单'!$B315&lt;&gt;0,'2.报价结算清单'!H315&lt;&gt;0),'2.报价结算清单'!H315,"")</f>
        <v/>
      </c>
      <c r="H309" s="234" t="str">
        <f>IF(AND('2.报价结算清单'!$P315&gt;0,'2.报价结算清单'!$B315&lt;&gt;0,'2.报价结算清单'!$F315&lt;&gt;0),'2.报价结算清单'!J315,"")</f>
        <v/>
      </c>
      <c r="I309" s="233" t="str">
        <f>IF(AND('2.报价结算清单'!$P315&gt;0,'2.报价结算清单'!$B315&lt;&gt;0,'2.报价结算清单'!$F315&lt;&gt;0),'2.报价结算清单'!L315,"")</f>
        <v/>
      </c>
      <c r="J309" s="233" t="str">
        <f>IF(AND('2.报价结算清单'!$P315&gt;0,'2.报价结算清单'!$B315&lt;&gt;0,'2.报价结算清单'!I315&lt;&gt;0),'2.报价结算清单'!I315,"")</f>
        <v/>
      </c>
      <c r="K309" s="233" t="str">
        <f>IF(AND('2.报价结算清单'!$P315&gt;0,'2.报价结算清单'!$B315&lt;&gt;0,'2.报价结算清单'!$F315&lt;&gt;0),'2.报价结算清单'!N315,"")</f>
        <v/>
      </c>
      <c r="L309" s="233" t="str">
        <f>IF(AND('2.报价结算清单'!$P315&gt;0,'2.报价结算清单'!$B315&lt;&gt;0,'2.报价结算清单'!I315&lt;&gt;0),"天","")</f>
        <v/>
      </c>
      <c r="M309" s="236" t="str">
        <f t="shared" si="12"/>
        <v/>
      </c>
      <c r="N309" s="216" t="str">
        <f t="shared" si="13"/>
        <v/>
      </c>
      <c r="O309" s="216" t="str">
        <f>IF(AND('2.报价结算清单'!$P315&gt;0,'2.报价结算清单'!$B315&lt;&gt;0,'2.报价结算清单'!S315&lt;&gt;0),'2.报价结算清单'!S315,"")</f>
        <v/>
      </c>
      <c r="P309" s="216" t="str">
        <f>IF(AND('2.报价结算清单'!$P315&gt;0,'2.报价结算清单'!$B315&lt;&gt;0,'2.报价结算清单'!T315&lt;&gt;0),'2.报价结算清单'!T315,"")</f>
        <v/>
      </c>
      <c r="Q309" s="216" t="str">
        <f>IF(F309="",J309,VLOOKUP(F309,框架条目清单!A:K,4,FALSE))</f>
        <v/>
      </c>
      <c r="R309" s="237" t="str">
        <f>IF($A309="","",'2.报价结算清单'!$K$86)</f>
        <v/>
      </c>
      <c r="S309" s="236" t="str">
        <f>IF($A309="","",'2.报价结算清单'!$E$86)</f>
        <v/>
      </c>
      <c r="T309" s="216" t="str">
        <f>IF(F309="","",VLOOKUP(F309,框架条目清单!A:K,7,FALSE))</f>
        <v/>
      </c>
      <c r="U309" s="216" t="str">
        <f>IF(F309="","",VLOOKUP(F309,框架条目清单!A:K,8,FALSE))</f>
        <v/>
      </c>
      <c r="V309" s="216" t="str">
        <f>IF(F309="","",VLOOKUP(F309,框架条目清单!A:K,9,FALSE))</f>
        <v/>
      </c>
    </row>
    <row r="310" spans="1:22">
      <c r="A310" s="216" t="str">
        <f>IF(AND('2.报价结算清单'!$P316&gt;0,'2.报价结算清单'!$B316&lt;&gt;0,'2.报价结算清单'!$F316&lt;&gt;0),'2.报价结算清单'!$F316,"")</f>
        <v/>
      </c>
      <c r="B310" s="216" t="str">
        <f>_xlfn.IFNA(VLOOKUP(A310,'3.框架内物料'!$A:$I,3,0),A310)</f>
        <v/>
      </c>
      <c r="C310" s="216" t="str">
        <f>IF(AND('2.报价结算清单'!$P316&gt;0,'2.报价结算清单'!$B316&lt;&gt;0,'2.报价结算清单'!C316&lt;&gt;0),'2.报价结算清单'!C316,"")</f>
        <v/>
      </c>
      <c r="D310" s="216" t="str">
        <f>IF(AND('2.报价结算清单'!$P316&gt;0,'2.报价结算清单'!$B316&lt;&gt;0,'2.报价结算清单'!D316&lt;&gt;0),'2.报价结算清单'!D316,"")</f>
        <v/>
      </c>
      <c r="E310" s="216" t="str">
        <f>IF(AND('2.报价结算清单'!$P316&gt;0,'2.报价结算清单'!$B316&lt;&gt;0,'2.报价结算清单'!E316&lt;&gt;0),'2.报价结算清单'!E316,"")</f>
        <v/>
      </c>
      <c r="F310" s="233" t="str">
        <f>_xlfn.IFNA(IF($A310="","",IF(VLOOKUP($A310,'3.框架内物料'!$A:$I,2,0)="","",VLOOKUP($A310,'3.框架内物料'!$A:$I,2,0))),"")</f>
        <v/>
      </c>
      <c r="G310" s="214" t="str">
        <f>IF(AND('2.报价结算清单'!$P316&gt;0,'2.报价结算清单'!$B316&lt;&gt;0,'2.报价结算清单'!H316&lt;&gt;0),'2.报价结算清单'!H316,"")</f>
        <v/>
      </c>
      <c r="H310" s="234" t="str">
        <f>IF(AND('2.报价结算清单'!$P316&gt;0,'2.报价结算清单'!$B316&lt;&gt;0,'2.报价结算清单'!$F316&lt;&gt;0),'2.报价结算清单'!J316,"")</f>
        <v/>
      </c>
      <c r="I310" s="233" t="str">
        <f>IF(AND('2.报价结算清单'!$P316&gt;0,'2.报价结算清单'!$B316&lt;&gt;0,'2.报价结算清单'!$F316&lt;&gt;0),'2.报价结算清单'!L316,"")</f>
        <v/>
      </c>
      <c r="J310" s="233" t="str">
        <f>IF(AND('2.报价结算清单'!$P316&gt;0,'2.报价结算清单'!$B316&lt;&gt;0,'2.报价结算清单'!I316&lt;&gt;0),'2.报价结算清单'!I316,"")</f>
        <v/>
      </c>
      <c r="K310" s="233" t="str">
        <f>IF(AND('2.报价结算清单'!$P316&gt;0,'2.报价结算清单'!$B316&lt;&gt;0,'2.报价结算清单'!$F316&lt;&gt;0),'2.报价结算清单'!N316,"")</f>
        <v/>
      </c>
      <c r="L310" s="233" t="str">
        <f>IF(AND('2.报价结算清单'!$P316&gt;0,'2.报价结算清单'!$B316&lt;&gt;0,'2.报价结算清单'!I316&lt;&gt;0),"天","")</f>
        <v/>
      </c>
      <c r="M310" s="236" t="str">
        <f t="shared" si="12"/>
        <v/>
      </c>
      <c r="N310" s="216" t="str">
        <f t="shared" si="13"/>
        <v/>
      </c>
      <c r="O310" s="216" t="str">
        <f>IF(AND('2.报价结算清单'!$P316&gt;0,'2.报价结算清单'!$B316&lt;&gt;0,'2.报价结算清单'!S316&lt;&gt;0),'2.报价结算清单'!S316,"")</f>
        <v/>
      </c>
      <c r="P310" s="216" t="str">
        <f>IF(AND('2.报价结算清单'!$P316&gt;0,'2.报价结算清单'!$B316&lt;&gt;0,'2.报价结算清单'!T316&lt;&gt;0),'2.报价结算清单'!T316,"")</f>
        <v/>
      </c>
      <c r="Q310" s="216" t="str">
        <f>IF(F310="",J310,VLOOKUP(F310,框架条目清单!A:K,4,FALSE))</f>
        <v/>
      </c>
      <c r="R310" s="237" t="str">
        <f>IF($A310="","",'2.报价结算清单'!$K$86)</f>
        <v/>
      </c>
      <c r="S310" s="236" t="str">
        <f>IF($A310="","",'2.报价结算清单'!$E$86)</f>
        <v/>
      </c>
      <c r="T310" s="216" t="str">
        <f>IF(F310="","",VLOOKUP(F310,框架条目清单!A:K,7,FALSE))</f>
        <v/>
      </c>
      <c r="U310" s="216" t="str">
        <f>IF(F310="","",VLOOKUP(F310,框架条目清单!A:K,8,FALSE))</f>
        <v/>
      </c>
      <c r="V310" s="216" t="str">
        <f>IF(F310="","",VLOOKUP(F310,框架条目清单!A:K,9,FALSE))</f>
        <v/>
      </c>
    </row>
    <row r="311" spans="1:22">
      <c r="A311" s="216" t="str">
        <f>IF(AND('2.报价结算清单'!$P317&gt;0,'2.报价结算清单'!$B317&lt;&gt;0,'2.报价结算清单'!$F317&lt;&gt;0),'2.报价结算清单'!$F317,"")</f>
        <v/>
      </c>
      <c r="B311" s="216" t="str">
        <f>_xlfn.IFNA(VLOOKUP(A311,'3.框架内物料'!$A:$I,3,0),A311)</f>
        <v/>
      </c>
      <c r="C311" s="216" t="str">
        <f>IF(AND('2.报价结算清单'!$P317&gt;0,'2.报价结算清单'!$B317&lt;&gt;0,'2.报价结算清单'!C317&lt;&gt;0),'2.报价结算清单'!C317,"")</f>
        <v/>
      </c>
      <c r="D311" s="216" t="str">
        <f>IF(AND('2.报价结算清单'!$P317&gt;0,'2.报价结算清单'!$B317&lt;&gt;0,'2.报价结算清单'!D317&lt;&gt;0),'2.报价结算清单'!D317,"")</f>
        <v/>
      </c>
      <c r="E311" s="216" t="str">
        <f>IF(AND('2.报价结算清单'!$P317&gt;0,'2.报价结算清单'!$B317&lt;&gt;0,'2.报价结算清单'!E317&lt;&gt;0),'2.报价结算清单'!E317,"")</f>
        <v/>
      </c>
      <c r="F311" s="233" t="str">
        <f>_xlfn.IFNA(IF($A311="","",IF(VLOOKUP($A311,'3.框架内物料'!$A:$I,2,0)="","",VLOOKUP($A311,'3.框架内物料'!$A:$I,2,0))),"")</f>
        <v/>
      </c>
      <c r="G311" s="214" t="str">
        <f>IF(AND('2.报价结算清单'!$P317&gt;0,'2.报价结算清单'!$B317&lt;&gt;0,'2.报价结算清单'!H317&lt;&gt;0),'2.报价结算清单'!H317,"")</f>
        <v/>
      </c>
      <c r="H311" s="234" t="str">
        <f>IF(AND('2.报价结算清单'!$P317&gt;0,'2.报价结算清单'!$B317&lt;&gt;0,'2.报价结算清单'!$F317&lt;&gt;0),'2.报价结算清单'!J317,"")</f>
        <v/>
      </c>
      <c r="I311" s="233" t="str">
        <f>IF(AND('2.报价结算清单'!$P317&gt;0,'2.报价结算清单'!$B317&lt;&gt;0,'2.报价结算清单'!$F317&lt;&gt;0),'2.报价结算清单'!L317,"")</f>
        <v/>
      </c>
      <c r="J311" s="233" t="str">
        <f>IF(AND('2.报价结算清单'!$P317&gt;0,'2.报价结算清单'!$B317&lt;&gt;0,'2.报价结算清单'!I317&lt;&gt;0),'2.报价结算清单'!I317,"")</f>
        <v/>
      </c>
      <c r="K311" s="233" t="str">
        <f>IF(AND('2.报价结算清单'!$P317&gt;0,'2.报价结算清单'!$B317&lt;&gt;0,'2.报价结算清单'!$F317&lt;&gt;0),'2.报价结算清单'!N317,"")</f>
        <v/>
      </c>
      <c r="L311" s="233" t="str">
        <f>IF(AND('2.报价结算清单'!$P317&gt;0,'2.报价结算清单'!$B317&lt;&gt;0,'2.报价结算清单'!I317&lt;&gt;0),"天","")</f>
        <v/>
      </c>
      <c r="M311" s="236" t="str">
        <f t="shared" si="12"/>
        <v/>
      </c>
      <c r="N311" s="216" t="str">
        <f t="shared" si="13"/>
        <v/>
      </c>
      <c r="O311" s="216" t="str">
        <f>IF(AND('2.报价结算清单'!$P317&gt;0,'2.报价结算清单'!$B317&lt;&gt;0,'2.报价结算清单'!S317&lt;&gt;0),'2.报价结算清单'!S317,"")</f>
        <v/>
      </c>
      <c r="P311" s="216" t="str">
        <f>IF(AND('2.报价结算清单'!$P317&gt;0,'2.报价结算清单'!$B317&lt;&gt;0,'2.报价结算清单'!T317&lt;&gt;0),'2.报价结算清单'!T317,"")</f>
        <v/>
      </c>
      <c r="Q311" s="216" t="str">
        <f>IF(F311="",J311,VLOOKUP(F311,框架条目清单!A:K,4,FALSE))</f>
        <v/>
      </c>
      <c r="R311" s="237" t="str">
        <f>IF($A311="","",'2.报价结算清单'!$K$86)</f>
        <v/>
      </c>
      <c r="S311" s="236" t="str">
        <f>IF($A311="","",'2.报价结算清单'!$E$86)</f>
        <v/>
      </c>
      <c r="T311" s="216" t="str">
        <f>IF(F311="","",VLOOKUP(F311,框架条目清单!A:K,7,FALSE))</f>
        <v/>
      </c>
      <c r="U311" s="216" t="str">
        <f>IF(F311="","",VLOOKUP(F311,框架条目清单!A:K,8,FALSE))</f>
        <v/>
      </c>
      <c r="V311" s="216" t="str">
        <f>IF(F311="","",VLOOKUP(F311,框架条目清单!A:K,9,FALSE))</f>
        <v/>
      </c>
    </row>
    <row r="312" spans="1:22">
      <c r="A312" s="216" t="str">
        <f>IF(AND('2.报价结算清单'!$P318&gt;0,'2.报价结算清单'!$B318&lt;&gt;0,'2.报价结算清单'!$F318&lt;&gt;0),'2.报价结算清单'!$F318,"")</f>
        <v/>
      </c>
      <c r="B312" s="216" t="str">
        <f>_xlfn.IFNA(VLOOKUP(A312,'3.框架内物料'!$A:$I,3,0),A312)</f>
        <v/>
      </c>
      <c r="C312" s="216" t="str">
        <f>IF(AND('2.报价结算清单'!$P318&gt;0,'2.报价结算清单'!$B318&lt;&gt;0,'2.报价结算清单'!C318&lt;&gt;0),'2.报价结算清单'!C318,"")</f>
        <v/>
      </c>
      <c r="D312" s="216" t="str">
        <f>IF(AND('2.报价结算清单'!$P318&gt;0,'2.报价结算清单'!$B318&lt;&gt;0,'2.报价结算清单'!D318&lt;&gt;0),'2.报价结算清单'!D318,"")</f>
        <v/>
      </c>
      <c r="E312" s="216" t="str">
        <f>IF(AND('2.报价结算清单'!$P318&gt;0,'2.报价结算清单'!$B318&lt;&gt;0,'2.报价结算清单'!E318&lt;&gt;0),'2.报价结算清单'!E318,"")</f>
        <v/>
      </c>
      <c r="F312" s="233" t="str">
        <f>_xlfn.IFNA(IF($A312="","",IF(VLOOKUP($A312,'3.框架内物料'!$A:$I,2,0)="","",VLOOKUP($A312,'3.框架内物料'!$A:$I,2,0))),"")</f>
        <v/>
      </c>
      <c r="G312" s="214" t="str">
        <f>IF(AND('2.报价结算清单'!$P318&gt;0,'2.报价结算清单'!$B318&lt;&gt;0,'2.报价结算清单'!H318&lt;&gt;0),'2.报价结算清单'!H318,"")</f>
        <v/>
      </c>
      <c r="H312" s="234" t="str">
        <f>IF(AND('2.报价结算清单'!$P318&gt;0,'2.报价结算清单'!$B318&lt;&gt;0,'2.报价结算清单'!$F318&lt;&gt;0),'2.报价结算清单'!J318,"")</f>
        <v/>
      </c>
      <c r="I312" s="233" t="str">
        <f>IF(AND('2.报价结算清单'!$P318&gt;0,'2.报价结算清单'!$B318&lt;&gt;0,'2.报价结算清单'!$F318&lt;&gt;0),'2.报价结算清单'!L318,"")</f>
        <v/>
      </c>
      <c r="J312" s="233" t="str">
        <f>IF(AND('2.报价结算清单'!$P318&gt;0,'2.报价结算清单'!$B318&lt;&gt;0,'2.报价结算清单'!I318&lt;&gt;0),'2.报价结算清单'!I318,"")</f>
        <v/>
      </c>
      <c r="K312" s="233" t="str">
        <f>IF(AND('2.报价结算清单'!$P318&gt;0,'2.报价结算清单'!$B318&lt;&gt;0,'2.报价结算清单'!$F318&lt;&gt;0),'2.报价结算清单'!N318,"")</f>
        <v/>
      </c>
      <c r="L312" s="233" t="str">
        <f>IF(AND('2.报价结算清单'!$P318&gt;0,'2.报价结算清单'!$B318&lt;&gt;0,'2.报价结算清单'!I318&lt;&gt;0),"天","")</f>
        <v/>
      </c>
      <c r="M312" s="236" t="str">
        <f t="shared" si="12"/>
        <v/>
      </c>
      <c r="N312" s="216" t="str">
        <f t="shared" si="13"/>
        <v/>
      </c>
      <c r="O312" s="216" t="str">
        <f>IF(AND('2.报价结算清单'!$P318&gt;0,'2.报价结算清单'!$B318&lt;&gt;0,'2.报价结算清单'!S318&lt;&gt;0),'2.报价结算清单'!S318,"")</f>
        <v/>
      </c>
      <c r="P312" s="216" t="str">
        <f>IF(AND('2.报价结算清单'!$P318&gt;0,'2.报价结算清单'!$B318&lt;&gt;0,'2.报价结算清单'!T318&lt;&gt;0),'2.报价结算清单'!T318,"")</f>
        <v/>
      </c>
      <c r="Q312" s="216" t="str">
        <f>IF(F312="",J312,VLOOKUP(F312,框架条目清单!A:K,4,FALSE))</f>
        <v/>
      </c>
      <c r="R312" s="237" t="str">
        <f>IF($A312="","",'2.报价结算清单'!$K$86)</f>
        <v/>
      </c>
      <c r="S312" s="236" t="str">
        <f>IF($A312="","",'2.报价结算清单'!$E$86)</f>
        <v/>
      </c>
      <c r="T312" s="216" t="str">
        <f>IF(F312="","",VLOOKUP(F312,框架条目清单!A:K,7,FALSE))</f>
        <v/>
      </c>
      <c r="U312" s="216" t="str">
        <f>IF(F312="","",VLOOKUP(F312,框架条目清单!A:K,8,FALSE))</f>
        <v/>
      </c>
      <c r="V312" s="216" t="str">
        <f>IF(F312="","",VLOOKUP(F312,框架条目清单!A:K,9,FALSE))</f>
        <v/>
      </c>
    </row>
    <row r="313" spans="1:22">
      <c r="A313" s="216" t="str">
        <f>IF(AND('2.报价结算清单'!$P319&gt;0,'2.报价结算清单'!$B319&lt;&gt;0,'2.报价结算清单'!$F319&lt;&gt;0),'2.报价结算清单'!$F319,"")</f>
        <v/>
      </c>
      <c r="B313" s="216" t="str">
        <f>_xlfn.IFNA(VLOOKUP(A313,'3.框架内物料'!$A:$I,3,0),A313)</f>
        <v/>
      </c>
      <c r="C313" s="216" t="str">
        <f>IF(AND('2.报价结算清单'!$P319&gt;0,'2.报价结算清单'!$B319&lt;&gt;0,'2.报价结算清单'!C319&lt;&gt;0),'2.报价结算清单'!C319,"")</f>
        <v/>
      </c>
      <c r="D313" s="216" t="str">
        <f>IF(AND('2.报价结算清单'!$P319&gt;0,'2.报价结算清单'!$B319&lt;&gt;0,'2.报价结算清单'!D319&lt;&gt;0),'2.报价结算清单'!D319,"")</f>
        <v/>
      </c>
      <c r="E313" s="216" t="str">
        <f>IF(AND('2.报价结算清单'!$P319&gt;0,'2.报价结算清单'!$B319&lt;&gt;0,'2.报价结算清单'!E319&lt;&gt;0),'2.报价结算清单'!E319,"")</f>
        <v/>
      </c>
      <c r="F313" s="233" t="str">
        <f>_xlfn.IFNA(IF($A313="","",IF(VLOOKUP($A313,'3.框架内物料'!$A:$I,2,0)="","",VLOOKUP($A313,'3.框架内物料'!$A:$I,2,0))),"")</f>
        <v/>
      </c>
      <c r="G313" s="214" t="str">
        <f>IF(AND('2.报价结算清单'!$P319&gt;0,'2.报价结算清单'!$B319&lt;&gt;0,'2.报价结算清单'!H319&lt;&gt;0),'2.报价结算清单'!H319,"")</f>
        <v/>
      </c>
      <c r="H313" s="234" t="str">
        <f>IF(AND('2.报价结算清单'!$P319&gt;0,'2.报价结算清单'!$B319&lt;&gt;0,'2.报价结算清单'!$F319&lt;&gt;0),'2.报价结算清单'!J319,"")</f>
        <v/>
      </c>
      <c r="I313" s="233" t="str">
        <f>IF(AND('2.报价结算清单'!$P319&gt;0,'2.报价结算清单'!$B319&lt;&gt;0,'2.报价结算清单'!$F319&lt;&gt;0),'2.报价结算清单'!L319,"")</f>
        <v/>
      </c>
      <c r="J313" s="233" t="str">
        <f>IF(AND('2.报价结算清单'!$P319&gt;0,'2.报价结算清单'!$B319&lt;&gt;0,'2.报价结算清单'!I319&lt;&gt;0),'2.报价结算清单'!I319,"")</f>
        <v/>
      </c>
      <c r="K313" s="233" t="str">
        <f>IF(AND('2.报价结算清单'!$P319&gt;0,'2.报价结算清单'!$B319&lt;&gt;0,'2.报价结算清单'!$F319&lt;&gt;0),'2.报价结算清单'!N319,"")</f>
        <v/>
      </c>
      <c r="L313" s="233" t="str">
        <f>IF(AND('2.报价结算清单'!$P319&gt;0,'2.报价结算清单'!$B319&lt;&gt;0,'2.报价结算清单'!I319&lt;&gt;0),"天","")</f>
        <v/>
      </c>
      <c r="M313" s="236" t="str">
        <f t="shared" si="12"/>
        <v/>
      </c>
      <c r="N313" s="216" t="str">
        <f t="shared" si="13"/>
        <v/>
      </c>
      <c r="O313" s="216" t="str">
        <f>IF(AND('2.报价结算清单'!$P319&gt;0,'2.报价结算清单'!$B319&lt;&gt;0,'2.报价结算清单'!S319&lt;&gt;0),'2.报价结算清单'!S319,"")</f>
        <v/>
      </c>
      <c r="P313" s="216" t="str">
        <f>IF(AND('2.报价结算清单'!$P319&gt;0,'2.报价结算清单'!$B319&lt;&gt;0,'2.报价结算清单'!T319&lt;&gt;0),'2.报价结算清单'!T319,"")</f>
        <v/>
      </c>
      <c r="Q313" s="216" t="str">
        <f>IF(F313="",J313,VLOOKUP(F313,框架条目清单!A:K,4,FALSE))</f>
        <v/>
      </c>
      <c r="R313" s="237" t="str">
        <f>IF($A313="","",'2.报价结算清单'!$K$86)</f>
        <v/>
      </c>
      <c r="S313" s="236" t="str">
        <f>IF($A313="","",'2.报价结算清单'!$E$86)</f>
        <v/>
      </c>
      <c r="T313" s="216" t="str">
        <f>IF(F313="","",VLOOKUP(F313,框架条目清单!A:K,7,FALSE))</f>
        <v/>
      </c>
      <c r="U313" s="216" t="str">
        <f>IF(F313="","",VLOOKUP(F313,框架条目清单!A:K,8,FALSE))</f>
        <v/>
      </c>
      <c r="V313" s="216" t="str">
        <f>IF(F313="","",VLOOKUP(F313,框架条目清单!A:K,9,FALSE))</f>
        <v/>
      </c>
    </row>
    <row r="314" spans="1:22">
      <c r="A314" s="216" t="str">
        <f>IF(AND('2.报价结算清单'!$P320&gt;0,'2.报价结算清单'!$B320&lt;&gt;0,'2.报价结算清单'!$F320&lt;&gt;0),'2.报价结算清单'!$F320,"")</f>
        <v/>
      </c>
      <c r="B314" s="216" t="str">
        <f>_xlfn.IFNA(VLOOKUP(A314,'3.框架内物料'!$A:$I,3,0),A314)</f>
        <v/>
      </c>
      <c r="C314" s="216" t="str">
        <f>IF(AND('2.报价结算清单'!$P320&gt;0,'2.报价结算清单'!$B320&lt;&gt;0,'2.报价结算清单'!C320&lt;&gt;0),'2.报价结算清单'!C320,"")</f>
        <v/>
      </c>
      <c r="D314" s="216" t="str">
        <f>IF(AND('2.报价结算清单'!$P320&gt;0,'2.报价结算清单'!$B320&lt;&gt;0,'2.报价结算清单'!D320&lt;&gt;0),'2.报价结算清单'!D320,"")</f>
        <v/>
      </c>
      <c r="E314" s="216" t="str">
        <f>IF(AND('2.报价结算清单'!$P320&gt;0,'2.报价结算清单'!$B320&lt;&gt;0,'2.报价结算清单'!E320&lt;&gt;0),'2.报价结算清单'!E320,"")</f>
        <v/>
      </c>
      <c r="F314" s="233" t="str">
        <f>_xlfn.IFNA(IF($A314="","",IF(VLOOKUP($A314,'3.框架内物料'!$A:$I,2,0)="","",VLOOKUP($A314,'3.框架内物料'!$A:$I,2,0))),"")</f>
        <v/>
      </c>
      <c r="G314" s="214" t="str">
        <f>IF(AND('2.报价结算清单'!$P320&gt;0,'2.报价结算清单'!$B320&lt;&gt;0,'2.报价结算清单'!H320&lt;&gt;0),'2.报价结算清单'!H320,"")</f>
        <v/>
      </c>
      <c r="H314" s="234" t="str">
        <f>IF(AND('2.报价结算清单'!$P320&gt;0,'2.报价结算清单'!$B320&lt;&gt;0,'2.报价结算清单'!$F320&lt;&gt;0),'2.报价结算清单'!J320,"")</f>
        <v/>
      </c>
      <c r="I314" s="233" t="str">
        <f>IF(AND('2.报价结算清单'!$P320&gt;0,'2.报价结算清单'!$B320&lt;&gt;0,'2.报价结算清单'!$F320&lt;&gt;0),'2.报价结算清单'!L320,"")</f>
        <v/>
      </c>
      <c r="J314" s="233" t="str">
        <f>IF(AND('2.报价结算清单'!$P320&gt;0,'2.报价结算清单'!$B320&lt;&gt;0,'2.报价结算清单'!I320&lt;&gt;0),'2.报价结算清单'!I320,"")</f>
        <v/>
      </c>
      <c r="K314" s="233" t="str">
        <f>IF(AND('2.报价结算清单'!$P320&gt;0,'2.报价结算清单'!$B320&lt;&gt;0,'2.报价结算清单'!$F320&lt;&gt;0),'2.报价结算清单'!N320,"")</f>
        <v/>
      </c>
      <c r="L314" s="233" t="str">
        <f>IF(AND('2.报价结算清单'!$P320&gt;0,'2.报价结算清单'!$B320&lt;&gt;0,'2.报价结算清单'!I320&lt;&gt;0),"天","")</f>
        <v/>
      </c>
      <c r="M314" s="236" t="str">
        <f t="shared" si="12"/>
        <v/>
      </c>
      <c r="N314" s="216" t="str">
        <f t="shared" si="13"/>
        <v/>
      </c>
      <c r="O314" s="216" t="str">
        <f>IF(AND('2.报价结算清单'!$P320&gt;0,'2.报价结算清单'!$B320&lt;&gt;0,'2.报价结算清单'!S320&lt;&gt;0),'2.报价结算清单'!S320,"")</f>
        <v/>
      </c>
      <c r="P314" s="216" t="str">
        <f>IF(AND('2.报价结算清单'!$P320&gt;0,'2.报价结算清单'!$B320&lt;&gt;0,'2.报价结算清单'!T320&lt;&gt;0),'2.报价结算清单'!T320,"")</f>
        <v/>
      </c>
      <c r="Q314" s="216" t="str">
        <f>IF(F314="",J314,VLOOKUP(F314,框架条目清单!A:K,4,FALSE))</f>
        <v/>
      </c>
      <c r="R314" s="237" t="str">
        <f>IF($A314="","",'2.报价结算清单'!$K$86)</f>
        <v/>
      </c>
      <c r="S314" s="236" t="str">
        <f>IF($A314="","",'2.报价结算清单'!$E$86)</f>
        <v/>
      </c>
      <c r="T314" s="216" t="str">
        <f>IF(F314="","",VLOOKUP(F314,框架条目清单!A:K,7,FALSE))</f>
        <v/>
      </c>
      <c r="U314" s="216" t="str">
        <f>IF(F314="","",VLOOKUP(F314,框架条目清单!A:K,8,FALSE))</f>
        <v/>
      </c>
      <c r="V314" s="216" t="str">
        <f>IF(F314="","",VLOOKUP(F314,框架条目清单!A:K,9,FALSE))</f>
        <v/>
      </c>
    </row>
    <row r="315" spans="1:22">
      <c r="A315" s="216" t="str">
        <f>IF(AND('2.报价结算清单'!$P321&gt;0,'2.报价结算清单'!$B321&lt;&gt;0,'2.报价结算清单'!$F321&lt;&gt;0),'2.报价结算清单'!$F321,"")</f>
        <v/>
      </c>
      <c r="B315" s="216" t="str">
        <f>_xlfn.IFNA(VLOOKUP(A315,'3.框架内物料'!$A:$I,3,0),A315)</f>
        <v/>
      </c>
      <c r="C315" s="216" t="str">
        <f>IF(AND('2.报价结算清单'!$P321&gt;0,'2.报价结算清单'!$B321&lt;&gt;0,'2.报价结算清单'!C321&lt;&gt;0),'2.报价结算清单'!C321,"")</f>
        <v/>
      </c>
      <c r="D315" s="216" t="str">
        <f>IF(AND('2.报价结算清单'!$P321&gt;0,'2.报价结算清单'!$B321&lt;&gt;0,'2.报价结算清单'!D321&lt;&gt;0),'2.报价结算清单'!D321,"")</f>
        <v/>
      </c>
      <c r="E315" s="216" t="str">
        <f>IF(AND('2.报价结算清单'!$P321&gt;0,'2.报价结算清单'!$B321&lt;&gt;0,'2.报价结算清单'!E321&lt;&gt;0),'2.报价结算清单'!E321,"")</f>
        <v/>
      </c>
      <c r="F315" s="233" t="str">
        <f>_xlfn.IFNA(IF($A315="","",IF(VLOOKUP($A315,'3.框架内物料'!$A:$I,2,0)="","",VLOOKUP($A315,'3.框架内物料'!$A:$I,2,0))),"")</f>
        <v/>
      </c>
      <c r="G315" s="214" t="str">
        <f>IF(AND('2.报价结算清单'!$P321&gt;0,'2.报价结算清单'!$B321&lt;&gt;0,'2.报价结算清单'!H321&lt;&gt;0),'2.报价结算清单'!H321,"")</f>
        <v/>
      </c>
      <c r="H315" s="234" t="str">
        <f>IF(AND('2.报价结算清单'!$P321&gt;0,'2.报价结算清单'!$B321&lt;&gt;0,'2.报价结算清单'!$F321&lt;&gt;0),'2.报价结算清单'!J321,"")</f>
        <v/>
      </c>
      <c r="I315" s="233" t="str">
        <f>IF(AND('2.报价结算清单'!$P321&gt;0,'2.报价结算清单'!$B321&lt;&gt;0,'2.报价结算清单'!$F321&lt;&gt;0),'2.报价结算清单'!L321,"")</f>
        <v/>
      </c>
      <c r="J315" s="233" t="str">
        <f>IF(AND('2.报价结算清单'!$P321&gt;0,'2.报价结算清单'!$B321&lt;&gt;0,'2.报价结算清单'!I321&lt;&gt;0),'2.报价结算清单'!I321,"")</f>
        <v/>
      </c>
      <c r="K315" s="233" t="str">
        <f>IF(AND('2.报价结算清单'!$P321&gt;0,'2.报价结算清单'!$B321&lt;&gt;0,'2.报价结算清单'!$F321&lt;&gt;0),'2.报价结算清单'!N321,"")</f>
        <v/>
      </c>
      <c r="L315" s="233" t="str">
        <f>IF(AND('2.报价结算清单'!$P321&gt;0,'2.报价结算清单'!$B321&lt;&gt;0,'2.报价结算清单'!I321&lt;&gt;0),"天","")</f>
        <v/>
      </c>
      <c r="M315" s="236" t="str">
        <f t="shared" si="12"/>
        <v/>
      </c>
      <c r="N315" s="216" t="str">
        <f t="shared" si="13"/>
        <v/>
      </c>
      <c r="O315" s="216" t="str">
        <f>IF(AND('2.报价结算清单'!$P321&gt;0,'2.报价结算清单'!$B321&lt;&gt;0,'2.报价结算清单'!S321&lt;&gt;0),'2.报价结算清单'!S321,"")</f>
        <v/>
      </c>
      <c r="P315" s="216" t="str">
        <f>IF(AND('2.报价结算清单'!$P321&gt;0,'2.报价结算清单'!$B321&lt;&gt;0,'2.报价结算清单'!T321&lt;&gt;0),'2.报价结算清单'!T321,"")</f>
        <v/>
      </c>
      <c r="Q315" s="216" t="str">
        <f>IF(F315="",J315,VLOOKUP(F315,框架条目清单!A:K,4,FALSE))</f>
        <v/>
      </c>
      <c r="R315" s="237" t="str">
        <f>IF($A315="","",'2.报价结算清单'!$K$86)</f>
        <v/>
      </c>
      <c r="S315" s="236" t="str">
        <f>IF($A315="","",'2.报价结算清单'!$E$86)</f>
        <v/>
      </c>
      <c r="T315" s="216" t="str">
        <f>IF(F315="","",VLOOKUP(F315,框架条目清单!A:K,7,FALSE))</f>
        <v/>
      </c>
      <c r="U315" s="216" t="str">
        <f>IF(F315="","",VLOOKUP(F315,框架条目清单!A:K,8,FALSE))</f>
        <v/>
      </c>
      <c r="V315" s="216" t="str">
        <f>IF(F315="","",VLOOKUP(F315,框架条目清单!A:K,9,FALSE))</f>
        <v/>
      </c>
    </row>
    <row r="316" spans="1:22">
      <c r="A316" s="216" t="str">
        <f>IF(AND('2.报价结算清单'!$P322&gt;0,'2.报价结算清单'!$B322&lt;&gt;0,'2.报价结算清单'!$F322&lt;&gt;0),'2.报价结算清单'!$F322,"")</f>
        <v/>
      </c>
      <c r="B316" s="216" t="str">
        <f>_xlfn.IFNA(VLOOKUP(A316,'3.框架内物料'!$A:$I,3,0),A316)</f>
        <v/>
      </c>
      <c r="C316" s="216" t="str">
        <f>IF(AND('2.报价结算清单'!$P322&gt;0,'2.报价结算清单'!$B322&lt;&gt;0,'2.报价结算清单'!C322&lt;&gt;0),'2.报价结算清单'!C322,"")</f>
        <v/>
      </c>
      <c r="D316" s="216" t="str">
        <f>IF(AND('2.报价结算清单'!$P322&gt;0,'2.报价结算清单'!$B322&lt;&gt;0,'2.报价结算清单'!D322&lt;&gt;0),'2.报价结算清单'!D322,"")</f>
        <v/>
      </c>
      <c r="E316" s="216" t="str">
        <f>IF(AND('2.报价结算清单'!$P322&gt;0,'2.报价结算清单'!$B322&lt;&gt;0,'2.报价结算清单'!E322&lt;&gt;0),'2.报价结算清单'!E322,"")</f>
        <v/>
      </c>
      <c r="F316" s="233" t="str">
        <f>_xlfn.IFNA(IF($A316="","",IF(VLOOKUP($A316,'3.框架内物料'!$A:$I,2,0)="","",VLOOKUP($A316,'3.框架内物料'!$A:$I,2,0))),"")</f>
        <v/>
      </c>
      <c r="G316" s="214" t="str">
        <f>IF(AND('2.报价结算清单'!$P322&gt;0,'2.报价结算清单'!$B322&lt;&gt;0,'2.报价结算清单'!H322&lt;&gt;0),'2.报价结算清单'!H322,"")</f>
        <v/>
      </c>
      <c r="H316" s="234" t="str">
        <f>IF(AND('2.报价结算清单'!$P322&gt;0,'2.报价结算清单'!$B322&lt;&gt;0,'2.报价结算清单'!$F322&lt;&gt;0),'2.报价结算清单'!J322,"")</f>
        <v/>
      </c>
      <c r="I316" s="233" t="str">
        <f>IF(AND('2.报价结算清单'!$P322&gt;0,'2.报价结算清单'!$B322&lt;&gt;0,'2.报价结算清单'!$F322&lt;&gt;0),'2.报价结算清单'!L322,"")</f>
        <v/>
      </c>
      <c r="J316" s="233" t="str">
        <f>IF(AND('2.报价结算清单'!$P322&gt;0,'2.报价结算清单'!$B322&lt;&gt;0,'2.报价结算清单'!I322&lt;&gt;0),'2.报价结算清单'!I322,"")</f>
        <v/>
      </c>
      <c r="K316" s="233" t="str">
        <f>IF(AND('2.报价结算清单'!$P322&gt;0,'2.报价结算清单'!$B322&lt;&gt;0,'2.报价结算清单'!$F322&lt;&gt;0),'2.报价结算清单'!N322,"")</f>
        <v/>
      </c>
      <c r="L316" s="233" t="str">
        <f>IF(AND('2.报价结算清单'!$P322&gt;0,'2.报价结算清单'!$B322&lt;&gt;0,'2.报价结算清单'!I322&lt;&gt;0),"天","")</f>
        <v/>
      </c>
      <c r="M316" s="236" t="str">
        <f t="shared" si="12"/>
        <v/>
      </c>
      <c r="N316" s="216" t="str">
        <f t="shared" si="13"/>
        <v/>
      </c>
      <c r="O316" s="216" t="str">
        <f>IF(AND('2.报价结算清单'!$P322&gt;0,'2.报价结算清单'!$B322&lt;&gt;0,'2.报价结算清单'!S322&lt;&gt;0),'2.报价结算清单'!S322,"")</f>
        <v/>
      </c>
      <c r="P316" s="216" t="str">
        <f>IF(AND('2.报价结算清单'!$P322&gt;0,'2.报价结算清单'!$B322&lt;&gt;0,'2.报价结算清单'!T322&lt;&gt;0),'2.报价结算清单'!T322,"")</f>
        <v/>
      </c>
      <c r="Q316" s="216" t="str">
        <f>IF(F316="",J316,VLOOKUP(F316,框架条目清单!A:K,4,FALSE))</f>
        <v/>
      </c>
      <c r="R316" s="237" t="str">
        <f>IF($A316="","",'2.报价结算清单'!$K$86)</f>
        <v/>
      </c>
      <c r="S316" s="236" t="str">
        <f>IF($A316="","",'2.报价结算清单'!$E$86)</f>
        <v/>
      </c>
      <c r="T316" s="216" t="str">
        <f>IF(F316="","",VLOOKUP(F316,框架条目清单!A:K,7,FALSE))</f>
        <v/>
      </c>
      <c r="U316" s="216" t="str">
        <f>IF(F316="","",VLOOKUP(F316,框架条目清单!A:K,8,FALSE))</f>
        <v/>
      </c>
      <c r="V316" s="216" t="str">
        <f>IF(F316="","",VLOOKUP(F316,框架条目清单!A:K,9,FALSE))</f>
        <v/>
      </c>
    </row>
    <row r="317" spans="1:22">
      <c r="A317" s="216" t="str">
        <f>IF(AND('2.报价结算清单'!$P323&gt;0,'2.报价结算清单'!$B323&lt;&gt;0,'2.报价结算清单'!$F323&lt;&gt;0),'2.报价结算清单'!$F323,"")</f>
        <v/>
      </c>
      <c r="B317" s="216" t="str">
        <f>_xlfn.IFNA(VLOOKUP(A317,'3.框架内物料'!$A:$I,3,0),A317)</f>
        <v/>
      </c>
      <c r="C317" s="216" t="str">
        <f>IF(AND('2.报价结算清单'!$P323&gt;0,'2.报价结算清单'!$B323&lt;&gt;0,'2.报价结算清单'!C323&lt;&gt;0),'2.报价结算清单'!C323,"")</f>
        <v/>
      </c>
      <c r="D317" s="216" t="str">
        <f>IF(AND('2.报价结算清单'!$P323&gt;0,'2.报价结算清单'!$B323&lt;&gt;0,'2.报价结算清单'!D323&lt;&gt;0),'2.报价结算清单'!D323,"")</f>
        <v/>
      </c>
      <c r="E317" s="216" t="str">
        <f>IF(AND('2.报价结算清单'!$P323&gt;0,'2.报价结算清单'!$B323&lt;&gt;0,'2.报价结算清单'!E323&lt;&gt;0),'2.报价结算清单'!E323,"")</f>
        <v/>
      </c>
      <c r="F317" s="233" t="str">
        <f>_xlfn.IFNA(IF($A317="","",IF(VLOOKUP($A317,'3.框架内物料'!$A:$I,2,0)="","",VLOOKUP($A317,'3.框架内物料'!$A:$I,2,0))),"")</f>
        <v/>
      </c>
      <c r="G317" s="214" t="str">
        <f>IF(AND('2.报价结算清单'!$P323&gt;0,'2.报价结算清单'!$B323&lt;&gt;0,'2.报价结算清单'!H323&lt;&gt;0),'2.报价结算清单'!H323,"")</f>
        <v/>
      </c>
      <c r="H317" s="234" t="str">
        <f>IF(AND('2.报价结算清单'!$P323&gt;0,'2.报价结算清单'!$B323&lt;&gt;0,'2.报价结算清单'!$F323&lt;&gt;0),'2.报价结算清单'!J323,"")</f>
        <v/>
      </c>
      <c r="I317" s="233" t="str">
        <f>IF(AND('2.报价结算清单'!$P323&gt;0,'2.报价结算清单'!$B323&lt;&gt;0,'2.报价结算清单'!$F323&lt;&gt;0),'2.报价结算清单'!L323,"")</f>
        <v/>
      </c>
      <c r="J317" s="233" t="str">
        <f>IF(AND('2.报价结算清单'!$P323&gt;0,'2.报价结算清单'!$B323&lt;&gt;0,'2.报价结算清单'!I323&lt;&gt;0),'2.报价结算清单'!I323,"")</f>
        <v/>
      </c>
      <c r="K317" s="233" t="str">
        <f>IF(AND('2.报价结算清单'!$P323&gt;0,'2.报价结算清单'!$B323&lt;&gt;0,'2.报价结算清单'!$F323&lt;&gt;0),'2.报价结算清单'!N323,"")</f>
        <v/>
      </c>
      <c r="L317" s="233" t="str">
        <f>IF(AND('2.报价结算清单'!$P323&gt;0,'2.报价结算清单'!$B323&lt;&gt;0,'2.报价结算清单'!I323&lt;&gt;0),"天","")</f>
        <v/>
      </c>
      <c r="M317" s="236" t="str">
        <f t="shared" si="12"/>
        <v/>
      </c>
      <c r="N317" s="216" t="str">
        <f t="shared" si="13"/>
        <v/>
      </c>
      <c r="O317" s="216" t="str">
        <f>IF(AND('2.报价结算清单'!$P323&gt;0,'2.报价结算清单'!$B323&lt;&gt;0,'2.报价结算清单'!S323&lt;&gt;0),'2.报价结算清单'!S323,"")</f>
        <v/>
      </c>
      <c r="P317" s="216" t="str">
        <f>IF(AND('2.报价结算清单'!$P323&gt;0,'2.报价结算清单'!$B323&lt;&gt;0,'2.报价结算清单'!T323&lt;&gt;0),'2.报价结算清单'!T323,"")</f>
        <v/>
      </c>
      <c r="Q317" s="216" t="str">
        <f>IF(F317="",J317,VLOOKUP(F317,框架条目清单!A:K,4,FALSE))</f>
        <v/>
      </c>
      <c r="R317" s="237" t="str">
        <f>IF($A317="","",'2.报价结算清单'!$K$86)</f>
        <v/>
      </c>
      <c r="S317" s="236" t="str">
        <f>IF($A317="","",'2.报价结算清单'!$E$86)</f>
        <v/>
      </c>
      <c r="T317" s="216" t="str">
        <f>IF(F317="","",VLOOKUP(F317,框架条目清单!A:K,7,FALSE))</f>
        <v/>
      </c>
      <c r="U317" s="216" t="str">
        <f>IF(F317="","",VLOOKUP(F317,框架条目清单!A:K,8,FALSE))</f>
        <v/>
      </c>
      <c r="V317" s="216" t="str">
        <f>IF(F317="","",VLOOKUP(F317,框架条目清单!A:K,9,FALSE))</f>
        <v/>
      </c>
    </row>
    <row r="318" spans="1:22">
      <c r="A318" s="216" t="str">
        <f>IF(AND('2.报价结算清单'!$P324&gt;0,'2.报价结算清单'!$B324&lt;&gt;0,'2.报价结算清单'!$F324&lt;&gt;0),'2.报价结算清单'!$F324,"")</f>
        <v/>
      </c>
      <c r="B318" s="216" t="str">
        <f>_xlfn.IFNA(VLOOKUP(A318,'3.框架内物料'!$A:$I,3,0),A318)</f>
        <v/>
      </c>
      <c r="C318" s="216" t="str">
        <f>IF(AND('2.报价结算清单'!$P324&gt;0,'2.报价结算清单'!$B324&lt;&gt;0,'2.报价结算清单'!C324&lt;&gt;0),'2.报价结算清单'!C324,"")</f>
        <v/>
      </c>
      <c r="D318" s="216" t="str">
        <f>IF(AND('2.报价结算清单'!$P324&gt;0,'2.报价结算清单'!$B324&lt;&gt;0,'2.报价结算清单'!D324&lt;&gt;0),'2.报价结算清单'!D324,"")</f>
        <v/>
      </c>
      <c r="E318" s="216" t="str">
        <f>IF(AND('2.报价结算清单'!$P324&gt;0,'2.报价结算清单'!$B324&lt;&gt;0,'2.报价结算清单'!E324&lt;&gt;0),'2.报价结算清单'!E324,"")</f>
        <v/>
      </c>
      <c r="F318" s="233" t="str">
        <f>_xlfn.IFNA(IF($A318="","",IF(VLOOKUP($A318,'3.框架内物料'!$A:$I,2,0)="","",VLOOKUP($A318,'3.框架内物料'!$A:$I,2,0))),"")</f>
        <v/>
      </c>
      <c r="G318" s="214" t="str">
        <f>IF(AND('2.报价结算清单'!$P324&gt;0,'2.报价结算清单'!$B324&lt;&gt;0,'2.报价结算清单'!H324&lt;&gt;0),'2.报价结算清单'!H324,"")</f>
        <v/>
      </c>
      <c r="H318" s="234" t="str">
        <f>IF(AND('2.报价结算清单'!$P324&gt;0,'2.报价结算清单'!$B324&lt;&gt;0,'2.报价结算清单'!$F324&lt;&gt;0),'2.报价结算清单'!J324,"")</f>
        <v/>
      </c>
      <c r="I318" s="233" t="str">
        <f>IF(AND('2.报价结算清单'!$P324&gt;0,'2.报价结算清单'!$B324&lt;&gt;0,'2.报价结算清单'!$F324&lt;&gt;0),'2.报价结算清单'!L324,"")</f>
        <v/>
      </c>
      <c r="J318" s="233" t="str">
        <f>IF(AND('2.报价结算清单'!$P324&gt;0,'2.报价结算清单'!$B324&lt;&gt;0,'2.报价结算清单'!I324&lt;&gt;0),'2.报价结算清单'!I324,"")</f>
        <v/>
      </c>
      <c r="K318" s="233" t="str">
        <f>IF(AND('2.报价结算清单'!$P324&gt;0,'2.报价结算清单'!$B324&lt;&gt;0,'2.报价结算清单'!$F324&lt;&gt;0),'2.报价结算清单'!N324,"")</f>
        <v/>
      </c>
      <c r="L318" s="233" t="str">
        <f>IF(AND('2.报价结算清单'!$P324&gt;0,'2.报价结算清单'!$B324&lt;&gt;0,'2.报价结算清单'!I324&lt;&gt;0),"天","")</f>
        <v/>
      </c>
      <c r="M318" s="236" t="str">
        <f t="shared" si="12"/>
        <v/>
      </c>
      <c r="N318" s="216" t="str">
        <f t="shared" si="13"/>
        <v/>
      </c>
      <c r="O318" s="216" t="str">
        <f>IF(AND('2.报价结算清单'!$P324&gt;0,'2.报价结算清单'!$B324&lt;&gt;0,'2.报价结算清单'!S324&lt;&gt;0),'2.报价结算清单'!S324,"")</f>
        <v/>
      </c>
      <c r="P318" s="216" t="str">
        <f>IF(AND('2.报价结算清单'!$P324&gt;0,'2.报价结算清单'!$B324&lt;&gt;0,'2.报价结算清单'!T324&lt;&gt;0),'2.报价结算清单'!T324,"")</f>
        <v/>
      </c>
      <c r="Q318" s="216" t="str">
        <f>IF(F318="",J318,VLOOKUP(F318,框架条目清单!A:K,4,FALSE))</f>
        <v/>
      </c>
      <c r="R318" s="237" t="str">
        <f>IF($A318="","",'2.报价结算清单'!$K$86)</f>
        <v/>
      </c>
      <c r="S318" s="236" t="str">
        <f>IF($A318="","",'2.报价结算清单'!$E$86)</f>
        <v/>
      </c>
      <c r="T318" s="216" t="str">
        <f>IF(F318="","",VLOOKUP(F318,框架条目清单!A:K,7,FALSE))</f>
        <v/>
      </c>
      <c r="U318" s="216" t="str">
        <f>IF(F318="","",VLOOKUP(F318,框架条目清单!A:K,8,FALSE))</f>
        <v/>
      </c>
      <c r="V318" s="216" t="str">
        <f>IF(F318="","",VLOOKUP(F318,框架条目清单!A:K,9,FALSE))</f>
        <v/>
      </c>
    </row>
    <row r="319" spans="1:22">
      <c r="A319" s="216" t="str">
        <f>IF(AND('2.报价结算清单'!$P325&gt;0,'2.报价结算清单'!$B325&lt;&gt;0,'2.报价结算清单'!$F325&lt;&gt;0),'2.报价结算清单'!$F325,"")</f>
        <v/>
      </c>
      <c r="B319" s="216" t="str">
        <f>_xlfn.IFNA(VLOOKUP(A319,'3.框架内物料'!$A:$I,3,0),A319)</f>
        <v/>
      </c>
      <c r="C319" s="216" t="str">
        <f>IF(AND('2.报价结算清单'!$P325&gt;0,'2.报价结算清单'!$B325&lt;&gt;0,'2.报价结算清单'!C325&lt;&gt;0),'2.报价结算清单'!C325,"")</f>
        <v/>
      </c>
      <c r="D319" s="216" t="str">
        <f>IF(AND('2.报价结算清单'!$P325&gt;0,'2.报价结算清单'!$B325&lt;&gt;0,'2.报价结算清单'!D325&lt;&gt;0),'2.报价结算清单'!D325,"")</f>
        <v/>
      </c>
      <c r="E319" s="216" t="str">
        <f>IF(AND('2.报价结算清单'!$P325&gt;0,'2.报价结算清单'!$B325&lt;&gt;0,'2.报价结算清单'!E325&lt;&gt;0),'2.报价结算清单'!E325,"")</f>
        <v/>
      </c>
      <c r="F319" s="233" t="str">
        <f>_xlfn.IFNA(IF($A319="","",IF(VLOOKUP($A319,'3.框架内物料'!$A:$I,2,0)="","",VLOOKUP($A319,'3.框架内物料'!$A:$I,2,0))),"")</f>
        <v/>
      </c>
      <c r="G319" s="214" t="str">
        <f>IF(AND('2.报价结算清单'!$P325&gt;0,'2.报价结算清单'!$B325&lt;&gt;0,'2.报价结算清单'!H325&lt;&gt;0),'2.报价结算清单'!H325,"")</f>
        <v/>
      </c>
      <c r="H319" s="234" t="str">
        <f>IF(AND('2.报价结算清单'!$P325&gt;0,'2.报价结算清单'!$B325&lt;&gt;0,'2.报价结算清单'!$F325&lt;&gt;0),'2.报价结算清单'!J325,"")</f>
        <v/>
      </c>
      <c r="I319" s="233" t="str">
        <f>IF(AND('2.报价结算清单'!$P325&gt;0,'2.报价结算清单'!$B325&lt;&gt;0,'2.报价结算清单'!$F325&lt;&gt;0),'2.报价结算清单'!L325,"")</f>
        <v/>
      </c>
      <c r="J319" s="233" t="str">
        <f>IF(AND('2.报价结算清单'!$P325&gt;0,'2.报价结算清单'!$B325&lt;&gt;0,'2.报价结算清单'!I325&lt;&gt;0),'2.报价结算清单'!I325,"")</f>
        <v/>
      </c>
      <c r="K319" s="233" t="str">
        <f>IF(AND('2.报价结算清单'!$P325&gt;0,'2.报价结算清单'!$B325&lt;&gt;0,'2.报价结算清单'!$F325&lt;&gt;0),'2.报价结算清单'!N325,"")</f>
        <v/>
      </c>
      <c r="L319" s="233" t="str">
        <f>IF(AND('2.报价结算清单'!$P325&gt;0,'2.报价结算清单'!$B325&lt;&gt;0,'2.报价结算清单'!I325&lt;&gt;0),"天","")</f>
        <v/>
      </c>
      <c r="M319" s="236" t="str">
        <f t="shared" si="12"/>
        <v/>
      </c>
      <c r="N319" s="216" t="str">
        <f t="shared" si="13"/>
        <v/>
      </c>
      <c r="O319" s="216" t="str">
        <f>IF(AND('2.报价结算清单'!$P325&gt;0,'2.报价结算清单'!$B325&lt;&gt;0,'2.报价结算清单'!S325&lt;&gt;0),'2.报价结算清单'!S325,"")</f>
        <v/>
      </c>
      <c r="P319" s="216" t="str">
        <f>IF(AND('2.报价结算清单'!$P325&gt;0,'2.报价结算清单'!$B325&lt;&gt;0,'2.报价结算清单'!T325&lt;&gt;0),'2.报价结算清单'!T325,"")</f>
        <v/>
      </c>
      <c r="Q319" s="216" t="str">
        <f>IF(F319="",J319,VLOOKUP(F319,框架条目清单!A:K,4,FALSE))</f>
        <v/>
      </c>
      <c r="R319" s="237" t="str">
        <f>IF($A319="","",'2.报价结算清单'!$K$86)</f>
        <v/>
      </c>
      <c r="S319" s="236" t="str">
        <f>IF($A319="","",'2.报价结算清单'!$E$86)</f>
        <v/>
      </c>
      <c r="T319" s="216" t="str">
        <f>IF(F319="","",VLOOKUP(F319,框架条目清单!A:K,7,FALSE))</f>
        <v/>
      </c>
      <c r="U319" s="216" t="str">
        <f>IF(F319="","",VLOOKUP(F319,框架条目清单!A:K,8,FALSE))</f>
        <v/>
      </c>
      <c r="V319" s="216" t="str">
        <f>IF(F319="","",VLOOKUP(F319,框架条目清单!A:K,9,FALSE))</f>
        <v/>
      </c>
    </row>
    <row r="320" spans="1:22">
      <c r="A320" s="216" t="str">
        <f>IF(AND('2.报价结算清单'!$P326&gt;0,'2.报价结算清单'!$B326&lt;&gt;0,'2.报价结算清单'!$F326&lt;&gt;0),'2.报价结算清单'!$F326,"")</f>
        <v/>
      </c>
      <c r="B320" s="216" t="str">
        <f>_xlfn.IFNA(VLOOKUP(A320,'3.框架内物料'!$A:$I,3,0),A320)</f>
        <v/>
      </c>
      <c r="C320" s="216" t="str">
        <f>IF(AND('2.报价结算清单'!$P326&gt;0,'2.报价结算清单'!$B326&lt;&gt;0,'2.报价结算清单'!C326&lt;&gt;0),'2.报价结算清单'!C326,"")</f>
        <v/>
      </c>
      <c r="D320" s="216" t="str">
        <f>IF(AND('2.报价结算清单'!$P326&gt;0,'2.报价结算清单'!$B326&lt;&gt;0,'2.报价结算清单'!D326&lt;&gt;0),'2.报价结算清单'!D326,"")</f>
        <v/>
      </c>
      <c r="E320" s="216" t="str">
        <f>IF(AND('2.报价结算清单'!$P326&gt;0,'2.报价结算清单'!$B326&lt;&gt;0,'2.报价结算清单'!E326&lt;&gt;0),'2.报价结算清单'!E326,"")</f>
        <v/>
      </c>
      <c r="F320" s="233" t="str">
        <f>_xlfn.IFNA(IF($A320="","",IF(VLOOKUP($A320,'3.框架内物料'!$A:$I,2,0)="","",VLOOKUP($A320,'3.框架内物料'!$A:$I,2,0))),"")</f>
        <v/>
      </c>
      <c r="G320" s="214" t="str">
        <f>IF(AND('2.报价结算清单'!$P326&gt;0,'2.报价结算清单'!$B326&lt;&gt;0,'2.报价结算清单'!H326&lt;&gt;0),'2.报价结算清单'!H326,"")</f>
        <v/>
      </c>
      <c r="H320" s="234" t="str">
        <f>IF(AND('2.报价结算清单'!$P326&gt;0,'2.报价结算清单'!$B326&lt;&gt;0,'2.报价结算清单'!$F326&lt;&gt;0),'2.报价结算清单'!J326,"")</f>
        <v/>
      </c>
      <c r="I320" s="233" t="str">
        <f>IF(AND('2.报价结算清单'!$P326&gt;0,'2.报价结算清单'!$B326&lt;&gt;0,'2.报价结算清单'!$F326&lt;&gt;0),'2.报价结算清单'!L326,"")</f>
        <v/>
      </c>
      <c r="J320" s="233" t="str">
        <f>IF(AND('2.报价结算清单'!$P326&gt;0,'2.报价结算清单'!$B326&lt;&gt;0,'2.报价结算清单'!I326&lt;&gt;0),'2.报价结算清单'!I326,"")</f>
        <v/>
      </c>
      <c r="K320" s="233" t="str">
        <f>IF(AND('2.报价结算清单'!$P326&gt;0,'2.报价结算清单'!$B326&lt;&gt;0,'2.报价结算清单'!$F326&lt;&gt;0),'2.报价结算清单'!N326,"")</f>
        <v/>
      </c>
      <c r="L320" s="233" t="str">
        <f>IF(AND('2.报价结算清单'!$P326&gt;0,'2.报价结算清单'!$B326&lt;&gt;0,'2.报价结算清单'!I326&lt;&gt;0),"天","")</f>
        <v/>
      </c>
      <c r="M320" s="236" t="str">
        <f t="shared" si="12"/>
        <v/>
      </c>
      <c r="N320" s="216" t="str">
        <f t="shared" si="13"/>
        <v/>
      </c>
      <c r="O320" s="216" t="str">
        <f>IF(AND('2.报价结算清单'!$P326&gt;0,'2.报价结算清单'!$B326&lt;&gt;0,'2.报价结算清单'!S326&lt;&gt;0),'2.报价结算清单'!S326,"")</f>
        <v/>
      </c>
      <c r="P320" s="216" t="str">
        <f>IF(AND('2.报价结算清单'!$P326&gt;0,'2.报价结算清单'!$B326&lt;&gt;0,'2.报价结算清单'!T326&lt;&gt;0),'2.报价结算清单'!T326,"")</f>
        <v/>
      </c>
      <c r="Q320" s="216" t="str">
        <f>IF(F320="",J320,VLOOKUP(F320,框架条目清单!A:K,4,FALSE))</f>
        <v/>
      </c>
      <c r="R320" s="237" t="str">
        <f>IF($A320="","",'2.报价结算清单'!$K$86)</f>
        <v/>
      </c>
      <c r="S320" s="236" t="str">
        <f>IF($A320="","",'2.报价结算清单'!$E$86)</f>
        <v/>
      </c>
      <c r="T320" s="216" t="str">
        <f>IF(F320="","",VLOOKUP(F320,框架条目清单!A:K,7,FALSE))</f>
        <v/>
      </c>
      <c r="U320" s="216" t="str">
        <f>IF(F320="","",VLOOKUP(F320,框架条目清单!A:K,8,FALSE))</f>
        <v/>
      </c>
      <c r="V320" s="216" t="str">
        <f>IF(F320="","",VLOOKUP(F320,框架条目清单!A:K,9,FALSE))</f>
        <v/>
      </c>
    </row>
    <row r="321" spans="1:22">
      <c r="A321" s="216" t="str">
        <f>IF(AND('2.报价结算清单'!$P327&gt;0,'2.报价结算清单'!$B327&lt;&gt;0,'2.报价结算清单'!$F327&lt;&gt;0),'2.报价结算清单'!$F327,"")</f>
        <v/>
      </c>
      <c r="B321" s="216" t="str">
        <f>_xlfn.IFNA(VLOOKUP(A321,'3.框架内物料'!$A:$I,3,0),A321)</f>
        <v/>
      </c>
      <c r="C321" s="216" t="str">
        <f>IF(AND('2.报价结算清单'!$P327&gt;0,'2.报价结算清单'!$B327&lt;&gt;0,'2.报价结算清单'!C327&lt;&gt;0),'2.报价结算清单'!C327,"")</f>
        <v/>
      </c>
      <c r="D321" s="216" t="str">
        <f>IF(AND('2.报价结算清单'!$P327&gt;0,'2.报价结算清单'!$B327&lt;&gt;0,'2.报价结算清单'!D327&lt;&gt;0),'2.报价结算清单'!D327,"")</f>
        <v/>
      </c>
      <c r="E321" s="216" t="str">
        <f>IF(AND('2.报价结算清单'!$P327&gt;0,'2.报价结算清单'!$B327&lt;&gt;0,'2.报价结算清单'!E327&lt;&gt;0),'2.报价结算清单'!E327,"")</f>
        <v/>
      </c>
      <c r="F321" s="233" t="str">
        <f>_xlfn.IFNA(IF($A321="","",IF(VLOOKUP($A321,'3.框架内物料'!$A:$I,2,0)="","",VLOOKUP($A321,'3.框架内物料'!$A:$I,2,0))),"")</f>
        <v/>
      </c>
      <c r="G321" s="214" t="str">
        <f>IF(AND('2.报价结算清单'!$P327&gt;0,'2.报价结算清单'!$B327&lt;&gt;0,'2.报价结算清单'!H327&lt;&gt;0),'2.报价结算清单'!H327,"")</f>
        <v/>
      </c>
      <c r="H321" s="234" t="str">
        <f>IF(AND('2.报价结算清单'!$P327&gt;0,'2.报价结算清单'!$B327&lt;&gt;0,'2.报价结算清单'!$F327&lt;&gt;0),'2.报价结算清单'!J327,"")</f>
        <v/>
      </c>
      <c r="I321" s="233" t="str">
        <f>IF(AND('2.报价结算清单'!$P327&gt;0,'2.报价结算清单'!$B327&lt;&gt;0,'2.报价结算清单'!$F327&lt;&gt;0),'2.报价结算清单'!L327,"")</f>
        <v/>
      </c>
      <c r="J321" s="233" t="str">
        <f>IF(AND('2.报价结算清单'!$P327&gt;0,'2.报价结算清单'!$B327&lt;&gt;0,'2.报价结算清单'!I327&lt;&gt;0),'2.报价结算清单'!I327,"")</f>
        <v/>
      </c>
      <c r="K321" s="233" t="str">
        <f>IF(AND('2.报价结算清单'!$P327&gt;0,'2.报价结算清单'!$B327&lt;&gt;0,'2.报价结算清单'!$F327&lt;&gt;0),'2.报价结算清单'!N327,"")</f>
        <v/>
      </c>
      <c r="L321" s="233" t="str">
        <f>IF(AND('2.报价结算清单'!$P327&gt;0,'2.报价结算清单'!$B327&lt;&gt;0,'2.报价结算清单'!I327&lt;&gt;0),"天","")</f>
        <v/>
      </c>
      <c r="M321" s="236" t="str">
        <f t="shared" si="12"/>
        <v/>
      </c>
      <c r="N321" s="216" t="str">
        <f t="shared" si="13"/>
        <v/>
      </c>
      <c r="O321" s="216" t="str">
        <f>IF(AND('2.报价结算清单'!$P327&gt;0,'2.报价结算清单'!$B327&lt;&gt;0,'2.报价结算清单'!S327&lt;&gt;0),'2.报价结算清单'!S327,"")</f>
        <v/>
      </c>
      <c r="P321" s="216" t="str">
        <f>IF(AND('2.报价结算清单'!$P327&gt;0,'2.报价结算清单'!$B327&lt;&gt;0,'2.报价结算清单'!T327&lt;&gt;0),'2.报价结算清单'!T327,"")</f>
        <v/>
      </c>
      <c r="Q321" s="216" t="str">
        <f>IF(F321="",J321,VLOOKUP(F321,框架条目清单!A:K,4,FALSE))</f>
        <v/>
      </c>
      <c r="R321" s="237" t="str">
        <f>IF($A321="","",'2.报价结算清单'!$K$86)</f>
        <v/>
      </c>
      <c r="S321" s="236" t="str">
        <f>IF($A321="","",'2.报价结算清单'!$E$86)</f>
        <v/>
      </c>
      <c r="T321" s="216" t="str">
        <f>IF(F321="","",VLOOKUP(F321,框架条目清单!A:K,7,FALSE))</f>
        <v/>
      </c>
      <c r="U321" s="216" t="str">
        <f>IF(F321="","",VLOOKUP(F321,框架条目清单!A:K,8,FALSE))</f>
        <v/>
      </c>
      <c r="V321" s="216" t="str">
        <f>IF(F321="","",VLOOKUP(F321,框架条目清单!A:K,9,FALSE))</f>
        <v/>
      </c>
    </row>
    <row r="322" spans="1:22">
      <c r="A322" s="216" t="str">
        <f>IF(AND('2.报价结算清单'!$P328&gt;0,'2.报价结算清单'!$B328&lt;&gt;0,'2.报价结算清单'!$F328&lt;&gt;0),'2.报价结算清单'!$F328,"")</f>
        <v/>
      </c>
      <c r="B322" s="216" t="str">
        <f>_xlfn.IFNA(VLOOKUP(A322,'3.框架内物料'!$A:$I,3,0),A322)</f>
        <v/>
      </c>
      <c r="C322" s="216" t="str">
        <f>IF(AND('2.报价结算清单'!$P328&gt;0,'2.报价结算清单'!$B328&lt;&gt;0,'2.报价结算清单'!C328&lt;&gt;0),'2.报价结算清单'!C328,"")</f>
        <v/>
      </c>
      <c r="D322" s="216" t="str">
        <f>IF(AND('2.报价结算清单'!$P328&gt;0,'2.报价结算清单'!$B328&lt;&gt;0,'2.报价结算清单'!D328&lt;&gt;0),'2.报价结算清单'!D328,"")</f>
        <v/>
      </c>
      <c r="E322" s="216" t="str">
        <f>IF(AND('2.报价结算清单'!$P328&gt;0,'2.报价结算清单'!$B328&lt;&gt;0,'2.报价结算清单'!E328&lt;&gt;0),'2.报价结算清单'!E328,"")</f>
        <v/>
      </c>
      <c r="F322" s="233" t="str">
        <f>_xlfn.IFNA(IF($A322="","",IF(VLOOKUP($A322,'3.框架内物料'!$A:$I,2,0)="","",VLOOKUP($A322,'3.框架内物料'!$A:$I,2,0))),"")</f>
        <v/>
      </c>
      <c r="G322" s="214" t="str">
        <f>IF(AND('2.报价结算清单'!$P328&gt;0,'2.报价结算清单'!$B328&lt;&gt;0,'2.报价结算清单'!H328&lt;&gt;0),'2.报价结算清单'!H328,"")</f>
        <v/>
      </c>
      <c r="H322" s="234" t="str">
        <f>IF(AND('2.报价结算清单'!$P328&gt;0,'2.报价结算清单'!$B328&lt;&gt;0,'2.报价结算清单'!$F328&lt;&gt;0),'2.报价结算清单'!J328,"")</f>
        <v/>
      </c>
      <c r="I322" s="233" t="str">
        <f>IF(AND('2.报价结算清单'!$P328&gt;0,'2.报价结算清单'!$B328&lt;&gt;0,'2.报价结算清单'!$F328&lt;&gt;0),'2.报价结算清单'!L328,"")</f>
        <v/>
      </c>
      <c r="J322" s="233" t="str">
        <f>IF(AND('2.报价结算清单'!$P328&gt;0,'2.报价结算清单'!$B328&lt;&gt;0,'2.报价结算清单'!I328&lt;&gt;0),'2.报价结算清单'!I328,"")</f>
        <v/>
      </c>
      <c r="K322" s="233" t="str">
        <f>IF(AND('2.报价结算清单'!$P328&gt;0,'2.报价结算清单'!$B328&lt;&gt;0,'2.报价结算清单'!$F328&lt;&gt;0),'2.报价结算清单'!N328,"")</f>
        <v/>
      </c>
      <c r="L322" s="233" t="str">
        <f>IF(AND('2.报价结算清单'!$P328&gt;0,'2.报价结算清单'!$B328&lt;&gt;0,'2.报价结算清单'!I328&lt;&gt;0),"天","")</f>
        <v/>
      </c>
      <c r="M322" s="236" t="str">
        <f t="shared" si="12"/>
        <v/>
      </c>
      <c r="N322" s="216" t="str">
        <f t="shared" si="13"/>
        <v/>
      </c>
      <c r="O322" s="216" t="str">
        <f>IF(AND('2.报价结算清单'!$P328&gt;0,'2.报价结算清单'!$B328&lt;&gt;0,'2.报价结算清单'!S328&lt;&gt;0),'2.报价结算清单'!S328,"")</f>
        <v/>
      </c>
      <c r="P322" s="216" t="str">
        <f>IF(AND('2.报价结算清单'!$P328&gt;0,'2.报价结算清单'!$B328&lt;&gt;0,'2.报价结算清单'!T328&lt;&gt;0),'2.报价结算清单'!T328,"")</f>
        <v/>
      </c>
      <c r="Q322" s="216" t="str">
        <f>IF(F322="",J322,VLOOKUP(F322,框架条目清单!A:K,4,FALSE))</f>
        <v/>
      </c>
      <c r="R322" s="237" t="str">
        <f>IF($A322="","",'2.报价结算清单'!$K$86)</f>
        <v/>
      </c>
      <c r="S322" s="236" t="str">
        <f>IF($A322="","",'2.报价结算清单'!$E$86)</f>
        <v/>
      </c>
      <c r="T322" s="216" t="str">
        <f>IF(F322="","",VLOOKUP(F322,框架条目清单!A:K,7,FALSE))</f>
        <v/>
      </c>
      <c r="U322" s="216" t="str">
        <f>IF(F322="","",VLOOKUP(F322,框架条目清单!A:K,8,FALSE))</f>
        <v/>
      </c>
      <c r="V322" s="216" t="str">
        <f>IF(F322="","",VLOOKUP(F322,框架条目清单!A:K,9,FALSE))</f>
        <v/>
      </c>
    </row>
    <row r="323" spans="1:22">
      <c r="A323" s="216" t="str">
        <f>IF(AND('2.报价结算清单'!$P329&gt;0,'2.报价结算清单'!$B329&lt;&gt;0,'2.报价结算清单'!$F329&lt;&gt;0),'2.报价结算清单'!$F329,"")</f>
        <v/>
      </c>
      <c r="B323" s="216" t="str">
        <f>_xlfn.IFNA(VLOOKUP(A323,'3.框架内物料'!$A:$I,3,0),A323)</f>
        <v/>
      </c>
      <c r="C323" s="216" t="str">
        <f>IF(AND('2.报价结算清单'!$P329&gt;0,'2.报价结算清单'!$B329&lt;&gt;0,'2.报价结算清单'!C329&lt;&gt;0),'2.报价结算清单'!C329,"")</f>
        <v/>
      </c>
      <c r="D323" s="216" t="str">
        <f>IF(AND('2.报价结算清单'!$P329&gt;0,'2.报价结算清单'!$B329&lt;&gt;0,'2.报价结算清单'!D329&lt;&gt;0),'2.报价结算清单'!D329,"")</f>
        <v/>
      </c>
      <c r="E323" s="216" t="str">
        <f>IF(AND('2.报价结算清单'!$P329&gt;0,'2.报价结算清单'!$B329&lt;&gt;0,'2.报价结算清单'!E329&lt;&gt;0),'2.报价结算清单'!E329,"")</f>
        <v/>
      </c>
      <c r="F323" s="233" t="str">
        <f>_xlfn.IFNA(IF($A323="","",IF(VLOOKUP($A323,'3.框架内物料'!$A:$I,2,0)="","",VLOOKUP($A323,'3.框架内物料'!$A:$I,2,0))),"")</f>
        <v/>
      </c>
      <c r="G323" s="214" t="str">
        <f>IF(AND('2.报价结算清单'!$P329&gt;0,'2.报价结算清单'!$B329&lt;&gt;0,'2.报价结算清单'!H329&lt;&gt;0),'2.报价结算清单'!H329,"")</f>
        <v/>
      </c>
      <c r="H323" s="234" t="str">
        <f>IF(AND('2.报价结算清单'!$P329&gt;0,'2.报价结算清单'!$B329&lt;&gt;0,'2.报价结算清单'!$F329&lt;&gt;0),'2.报价结算清单'!J329,"")</f>
        <v/>
      </c>
      <c r="I323" s="233" t="str">
        <f>IF(AND('2.报价结算清单'!$P329&gt;0,'2.报价结算清单'!$B329&lt;&gt;0,'2.报价结算清单'!$F329&lt;&gt;0),'2.报价结算清单'!L329,"")</f>
        <v/>
      </c>
      <c r="J323" s="233" t="str">
        <f>IF(AND('2.报价结算清单'!$P329&gt;0,'2.报价结算清单'!$B329&lt;&gt;0,'2.报价结算清单'!I329&lt;&gt;0),'2.报价结算清单'!I329,"")</f>
        <v/>
      </c>
      <c r="K323" s="233" t="str">
        <f>IF(AND('2.报价结算清单'!$P329&gt;0,'2.报价结算清单'!$B329&lt;&gt;0,'2.报价结算清单'!$F329&lt;&gt;0),'2.报价结算清单'!N329,"")</f>
        <v/>
      </c>
      <c r="L323" s="233" t="str">
        <f>IF(AND('2.报价结算清单'!$P329&gt;0,'2.报价结算清单'!$B329&lt;&gt;0,'2.报价结算清单'!I329&lt;&gt;0),"天","")</f>
        <v/>
      </c>
      <c r="M323" s="236" t="str">
        <f t="shared" si="12"/>
        <v/>
      </c>
      <c r="N323" s="216" t="str">
        <f t="shared" si="13"/>
        <v/>
      </c>
      <c r="O323" s="216" t="str">
        <f>IF(AND('2.报价结算清单'!$P329&gt;0,'2.报价结算清单'!$B329&lt;&gt;0,'2.报价结算清单'!S329&lt;&gt;0),'2.报价结算清单'!S329,"")</f>
        <v/>
      </c>
      <c r="P323" s="216" t="str">
        <f>IF(AND('2.报价结算清单'!$P329&gt;0,'2.报价结算清单'!$B329&lt;&gt;0,'2.报价结算清单'!T329&lt;&gt;0),'2.报价结算清单'!T329,"")</f>
        <v/>
      </c>
      <c r="Q323" s="216" t="str">
        <f>IF(F323="",J323,VLOOKUP(F323,框架条目清单!A:K,4,FALSE))</f>
        <v/>
      </c>
      <c r="R323" s="237" t="str">
        <f>IF($A323="","",'2.报价结算清单'!$K$86)</f>
        <v/>
      </c>
      <c r="S323" s="236" t="str">
        <f>IF($A323="","",'2.报价结算清单'!$E$86)</f>
        <v/>
      </c>
      <c r="T323" s="216" t="str">
        <f>IF(F323="","",VLOOKUP(F323,框架条目清单!A:K,7,FALSE))</f>
        <v/>
      </c>
      <c r="U323" s="216" t="str">
        <f>IF(F323="","",VLOOKUP(F323,框架条目清单!A:K,8,FALSE))</f>
        <v/>
      </c>
      <c r="V323" s="216" t="str">
        <f>IF(F323="","",VLOOKUP(F323,框架条目清单!A:K,9,FALSE))</f>
        <v/>
      </c>
    </row>
    <row r="324" spans="1:22">
      <c r="A324" s="216" t="str">
        <f>IF(AND('2.报价结算清单'!$P330&gt;0,'2.报价结算清单'!$B330&lt;&gt;0,'2.报价结算清单'!$F330&lt;&gt;0),'2.报价结算清单'!$F330,"")</f>
        <v/>
      </c>
      <c r="B324" s="216" t="str">
        <f>_xlfn.IFNA(VLOOKUP(A324,'3.框架内物料'!$A:$I,3,0),A324)</f>
        <v/>
      </c>
      <c r="C324" s="216" t="str">
        <f>IF(AND('2.报价结算清单'!$P330&gt;0,'2.报价结算清单'!$B330&lt;&gt;0,'2.报价结算清单'!C330&lt;&gt;0),'2.报价结算清单'!C330,"")</f>
        <v/>
      </c>
      <c r="D324" s="216" t="str">
        <f>IF(AND('2.报价结算清单'!$P330&gt;0,'2.报价结算清单'!$B330&lt;&gt;0,'2.报价结算清单'!D330&lt;&gt;0),'2.报价结算清单'!D330,"")</f>
        <v/>
      </c>
      <c r="E324" s="216" t="str">
        <f>IF(AND('2.报价结算清单'!$P330&gt;0,'2.报价结算清单'!$B330&lt;&gt;0,'2.报价结算清单'!E330&lt;&gt;0),'2.报价结算清单'!E330,"")</f>
        <v/>
      </c>
      <c r="F324" s="233" t="str">
        <f>_xlfn.IFNA(IF($A324="","",IF(VLOOKUP($A324,'3.框架内物料'!$A:$I,2,0)="","",VLOOKUP($A324,'3.框架内物料'!$A:$I,2,0))),"")</f>
        <v/>
      </c>
      <c r="G324" s="214" t="str">
        <f>IF(AND('2.报价结算清单'!$P330&gt;0,'2.报价结算清单'!$B330&lt;&gt;0,'2.报价结算清单'!H330&lt;&gt;0),'2.报价结算清单'!H330,"")</f>
        <v/>
      </c>
      <c r="H324" s="234" t="str">
        <f>IF(AND('2.报价结算清单'!$P330&gt;0,'2.报价结算清单'!$B330&lt;&gt;0,'2.报价结算清单'!$F330&lt;&gt;0),'2.报价结算清单'!J330,"")</f>
        <v/>
      </c>
      <c r="I324" s="233" t="str">
        <f>IF(AND('2.报价结算清单'!$P330&gt;0,'2.报价结算清单'!$B330&lt;&gt;0,'2.报价结算清单'!$F330&lt;&gt;0),'2.报价结算清单'!L330,"")</f>
        <v/>
      </c>
      <c r="J324" s="233" t="str">
        <f>IF(AND('2.报价结算清单'!$P330&gt;0,'2.报价结算清单'!$B330&lt;&gt;0,'2.报价结算清单'!I330&lt;&gt;0),'2.报价结算清单'!I330,"")</f>
        <v/>
      </c>
      <c r="K324" s="233" t="str">
        <f>IF(AND('2.报价结算清单'!$P330&gt;0,'2.报价结算清单'!$B330&lt;&gt;0,'2.报价结算清单'!$F330&lt;&gt;0),'2.报价结算清单'!N330,"")</f>
        <v/>
      </c>
      <c r="L324" s="233" t="str">
        <f>IF(AND('2.报价结算清单'!$P330&gt;0,'2.报价结算清单'!$B330&lt;&gt;0,'2.报价结算清单'!I330&lt;&gt;0),"天","")</f>
        <v/>
      </c>
      <c r="M324" s="236" t="str">
        <f t="shared" si="12"/>
        <v/>
      </c>
      <c r="N324" s="216" t="str">
        <f t="shared" si="13"/>
        <v/>
      </c>
      <c r="O324" s="216" t="str">
        <f>IF(AND('2.报价结算清单'!$P330&gt;0,'2.报价结算清单'!$B330&lt;&gt;0,'2.报价结算清单'!S330&lt;&gt;0),'2.报价结算清单'!S330,"")</f>
        <v/>
      </c>
      <c r="P324" s="216" t="str">
        <f>IF(AND('2.报价结算清单'!$P330&gt;0,'2.报价结算清单'!$B330&lt;&gt;0,'2.报价结算清单'!T330&lt;&gt;0),'2.报价结算清单'!T330,"")</f>
        <v/>
      </c>
      <c r="Q324" s="216" t="str">
        <f>IF(F324="",J324,VLOOKUP(F324,框架条目清单!A:K,4,FALSE))</f>
        <v/>
      </c>
      <c r="R324" s="237" t="str">
        <f>IF($A324="","",'2.报价结算清单'!$K$86)</f>
        <v/>
      </c>
      <c r="S324" s="236" t="str">
        <f>IF($A324="","",'2.报价结算清单'!$E$86)</f>
        <v/>
      </c>
      <c r="T324" s="216" t="str">
        <f>IF(F324="","",VLOOKUP(F324,框架条目清单!A:K,7,FALSE))</f>
        <v/>
      </c>
      <c r="U324" s="216" t="str">
        <f>IF(F324="","",VLOOKUP(F324,框架条目清单!A:K,8,FALSE))</f>
        <v/>
      </c>
      <c r="V324" s="216" t="str">
        <f>IF(F324="","",VLOOKUP(F324,框架条目清单!A:K,9,FALSE))</f>
        <v/>
      </c>
    </row>
    <row r="325" spans="1:22">
      <c r="A325" s="216" t="str">
        <f>IF(AND('2.报价结算清单'!$P331&gt;0,'2.报价结算清单'!$B331&lt;&gt;0,'2.报价结算清单'!$F331&lt;&gt;0),'2.报价结算清单'!$F331,"")</f>
        <v/>
      </c>
      <c r="B325" s="216" t="str">
        <f>_xlfn.IFNA(VLOOKUP(A325,'3.框架内物料'!$A:$I,3,0),A325)</f>
        <v/>
      </c>
      <c r="C325" s="216" t="str">
        <f>IF(AND('2.报价结算清单'!$P331&gt;0,'2.报价结算清单'!$B331&lt;&gt;0,'2.报价结算清单'!C331&lt;&gt;0),'2.报价结算清单'!C331,"")</f>
        <v/>
      </c>
      <c r="D325" s="216" t="str">
        <f>IF(AND('2.报价结算清单'!$P331&gt;0,'2.报价结算清单'!$B331&lt;&gt;0,'2.报价结算清单'!D331&lt;&gt;0),'2.报价结算清单'!D331,"")</f>
        <v/>
      </c>
      <c r="E325" s="216" t="str">
        <f>IF(AND('2.报价结算清单'!$P331&gt;0,'2.报价结算清单'!$B331&lt;&gt;0,'2.报价结算清单'!E331&lt;&gt;0),'2.报价结算清单'!E331,"")</f>
        <v/>
      </c>
      <c r="F325" s="233" t="str">
        <f>_xlfn.IFNA(IF($A325="","",IF(VLOOKUP($A325,'3.框架内物料'!$A:$I,2,0)="","",VLOOKUP($A325,'3.框架内物料'!$A:$I,2,0))),"")</f>
        <v/>
      </c>
      <c r="G325" s="214" t="str">
        <f>IF(AND('2.报价结算清单'!$P331&gt;0,'2.报价结算清单'!$B331&lt;&gt;0,'2.报价结算清单'!H331&lt;&gt;0),'2.报价结算清单'!H331,"")</f>
        <v/>
      </c>
      <c r="H325" s="234" t="str">
        <f>IF(AND('2.报价结算清单'!$P331&gt;0,'2.报价结算清单'!$B331&lt;&gt;0,'2.报价结算清单'!$F331&lt;&gt;0),'2.报价结算清单'!J331,"")</f>
        <v/>
      </c>
      <c r="I325" s="233" t="str">
        <f>IF(AND('2.报价结算清单'!$P331&gt;0,'2.报价结算清单'!$B331&lt;&gt;0,'2.报价结算清单'!$F331&lt;&gt;0),'2.报价结算清单'!L331,"")</f>
        <v/>
      </c>
      <c r="J325" s="233" t="str">
        <f>IF(AND('2.报价结算清单'!$P331&gt;0,'2.报价结算清单'!$B331&lt;&gt;0,'2.报价结算清单'!I331&lt;&gt;0),'2.报价结算清单'!I331,"")</f>
        <v/>
      </c>
      <c r="K325" s="233" t="str">
        <f>IF(AND('2.报价结算清单'!$P331&gt;0,'2.报价结算清单'!$B331&lt;&gt;0,'2.报价结算清单'!$F331&lt;&gt;0),'2.报价结算清单'!N331,"")</f>
        <v/>
      </c>
      <c r="L325" s="233" t="str">
        <f>IF(AND('2.报价结算清单'!$P331&gt;0,'2.报价结算清单'!$B331&lt;&gt;0,'2.报价结算清单'!I331&lt;&gt;0),"天","")</f>
        <v/>
      </c>
      <c r="M325" s="236" t="str">
        <f t="shared" si="12"/>
        <v/>
      </c>
      <c r="N325" s="216" t="str">
        <f t="shared" si="13"/>
        <v/>
      </c>
      <c r="O325" s="216" t="str">
        <f>IF(AND('2.报价结算清单'!$P331&gt;0,'2.报价结算清单'!$B331&lt;&gt;0,'2.报价结算清单'!S331&lt;&gt;0),'2.报价结算清单'!S331,"")</f>
        <v/>
      </c>
      <c r="P325" s="216" t="str">
        <f>IF(AND('2.报价结算清单'!$P331&gt;0,'2.报价结算清单'!$B331&lt;&gt;0,'2.报价结算清单'!T331&lt;&gt;0),'2.报价结算清单'!T331,"")</f>
        <v/>
      </c>
      <c r="Q325" s="216" t="str">
        <f>IF(F325="",J325,VLOOKUP(F325,框架条目清单!A:K,4,FALSE))</f>
        <v/>
      </c>
      <c r="R325" s="237" t="str">
        <f>IF($A325="","",'2.报价结算清单'!$K$86)</f>
        <v/>
      </c>
      <c r="S325" s="236" t="str">
        <f>IF($A325="","",'2.报价结算清单'!$E$86)</f>
        <v/>
      </c>
      <c r="T325" s="216" t="str">
        <f>IF(F325="","",VLOOKUP(F325,框架条目清单!A:K,7,FALSE))</f>
        <v/>
      </c>
      <c r="U325" s="216" t="str">
        <f>IF(F325="","",VLOOKUP(F325,框架条目清单!A:K,8,FALSE))</f>
        <v/>
      </c>
      <c r="V325" s="216" t="str">
        <f>IF(F325="","",VLOOKUP(F325,框架条目清单!A:K,9,FALSE))</f>
        <v/>
      </c>
    </row>
    <row r="326" spans="1:22">
      <c r="A326" s="216" t="str">
        <f>IF(AND('2.报价结算清单'!$P332&gt;0,'2.报价结算清单'!$B332&lt;&gt;0,'2.报价结算清单'!$F332&lt;&gt;0),'2.报价结算清单'!$F332,"")</f>
        <v/>
      </c>
      <c r="B326" s="216" t="str">
        <f>_xlfn.IFNA(VLOOKUP(A326,'3.框架内物料'!$A:$I,3,0),A326)</f>
        <v/>
      </c>
      <c r="C326" s="216" t="str">
        <f>IF(AND('2.报价结算清单'!$P332&gt;0,'2.报价结算清单'!$B332&lt;&gt;0,'2.报价结算清单'!C332&lt;&gt;0),'2.报价结算清单'!C332,"")</f>
        <v/>
      </c>
      <c r="D326" s="216" t="str">
        <f>IF(AND('2.报价结算清单'!$P332&gt;0,'2.报价结算清单'!$B332&lt;&gt;0,'2.报价结算清单'!D332&lt;&gt;0),'2.报价结算清单'!D332,"")</f>
        <v/>
      </c>
      <c r="E326" s="216" t="str">
        <f>IF(AND('2.报价结算清单'!$P332&gt;0,'2.报价结算清单'!$B332&lt;&gt;0,'2.报价结算清单'!E332&lt;&gt;0),'2.报价结算清单'!E332,"")</f>
        <v/>
      </c>
      <c r="F326" s="233" t="str">
        <f>_xlfn.IFNA(IF($A326="","",IF(VLOOKUP($A326,'3.框架内物料'!$A:$I,2,0)="","",VLOOKUP($A326,'3.框架内物料'!$A:$I,2,0))),"")</f>
        <v/>
      </c>
      <c r="G326" s="214" t="str">
        <f>IF(AND('2.报价结算清单'!$P332&gt;0,'2.报价结算清单'!$B332&lt;&gt;0,'2.报价结算清单'!H332&lt;&gt;0),'2.报价结算清单'!H332,"")</f>
        <v/>
      </c>
      <c r="H326" s="234" t="str">
        <f>IF(AND('2.报价结算清单'!$P332&gt;0,'2.报价结算清单'!$B332&lt;&gt;0,'2.报价结算清单'!$F332&lt;&gt;0),'2.报价结算清单'!J332,"")</f>
        <v/>
      </c>
      <c r="I326" s="233" t="str">
        <f>IF(AND('2.报价结算清单'!$P332&gt;0,'2.报价结算清单'!$B332&lt;&gt;0,'2.报价结算清单'!$F332&lt;&gt;0),'2.报价结算清单'!L332,"")</f>
        <v/>
      </c>
      <c r="J326" s="233" t="str">
        <f>IF(AND('2.报价结算清单'!$P332&gt;0,'2.报价结算清单'!$B332&lt;&gt;0,'2.报价结算清单'!I332&lt;&gt;0),'2.报价结算清单'!I332,"")</f>
        <v/>
      </c>
      <c r="K326" s="233" t="str">
        <f>IF(AND('2.报价结算清单'!$P332&gt;0,'2.报价结算清单'!$B332&lt;&gt;0,'2.报价结算清单'!$F332&lt;&gt;0),'2.报价结算清单'!N332,"")</f>
        <v/>
      </c>
      <c r="L326" s="233" t="str">
        <f>IF(AND('2.报价结算清单'!$P332&gt;0,'2.报价结算清单'!$B332&lt;&gt;0,'2.报价结算清单'!I332&lt;&gt;0),"天","")</f>
        <v/>
      </c>
      <c r="M326" s="236" t="str">
        <f t="shared" si="12"/>
        <v/>
      </c>
      <c r="N326" s="216" t="str">
        <f t="shared" si="13"/>
        <v/>
      </c>
      <c r="O326" s="216" t="str">
        <f>IF(AND('2.报价结算清单'!$P332&gt;0,'2.报价结算清单'!$B332&lt;&gt;0,'2.报价结算清单'!S332&lt;&gt;0),'2.报价结算清单'!S332,"")</f>
        <v/>
      </c>
      <c r="P326" s="216" t="str">
        <f>IF(AND('2.报价结算清单'!$P332&gt;0,'2.报价结算清单'!$B332&lt;&gt;0,'2.报价结算清单'!T332&lt;&gt;0),'2.报价结算清单'!T332,"")</f>
        <v/>
      </c>
      <c r="Q326" s="216" t="str">
        <f>IF(F326="",J326,VLOOKUP(F326,框架条目清单!A:K,4,FALSE))</f>
        <v/>
      </c>
      <c r="R326" s="237" t="str">
        <f>IF($A326="","",'2.报价结算清单'!$K$86)</f>
        <v/>
      </c>
      <c r="S326" s="236" t="str">
        <f>IF($A326="","",'2.报价结算清单'!$E$86)</f>
        <v/>
      </c>
      <c r="T326" s="216" t="str">
        <f>IF(F326="","",VLOOKUP(F326,框架条目清单!A:K,7,FALSE))</f>
        <v/>
      </c>
      <c r="U326" s="216" t="str">
        <f>IF(F326="","",VLOOKUP(F326,框架条目清单!A:K,8,FALSE))</f>
        <v/>
      </c>
      <c r="V326" s="216" t="str">
        <f>IF(F326="","",VLOOKUP(F326,框架条目清单!A:K,9,FALSE))</f>
        <v/>
      </c>
    </row>
    <row r="327" spans="1:22">
      <c r="A327" s="216" t="str">
        <f>IF(AND('2.报价结算清单'!$P333&gt;0,'2.报价结算清单'!$B333&lt;&gt;0,'2.报价结算清单'!$F333&lt;&gt;0),'2.报价结算清单'!$F333,"")</f>
        <v/>
      </c>
      <c r="B327" s="216" t="str">
        <f>_xlfn.IFNA(VLOOKUP(A327,'3.框架内物料'!$A:$I,3,0),A327)</f>
        <v/>
      </c>
      <c r="C327" s="216" t="str">
        <f>IF(AND('2.报价结算清单'!$P333&gt;0,'2.报价结算清单'!$B333&lt;&gt;0,'2.报价结算清单'!C333&lt;&gt;0),'2.报价结算清单'!C333,"")</f>
        <v/>
      </c>
      <c r="D327" s="216" t="str">
        <f>IF(AND('2.报价结算清单'!$P333&gt;0,'2.报价结算清单'!$B333&lt;&gt;0,'2.报价结算清单'!D333&lt;&gt;0),'2.报价结算清单'!D333,"")</f>
        <v/>
      </c>
      <c r="E327" s="216" t="str">
        <f>IF(AND('2.报价结算清单'!$P333&gt;0,'2.报价结算清单'!$B333&lt;&gt;0,'2.报价结算清单'!E333&lt;&gt;0),'2.报价结算清单'!E333,"")</f>
        <v/>
      </c>
      <c r="F327" s="233" t="str">
        <f>_xlfn.IFNA(IF($A327="","",IF(VLOOKUP($A327,'3.框架内物料'!$A:$I,2,0)="","",VLOOKUP($A327,'3.框架内物料'!$A:$I,2,0))),"")</f>
        <v/>
      </c>
      <c r="G327" s="214" t="str">
        <f>IF(AND('2.报价结算清单'!$P333&gt;0,'2.报价结算清单'!$B333&lt;&gt;0,'2.报价结算清单'!H333&lt;&gt;0),'2.报价结算清单'!H333,"")</f>
        <v/>
      </c>
      <c r="H327" s="234" t="str">
        <f>IF(AND('2.报价结算清单'!$P333&gt;0,'2.报价结算清单'!$B333&lt;&gt;0,'2.报价结算清单'!$F333&lt;&gt;0),'2.报价结算清单'!J333,"")</f>
        <v/>
      </c>
      <c r="I327" s="233" t="str">
        <f>IF(AND('2.报价结算清单'!$P333&gt;0,'2.报价结算清单'!$B333&lt;&gt;0,'2.报价结算清单'!$F333&lt;&gt;0),'2.报价结算清单'!L333,"")</f>
        <v/>
      </c>
      <c r="J327" s="233" t="str">
        <f>IF(AND('2.报价结算清单'!$P333&gt;0,'2.报价结算清单'!$B333&lt;&gt;0,'2.报价结算清单'!I333&lt;&gt;0),'2.报价结算清单'!I333,"")</f>
        <v/>
      </c>
      <c r="K327" s="233" t="str">
        <f>IF(AND('2.报价结算清单'!$P333&gt;0,'2.报价结算清单'!$B333&lt;&gt;0,'2.报价结算清单'!$F333&lt;&gt;0),'2.报价结算清单'!N333,"")</f>
        <v/>
      </c>
      <c r="L327" s="233" t="str">
        <f>IF(AND('2.报价结算清单'!$P333&gt;0,'2.报价结算清单'!$B333&lt;&gt;0,'2.报价结算清单'!I333&lt;&gt;0),"天","")</f>
        <v/>
      </c>
      <c r="M327" s="236" t="str">
        <f t="shared" si="12"/>
        <v/>
      </c>
      <c r="N327" s="216" t="str">
        <f t="shared" si="13"/>
        <v/>
      </c>
      <c r="O327" s="216" t="str">
        <f>IF(AND('2.报价结算清单'!$P333&gt;0,'2.报价结算清单'!$B333&lt;&gt;0,'2.报价结算清单'!S333&lt;&gt;0),'2.报价结算清单'!S333,"")</f>
        <v/>
      </c>
      <c r="P327" s="216" t="str">
        <f>IF(AND('2.报价结算清单'!$P333&gt;0,'2.报价结算清单'!$B333&lt;&gt;0,'2.报价结算清单'!T333&lt;&gt;0),'2.报价结算清单'!T333,"")</f>
        <v/>
      </c>
      <c r="Q327" s="216" t="str">
        <f>IF(F327="",J327,VLOOKUP(F327,框架条目清单!A:K,4,FALSE))</f>
        <v/>
      </c>
      <c r="R327" s="237" t="str">
        <f>IF($A327="","",'2.报价结算清单'!$K$86)</f>
        <v/>
      </c>
      <c r="S327" s="236" t="str">
        <f>IF($A327="","",'2.报价结算清单'!$E$86)</f>
        <v/>
      </c>
      <c r="T327" s="216" t="str">
        <f>IF(F327="","",VLOOKUP(F327,框架条目清单!A:K,7,FALSE))</f>
        <v/>
      </c>
      <c r="U327" s="216" t="str">
        <f>IF(F327="","",VLOOKUP(F327,框架条目清单!A:K,8,FALSE))</f>
        <v/>
      </c>
      <c r="V327" s="216" t="str">
        <f>IF(F327="","",VLOOKUP(F327,框架条目清单!A:K,9,FALSE))</f>
        <v/>
      </c>
    </row>
    <row r="328" spans="1:22">
      <c r="A328" s="216" t="str">
        <f>IF(AND('2.报价结算清单'!$P334&gt;0,'2.报价结算清单'!$B334&lt;&gt;0,'2.报价结算清单'!$F334&lt;&gt;0),'2.报价结算清单'!$F334,"")</f>
        <v/>
      </c>
      <c r="B328" s="216" t="str">
        <f>_xlfn.IFNA(VLOOKUP(A328,'3.框架内物料'!$A:$I,3,0),A328)</f>
        <v/>
      </c>
      <c r="C328" s="216" t="str">
        <f>IF(AND('2.报价结算清单'!$P334&gt;0,'2.报价结算清单'!$B334&lt;&gt;0,'2.报价结算清单'!C334&lt;&gt;0),'2.报价结算清单'!C334,"")</f>
        <v/>
      </c>
      <c r="D328" s="216" t="str">
        <f>IF(AND('2.报价结算清单'!$P334&gt;0,'2.报价结算清单'!$B334&lt;&gt;0,'2.报价结算清单'!D334&lt;&gt;0),'2.报价结算清单'!D334,"")</f>
        <v/>
      </c>
      <c r="E328" s="216" t="str">
        <f>IF(AND('2.报价结算清单'!$P334&gt;0,'2.报价结算清单'!$B334&lt;&gt;0,'2.报价结算清单'!E334&lt;&gt;0),'2.报价结算清单'!E334,"")</f>
        <v/>
      </c>
      <c r="F328" s="233" t="str">
        <f>_xlfn.IFNA(IF($A328="","",IF(VLOOKUP($A328,'3.框架内物料'!$A:$I,2,0)="","",VLOOKUP($A328,'3.框架内物料'!$A:$I,2,0))),"")</f>
        <v/>
      </c>
      <c r="G328" s="214" t="str">
        <f>IF(AND('2.报价结算清单'!$P334&gt;0,'2.报价结算清单'!$B334&lt;&gt;0,'2.报价结算清单'!H334&lt;&gt;0),'2.报价结算清单'!H334,"")</f>
        <v/>
      </c>
      <c r="H328" s="234" t="str">
        <f>IF(AND('2.报价结算清单'!$P334&gt;0,'2.报价结算清单'!$B334&lt;&gt;0,'2.报价结算清单'!$F334&lt;&gt;0),'2.报价结算清单'!J334,"")</f>
        <v/>
      </c>
      <c r="I328" s="233" t="str">
        <f>IF(AND('2.报价结算清单'!$P334&gt;0,'2.报价结算清单'!$B334&lt;&gt;0,'2.报价结算清单'!$F334&lt;&gt;0),'2.报价结算清单'!L334,"")</f>
        <v/>
      </c>
      <c r="J328" s="233" t="str">
        <f>IF(AND('2.报价结算清单'!$P334&gt;0,'2.报价结算清单'!$B334&lt;&gt;0,'2.报价结算清单'!I334&lt;&gt;0),'2.报价结算清单'!I334,"")</f>
        <v/>
      </c>
      <c r="K328" s="233" t="str">
        <f>IF(AND('2.报价结算清单'!$P334&gt;0,'2.报价结算清单'!$B334&lt;&gt;0,'2.报价结算清单'!$F334&lt;&gt;0),'2.报价结算清单'!N334,"")</f>
        <v/>
      </c>
      <c r="L328" s="233" t="str">
        <f>IF(AND('2.报价结算清单'!$P334&gt;0,'2.报价结算清单'!$B334&lt;&gt;0,'2.报价结算清单'!I334&lt;&gt;0),"天","")</f>
        <v/>
      </c>
      <c r="M328" s="236" t="str">
        <f t="shared" ref="M328:M391" si="14">IF(A328="框架外物料","框架外",IF(A328="据实结算","据实结算",IF(A328="","","框架内")))</f>
        <v/>
      </c>
      <c r="N328" s="216" t="str">
        <f t="shared" ref="N328:N391" si="15">IFERROR(IF(H328*I328*K328=0,"",H328*I328*K328),"")</f>
        <v/>
      </c>
      <c r="O328" s="216" t="str">
        <f>IF(AND('2.报价结算清单'!$P334&gt;0,'2.报价结算清单'!$B334&lt;&gt;0,'2.报价结算清单'!S334&lt;&gt;0),'2.报价结算清单'!S334,"")</f>
        <v/>
      </c>
      <c r="P328" s="216" t="str">
        <f>IF(AND('2.报价结算清单'!$P334&gt;0,'2.报价结算清单'!$B334&lt;&gt;0,'2.报价结算清单'!T334&lt;&gt;0),'2.报价结算清单'!T334,"")</f>
        <v/>
      </c>
      <c r="Q328" s="216" t="str">
        <f>IF(F328="",J328,VLOOKUP(F328,框架条目清单!A:K,4,FALSE))</f>
        <v/>
      </c>
      <c r="R328" s="237" t="str">
        <f>IF($A328="","",'2.报价结算清单'!$K$86)</f>
        <v/>
      </c>
      <c r="S328" s="236" t="str">
        <f>IF($A328="","",'2.报价结算清单'!$E$86)</f>
        <v/>
      </c>
      <c r="T328" s="216" t="str">
        <f>IF(F328="","",VLOOKUP(F328,框架条目清单!A:K,7,FALSE))</f>
        <v/>
      </c>
      <c r="U328" s="216" t="str">
        <f>IF(F328="","",VLOOKUP(F328,框架条目清单!A:K,8,FALSE))</f>
        <v/>
      </c>
      <c r="V328" s="216" t="str">
        <f>IF(F328="","",VLOOKUP(F328,框架条目清单!A:K,9,FALSE))</f>
        <v/>
      </c>
    </row>
    <row r="329" spans="1:22">
      <c r="A329" s="216" t="str">
        <f>IF(AND('2.报价结算清单'!$P335&gt;0,'2.报价结算清单'!$B335&lt;&gt;0,'2.报价结算清单'!$F335&lt;&gt;0),'2.报价结算清单'!$F335,"")</f>
        <v/>
      </c>
      <c r="B329" s="216" t="str">
        <f>_xlfn.IFNA(VLOOKUP(A329,'3.框架内物料'!$A:$I,3,0),A329)</f>
        <v/>
      </c>
      <c r="C329" s="216" t="str">
        <f>IF(AND('2.报价结算清单'!$P335&gt;0,'2.报价结算清单'!$B335&lt;&gt;0,'2.报价结算清单'!C335&lt;&gt;0),'2.报价结算清单'!C335,"")</f>
        <v/>
      </c>
      <c r="D329" s="216" t="str">
        <f>IF(AND('2.报价结算清单'!$P335&gt;0,'2.报价结算清单'!$B335&lt;&gt;0,'2.报价结算清单'!D335&lt;&gt;0),'2.报价结算清单'!D335,"")</f>
        <v/>
      </c>
      <c r="E329" s="216" t="str">
        <f>IF(AND('2.报价结算清单'!$P335&gt;0,'2.报价结算清单'!$B335&lt;&gt;0,'2.报价结算清单'!E335&lt;&gt;0),'2.报价结算清单'!E335,"")</f>
        <v/>
      </c>
      <c r="F329" s="233" t="str">
        <f>_xlfn.IFNA(IF($A329="","",IF(VLOOKUP($A329,'3.框架内物料'!$A:$I,2,0)="","",VLOOKUP($A329,'3.框架内物料'!$A:$I,2,0))),"")</f>
        <v/>
      </c>
      <c r="G329" s="214" t="str">
        <f>IF(AND('2.报价结算清单'!$P335&gt;0,'2.报价结算清单'!$B335&lt;&gt;0,'2.报价结算清单'!H335&lt;&gt;0),'2.报价结算清单'!H335,"")</f>
        <v/>
      </c>
      <c r="H329" s="234" t="str">
        <f>IF(AND('2.报价结算清单'!$P335&gt;0,'2.报价结算清单'!$B335&lt;&gt;0,'2.报价结算清单'!$F335&lt;&gt;0),'2.报价结算清单'!J335,"")</f>
        <v/>
      </c>
      <c r="I329" s="233" t="str">
        <f>IF(AND('2.报价结算清单'!$P335&gt;0,'2.报价结算清单'!$B335&lt;&gt;0,'2.报价结算清单'!$F335&lt;&gt;0),'2.报价结算清单'!L335,"")</f>
        <v/>
      </c>
      <c r="J329" s="233" t="str">
        <f>IF(AND('2.报价结算清单'!$P335&gt;0,'2.报价结算清单'!$B335&lt;&gt;0,'2.报价结算清单'!I335&lt;&gt;0),'2.报价结算清单'!I335,"")</f>
        <v/>
      </c>
      <c r="K329" s="233" t="str">
        <f>IF(AND('2.报价结算清单'!$P335&gt;0,'2.报价结算清单'!$B335&lt;&gt;0,'2.报价结算清单'!$F335&lt;&gt;0),'2.报价结算清单'!N335,"")</f>
        <v/>
      </c>
      <c r="L329" s="233" t="str">
        <f>IF(AND('2.报价结算清单'!$P335&gt;0,'2.报价结算清单'!$B335&lt;&gt;0,'2.报价结算清单'!I335&lt;&gt;0),"天","")</f>
        <v/>
      </c>
      <c r="M329" s="236" t="str">
        <f t="shared" si="14"/>
        <v/>
      </c>
      <c r="N329" s="216" t="str">
        <f t="shared" si="15"/>
        <v/>
      </c>
      <c r="O329" s="216" t="str">
        <f>IF(AND('2.报价结算清单'!$P335&gt;0,'2.报价结算清单'!$B335&lt;&gt;0,'2.报价结算清单'!S335&lt;&gt;0),'2.报价结算清单'!S335,"")</f>
        <v/>
      </c>
      <c r="P329" s="216" t="str">
        <f>IF(AND('2.报价结算清单'!$P335&gt;0,'2.报价结算清单'!$B335&lt;&gt;0,'2.报价结算清单'!T335&lt;&gt;0),'2.报价结算清单'!T335,"")</f>
        <v/>
      </c>
      <c r="Q329" s="216" t="str">
        <f>IF(F329="",J329,VLOOKUP(F329,框架条目清单!A:K,4,FALSE))</f>
        <v/>
      </c>
      <c r="R329" s="237" t="str">
        <f>IF($A329="","",'2.报价结算清单'!$K$86)</f>
        <v/>
      </c>
      <c r="S329" s="236" t="str">
        <f>IF($A329="","",'2.报价结算清单'!$E$86)</f>
        <v/>
      </c>
      <c r="T329" s="216" t="str">
        <f>IF(F329="","",VLOOKUP(F329,框架条目清单!A:K,7,FALSE))</f>
        <v/>
      </c>
      <c r="U329" s="216" t="str">
        <f>IF(F329="","",VLOOKUP(F329,框架条目清单!A:K,8,FALSE))</f>
        <v/>
      </c>
      <c r="V329" s="216" t="str">
        <f>IF(F329="","",VLOOKUP(F329,框架条目清单!A:K,9,FALSE))</f>
        <v/>
      </c>
    </row>
    <row r="330" spans="1:22">
      <c r="A330" s="216" t="str">
        <f>IF(AND('2.报价结算清单'!$P336&gt;0,'2.报价结算清单'!$B336&lt;&gt;0,'2.报价结算清单'!$F336&lt;&gt;0),'2.报价结算清单'!$F336,"")</f>
        <v/>
      </c>
      <c r="B330" s="216" t="str">
        <f>_xlfn.IFNA(VLOOKUP(A330,'3.框架内物料'!$A:$I,3,0),A330)</f>
        <v/>
      </c>
      <c r="C330" s="216" t="str">
        <f>IF(AND('2.报价结算清单'!$P336&gt;0,'2.报价结算清单'!$B336&lt;&gt;0,'2.报价结算清单'!C336&lt;&gt;0),'2.报价结算清单'!C336,"")</f>
        <v/>
      </c>
      <c r="D330" s="216" t="str">
        <f>IF(AND('2.报价结算清单'!$P336&gt;0,'2.报价结算清单'!$B336&lt;&gt;0,'2.报价结算清单'!D336&lt;&gt;0),'2.报价结算清单'!D336,"")</f>
        <v/>
      </c>
      <c r="E330" s="216" t="str">
        <f>IF(AND('2.报价结算清单'!$P336&gt;0,'2.报价结算清单'!$B336&lt;&gt;0,'2.报价结算清单'!E336&lt;&gt;0),'2.报价结算清单'!E336,"")</f>
        <v/>
      </c>
      <c r="F330" s="233" t="str">
        <f>_xlfn.IFNA(IF($A330="","",IF(VLOOKUP($A330,'3.框架内物料'!$A:$I,2,0)="","",VLOOKUP($A330,'3.框架内物料'!$A:$I,2,0))),"")</f>
        <v/>
      </c>
      <c r="G330" s="214" t="str">
        <f>IF(AND('2.报价结算清单'!$P336&gt;0,'2.报价结算清单'!$B336&lt;&gt;0,'2.报价结算清单'!H336&lt;&gt;0),'2.报价结算清单'!H336,"")</f>
        <v/>
      </c>
      <c r="H330" s="234" t="str">
        <f>IF(AND('2.报价结算清单'!$P336&gt;0,'2.报价结算清单'!$B336&lt;&gt;0,'2.报价结算清单'!$F336&lt;&gt;0),'2.报价结算清单'!J336,"")</f>
        <v/>
      </c>
      <c r="I330" s="233" t="str">
        <f>IF(AND('2.报价结算清单'!$P336&gt;0,'2.报价结算清单'!$B336&lt;&gt;0,'2.报价结算清单'!$F336&lt;&gt;0),'2.报价结算清单'!L336,"")</f>
        <v/>
      </c>
      <c r="J330" s="233" t="str">
        <f>IF(AND('2.报价结算清单'!$P336&gt;0,'2.报价结算清单'!$B336&lt;&gt;0,'2.报价结算清单'!I336&lt;&gt;0),'2.报价结算清单'!I336,"")</f>
        <v/>
      </c>
      <c r="K330" s="233" t="str">
        <f>IF(AND('2.报价结算清单'!$P336&gt;0,'2.报价结算清单'!$B336&lt;&gt;0,'2.报价结算清单'!$F336&lt;&gt;0),'2.报价结算清单'!N336,"")</f>
        <v/>
      </c>
      <c r="L330" s="233" t="str">
        <f>IF(AND('2.报价结算清单'!$P336&gt;0,'2.报价结算清单'!$B336&lt;&gt;0,'2.报价结算清单'!I336&lt;&gt;0),"天","")</f>
        <v/>
      </c>
      <c r="M330" s="236" t="str">
        <f t="shared" si="14"/>
        <v/>
      </c>
      <c r="N330" s="216" t="str">
        <f t="shared" si="15"/>
        <v/>
      </c>
      <c r="O330" s="216" t="str">
        <f>IF(AND('2.报价结算清单'!$P336&gt;0,'2.报价结算清单'!$B336&lt;&gt;0,'2.报价结算清单'!S336&lt;&gt;0),'2.报价结算清单'!S336,"")</f>
        <v/>
      </c>
      <c r="P330" s="216" t="str">
        <f>IF(AND('2.报价结算清单'!$P336&gt;0,'2.报价结算清单'!$B336&lt;&gt;0,'2.报价结算清单'!T336&lt;&gt;0),'2.报价结算清单'!T336,"")</f>
        <v/>
      </c>
      <c r="Q330" s="216" t="str">
        <f>IF(F330="",J330,VLOOKUP(F330,框架条目清单!A:K,4,FALSE))</f>
        <v/>
      </c>
      <c r="R330" s="237" t="str">
        <f>IF($A330="","",'2.报价结算清单'!$K$86)</f>
        <v/>
      </c>
      <c r="S330" s="236" t="str">
        <f>IF($A330="","",'2.报价结算清单'!$E$86)</f>
        <v/>
      </c>
      <c r="T330" s="216" t="str">
        <f>IF(F330="","",VLOOKUP(F330,框架条目清单!A:K,7,FALSE))</f>
        <v/>
      </c>
      <c r="U330" s="216" t="str">
        <f>IF(F330="","",VLOOKUP(F330,框架条目清单!A:K,8,FALSE))</f>
        <v/>
      </c>
      <c r="V330" s="216" t="str">
        <f>IF(F330="","",VLOOKUP(F330,框架条目清单!A:K,9,FALSE))</f>
        <v/>
      </c>
    </row>
    <row r="331" spans="1:22">
      <c r="A331" s="216" t="str">
        <f>IF(AND('2.报价结算清单'!$P337&gt;0,'2.报价结算清单'!$B337&lt;&gt;0,'2.报价结算清单'!$F337&lt;&gt;0),'2.报价结算清单'!$F337,"")</f>
        <v/>
      </c>
      <c r="B331" s="216" t="str">
        <f>_xlfn.IFNA(VLOOKUP(A331,'3.框架内物料'!$A:$I,3,0),A331)</f>
        <v/>
      </c>
      <c r="C331" s="216" t="str">
        <f>IF(AND('2.报价结算清单'!$P337&gt;0,'2.报价结算清单'!$B337&lt;&gt;0,'2.报价结算清单'!C337&lt;&gt;0),'2.报价结算清单'!C337,"")</f>
        <v/>
      </c>
      <c r="D331" s="216" t="str">
        <f>IF(AND('2.报价结算清单'!$P337&gt;0,'2.报价结算清单'!$B337&lt;&gt;0,'2.报价结算清单'!D337&lt;&gt;0),'2.报价结算清单'!D337,"")</f>
        <v/>
      </c>
      <c r="E331" s="216" t="str">
        <f>IF(AND('2.报价结算清单'!$P337&gt;0,'2.报价结算清单'!$B337&lt;&gt;0,'2.报价结算清单'!E337&lt;&gt;0),'2.报价结算清单'!E337,"")</f>
        <v/>
      </c>
      <c r="F331" s="233" t="str">
        <f>_xlfn.IFNA(IF($A331="","",IF(VLOOKUP($A331,'3.框架内物料'!$A:$I,2,0)="","",VLOOKUP($A331,'3.框架内物料'!$A:$I,2,0))),"")</f>
        <v/>
      </c>
      <c r="G331" s="214" t="str">
        <f>IF(AND('2.报价结算清单'!$P337&gt;0,'2.报价结算清单'!$B337&lt;&gt;0,'2.报价结算清单'!H337&lt;&gt;0),'2.报价结算清单'!H337,"")</f>
        <v/>
      </c>
      <c r="H331" s="234" t="str">
        <f>IF(AND('2.报价结算清单'!$P337&gt;0,'2.报价结算清单'!$B337&lt;&gt;0,'2.报价结算清单'!$F337&lt;&gt;0),'2.报价结算清单'!J337,"")</f>
        <v/>
      </c>
      <c r="I331" s="233" t="str">
        <f>IF(AND('2.报价结算清单'!$P337&gt;0,'2.报价结算清单'!$B337&lt;&gt;0,'2.报价结算清单'!$F337&lt;&gt;0),'2.报价结算清单'!L337,"")</f>
        <v/>
      </c>
      <c r="J331" s="233" t="str">
        <f>IF(AND('2.报价结算清单'!$P337&gt;0,'2.报价结算清单'!$B337&lt;&gt;0,'2.报价结算清单'!I337&lt;&gt;0),'2.报价结算清单'!I337,"")</f>
        <v/>
      </c>
      <c r="K331" s="233" t="str">
        <f>IF(AND('2.报价结算清单'!$P337&gt;0,'2.报价结算清单'!$B337&lt;&gt;0,'2.报价结算清单'!$F337&lt;&gt;0),'2.报价结算清单'!N337,"")</f>
        <v/>
      </c>
      <c r="L331" s="233" t="str">
        <f>IF(AND('2.报价结算清单'!$P337&gt;0,'2.报价结算清单'!$B337&lt;&gt;0,'2.报价结算清单'!I337&lt;&gt;0),"天","")</f>
        <v/>
      </c>
      <c r="M331" s="236" t="str">
        <f t="shared" si="14"/>
        <v/>
      </c>
      <c r="N331" s="216" t="str">
        <f t="shared" si="15"/>
        <v/>
      </c>
      <c r="O331" s="216" t="str">
        <f>IF(AND('2.报价结算清单'!$P337&gt;0,'2.报价结算清单'!$B337&lt;&gt;0,'2.报价结算清单'!S337&lt;&gt;0),'2.报价结算清单'!S337,"")</f>
        <v/>
      </c>
      <c r="P331" s="216" t="str">
        <f>IF(AND('2.报价结算清单'!$P337&gt;0,'2.报价结算清单'!$B337&lt;&gt;0,'2.报价结算清单'!T337&lt;&gt;0),'2.报价结算清单'!T337,"")</f>
        <v/>
      </c>
      <c r="Q331" s="216" t="str">
        <f>IF(F331="",J331,VLOOKUP(F331,框架条目清单!A:K,4,FALSE))</f>
        <v/>
      </c>
      <c r="R331" s="237" t="str">
        <f>IF($A331="","",'2.报价结算清单'!$K$86)</f>
        <v/>
      </c>
      <c r="S331" s="236" t="str">
        <f>IF($A331="","",'2.报价结算清单'!$E$86)</f>
        <v/>
      </c>
      <c r="T331" s="216" t="str">
        <f>IF(F331="","",VLOOKUP(F331,框架条目清单!A:K,7,FALSE))</f>
        <v/>
      </c>
      <c r="U331" s="216" t="str">
        <f>IF(F331="","",VLOOKUP(F331,框架条目清单!A:K,8,FALSE))</f>
        <v/>
      </c>
      <c r="V331" s="216" t="str">
        <f>IF(F331="","",VLOOKUP(F331,框架条目清单!A:K,9,FALSE))</f>
        <v/>
      </c>
    </row>
    <row r="332" spans="1:22">
      <c r="A332" s="216" t="str">
        <f>IF(AND('2.报价结算清单'!$P338&gt;0,'2.报价结算清单'!$B338&lt;&gt;0,'2.报价结算清单'!$F338&lt;&gt;0),'2.报价结算清单'!$F338,"")</f>
        <v/>
      </c>
      <c r="B332" s="216" t="str">
        <f>_xlfn.IFNA(VLOOKUP(A332,'3.框架内物料'!$A:$I,3,0),A332)</f>
        <v/>
      </c>
      <c r="C332" s="216" t="str">
        <f>IF(AND('2.报价结算清单'!$P338&gt;0,'2.报价结算清单'!$B338&lt;&gt;0,'2.报价结算清单'!C338&lt;&gt;0),'2.报价结算清单'!C338,"")</f>
        <v/>
      </c>
      <c r="D332" s="216" t="str">
        <f>IF(AND('2.报价结算清单'!$P338&gt;0,'2.报价结算清单'!$B338&lt;&gt;0,'2.报价结算清单'!D338&lt;&gt;0),'2.报价结算清单'!D338,"")</f>
        <v/>
      </c>
      <c r="E332" s="216" t="str">
        <f>IF(AND('2.报价结算清单'!$P338&gt;0,'2.报价结算清单'!$B338&lt;&gt;0,'2.报价结算清单'!E338&lt;&gt;0),'2.报价结算清单'!E338,"")</f>
        <v/>
      </c>
      <c r="F332" s="233" t="str">
        <f>_xlfn.IFNA(IF($A332="","",IF(VLOOKUP($A332,'3.框架内物料'!$A:$I,2,0)="","",VLOOKUP($A332,'3.框架内物料'!$A:$I,2,0))),"")</f>
        <v/>
      </c>
      <c r="G332" s="214" t="str">
        <f>IF(AND('2.报价结算清单'!$P338&gt;0,'2.报价结算清单'!$B338&lt;&gt;0,'2.报价结算清单'!H338&lt;&gt;0),'2.报价结算清单'!H338,"")</f>
        <v/>
      </c>
      <c r="H332" s="234" t="str">
        <f>IF(AND('2.报价结算清单'!$P338&gt;0,'2.报价结算清单'!$B338&lt;&gt;0,'2.报价结算清单'!$F338&lt;&gt;0),'2.报价结算清单'!J338,"")</f>
        <v/>
      </c>
      <c r="I332" s="233" t="str">
        <f>IF(AND('2.报价结算清单'!$P338&gt;0,'2.报价结算清单'!$B338&lt;&gt;0,'2.报价结算清单'!$F338&lt;&gt;0),'2.报价结算清单'!L338,"")</f>
        <v/>
      </c>
      <c r="J332" s="233" t="str">
        <f>IF(AND('2.报价结算清单'!$P338&gt;0,'2.报价结算清单'!$B338&lt;&gt;0,'2.报价结算清单'!I338&lt;&gt;0),'2.报价结算清单'!I338,"")</f>
        <v/>
      </c>
      <c r="K332" s="233" t="str">
        <f>IF(AND('2.报价结算清单'!$P338&gt;0,'2.报价结算清单'!$B338&lt;&gt;0,'2.报价结算清单'!$F338&lt;&gt;0),'2.报价结算清单'!N338,"")</f>
        <v/>
      </c>
      <c r="L332" s="233" t="str">
        <f>IF(AND('2.报价结算清单'!$P338&gt;0,'2.报价结算清单'!$B338&lt;&gt;0,'2.报价结算清单'!I338&lt;&gt;0),"天","")</f>
        <v/>
      </c>
      <c r="M332" s="236" t="str">
        <f t="shared" si="14"/>
        <v/>
      </c>
      <c r="N332" s="216" t="str">
        <f t="shared" si="15"/>
        <v/>
      </c>
      <c r="O332" s="216" t="str">
        <f>IF(AND('2.报价结算清单'!$P338&gt;0,'2.报价结算清单'!$B338&lt;&gt;0,'2.报价结算清单'!S338&lt;&gt;0),'2.报价结算清单'!S338,"")</f>
        <v/>
      </c>
      <c r="P332" s="216" t="str">
        <f>IF(AND('2.报价结算清单'!$P338&gt;0,'2.报价结算清单'!$B338&lt;&gt;0,'2.报价结算清单'!T338&lt;&gt;0),'2.报价结算清单'!T338,"")</f>
        <v/>
      </c>
      <c r="Q332" s="216" t="str">
        <f>IF(F332="",J332,VLOOKUP(F332,框架条目清单!A:K,4,FALSE))</f>
        <v/>
      </c>
      <c r="R332" s="237" t="str">
        <f>IF($A332="","",'2.报价结算清单'!$K$86)</f>
        <v/>
      </c>
      <c r="S332" s="236" t="str">
        <f>IF($A332="","",'2.报价结算清单'!$E$86)</f>
        <v/>
      </c>
      <c r="T332" s="216" t="str">
        <f>IF(F332="","",VLOOKUP(F332,框架条目清单!A:K,7,FALSE))</f>
        <v/>
      </c>
      <c r="U332" s="216" t="str">
        <f>IF(F332="","",VLOOKUP(F332,框架条目清单!A:K,8,FALSE))</f>
        <v/>
      </c>
      <c r="V332" s="216" t="str">
        <f>IF(F332="","",VLOOKUP(F332,框架条目清单!A:K,9,FALSE))</f>
        <v/>
      </c>
    </row>
    <row r="333" spans="1:22">
      <c r="A333" s="216" t="str">
        <f>IF(AND('2.报价结算清单'!$P339&gt;0,'2.报价结算清单'!$B339&lt;&gt;0,'2.报价结算清单'!$F339&lt;&gt;0),'2.报价结算清单'!$F339,"")</f>
        <v/>
      </c>
      <c r="B333" s="216" t="str">
        <f>_xlfn.IFNA(VLOOKUP(A333,'3.框架内物料'!$A:$I,3,0),A333)</f>
        <v/>
      </c>
      <c r="C333" s="216" t="str">
        <f>IF(AND('2.报价结算清单'!$P339&gt;0,'2.报价结算清单'!$B339&lt;&gt;0,'2.报价结算清单'!C339&lt;&gt;0),'2.报价结算清单'!C339,"")</f>
        <v/>
      </c>
      <c r="D333" s="216" t="str">
        <f>IF(AND('2.报价结算清单'!$P339&gt;0,'2.报价结算清单'!$B339&lt;&gt;0,'2.报价结算清单'!D339&lt;&gt;0),'2.报价结算清单'!D339,"")</f>
        <v/>
      </c>
      <c r="E333" s="216" t="str">
        <f>IF(AND('2.报价结算清单'!$P339&gt;0,'2.报价结算清单'!$B339&lt;&gt;0,'2.报价结算清单'!E339&lt;&gt;0),'2.报价结算清单'!E339,"")</f>
        <v/>
      </c>
      <c r="F333" s="233" t="str">
        <f>_xlfn.IFNA(IF($A333="","",IF(VLOOKUP($A333,'3.框架内物料'!$A:$I,2,0)="","",VLOOKUP($A333,'3.框架内物料'!$A:$I,2,0))),"")</f>
        <v/>
      </c>
      <c r="G333" s="214" t="str">
        <f>IF(AND('2.报价结算清单'!$P339&gt;0,'2.报价结算清单'!$B339&lt;&gt;0,'2.报价结算清单'!H339&lt;&gt;0),'2.报价结算清单'!H339,"")</f>
        <v/>
      </c>
      <c r="H333" s="234" t="str">
        <f>IF(AND('2.报价结算清单'!$P339&gt;0,'2.报价结算清单'!$B339&lt;&gt;0,'2.报价结算清单'!$F339&lt;&gt;0),'2.报价结算清单'!J339,"")</f>
        <v/>
      </c>
      <c r="I333" s="233" t="str">
        <f>IF(AND('2.报价结算清单'!$P339&gt;0,'2.报价结算清单'!$B339&lt;&gt;0,'2.报价结算清单'!$F339&lt;&gt;0),'2.报价结算清单'!L339,"")</f>
        <v/>
      </c>
      <c r="J333" s="233" t="str">
        <f>IF(AND('2.报价结算清单'!$P339&gt;0,'2.报价结算清单'!$B339&lt;&gt;0,'2.报价结算清单'!I339&lt;&gt;0),'2.报价结算清单'!I339,"")</f>
        <v/>
      </c>
      <c r="K333" s="233" t="str">
        <f>IF(AND('2.报价结算清单'!$P339&gt;0,'2.报价结算清单'!$B339&lt;&gt;0,'2.报价结算清单'!$F339&lt;&gt;0),'2.报价结算清单'!N339,"")</f>
        <v/>
      </c>
      <c r="L333" s="233" t="str">
        <f>IF(AND('2.报价结算清单'!$P339&gt;0,'2.报价结算清单'!$B339&lt;&gt;0,'2.报价结算清单'!I339&lt;&gt;0),"天","")</f>
        <v/>
      </c>
      <c r="M333" s="236" t="str">
        <f t="shared" si="14"/>
        <v/>
      </c>
      <c r="N333" s="216" t="str">
        <f t="shared" si="15"/>
        <v/>
      </c>
      <c r="O333" s="216" t="str">
        <f>IF(AND('2.报价结算清单'!$P339&gt;0,'2.报价结算清单'!$B339&lt;&gt;0,'2.报价结算清单'!S339&lt;&gt;0),'2.报价结算清单'!S339,"")</f>
        <v/>
      </c>
      <c r="P333" s="216" t="str">
        <f>IF(AND('2.报价结算清单'!$P339&gt;0,'2.报价结算清单'!$B339&lt;&gt;0,'2.报价结算清单'!T339&lt;&gt;0),'2.报价结算清单'!T339,"")</f>
        <v/>
      </c>
      <c r="Q333" s="216" t="str">
        <f>IF(F333="",J333,VLOOKUP(F333,框架条目清单!A:K,4,FALSE))</f>
        <v/>
      </c>
      <c r="R333" s="237" t="str">
        <f>IF($A333="","",'2.报价结算清单'!$K$86)</f>
        <v/>
      </c>
      <c r="S333" s="236" t="str">
        <f>IF($A333="","",'2.报价结算清单'!$E$86)</f>
        <v/>
      </c>
      <c r="T333" s="216" t="str">
        <f>IF(F333="","",VLOOKUP(F333,框架条目清单!A:K,7,FALSE))</f>
        <v/>
      </c>
      <c r="U333" s="216" t="str">
        <f>IF(F333="","",VLOOKUP(F333,框架条目清单!A:K,8,FALSE))</f>
        <v/>
      </c>
      <c r="V333" s="216" t="str">
        <f>IF(F333="","",VLOOKUP(F333,框架条目清单!A:K,9,FALSE))</f>
        <v/>
      </c>
    </row>
    <row r="334" spans="1:22">
      <c r="A334" s="216" t="str">
        <f>IF(AND('2.报价结算清单'!$P340&gt;0,'2.报价结算清单'!$B340&lt;&gt;0,'2.报价结算清单'!$F340&lt;&gt;0),'2.报价结算清单'!$F340,"")</f>
        <v/>
      </c>
      <c r="B334" s="216" t="str">
        <f>_xlfn.IFNA(VLOOKUP(A334,'3.框架内物料'!$A:$I,3,0),A334)</f>
        <v/>
      </c>
      <c r="C334" s="216" t="str">
        <f>IF(AND('2.报价结算清单'!$P340&gt;0,'2.报价结算清单'!$B340&lt;&gt;0,'2.报价结算清单'!C340&lt;&gt;0),'2.报价结算清单'!C340,"")</f>
        <v/>
      </c>
      <c r="D334" s="216" t="str">
        <f>IF(AND('2.报价结算清单'!$P340&gt;0,'2.报价结算清单'!$B340&lt;&gt;0,'2.报价结算清单'!D340&lt;&gt;0),'2.报价结算清单'!D340,"")</f>
        <v/>
      </c>
      <c r="E334" s="216" t="str">
        <f>IF(AND('2.报价结算清单'!$P340&gt;0,'2.报价结算清单'!$B340&lt;&gt;0,'2.报价结算清单'!E340&lt;&gt;0),'2.报价结算清单'!E340,"")</f>
        <v/>
      </c>
      <c r="F334" s="233" t="str">
        <f>_xlfn.IFNA(IF($A334="","",IF(VLOOKUP($A334,'3.框架内物料'!$A:$I,2,0)="","",VLOOKUP($A334,'3.框架内物料'!$A:$I,2,0))),"")</f>
        <v/>
      </c>
      <c r="G334" s="214" t="str">
        <f>IF(AND('2.报价结算清单'!$P340&gt;0,'2.报价结算清单'!$B340&lt;&gt;0,'2.报价结算清单'!H340&lt;&gt;0),'2.报价结算清单'!H340,"")</f>
        <v/>
      </c>
      <c r="H334" s="234" t="str">
        <f>IF(AND('2.报价结算清单'!$P340&gt;0,'2.报价结算清单'!$B340&lt;&gt;0,'2.报价结算清单'!$F340&lt;&gt;0),'2.报价结算清单'!J340,"")</f>
        <v/>
      </c>
      <c r="I334" s="233" t="str">
        <f>IF(AND('2.报价结算清单'!$P340&gt;0,'2.报价结算清单'!$B340&lt;&gt;0,'2.报价结算清单'!$F340&lt;&gt;0),'2.报价结算清单'!L340,"")</f>
        <v/>
      </c>
      <c r="J334" s="233" t="str">
        <f>IF(AND('2.报价结算清单'!$P340&gt;0,'2.报价结算清单'!$B340&lt;&gt;0,'2.报价结算清单'!I340&lt;&gt;0),'2.报价结算清单'!I340,"")</f>
        <v/>
      </c>
      <c r="K334" s="233" t="str">
        <f>IF(AND('2.报价结算清单'!$P340&gt;0,'2.报价结算清单'!$B340&lt;&gt;0,'2.报价结算清单'!$F340&lt;&gt;0),'2.报价结算清单'!N340,"")</f>
        <v/>
      </c>
      <c r="L334" s="233" t="str">
        <f>IF(AND('2.报价结算清单'!$P340&gt;0,'2.报价结算清单'!$B340&lt;&gt;0,'2.报价结算清单'!I340&lt;&gt;0),"天","")</f>
        <v/>
      </c>
      <c r="M334" s="236" t="str">
        <f t="shared" si="14"/>
        <v/>
      </c>
      <c r="N334" s="216" t="str">
        <f t="shared" si="15"/>
        <v/>
      </c>
      <c r="O334" s="216" t="str">
        <f>IF(AND('2.报价结算清单'!$P340&gt;0,'2.报价结算清单'!$B340&lt;&gt;0,'2.报价结算清单'!S340&lt;&gt;0),'2.报价结算清单'!S340,"")</f>
        <v/>
      </c>
      <c r="P334" s="216" t="str">
        <f>IF(AND('2.报价结算清单'!$P340&gt;0,'2.报价结算清单'!$B340&lt;&gt;0,'2.报价结算清单'!T340&lt;&gt;0),'2.报价结算清单'!T340,"")</f>
        <v/>
      </c>
      <c r="Q334" s="216" t="str">
        <f>IF(F334="",J334,VLOOKUP(F334,框架条目清单!A:K,4,FALSE))</f>
        <v/>
      </c>
      <c r="R334" s="237" t="str">
        <f>IF($A334="","",'2.报价结算清单'!$K$86)</f>
        <v/>
      </c>
      <c r="S334" s="236" t="str">
        <f>IF($A334="","",'2.报价结算清单'!$E$86)</f>
        <v/>
      </c>
      <c r="T334" s="216" t="str">
        <f>IF(F334="","",VLOOKUP(F334,框架条目清单!A:K,7,FALSE))</f>
        <v/>
      </c>
      <c r="U334" s="216" t="str">
        <f>IF(F334="","",VLOOKUP(F334,框架条目清单!A:K,8,FALSE))</f>
        <v/>
      </c>
      <c r="V334" s="216" t="str">
        <f>IF(F334="","",VLOOKUP(F334,框架条目清单!A:K,9,FALSE))</f>
        <v/>
      </c>
    </row>
    <row r="335" spans="1:22">
      <c r="A335" s="216" t="str">
        <f>IF(AND('2.报价结算清单'!$P341&gt;0,'2.报价结算清单'!$B341&lt;&gt;0,'2.报价结算清单'!$F341&lt;&gt;0),'2.报价结算清单'!$F341,"")</f>
        <v/>
      </c>
      <c r="B335" s="216" t="str">
        <f>_xlfn.IFNA(VLOOKUP(A335,'3.框架内物料'!$A:$I,3,0),A335)</f>
        <v/>
      </c>
      <c r="C335" s="216" t="str">
        <f>IF(AND('2.报价结算清单'!$P341&gt;0,'2.报价结算清单'!$B341&lt;&gt;0,'2.报价结算清单'!C341&lt;&gt;0),'2.报价结算清单'!C341,"")</f>
        <v/>
      </c>
      <c r="D335" s="216" t="str">
        <f>IF(AND('2.报价结算清单'!$P341&gt;0,'2.报价结算清单'!$B341&lt;&gt;0,'2.报价结算清单'!D341&lt;&gt;0),'2.报价结算清单'!D341,"")</f>
        <v/>
      </c>
      <c r="E335" s="216" t="str">
        <f>IF(AND('2.报价结算清单'!$P341&gt;0,'2.报价结算清单'!$B341&lt;&gt;0,'2.报价结算清单'!E341&lt;&gt;0),'2.报价结算清单'!E341,"")</f>
        <v/>
      </c>
      <c r="F335" s="233" t="str">
        <f>_xlfn.IFNA(IF($A335="","",IF(VLOOKUP($A335,'3.框架内物料'!$A:$I,2,0)="","",VLOOKUP($A335,'3.框架内物料'!$A:$I,2,0))),"")</f>
        <v/>
      </c>
      <c r="G335" s="214" t="str">
        <f>IF(AND('2.报价结算清单'!$P341&gt;0,'2.报价结算清单'!$B341&lt;&gt;0,'2.报价结算清单'!H341&lt;&gt;0),'2.报价结算清单'!H341,"")</f>
        <v/>
      </c>
      <c r="H335" s="234" t="str">
        <f>IF(AND('2.报价结算清单'!$P341&gt;0,'2.报价结算清单'!$B341&lt;&gt;0,'2.报价结算清单'!$F341&lt;&gt;0),'2.报价结算清单'!J341,"")</f>
        <v/>
      </c>
      <c r="I335" s="233" t="str">
        <f>IF(AND('2.报价结算清单'!$P341&gt;0,'2.报价结算清单'!$B341&lt;&gt;0,'2.报价结算清单'!$F341&lt;&gt;0),'2.报价结算清单'!L341,"")</f>
        <v/>
      </c>
      <c r="J335" s="233" t="str">
        <f>IF(AND('2.报价结算清单'!$P341&gt;0,'2.报价结算清单'!$B341&lt;&gt;0,'2.报价结算清单'!I341&lt;&gt;0),'2.报价结算清单'!I341,"")</f>
        <v/>
      </c>
      <c r="K335" s="233" t="str">
        <f>IF(AND('2.报价结算清单'!$P341&gt;0,'2.报价结算清单'!$B341&lt;&gt;0,'2.报价结算清单'!$F341&lt;&gt;0),'2.报价结算清单'!N341,"")</f>
        <v/>
      </c>
      <c r="L335" s="233" t="str">
        <f>IF(AND('2.报价结算清单'!$P341&gt;0,'2.报价结算清单'!$B341&lt;&gt;0,'2.报价结算清单'!I341&lt;&gt;0),"天","")</f>
        <v/>
      </c>
      <c r="M335" s="236" t="str">
        <f t="shared" si="14"/>
        <v/>
      </c>
      <c r="N335" s="216" t="str">
        <f t="shared" si="15"/>
        <v/>
      </c>
      <c r="O335" s="216" t="str">
        <f>IF(AND('2.报价结算清单'!$P341&gt;0,'2.报价结算清单'!$B341&lt;&gt;0,'2.报价结算清单'!S341&lt;&gt;0),'2.报价结算清单'!S341,"")</f>
        <v/>
      </c>
      <c r="P335" s="216" t="str">
        <f>IF(AND('2.报价结算清单'!$P341&gt;0,'2.报价结算清单'!$B341&lt;&gt;0,'2.报价结算清单'!T341&lt;&gt;0),'2.报价结算清单'!T341,"")</f>
        <v/>
      </c>
      <c r="Q335" s="216" t="str">
        <f>IF(F335="",J335,VLOOKUP(F335,框架条目清单!A:K,4,FALSE))</f>
        <v/>
      </c>
      <c r="R335" s="237" t="str">
        <f>IF($A335="","",'2.报价结算清单'!$K$86)</f>
        <v/>
      </c>
      <c r="S335" s="236" t="str">
        <f>IF($A335="","",'2.报价结算清单'!$E$86)</f>
        <v/>
      </c>
      <c r="T335" s="216" t="str">
        <f>IF(F335="","",VLOOKUP(F335,框架条目清单!A:K,7,FALSE))</f>
        <v/>
      </c>
      <c r="U335" s="216" t="str">
        <f>IF(F335="","",VLOOKUP(F335,框架条目清单!A:K,8,FALSE))</f>
        <v/>
      </c>
      <c r="V335" s="216" t="str">
        <f>IF(F335="","",VLOOKUP(F335,框架条目清单!A:K,9,FALSE))</f>
        <v/>
      </c>
    </row>
    <row r="336" spans="1:22">
      <c r="A336" s="216" t="str">
        <f>IF(AND('2.报价结算清单'!$P342&gt;0,'2.报价结算清单'!$B342&lt;&gt;0,'2.报价结算清单'!$F342&lt;&gt;0),'2.报价结算清单'!$F342,"")</f>
        <v/>
      </c>
      <c r="B336" s="216" t="str">
        <f>_xlfn.IFNA(VLOOKUP(A336,'3.框架内物料'!$A:$I,3,0),A336)</f>
        <v/>
      </c>
      <c r="C336" s="216" t="str">
        <f>IF(AND('2.报价结算清单'!$P342&gt;0,'2.报价结算清单'!$B342&lt;&gt;0,'2.报价结算清单'!C342&lt;&gt;0),'2.报价结算清单'!C342,"")</f>
        <v/>
      </c>
      <c r="D336" s="216" t="str">
        <f>IF(AND('2.报价结算清单'!$P342&gt;0,'2.报价结算清单'!$B342&lt;&gt;0,'2.报价结算清单'!D342&lt;&gt;0),'2.报价结算清单'!D342,"")</f>
        <v/>
      </c>
      <c r="E336" s="216" t="str">
        <f>IF(AND('2.报价结算清单'!$P342&gt;0,'2.报价结算清单'!$B342&lt;&gt;0,'2.报价结算清单'!E342&lt;&gt;0),'2.报价结算清单'!E342,"")</f>
        <v/>
      </c>
      <c r="F336" s="233" t="str">
        <f>_xlfn.IFNA(IF($A336="","",IF(VLOOKUP($A336,'3.框架内物料'!$A:$I,2,0)="","",VLOOKUP($A336,'3.框架内物料'!$A:$I,2,0))),"")</f>
        <v/>
      </c>
      <c r="G336" s="214" t="str">
        <f>IF(AND('2.报价结算清单'!$P342&gt;0,'2.报价结算清单'!$B342&lt;&gt;0,'2.报价结算清单'!H342&lt;&gt;0),'2.报价结算清单'!H342,"")</f>
        <v/>
      </c>
      <c r="H336" s="234" t="str">
        <f>IF(AND('2.报价结算清单'!$P342&gt;0,'2.报价结算清单'!$B342&lt;&gt;0,'2.报价结算清单'!$F342&lt;&gt;0),'2.报价结算清单'!J342,"")</f>
        <v/>
      </c>
      <c r="I336" s="233" t="str">
        <f>IF(AND('2.报价结算清单'!$P342&gt;0,'2.报价结算清单'!$B342&lt;&gt;0,'2.报价结算清单'!$F342&lt;&gt;0),'2.报价结算清单'!L342,"")</f>
        <v/>
      </c>
      <c r="J336" s="233" t="str">
        <f>IF(AND('2.报价结算清单'!$P342&gt;0,'2.报价结算清单'!$B342&lt;&gt;0,'2.报价结算清单'!I342&lt;&gt;0),'2.报价结算清单'!I342,"")</f>
        <v/>
      </c>
      <c r="K336" s="233" t="str">
        <f>IF(AND('2.报价结算清单'!$P342&gt;0,'2.报价结算清单'!$B342&lt;&gt;0,'2.报价结算清单'!$F342&lt;&gt;0),'2.报价结算清单'!N342,"")</f>
        <v/>
      </c>
      <c r="L336" s="233" t="str">
        <f>IF(AND('2.报价结算清单'!$P342&gt;0,'2.报价结算清单'!$B342&lt;&gt;0,'2.报价结算清单'!I342&lt;&gt;0),"天","")</f>
        <v/>
      </c>
      <c r="M336" s="236" t="str">
        <f t="shared" si="14"/>
        <v/>
      </c>
      <c r="N336" s="216" t="str">
        <f t="shared" si="15"/>
        <v/>
      </c>
      <c r="O336" s="216" t="str">
        <f>IF(AND('2.报价结算清单'!$P342&gt;0,'2.报价结算清单'!$B342&lt;&gt;0,'2.报价结算清单'!S342&lt;&gt;0),'2.报价结算清单'!S342,"")</f>
        <v/>
      </c>
      <c r="P336" s="216" t="str">
        <f>IF(AND('2.报价结算清单'!$P342&gt;0,'2.报价结算清单'!$B342&lt;&gt;0,'2.报价结算清单'!T342&lt;&gt;0),'2.报价结算清单'!T342,"")</f>
        <v/>
      </c>
      <c r="Q336" s="216" t="str">
        <f>IF(F336="",J336,VLOOKUP(F336,框架条目清单!A:K,4,FALSE))</f>
        <v/>
      </c>
      <c r="R336" s="237" t="str">
        <f>IF($A336="","",'2.报价结算清单'!$K$86)</f>
        <v/>
      </c>
      <c r="S336" s="236" t="str">
        <f>IF($A336="","",'2.报价结算清单'!$E$86)</f>
        <v/>
      </c>
      <c r="T336" s="216" t="str">
        <f>IF(F336="","",VLOOKUP(F336,框架条目清单!A:K,7,FALSE))</f>
        <v/>
      </c>
      <c r="U336" s="216" t="str">
        <f>IF(F336="","",VLOOKUP(F336,框架条目清单!A:K,8,FALSE))</f>
        <v/>
      </c>
      <c r="V336" s="216" t="str">
        <f>IF(F336="","",VLOOKUP(F336,框架条目清单!A:K,9,FALSE))</f>
        <v/>
      </c>
    </row>
    <row r="337" spans="1:22">
      <c r="A337" s="216" t="str">
        <f>IF(AND('2.报价结算清单'!$P343&gt;0,'2.报价结算清单'!$B343&lt;&gt;0,'2.报价结算清单'!$F343&lt;&gt;0),'2.报价结算清单'!$F343,"")</f>
        <v/>
      </c>
      <c r="B337" s="216" t="str">
        <f>_xlfn.IFNA(VLOOKUP(A337,'3.框架内物料'!$A:$I,3,0),A337)</f>
        <v/>
      </c>
      <c r="C337" s="216" t="str">
        <f>IF(AND('2.报价结算清单'!$P343&gt;0,'2.报价结算清单'!$B343&lt;&gt;0,'2.报价结算清单'!C343&lt;&gt;0),'2.报价结算清单'!C343,"")</f>
        <v/>
      </c>
      <c r="D337" s="216" t="str">
        <f>IF(AND('2.报价结算清单'!$P343&gt;0,'2.报价结算清单'!$B343&lt;&gt;0,'2.报价结算清单'!D343&lt;&gt;0),'2.报价结算清单'!D343,"")</f>
        <v/>
      </c>
      <c r="E337" s="216" t="str">
        <f>IF(AND('2.报价结算清单'!$P343&gt;0,'2.报价结算清单'!$B343&lt;&gt;0,'2.报价结算清单'!E343&lt;&gt;0),'2.报价结算清单'!E343,"")</f>
        <v/>
      </c>
      <c r="F337" s="233" t="str">
        <f>_xlfn.IFNA(IF($A337="","",IF(VLOOKUP($A337,'3.框架内物料'!$A:$I,2,0)="","",VLOOKUP($A337,'3.框架内物料'!$A:$I,2,0))),"")</f>
        <v/>
      </c>
      <c r="G337" s="214" t="str">
        <f>IF(AND('2.报价结算清单'!$P343&gt;0,'2.报价结算清单'!$B343&lt;&gt;0,'2.报价结算清单'!H343&lt;&gt;0),'2.报价结算清单'!H343,"")</f>
        <v/>
      </c>
      <c r="H337" s="234" t="str">
        <f>IF(AND('2.报价结算清单'!$P343&gt;0,'2.报价结算清单'!$B343&lt;&gt;0,'2.报价结算清单'!$F343&lt;&gt;0),'2.报价结算清单'!J343,"")</f>
        <v/>
      </c>
      <c r="I337" s="233" t="str">
        <f>IF(AND('2.报价结算清单'!$P343&gt;0,'2.报价结算清单'!$B343&lt;&gt;0,'2.报价结算清单'!$F343&lt;&gt;0),'2.报价结算清单'!L343,"")</f>
        <v/>
      </c>
      <c r="J337" s="233" t="str">
        <f>IF(AND('2.报价结算清单'!$P343&gt;0,'2.报价结算清单'!$B343&lt;&gt;0,'2.报价结算清单'!I343&lt;&gt;0),'2.报价结算清单'!I343,"")</f>
        <v/>
      </c>
      <c r="K337" s="233" t="str">
        <f>IF(AND('2.报价结算清单'!$P343&gt;0,'2.报价结算清单'!$B343&lt;&gt;0,'2.报价结算清单'!$F343&lt;&gt;0),'2.报价结算清单'!N343,"")</f>
        <v/>
      </c>
      <c r="L337" s="233" t="str">
        <f>IF(AND('2.报价结算清单'!$P343&gt;0,'2.报价结算清单'!$B343&lt;&gt;0,'2.报价结算清单'!I343&lt;&gt;0),"天","")</f>
        <v/>
      </c>
      <c r="M337" s="236" t="str">
        <f t="shared" si="14"/>
        <v/>
      </c>
      <c r="N337" s="216" t="str">
        <f t="shared" si="15"/>
        <v/>
      </c>
      <c r="O337" s="216" t="str">
        <f>IF(AND('2.报价结算清单'!$P343&gt;0,'2.报价结算清单'!$B343&lt;&gt;0,'2.报价结算清单'!S343&lt;&gt;0),'2.报价结算清单'!S343,"")</f>
        <v/>
      </c>
      <c r="P337" s="216" t="str">
        <f>IF(AND('2.报价结算清单'!$P343&gt;0,'2.报价结算清单'!$B343&lt;&gt;0,'2.报价结算清单'!T343&lt;&gt;0),'2.报价结算清单'!T343,"")</f>
        <v/>
      </c>
      <c r="Q337" s="216" t="str">
        <f>IF(F337="",J337,VLOOKUP(F337,框架条目清单!A:K,4,FALSE))</f>
        <v/>
      </c>
      <c r="R337" s="237" t="str">
        <f>IF($A337="","",'2.报价结算清单'!$K$86)</f>
        <v/>
      </c>
      <c r="S337" s="236" t="str">
        <f>IF($A337="","",'2.报价结算清单'!$E$86)</f>
        <v/>
      </c>
      <c r="T337" s="216" t="str">
        <f>IF(F337="","",VLOOKUP(F337,框架条目清单!A:K,7,FALSE))</f>
        <v/>
      </c>
      <c r="U337" s="216" t="str">
        <f>IF(F337="","",VLOOKUP(F337,框架条目清单!A:K,8,FALSE))</f>
        <v/>
      </c>
      <c r="V337" s="216" t="str">
        <f>IF(F337="","",VLOOKUP(F337,框架条目清单!A:K,9,FALSE))</f>
        <v/>
      </c>
    </row>
    <row r="338" spans="1:22">
      <c r="A338" s="216" t="str">
        <f>IF(AND('2.报价结算清单'!$P344&gt;0,'2.报价结算清单'!$B344&lt;&gt;0,'2.报价结算清单'!$F344&lt;&gt;0),'2.报价结算清单'!$F344,"")</f>
        <v/>
      </c>
      <c r="B338" s="216" t="str">
        <f>_xlfn.IFNA(VLOOKUP(A338,'3.框架内物料'!$A:$I,3,0),A338)</f>
        <v/>
      </c>
      <c r="C338" s="216" t="str">
        <f>IF(AND('2.报价结算清单'!$P344&gt;0,'2.报价结算清单'!$B344&lt;&gt;0,'2.报价结算清单'!C344&lt;&gt;0),'2.报价结算清单'!C344,"")</f>
        <v/>
      </c>
      <c r="D338" s="216" t="str">
        <f>IF(AND('2.报价结算清单'!$P344&gt;0,'2.报价结算清单'!$B344&lt;&gt;0,'2.报价结算清单'!D344&lt;&gt;0),'2.报价结算清单'!D344,"")</f>
        <v/>
      </c>
      <c r="E338" s="216" t="str">
        <f>IF(AND('2.报价结算清单'!$P344&gt;0,'2.报价结算清单'!$B344&lt;&gt;0,'2.报价结算清单'!E344&lt;&gt;0),'2.报价结算清单'!E344,"")</f>
        <v/>
      </c>
      <c r="F338" s="233" t="str">
        <f>_xlfn.IFNA(IF($A338="","",IF(VLOOKUP($A338,'3.框架内物料'!$A:$I,2,0)="","",VLOOKUP($A338,'3.框架内物料'!$A:$I,2,0))),"")</f>
        <v/>
      </c>
      <c r="G338" s="214" t="str">
        <f>IF(AND('2.报价结算清单'!$P344&gt;0,'2.报价结算清单'!$B344&lt;&gt;0,'2.报价结算清单'!H344&lt;&gt;0),'2.报价结算清单'!H344,"")</f>
        <v/>
      </c>
      <c r="H338" s="234" t="str">
        <f>IF(AND('2.报价结算清单'!$P344&gt;0,'2.报价结算清单'!$B344&lt;&gt;0,'2.报价结算清单'!$F344&lt;&gt;0),'2.报价结算清单'!J344,"")</f>
        <v/>
      </c>
      <c r="I338" s="233" t="str">
        <f>IF(AND('2.报价结算清单'!$P344&gt;0,'2.报价结算清单'!$B344&lt;&gt;0,'2.报价结算清单'!$F344&lt;&gt;0),'2.报价结算清单'!L344,"")</f>
        <v/>
      </c>
      <c r="J338" s="233" t="str">
        <f>IF(AND('2.报价结算清单'!$P344&gt;0,'2.报价结算清单'!$B344&lt;&gt;0,'2.报价结算清单'!I344&lt;&gt;0),'2.报价结算清单'!I344,"")</f>
        <v/>
      </c>
      <c r="K338" s="233" t="str">
        <f>IF(AND('2.报价结算清单'!$P344&gt;0,'2.报价结算清单'!$B344&lt;&gt;0,'2.报价结算清单'!$F344&lt;&gt;0),'2.报价结算清单'!N344,"")</f>
        <v/>
      </c>
      <c r="L338" s="233" t="str">
        <f>IF(AND('2.报价结算清单'!$P344&gt;0,'2.报价结算清单'!$B344&lt;&gt;0,'2.报价结算清单'!I344&lt;&gt;0),"天","")</f>
        <v/>
      </c>
      <c r="M338" s="236" t="str">
        <f t="shared" si="14"/>
        <v/>
      </c>
      <c r="N338" s="216" t="str">
        <f t="shared" si="15"/>
        <v/>
      </c>
      <c r="O338" s="216" t="str">
        <f>IF(AND('2.报价结算清单'!$P344&gt;0,'2.报价结算清单'!$B344&lt;&gt;0,'2.报价结算清单'!S344&lt;&gt;0),'2.报价结算清单'!S344,"")</f>
        <v/>
      </c>
      <c r="P338" s="216" t="str">
        <f>IF(AND('2.报价结算清单'!$P344&gt;0,'2.报价结算清单'!$B344&lt;&gt;0,'2.报价结算清单'!T344&lt;&gt;0),'2.报价结算清单'!T344,"")</f>
        <v/>
      </c>
      <c r="Q338" s="216" t="str">
        <f>IF(F338="",J338,VLOOKUP(F338,框架条目清单!A:K,4,FALSE))</f>
        <v/>
      </c>
      <c r="R338" s="237" t="str">
        <f>IF($A338="","",'2.报价结算清单'!$K$86)</f>
        <v/>
      </c>
      <c r="S338" s="236" t="str">
        <f>IF($A338="","",'2.报价结算清单'!$E$86)</f>
        <v/>
      </c>
      <c r="T338" s="216" t="str">
        <f>IF(F338="","",VLOOKUP(F338,框架条目清单!A:K,7,FALSE))</f>
        <v/>
      </c>
      <c r="U338" s="216" t="str">
        <f>IF(F338="","",VLOOKUP(F338,框架条目清单!A:K,8,FALSE))</f>
        <v/>
      </c>
      <c r="V338" s="216" t="str">
        <f>IF(F338="","",VLOOKUP(F338,框架条目清单!A:K,9,FALSE))</f>
        <v/>
      </c>
    </row>
    <row r="339" spans="1:22">
      <c r="A339" s="216" t="str">
        <f>IF(AND('2.报价结算清单'!$P345&gt;0,'2.报价结算清单'!$B345&lt;&gt;0,'2.报价结算清单'!$F345&lt;&gt;0),'2.报价结算清单'!$F345,"")</f>
        <v/>
      </c>
      <c r="B339" s="216" t="str">
        <f>_xlfn.IFNA(VLOOKUP(A339,'3.框架内物料'!$A:$I,3,0),A339)</f>
        <v/>
      </c>
      <c r="C339" s="216" t="str">
        <f>IF(AND('2.报价结算清单'!$P345&gt;0,'2.报价结算清单'!$B345&lt;&gt;0,'2.报价结算清单'!C345&lt;&gt;0),'2.报价结算清单'!C345,"")</f>
        <v/>
      </c>
      <c r="D339" s="216" t="str">
        <f>IF(AND('2.报价结算清单'!$P345&gt;0,'2.报价结算清单'!$B345&lt;&gt;0,'2.报价结算清单'!D345&lt;&gt;0),'2.报价结算清单'!D345,"")</f>
        <v/>
      </c>
      <c r="E339" s="216" t="str">
        <f>IF(AND('2.报价结算清单'!$P345&gt;0,'2.报价结算清单'!$B345&lt;&gt;0,'2.报价结算清单'!E345&lt;&gt;0),'2.报价结算清单'!E345,"")</f>
        <v/>
      </c>
      <c r="F339" s="233" t="str">
        <f>_xlfn.IFNA(IF($A339="","",IF(VLOOKUP($A339,'3.框架内物料'!$A:$I,2,0)="","",VLOOKUP($A339,'3.框架内物料'!$A:$I,2,0))),"")</f>
        <v/>
      </c>
      <c r="G339" s="214" t="str">
        <f>IF(AND('2.报价结算清单'!$P345&gt;0,'2.报价结算清单'!$B345&lt;&gt;0,'2.报价结算清单'!H345&lt;&gt;0),'2.报价结算清单'!H345,"")</f>
        <v/>
      </c>
      <c r="H339" s="234" t="str">
        <f>IF(AND('2.报价结算清单'!$P345&gt;0,'2.报价结算清单'!$B345&lt;&gt;0,'2.报价结算清单'!$F345&lt;&gt;0),'2.报价结算清单'!J345,"")</f>
        <v/>
      </c>
      <c r="I339" s="233" t="str">
        <f>IF(AND('2.报价结算清单'!$P345&gt;0,'2.报价结算清单'!$B345&lt;&gt;0,'2.报价结算清单'!$F345&lt;&gt;0),'2.报价结算清单'!L345,"")</f>
        <v/>
      </c>
      <c r="J339" s="233" t="str">
        <f>IF(AND('2.报价结算清单'!$P345&gt;0,'2.报价结算清单'!$B345&lt;&gt;0,'2.报价结算清单'!I345&lt;&gt;0),'2.报价结算清单'!I345,"")</f>
        <v/>
      </c>
      <c r="K339" s="233" t="str">
        <f>IF(AND('2.报价结算清单'!$P345&gt;0,'2.报价结算清单'!$B345&lt;&gt;0,'2.报价结算清单'!$F345&lt;&gt;0),'2.报价结算清单'!N345,"")</f>
        <v/>
      </c>
      <c r="L339" s="233" t="str">
        <f>IF(AND('2.报价结算清单'!$P345&gt;0,'2.报价结算清单'!$B345&lt;&gt;0,'2.报价结算清单'!I345&lt;&gt;0),"天","")</f>
        <v/>
      </c>
      <c r="M339" s="236" t="str">
        <f t="shared" si="14"/>
        <v/>
      </c>
      <c r="N339" s="216" t="str">
        <f t="shared" si="15"/>
        <v/>
      </c>
      <c r="O339" s="216" t="str">
        <f>IF(AND('2.报价结算清单'!$P345&gt;0,'2.报价结算清单'!$B345&lt;&gt;0,'2.报价结算清单'!S345&lt;&gt;0),'2.报价结算清单'!S345,"")</f>
        <v/>
      </c>
      <c r="P339" s="216" t="str">
        <f>IF(AND('2.报价结算清单'!$P345&gt;0,'2.报价结算清单'!$B345&lt;&gt;0,'2.报价结算清单'!T345&lt;&gt;0),'2.报价结算清单'!T345,"")</f>
        <v/>
      </c>
      <c r="Q339" s="216" t="str">
        <f>IF(F339="",J339,VLOOKUP(F339,框架条目清单!A:K,4,FALSE))</f>
        <v/>
      </c>
      <c r="R339" s="237" t="str">
        <f>IF($A339="","",'2.报价结算清单'!$K$86)</f>
        <v/>
      </c>
      <c r="S339" s="236" t="str">
        <f>IF($A339="","",'2.报价结算清单'!$E$86)</f>
        <v/>
      </c>
      <c r="T339" s="216" t="str">
        <f>IF(F339="","",VLOOKUP(F339,框架条目清单!A:K,7,FALSE))</f>
        <v/>
      </c>
      <c r="U339" s="216" t="str">
        <f>IF(F339="","",VLOOKUP(F339,框架条目清单!A:K,8,FALSE))</f>
        <v/>
      </c>
      <c r="V339" s="216" t="str">
        <f>IF(F339="","",VLOOKUP(F339,框架条目清单!A:K,9,FALSE))</f>
        <v/>
      </c>
    </row>
    <row r="340" spans="1:22">
      <c r="A340" s="216" t="str">
        <f>IF(AND('2.报价结算清单'!$P346&gt;0,'2.报价结算清单'!$B346&lt;&gt;0,'2.报价结算清单'!$F346&lt;&gt;0),'2.报价结算清单'!$F346,"")</f>
        <v/>
      </c>
      <c r="B340" s="216" t="str">
        <f>_xlfn.IFNA(VLOOKUP(A340,'3.框架内物料'!$A:$I,3,0),A340)</f>
        <v/>
      </c>
      <c r="C340" s="216" t="str">
        <f>IF(AND('2.报价结算清单'!$P346&gt;0,'2.报价结算清单'!$B346&lt;&gt;0,'2.报价结算清单'!C346&lt;&gt;0),'2.报价结算清单'!C346,"")</f>
        <v/>
      </c>
      <c r="D340" s="216" t="str">
        <f>IF(AND('2.报价结算清单'!$P346&gt;0,'2.报价结算清单'!$B346&lt;&gt;0,'2.报价结算清单'!D346&lt;&gt;0),'2.报价结算清单'!D346,"")</f>
        <v/>
      </c>
      <c r="E340" s="216" t="str">
        <f>IF(AND('2.报价结算清单'!$P346&gt;0,'2.报价结算清单'!$B346&lt;&gt;0,'2.报价结算清单'!E346&lt;&gt;0),'2.报价结算清单'!E346,"")</f>
        <v/>
      </c>
      <c r="F340" s="233" t="str">
        <f>_xlfn.IFNA(IF($A340="","",IF(VLOOKUP($A340,'3.框架内物料'!$A:$I,2,0)="","",VLOOKUP($A340,'3.框架内物料'!$A:$I,2,0))),"")</f>
        <v/>
      </c>
      <c r="G340" s="214" t="str">
        <f>IF(AND('2.报价结算清单'!$P346&gt;0,'2.报价结算清单'!$B346&lt;&gt;0,'2.报价结算清单'!H346&lt;&gt;0),'2.报价结算清单'!H346,"")</f>
        <v/>
      </c>
      <c r="H340" s="234" t="str">
        <f>IF(AND('2.报价结算清单'!$P346&gt;0,'2.报价结算清单'!$B346&lt;&gt;0,'2.报价结算清单'!$F346&lt;&gt;0),'2.报价结算清单'!J346,"")</f>
        <v/>
      </c>
      <c r="I340" s="233" t="str">
        <f>IF(AND('2.报价结算清单'!$P346&gt;0,'2.报价结算清单'!$B346&lt;&gt;0,'2.报价结算清单'!$F346&lt;&gt;0),'2.报价结算清单'!L346,"")</f>
        <v/>
      </c>
      <c r="J340" s="233" t="str">
        <f>IF(AND('2.报价结算清单'!$P346&gt;0,'2.报价结算清单'!$B346&lt;&gt;0,'2.报价结算清单'!I346&lt;&gt;0),'2.报价结算清单'!I346,"")</f>
        <v/>
      </c>
      <c r="K340" s="233" t="str">
        <f>IF(AND('2.报价结算清单'!$P346&gt;0,'2.报价结算清单'!$B346&lt;&gt;0,'2.报价结算清单'!$F346&lt;&gt;0),'2.报价结算清单'!N346,"")</f>
        <v/>
      </c>
      <c r="L340" s="233" t="str">
        <f>IF(AND('2.报价结算清单'!$P346&gt;0,'2.报价结算清单'!$B346&lt;&gt;0,'2.报价结算清单'!I346&lt;&gt;0),"天","")</f>
        <v/>
      </c>
      <c r="M340" s="236" t="str">
        <f t="shared" si="14"/>
        <v/>
      </c>
      <c r="N340" s="216" t="str">
        <f t="shared" si="15"/>
        <v/>
      </c>
      <c r="O340" s="216" t="str">
        <f>IF(AND('2.报价结算清单'!$P346&gt;0,'2.报价结算清单'!$B346&lt;&gt;0,'2.报价结算清单'!S346&lt;&gt;0),'2.报价结算清单'!S346,"")</f>
        <v/>
      </c>
      <c r="P340" s="216" t="str">
        <f>IF(AND('2.报价结算清单'!$P346&gt;0,'2.报价结算清单'!$B346&lt;&gt;0,'2.报价结算清单'!T346&lt;&gt;0),'2.报价结算清单'!T346,"")</f>
        <v/>
      </c>
      <c r="Q340" s="216" t="str">
        <f>IF(F340="",J340,VLOOKUP(F340,框架条目清单!A:K,4,FALSE))</f>
        <v/>
      </c>
      <c r="R340" s="237" t="str">
        <f>IF($A340="","",'2.报价结算清单'!$K$86)</f>
        <v/>
      </c>
      <c r="S340" s="236" t="str">
        <f>IF($A340="","",'2.报价结算清单'!$E$86)</f>
        <v/>
      </c>
      <c r="T340" s="216" t="str">
        <f>IF(F340="","",VLOOKUP(F340,框架条目清单!A:K,7,FALSE))</f>
        <v/>
      </c>
      <c r="U340" s="216" t="str">
        <f>IF(F340="","",VLOOKUP(F340,框架条目清单!A:K,8,FALSE))</f>
        <v/>
      </c>
      <c r="V340" s="216" t="str">
        <f>IF(F340="","",VLOOKUP(F340,框架条目清单!A:K,9,FALSE))</f>
        <v/>
      </c>
    </row>
    <row r="341" spans="1:22">
      <c r="A341" s="216" t="str">
        <f>IF(AND('2.报价结算清单'!$P347&gt;0,'2.报价结算清单'!$B347&lt;&gt;0,'2.报价结算清单'!$F347&lt;&gt;0),'2.报价结算清单'!$F347,"")</f>
        <v/>
      </c>
      <c r="B341" s="216" t="str">
        <f>_xlfn.IFNA(VLOOKUP(A341,'3.框架内物料'!$A:$I,3,0),A341)</f>
        <v/>
      </c>
      <c r="C341" s="216" t="str">
        <f>IF(AND('2.报价结算清单'!$P347&gt;0,'2.报价结算清单'!$B347&lt;&gt;0,'2.报价结算清单'!C347&lt;&gt;0),'2.报价结算清单'!C347,"")</f>
        <v/>
      </c>
      <c r="D341" s="216" t="str">
        <f>IF(AND('2.报价结算清单'!$P347&gt;0,'2.报价结算清单'!$B347&lt;&gt;0,'2.报价结算清单'!D347&lt;&gt;0),'2.报价结算清单'!D347,"")</f>
        <v/>
      </c>
      <c r="E341" s="216" t="str">
        <f>IF(AND('2.报价结算清单'!$P347&gt;0,'2.报价结算清单'!$B347&lt;&gt;0,'2.报价结算清单'!E347&lt;&gt;0),'2.报价结算清单'!E347,"")</f>
        <v/>
      </c>
      <c r="F341" s="233" t="str">
        <f>_xlfn.IFNA(IF($A341="","",IF(VLOOKUP($A341,'3.框架内物料'!$A:$I,2,0)="","",VLOOKUP($A341,'3.框架内物料'!$A:$I,2,0))),"")</f>
        <v/>
      </c>
      <c r="G341" s="214" t="str">
        <f>IF(AND('2.报价结算清单'!$P347&gt;0,'2.报价结算清单'!$B347&lt;&gt;0,'2.报价结算清单'!H347&lt;&gt;0),'2.报价结算清单'!H347,"")</f>
        <v/>
      </c>
      <c r="H341" s="234" t="str">
        <f>IF(AND('2.报价结算清单'!$P347&gt;0,'2.报价结算清单'!$B347&lt;&gt;0,'2.报价结算清单'!$F347&lt;&gt;0),'2.报价结算清单'!J347,"")</f>
        <v/>
      </c>
      <c r="I341" s="233" t="str">
        <f>IF(AND('2.报价结算清单'!$P347&gt;0,'2.报价结算清单'!$B347&lt;&gt;0,'2.报价结算清单'!$F347&lt;&gt;0),'2.报价结算清单'!L347,"")</f>
        <v/>
      </c>
      <c r="J341" s="233" t="str">
        <f>IF(AND('2.报价结算清单'!$P347&gt;0,'2.报价结算清单'!$B347&lt;&gt;0,'2.报价结算清单'!I347&lt;&gt;0),'2.报价结算清单'!I347,"")</f>
        <v/>
      </c>
      <c r="K341" s="233" t="str">
        <f>IF(AND('2.报价结算清单'!$P347&gt;0,'2.报价结算清单'!$B347&lt;&gt;0,'2.报价结算清单'!$F347&lt;&gt;0),'2.报价结算清单'!N347,"")</f>
        <v/>
      </c>
      <c r="L341" s="233" t="str">
        <f>IF(AND('2.报价结算清单'!$P347&gt;0,'2.报价结算清单'!$B347&lt;&gt;0,'2.报价结算清单'!I347&lt;&gt;0),"天","")</f>
        <v/>
      </c>
      <c r="M341" s="236" t="str">
        <f t="shared" si="14"/>
        <v/>
      </c>
      <c r="N341" s="216" t="str">
        <f t="shared" si="15"/>
        <v/>
      </c>
      <c r="O341" s="216" t="str">
        <f>IF(AND('2.报价结算清单'!$P347&gt;0,'2.报价结算清单'!$B347&lt;&gt;0,'2.报价结算清单'!S347&lt;&gt;0),'2.报价结算清单'!S347,"")</f>
        <v/>
      </c>
      <c r="P341" s="216" t="str">
        <f>IF(AND('2.报价结算清单'!$P347&gt;0,'2.报价结算清单'!$B347&lt;&gt;0,'2.报价结算清单'!T347&lt;&gt;0),'2.报价结算清单'!T347,"")</f>
        <v/>
      </c>
      <c r="Q341" s="216" t="str">
        <f>IF(F341="",J341,VLOOKUP(F341,框架条目清单!A:K,4,FALSE))</f>
        <v/>
      </c>
      <c r="R341" s="237" t="str">
        <f>IF($A341="","",'2.报价结算清单'!$K$86)</f>
        <v/>
      </c>
      <c r="S341" s="236" t="str">
        <f>IF($A341="","",'2.报价结算清单'!$E$86)</f>
        <v/>
      </c>
      <c r="T341" s="216" t="str">
        <f>IF(F341="","",VLOOKUP(F341,框架条目清单!A:K,7,FALSE))</f>
        <v/>
      </c>
      <c r="U341" s="216" t="str">
        <f>IF(F341="","",VLOOKUP(F341,框架条目清单!A:K,8,FALSE))</f>
        <v/>
      </c>
      <c r="V341" s="216" t="str">
        <f>IF(F341="","",VLOOKUP(F341,框架条目清单!A:K,9,FALSE))</f>
        <v/>
      </c>
    </row>
    <row r="342" spans="1:22">
      <c r="A342" s="216" t="str">
        <f>IF(AND('2.报价结算清单'!$P348&gt;0,'2.报价结算清单'!$B348&lt;&gt;0,'2.报价结算清单'!$F348&lt;&gt;0),'2.报价结算清单'!$F348,"")</f>
        <v/>
      </c>
      <c r="B342" s="216" t="str">
        <f>_xlfn.IFNA(VLOOKUP(A342,'3.框架内物料'!$A:$I,3,0),A342)</f>
        <v/>
      </c>
      <c r="C342" s="216" t="str">
        <f>IF(AND('2.报价结算清单'!$P348&gt;0,'2.报价结算清单'!$B348&lt;&gt;0,'2.报价结算清单'!C348&lt;&gt;0),'2.报价结算清单'!C348,"")</f>
        <v/>
      </c>
      <c r="D342" s="216" t="str">
        <f>IF(AND('2.报价结算清单'!$P348&gt;0,'2.报价结算清单'!$B348&lt;&gt;0,'2.报价结算清单'!D348&lt;&gt;0),'2.报价结算清单'!D348,"")</f>
        <v/>
      </c>
      <c r="E342" s="216" t="str">
        <f>IF(AND('2.报价结算清单'!$P348&gt;0,'2.报价结算清单'!$B348&lt;&gt;0,'2.报价结算清单'!E348&lt;&gt;0),'2.报价结算清单'!E348,"")</f>
        <v/>
      </c>
      <c r="F342" s="233" t="str">
        <f>_xlfn.IFNA(IF($A342="","",IF(VLOOKUP($A342,'3.框架内物料'!$A:$I,2,0)="","",VLOOKUP($A342,'3.框架内物料'!$A:$I,2,0))),"")</f>
        <v/>
      </c>
      <c r="G342" s="214" t="str">
        <f>IF(AND('2.报价结算清单'!$P348&gt;0,'2.报价结算清单'!$B348&lt;&gt;0,'2.报价结算清单'!H348&lt;&gt;0),'2.报价结算清单'!H348,"")</f>
        <v/>
      </c>
      <c r="H342" s="234" t="str">
        <f>IF(AND('2.报价结算清单'!$P348&gt;0,'2.报价结算清单'!$B348&lt;&gt;0,'2.报价结算清单'!$F348&lt;&gt;0),'2.报价结算清单'!J348,"")</f>
        <v/>
      </c>
      <c r="I342" s="233" t="str">
        <f>IF(AND('2.报价结算清单'!$P348&gt;0,'2.报价结算清单'!$B348&lt;&gt;0,'2.报价结算清单'!$F348&lt;&gt;0),'2.报价结算清单'!L348,"")</f>
        <v/>
      </c>
      <c r="J342" s="233" t="str">
        <f>IF(AND('2.报价结算清单'!$P348&gt;0,'2.报价结算清单'!$B348&lt;&gt;0,'2.报价结算清单'!I348&lt;&gt;0),'2.报价结算清单'!I348,"")</f>
        <v/>
      </c>
      <c r="K342" s="233" t="str">
        <f>IF(AND('2.报价结算清单'!$P348&gt;0,'2.报价结算清单'!$B348&lt;&gt;0,'2.报价结算清单'!$F348&lt;&gt;0),'2.报价结算清单'!N348,"")</f>
        <v/>
      </c>
      <c r="L342" s="233" t="str">
        <f>IF(AND('2.报价结算清单'!$P348&gt;0,'2.报价结算清单'!$B348&lt;&gt;0,'2.报价结算清单'!I348&lt;&gt;0),"天","")</f>
        <v/>
      </c>
      <c r="M342" s="236" t="str">
        <f t="shared" si="14"/>
        <v/>
      </c>
      <c r="N342" s="216" t="str">
        <f t="shared" si="15"/>
        <v/>
      </c>
      <c r="O342" s="216" t="str">
        <f>IF(AND('2.报价结算清单'!$P348&gt;0,'2.报价结算清单'!$B348&lt;&gt;0,'2.报价结算清单'!S348&lt;&gt;0),'2.报价结算清单'!S348,"")</f>
        <v/>
      </c>
      <c r="P342" s="216" t="str">
        <f>IF(AND('2.报价结算清单'!$P348&gt;0,'2.报价结算清单'!$B348&lt;&gt;0,'2.报价结算清单'!T348&lt;&gt;0),'2.报价结算清单'!T348,"")</f>
        <v/>
      </c>
      <c r="Q342" s="216" t="str">
        <f>IF(F342="",J342,VLOOKUP(F342,框架条目清单!A:K,4,FALSE))</f>
        <v/>
      </c>
      <c r="R342" s="237" t="str">
        <f>IF($A342="","",'2.报价结算清单'!$K$86)</f>
        <v/>
      </c>
      <c r="S342" s="236" t="str">
        <f>IF($A342="","",'2.报价结算清单'!$E$86)</f>
        <v/>
      </c>
      <c r="T342" s="216" t="str">
        <f>IF(F342="","",VLOOKUP(F342,框架条目清单!A:K,7,FALSE))</f>
        <v/>
      </c>
      <c r="U342" s="216" t="str">
        <f>IF(F342="","",VLOOKUP(F342,框架条目清单!A:K,8,FALSE))</f>
        <v/>
      </c>
      <c r="V342" s="216" t="str">
        <f>IF(F342="","",VLOOKUP(F342,框架条目清单!A:K,9,FALSE))</f>
        <v/>
      </c>
    </row>
    <row r="343" spans="1:22">
      <c r="A343" s="216" t="str">
        <f>IF(AND('2.报价结算清单'!$P349&gt;0,'2.报价结算清单'!$B349&lt;&gt;0,'2.报价结算清单'!$F349&lt;&gt;0),'2.报价结算清单'!$F349,"")</f>
        <v/>
      </c>
      <c r="B343" s="216" t="str">
        <f>_xlfn.IFNA(VLOOKUP(A343,'3.框架内物料'!$A:$I,3,0),A343)</f>
        <v/>
      </c>
      <c r="C343" s="216" t="str">
        <f>IF(AND('2.报价结算清单'!$P349&gt;0,'2.报价结算清单'!$B349&lt;&gt;0,'2.报价结算清单'!C349&lt;&gt;0),'2.报价结算清单'!C349,"")</f>
        <v/>
      </c>
      <c r="D343" s="216" t="str">
        <f>IF(AND('2.报价结算清单'!$P349&gt;0,'2.报价结算清单'!$B349&lt;&gt;0,'2.报价结算清单'!D349&lt;&gt;0),'2.报价结算清单'!D349,"")</f>
        <v/>
      </c>
      <c r="E343" s="216" t="str">
        <f>IF(AND('2.报价结算清单'!$P349&gt;0,'2.报价结算清单'!$B349&lt;&gt;0,'2.报价结算清单'!E349&lt;&gt;0),'2.报价结算清单'!E349,"")</f>
        <v/>
      </c>
      <c r="F343" s="233" t="str">
        <f>_xlfn.IFNA(IF($A343="","",IF(VLOOKUP($A343,'3.框架内物料'!$A:$I,2,0)="","",VLOOKUP($A343,'3.框架内物料'!$A:$I,2,0))),"")</f>
        <v/>
      </c>
      <c r="G343" s="214" t="str">
        <f>IF(AND('2.报价结算清单'!$P349&gt;0,'2.报价结算清单'!$B349&lt;&gt;0,'2.报价结算清单'!H349&lt;&gt;0),'2.报价结算清单'!H349,"")</f>
        <v/>
      </c>
      <c r="H343" s="234" t="str">
        <f>IF(AND('2.报价结算清单'!$P349&gt;0,'2.报价结算清单'!$B349&lt;&gt;0,'2.报价结算清单'!$F349&lt;&gt;0),'2.报价结算清单'!J349,"")</f>
        <v/>
      </c>
      <c r="I343" s="233" t="str">
        <f>IF(AND('2.报价结算清单'!$P349&gt;0,'2.报价结算清单'!$B349&lt;&gt;0,'2.报价结算清单'!$F349&lt;&gt;0),'2.报价结算清单'!L349,"")</f>
        <v/>
      </c>
      <c r="J343" s="233" t="str">
        <f>IF(AND('2.报价结算清单'!$P349&gt;0,'2.报价结算清单'!$B349&lt;&gt;0,'2.报价结算清单'!I349&lt;&gt;0),'2.报价结算清单'!I349,"")</f>
        <v/>
      </c>
      <c r="K343" s="233" t="str">
        <f>IF(AND('2.报价结算清单'!$P349&gt;0,'2.报价结算清单'!$B349&lt;&gt;0,'2.报价结算清单'!$F349&lt;&gt;0),'2.报价结算清单'!N349,"")</f>
        <v/>
      </c>
      <c r="L343" s="233" t="str">
        <f>IF(AND('2.报价结算清单'!$P349&gt;0,'2.报价结算清单'!$B349&lt;&gt;0,'2.报价结算清单'!I349&lt;&gt;0),"天","")</f>
        <v/>
      </c>
      <c r="M343" s="236" t="str">
        <f t="shared" si="14"/>
        <v/>
      </c>
      <c r="N343" s="216" t="str">
        <f t="shared" si="15"/>
        <v/>
      </c>
      <c r="O343" s="216" t="str">
        <f>IF(AND('2.报价结算清单'!$P349&gt;0,'2.报价结算清单'!$B349&lt;&gt;0,'2.报价结算清单'!S349&lt;&gt;0),'2.报价结算清单'!S349,"")</f>
        <v/>
      </c>
      <c r="P343" s="216" t="str">
        <f>IF(AND('2.报价结算清单'!$P349&gt;0,'2.报价结算清单'!$B349&lt;&gt;0,'2.报价结算清单'!T349&lt;&gt;0),'2.报价结算清单'!T349,"")</f>
        <v/>
      </c>
      <c r="Q343" s="216" t="str">
        <f>IF(F343="",J343,VLOOKUP(F343,框架条目清单!A:K,4,FALSE))</f>
        <v/>
      </c>
      <c r="R343" s="237" t="str">
        <f>IF($A343="","",'2.报价结算清单'!$K$86)</f>
        <v/>
      </c>
      <c r="S343" s="236" t="str">
        <f>IF($A343="","",'2.报价结算清单'!$E$86)</f>
        <v/>
      </c>
      <c r="T343" s="216" t="str">
        <f>IF(F343="","",VLOOKUP(F343,框架条目清单!A:K,7,FALSE))</f>
        <v/>
      </c>
      <c r="U343" s="216" t="str">
        <f>IF(F343="","",VLOOKUP(F343,框架条目清单!A:K,8,FALSE))</f>
        <v/>
      </c>
      <c r="V343" s="216" t="str">
        <f>IF(F343="","",VLOOKUP(F343,框架条目清单!A:K,9,FALSE))</f>
        <v/>
      </c>
    </row>
    <row r="344" spans="1:22">
      <c r="A344" s="216" t="str">
        <f>IF(AND('2.报价结算清单'!$P350&gt;0,'2.报价结算清单'!$B350&lt;&gt;0,'2.报价结算清单'!$F350&lt;&gt;0),'2.报价结算清单'!$F350,"")</f>
        <v/>
      </c>
      <c r="B344" s="216" t="str">
        <f>_xlfn.IFNA(VLOOKUP(A344,'3.框架内物料'!$A:$I,3,0),A344)</f>
        <v/>
      </c>
      <c r="C344" s="216" t="str">
        <f>IF(AND('2.报价结算清单'!$P350&gt;0,'2.报价结算清单'!$B350&lt;&gt;0,'2.报价结算清单'!C350&lt;&gt;0),'2.报价结算清单'!C350,"")</f>
        <v/>
      </c>
      <c r="D344" s="216" t="str">
        <f>IF(AND('2.报价结算清单'!$P350&gt;0,'2.报价结算清单'!$B350&lt;&gt;0,'2.报价结算清单'!D350&lt;&gt;0),'2.报价结算清单'!D350,"")</f>
        <v/>
      </c>
      <c r="E344" s="216" t="str">
        <f>IF(AND('2.报价结算清单'!$P350&gt;0,'2.报价结算清单'!$B350&lt;&gt;0,'2.报价结算清单'!E350&lt;&gt;0),'2.报价结算清单'!E350,"")</f>
        <v/>
      </c>
      <c r="F344" s="233" t="str">
        <f>_xlfn.IFNA(IF($A344="","",IF(VLOOKUP($A344,'3.框架内物料'!$A:$I,2,0)="","",VLOOKUP($A344,'3.框架内物料'!$A:$I,2,0))),"")</f>
        <v/>
      </c>
      <c r="G344" s="214" t="str">
        <f>IF(AND('2.报价结算清单'!$P350&gt;0,'2.报价结算清单'!$B350&lt;&gt;0,'2.报价结算清单'!H350&lt;&gt;0),'2.报价结算清单'!H350,"")</f>
        <v/>
      </c>
      <c r="H344" s="234" t="str">
        <f>IF(AND('2.报价结算清单'!$P350&gt;0,'2.报价结算清单'!$B350&lt;&gt;0,'2.报价结算清单'!$F350&lt;&gt;0),'2.报价结算清单'!J350,"")</f>
        <v/>
      </c>
      <c r="I344" s="233" t="str">
        <f>IF(AND('2.报价结算清单'!$P350&gt;0,'2.报价结算清单'!$B350&lt;&gt;0,'2.报价结算清单'!$F350&lt;&gt;0),'2.报价结算清单'!L350,"")</f>
        <v/>
      </c>
      <c r="J344" s="233" t="str">
        <f>IF(AND('2.报价结算清单'!$P350&gt;0,'2.报价结算清单'!$B350&lt;&gt;0,'2.报价结算清单'!I350&lt;&gt;0),'2.报价结算清单'!I350,"")</f>
        <v/>
      </c>
      <c r="K344" s="233" t="str">
        <f>IF(AND('2.报价结算清单'!$P350&gt;0,'2.报价结算清单'!$B350&lt;&gt;0,'2.报价结算清单'!$F350&lt;&gt;0),'2.报价结算清单'!N350,"")</f>
        <v/>
      </c>
      <c r="L344" s="233" t="str">
        <f>IF(AND('2.报价结算清单'!$P350&gt;0,'2.报价结算清单'!$B350&lt;&gt;0,'2.报价结算清单'!I350&lt;&gt;0),"天","")</f>
        <v/>
      </c>
      <c r="M344" s="236" t="str">
        <f t="shared" si="14"/>
        <v/>
      </c>
      <c r="N344" s="216" t="str">
        <f t="shared" si="15"/>
        <v/>
      </c>
      <c r="O344" s="216" t="str">
        <f>IF(AND('2.报价结算清单'!$P350&gt;0,'2.报价结算清单'!$B350&lt;&gt;0,'2.报价结算清单'!S350&lt;&gt;0),'2.报价结算清单'!S350,"")</f>
        <v/>
      </c>
      <c r="P344" s="216" t="str">
        <f>IF(AND('2.报价结算清单'!$P350&gt;0,'2.报价结算清单'!$B350&lt;&gt;0,'2.报价结算清单'!T350&lt;&gt;0),'2.报价结算清单'!T350,"")</f>
        <v/>
      </c>
      <c r="Q344" s="216" t="str">
        <f>IF(F344="",J344,VLOOKUP(F344,框架条目清单!A:K,4,FALSE))</f>
        <v/>
      </c>
      <c r="R344" s="237" t="str">
        <f>IF($A344="","",'2.报价结算清单'!$K$86)</f>
        <v/>
      </c>
      <c r="S344" s="236" t="str">
        <f>IF($A344="","",'2.报价结算清单'!$E$86)</f>
        <v/>
      </c>
      <c r="T344" s="216" t="str">
        <f>IF(F344="","",VLOOKUP(F344,框架条目清单!A:K,7,FALSE))</f>
        <v/>
      </c>
      <c r="U344" s="216" t="str">
        <f>IF(F344="","",VLOOKUP(F344,框架条目清单!A:K,8,FALSE))</f>
        <v/>
      </c>
      <c r="V344" s="216" t="str">
        <f>IF(F344="","",VLOOKUP(F344,框架条目清单!A:K,9,FALSE))</f>
        <v/>
      </c>
    </row>
    <row r="345" spans="1:22">
      <c r="A345" s="216" t="str">
        <f>IF(AND('2.报价结算清单'!$P351&gt;0,'2.报价结算清单'!$B351&lt;&gt;0,'2.报价结算清单'!$F351&lt;&gt;0),'2.报价结算清单'!$F351,"")</f>
        <v/>
      </c>
      <c r="B345" s="216" t="str">
        <f>_xlfn.IFNA(VLOOKUP(A345,'3.框架内物料'!$A:$I,3,0),A345)</f>
        <v/>
      </c>
      <c r="C345" s="216" t="str">
        <f>IF(AND('2.报价结算清单'!$P351&gt;0,'2.报价结算清单'!$B351&lt;&gt;0,'2.报价结算清单'!C351&lt;&gt;0),'2.报价结算清单'!C351,"")</f>
        <v/>
      </c>
      <c r="D345" s="216" t="str">
        <f>IF(AND('2.报价结算清单'!$P351&gt;0,'2.报价结算清单'!$B351&lt;&gt;0,'2.报价结算清单'!D351&lt;&gt;0),'2.报价结算清单'!D351,"")</f>
        <v/>
      </c>
      <c r="E345" s="216" t="str">
        <f>IF(AND('2.报价结算清单'!$P351&gt;0,'2.报价结算清单'!$B351&lt;&gt;0,'2.报价结算清单'!E351&lt;&gt;0),'2.报价结算清单'!E351,"")</f>
        <v/>
      </c>
      <c r="F345" s="233" t="str">
        <f>_xlfn.IFNA(IF($A345="","",IF(VLOOKUP($A345,'3.框架内物料'!$A:$I,2,0)="","",VLOOKUP($A345,'3.框架内物料'!$A:$I,2,0))),"")</f>
        <v/>
      </c>
      <c r="G345" s="214" t="str">
        <f>IF(AND('2.报价结算清单'!$P351&gt;0,'2.报价结算清单'!$B351&lt;&gt;0,'2.报价结算清单'!H351&lt;&gt;0),'2.报价结算清单'!H351,"")</f>
        <v/>
      </c>
      <c r="H345" s="234" t="str">
        <f>IF(AND('2.报价结算清单'!$P351&gt;0,'2.报价结算清单'!$B351&lt;&gt;0,'2.报价结算清单'!$F351&lt;&gt;0),'2.报价结算清单'!J351,"")</f>
        <v/>
      </c>
      <c r="I345" s="233" t="str">
        <f>IF(AND('2.报价结算清单'!$P351&gt;0,'2.报价结算清单'!$B351&lt;&gt;0,'2.报价结算清单'!$F351&lt;&gt;0),'2.报价结算清单'!L351,"")</f>
        <v/>
      </c>
      <c r="J345" s="233" t="str">
        <f>IF(AND('2.报价结算清单'!$P351&gt;0,'2.报价结算清单'!$B351&lt;&gt;0,'2.报价结算清单'!I351&lt;&gt;0),'2.报价结算清单'!I351,"")</f>
        <v/>
      </c>
      <c r="K345" s="233" t="str">
        <f>IF(AND('2.报价结算清单'!$P351&gt;0,'2.报价结算清单'!$B351&lt;&gt;0,'2.报价结算清单'!$F351&lt;&gt;0),'2.报价结算清单'!N351,"")</f>
        <v/>
      </c>
      <c r="L345" s="233" t="str">
        <f>IF(AND('2.报价结算清单'!$P351&gt;0,'2.报价结算清单'!$B351&lt;&gt;0,'2.报价结算清单'!I351&lt;&gt;0),"天","")</f>
        <v/>
      </c>
      <c r="M345" s="236" t="str">
        <f t="shared" si="14"/>
        <v/>
      </c>
      <c r="N345" s="216" t="str">
        <f t="shared" si="15"/>
        <v/>
      </c>
      <c r="O345" s="216" t="str">
        <f>IF(AND('2.报价结算清单'!$P351&gt;0,'2.报价结算清单'!$B351&lt;&gt;0,'2.报价结算清单'!S351&lt;&gt;0),'2.报价结算清单'!S351,"")</f>
        <v/>
      </c>
      <c r="P345" s="216" t="str">
        <f>IF(AND('2.报价结算清单'!$P351&gt;0,'2.报价结算清单'!$B351&lt;&gt;0,'2.报价结算清单'!T351&lt;&gt;0),'2.报价结算清单'!T351,"")</f>
        <v/>
      </c>
      <c r="Q345" s="216" t="str">
        <f>IF(F345="",J345,VLOOKUP(F345,框架条目清单!A:K,4,FALSE))</f>
        <v/>
      </c>
      <c r="R345" s="237" t="str">
        <f>IF($A345="","",'2.报价结算清单'!$K$86)</f>
        <v/>
      </c>
      <c r="S345" s="236" t="str">
        <f>IF($A345="","",'2.报价结算清单'!$E$86)</f>
        <v/>
      </c>
      <c r="T345" s="216" t="str">
        <f>IF(F345="","",VLOOKUP(F345,框架条目清单!A:K,7,FALSE))</f>
        <v/>
      </c>
      <c r="U345" s="216" t="str">
        <f>IF(F345="","",VLOOKUP(F345,框架条目清单!A:K,8,FALSE))</f>
        <v/>
      </c>
      <c r="V345" s="216" t="str">
        <f>IF(F345="","",VLOOKUP(F345,框架条目清单!A:K,9,FALSE))</f>
        <v/>
      </c>
    </row>
    <row r="346" spans="1:22">
      <c r="A346" s="216" t="str">
        <f>IF(AND('2.报价结算清单'!$P352&gt;0,'2.报价结算清单'!$B352&lt;&gt;0,'2.报价结算清单'!$F352&lt;&gt;0),'2.报价结算清单'!$F352,"")</f>
        <v/>
      </c>
      <c r="B346" s="216" t="str">
        <f>_xlfn.IFNA(VLOOKUP(A346,'3.框架内物料'!$A:$I,3,0),A346)</f>
        <v/>
      </c>
      <c r="C346" s="216" t="str">
        <f>IF(AND('2.报价结算清单'!$P352&gt;0,'2.报价结算清单'!$B352&lt;&gt;0,'2.报价结算清单'!C352&lt;&gt;0),'2.报价结算清单'!C352,"")</f>
        <v/>
      </c>
      <c r="D346" s="216" t="str">
        <f>IF(AND('2.报价结算清单'!$P352&gt;0,'2.报价结算清单'!$B352&lt;&gt;0,'2.报价结算清单'!D352&lt;&gt;0),'2.报价结算清单'!D352,"")</f>
        <v/>
      </c>
      <c r="E346" s="216" t="str">
        <f>IF(AND('2.报价结算清单'!$P352&gt;0,'2.报价结算清单'!$B352&lt;&gt;0,'2.报价结算清单'!E352&lt;&gt;0),'2.报价结算清单'!E352,"")</f>
        <v/>
      </c>
      <c r="F346" s="233" t="str">
        <f>_xlfn.IFNA(IF($A346="","",IF(VLOOKUP($A346,'3.框架内物料'!$A:$I,2,0)="","",VLOOKUP($A346,'3.框架内物料'!$A:$I,2,0))),"")</f>
        <v/>
      </c>
      <c r="G346" s="214" t="str">
        <f>IF(AND('2.报价结算清单'!$P352&gt;0,'2.报价结算清单'!$B352&lt;&gt;0,'2.报价结算清单'!H352&lt;&gt;0),'2.报价结算清单'!H352,"")</f>
        <v/>
      </c>
      <c r="H346" s="234" t="str">
        <f>IF(AND('2.报价结算清单'!$P352&gt;0,'2.报价结算清单'!$B352&lt;&gt;0,'2.报价结算清单'!$F352&lt;&gt;0),'2.报价结算清单'!J352,"")</f>
        <v/>
      </c>
      <c r="I346" s="233" t="str">
        <f>IF(AND('2.报价结算清单'!$P352&gt;0,'2.报价结算清单'!$B352&lt;&gt;0,'2.报价结算清单'!$F352&lt;&gt;0),'2.报价结算清单'!L352,"")</f>
        <v/>
      </c>
      <c r="J346" s="233" t="str">
        <f>IF(AND('2.报价结算清单'!$P352&gt;0,'2.报价结算清单'!$B352&lt;&gt;0,'2.报价结算清单'!I352&lt;&gt;0),'2.报价结算清单'!I352,"")</f>
        <v/>
      </c>
      <c r="K346" s="233" t="str">
        <f>IF(AND('2.报价结算清单'!$P352&gt;0,'2.报价结算清单'!$B352&lt;&gt;0,'2.报价结算清单'!$F352&lt;&gt;0),'2.报价结算清单'!N352,"")</f>
        <v/>
      </c>
      <c r="L346" s="233" t="str">
        <f>IF(AND('2.报价结算清单'!$P352&gt;0,'2.报价结算清单'!$B352&lt;&gt;0,'2.报价结算清单'!I352&lt;&gt;0),"天","")</f>
        <v/>
      </c>
      <c r="M346" s="236" t="str">
        <f t="shared" si="14"/>
        <v/>
      </c>
      <c r="N346" s="216" t="str">
        <f t="shared" si="15"/>
        <v/>
      </c>
      <c r="O346" s="216" t="str">
        <f>IF(AND('2.报价结算清单'!$P352&gt;0,'2.报价结算清单'!$B352&lt;&gt;0,'2.报价结算清单'!S352&lt;&gt;0),'2.报价结算清单'!S352,"")</f>
        <v/>
      </c>
      <c r="P346" s="216" t="str">
        <f>IF(AND('2.报价结算清单'!$P352&gt;0,'2.报价结算清单'!$B352&lt;&gt;0,'2.报价结算清单'!T352&lt;&gt;0),'2.报价结算清单'!T352,"")</f>
        <v/>
      </c>
      <c r="Q346" s="216" t="str">
        <f>IF(F346="",J346,VLOOKUP(F346,框架条目清单!A:K,4,FALSE))</f>
        <v/>
      </c>
      <c r="R346" s="237" t="str">
        <f>IF($A346="","",'2.报价结算清单'!$K$86)</f>
        <v/>
      </c>
      <c r="S346" s="236" t="str">
        <f>IF($A346="","",'2.报价结算清单'!$E$86)</f>
        <v/>
      </c>
      <c r="T346" s="216" t="str">
        <f>IF(F346="","",VLOOKUP(F346,框架条目清单!A:K,7,FALSE))</f>
        <v/>
      </c>
      <c r="U346" s="216" t="str">
        <f>IF(F346="","",VLOOKUP(F346,框架条目清单!A:K,8,FALSE))</f>
        <v/>
      </c>
      <c r="V346" s="216" t="str">
        <f>IF(F346="","",VLOOKUP(F346,框架条目清单!A:K,9,FALSE))</f>
        <v/>
      </c>
    </row>
    <row r="347" spans="1:22">
      <c r="A347" s="216" t="str">
        <f>IF(AND('2.报价结算清单'!$P353&gt;0,'2.报价结算清单'!$B353&lt;&gt;0,'2.报价结算清单'!$F353&lt;&gt;0),'2.报价结算清单'!$F353,"")</f>
        <v/>
      </c>
      <c r="B347" s="216" t="str">
        <f>_xlfn.IFNA(VLOOKUP(A347,'3.框架内物料'!$A:$I,3,0),A347)</f>
        <v/>
      </c>
      <c r="C347" s="216" t="str">
        <f>IF(AND('2.报价结算清单'!$P353&gt;0,'2.报价结算清单'!$B353&lt;&gt;0,'2.报价结算清单'!C353&lt;&gt;0),'2.报价结算清单'!C353,"")</f>
        <v/>
      </c>
      <c r="D347" s="216" t="str">
        <f>IF(AND('2.报价结算清单'!$P353&gt;0,'2.报价结算清单'!$B353&lt;&gt;0,'2.报价结算清单'!D353&lt;&gt;0),'2.报价结算清单'!D353,"")</f>
        <v/>
      </c>
      <c r="E347" s="216" t="str">
        <f>IF(AND('2.报价结算清单'!$P353&gt;0,'2.报价结算清单'!$B353&lt;&gt;0,'2.报价结算清单'!E353&lt;&gt;0),'2.报价结算清单'!E353,"")</f>
        <v/>
      </c>
      <c r="F347" s="233" t="str">
        <f>_xlfn.IFNA(IF($A347="","",IF(VLOOKUP($A347,'3.框架内物料'!$A:$I,2,0)="","",VLOOKUP($A347,'3.框架内物料'!$A:$I,2,0))),"")</f>
        <v/>
      </c>
      <c r="G347" s="214" t="str">
        <f>IF(AND('2.报价结算清单'!$P353&gt;0,'2.报价结算清单'!$B353&lt;&gt;0,'2.报价结算清单'!H353&lt;&gt;0),'2.报价结算清单'!H353,"")</f>
        <v/>
      </c>
      <c r="H347" s="234" t="str">
        <f>IF(AND('2.报价结算清单'!$P353&gt;0,'2.报价结算清单'!$B353&lt;&gt;0,'2.报价结算清单'!$F353&lt;&gt;0),'2.报价结算清单'!J353,"")</f>
        <v/>
      </c>
      <c r="I347" s="233" t="str">
        <f>IF(AND('2.报价结算清单'!$P353&gt;0,'2.报价结算清单'!$B353&lt;&gt;0,'2.报价结算清单'!$F353&lt;&gt;0),'2.报价结算清单'!L353,"")</f>
        <v/>
      </c>
      <c r="J347" s="233" t="str">
        <f>IF(AND('2.报价结算清单'!$P353&gt;0,'2.报价结算清单'!$B353&lt;&gt;0,'2.报价结算清单'!I353&lt;&gt;0),'2.报价结算清单'!I353,"")</f>
        <v/>
      </c>
      <c r="K347" s="233" t="str">
        <f>IF(AND('2.报价结算清单'!$P353&gt;0,'2.报价结算清单'!$B353&lt;&gt;0,'2.报价结算清单'!$F353&lt;&gt;0),'2.报价结算清单'!N353,"")</f>
        <v/>
      </c>
      <c r="L347" s="233" t="str">
        <f>IF(AND('2.报价结算清单'!$P353&gt;0,'2.报价结算清单'!$B353&lt;&gt;0,'2.报价结算清单'!I353&lt;&gt;0),"天","")</f>
        <v/>
      </c>
      <c r="M347" s="236" t="str">
        <f t="shared" si="14"/>
        <v/>
      </c>
      <c r="N347" s="216" t="str">
        <f t="shared" si="15"/>
        <v/>
      </c>
      <c r="O347" s="216" t="str">
        <f>IF(AND('2.报价结算清单'!$P353&gt;0,'2.报价结算清单'!$B353&lt;&gt;0,'2.报价结算清单'!S353&lt;&gt;0),'2.报价结算清单'!S353,"")</f>
        <v/>
      </c>
      <c r="P347" s="216" t="str">
        <f>IF(AND('2.报价结算清单'!$P353&gt;0,'2.报价结算清单'!$B353&lt;&gt;0,'2.报价结算清单'!T353&lt;&gt;0),'2.报价结算清单'!T353,"")</f>
        <v/>
      </c>
      <c r="Q347" s="216" t="str">
        <f>IF(F347="",J347,VLOOKUP(F347,框架条目清单!A:K,4,FALSE))</f>
        <v/>
      </c>
      <c r="R347" s="237" t="str">
        <f>IF($A347="","",'2.报价结算清单'!$K$86)</f>
        <v/>
      </c>
      <c r="S347" s="236" t="str">
        <f>IF($A347="","",'2.报价结算清单'!$E$86)</f>
        <v/>
      </c>
      <c r="T347" s="216" t="str">
        <f>IF(F347="","",VLOOKUP(F347,框架条目清单!A:K,7,FALSE))</f>
        <v/>
      </c>
      <c r="U347" s="216" t="str">
        <f>IF(F347="","",VLOOKUP(F347,框架条目清单!A:K,8,FALSE))</f>
        <v/>
      </c>
      <c r="V347" s="216" t="str">
        <f>IF(F347="","",VLOOKUP(F347,框架条目清单!A:K,9,FALSE))</f>
        <v/>
      </c>
    </row>
    <row r="348" spans="1:22">
      <c r="A348" s="216" t="str">
        <f>IF(AND('2.报价结算清单'!$P354&gt;0,'2.报价结算清单'!$B354&lt;&gt;0,'2.报价结算清单'!$F354&lt;&gt;0),'2.报价结算清单'!$F354,"")</f>
        <v/>
      </c>
      <c r="B348" s="216" t="str">
        <f>_xlfn.IFNA(VLOOKUP(A348,'3.框架内物料'!$A:$I,3,0),A348)</f>
        <v/>
      </c>
      <c r="C348" s="216" t="str">
        <f>IF(AND('2.报价结算清单'!$P354&gt;0,'2.报价结算清单'!$B354&lt;&gt;0,'2.报价结算清单'!C354&lt;&gt;0),'2.报价结算清单'!C354,"")</f>
        <v/>
      </c>
      <c r="D348" s="216" t="str">
        <f>IF(AND('2.报价结算清单'!$P354&gt;0,'2.报价结算清单'!$B354&lt;&gt;0,'2.报价结算清单'!D354&lt;&gt;0),'2.报价结算清单'!D354,"")</f>
        <v/>
      </c>
      <c r="E348" s="216" t="str">
        <f>IF(AND('2.报价结算清单'!$P354&gt;0,'2.报价结算清单'!$B354&lt;&gt;0,'2.报价结算清单'!E354&lt;&gt;0),'2.报价结算清单'!E354,"")</f>
        <v/>
      </c>
      <c r="F348" s="233" t="str">
        <f>_xlfn.IFNA(IF($A348="","",IF(VLOOKUP($A348,'3.框架内物料'!$A:$I,2,0)="","",VLOOKUP($A348,'3.框架内物料'!$A:$I,2,0))),"")</f>
        <v/>
      </c>
      <c r="G348" s="214" t="str">
        <f>IF(AND('2.报价结算清单'!$P354&gt;0,'2.报价结算清单'!$B354&lt;&gt;0,'2.报价结算清单'!H354&lt;&gt;0),'2.报价结算清单'!H354,"")</f>
        <v/>
      </c>
      <c r="H348" s="234" t="str">
        <f>IF(AND('2.报价结算清单'!$P354&gt;0,'2.报价结算清单'!$B354&lt;&gt;0,'2.报价结算清单'!$F354&lt;&gt;0),'2.报价结算清单'!J354,"")</f>
        <v/>
      </c>
      <c r="I348" s="233" t="str">
        <f>IF(AND('2.报价结算清单'!$P354&gt;0,'2.报价结算清单'!$B354&lt;&gt;0,'2.报价结算清单'!$F354&lt;&gt;0),'2.报价结算清单'!L354,"")</f>
        <v/>
      </c>
      <c r="J348" s="233" t="str">
        <f>IF(AND('2.报价结算清单'!$P354&gt;0,'2.报价结算清单'!$B354&lt;&gt;0,'2.报价结算清单'!I354&lt;&gt;0),'2.报价结算清单'!I354,"")</f>
        <v/>
      </c>
      <c r="K348" s="233" t="str">
        <f>IF(AND('2.报价结算清单'!$P354&gt;0,'2.报价结算清单'!$B354&lt;&gt;0,'2.报价结算清单'!$F354&lt;&gt;0),'2.报价结算清单'!N354,"")</f>
        <v/>
      </c>
      <c r="L348" s="233" t="str">
        <f>IF(AND('2.报价结算清单'!$P354&gt;0,'2.报价结算清单'!$B354&lt;&gt;0,'2.报价结算清单'!I354&lt;&gt;0),"天","")</f>
        <v/>
      </c>
      <c r="M348" s="236" t="str">
        <f t="shared" si="14"/>
        <v/>
      </c>
      <c r="N348" s="216" t="str">
        <f t="shared" si="15"/>
        <v/>
      </c>
      <c r="O348" s="216" t="str">
        <f>IF(AND('2.报价结算清单'!$P354&gt;0,'2.报价结算清单'!$B354&lt;&gt;0,'2.报价结算清单'!S354&lt;&gt;0),'2.报价结算清单'!S354,"")</f>
        <v/>
      </c>
      <c r="P348" s="216" t="str">
        <f>IF(AND('2.报价结算清单'!$P354&gt;0,'2.报价结算清单'!$B354&lt;&gt;0,'2.报价结算清单'!T354&lt;&gt;0),'2.报价结算清单'!T354,"")</f>
        <v/>
      </c>
      <c r="Q348" s="216" t="str">
        <f>IF(F348="",J348,VLOOKUP(F348,框架条目清单!A:K,4,FALSE))</f>
        <v/>
      </c>
      <c r="R348" s="237" t="str">
        <f>IF($A348="","",'2.报价结算清单'!$K$86)</f>
        <v/>
      </c>
      <c r="S348" s="236" t="str">
        <f>IF($A348="","",'2.报价结算清单'!$E$86)</f>
        <v/>
      </c>
      <c r="T348" s="216" t="str">
        <f>IF(F348="","",VLOOKUP(F348,框架条目清单!A:K,7,FALSE))</f>
        <v/>
      </c>
      <c r="U348" s="216" t="str">
        <f>IF(F348="","",VLOOKUP(F348,框架条目清单!A:K,8,FALSE))</f>
        <v/>
      </c>
      <c r="V348" s="216" t="str">
        <f>IF(F348="","",VLOOKUP(F348,框架条目清单!A:K,9,FALSE))</f>
        <v/>
      </c>
    </row>
    <row r="349" spans="1:22">
      <c r="A349" s="216" t="str">
        <f>IF(AND('2.报价结算清单'!$P355&gt;0,'2.报价结算清单'!$B355&lt;&gt;0,'2.报价结算清单'!$F355&lt;&gt;0),'2.报价结算清单'!$F355,"")</f>
        <v/>
      </c>
      <c r="B349" s="216" t="str">
        <f>_xlfn.IFNA(VLOOKUP(A349,'3.框架内物料'!$A:$I,3,0),A349)</f>
        <v/>
      </c>
      <c r="C349" s="216" t="str">
        <f>IF(AND('2.报价结算清单'!$P355&gt;0,'2.报价结算清单'!$B355&lt;&gt;0,'2.报价结算清单'!C355&lt;&gt;0),'2.报价结算清单'!C355,"")</f>
        <v/>
      </c>
      <c r="D349" s="216" t="str">
        <f>IF(AND('2.报价结算清单'!$P355&gt;0,'2.报价结算清单'!$B355&lt;&gt;0,'2.报价结算清单'!D355&lt;&gt;0),'2.报价结算清单'!D355,"")</f>
        <v/>
      </c>
      <c r="E349" s="216" t="str">
        <f>IF(AND('2.报价结算清单'!$P355&gt;0,'2.报价结算清单'!$B355&lt;&gt;0,'2.报价结算清单'!E355&lt;&gt;0),'2.报价结算清单'!E355,"")</f>
        <v/>
      </c>
      <c r="F349" s="233" t="str">
        <f>_xlfn.IFNA(IF($A349="","",IF(VLOOKUP($A349,'3.框架内物料'!$A:$I,2,0)="","",VLOOKUP($A349,'3.框架内物料'!$A:$I,2,0))),"")</f>
        <v/>
      </c>
      <c r="G349" s="214" t="str">
        <f>IF(AND('2.报价结算清单'!$P355&gt;0,'2.报价结算清单'!$B355&lt;&gt;0,'2.报价结算清单'!H355&lt;&gt;0),'2.报价结算清单'!H355,"")</f>
        <v/>
      </c>
      <c r="H349" s="234" t="str">
        <f>IF(AND('2.报价结算清单'!$P355&gt;0,'2.报价结算清单'!$B355&lt;&gt;0,'2.报价结算清单'!$F355&lt;&gt;0),'2.报价结算清单'!J355,"")</f>
        <v/>
      </c>
      <c r="I349" s="233" t="str">
        <f>IF(AND('2.报价结算清单'!$P355&gt;0,'2.报价结算清单'!$B355&lt;&gt;0,'2.报价结算清单'!$F355&lt;&gt;0),'2.报价结算清单'!L355,"")</f>
        <v/>
      </c>
      <c r="J349" s="233" t="str">
        <f>IF(AND('2.报价结算清单'!$P355&gt;0,'2.报价结算清单'!$B355&lt;&gt;0,'2.报价结算清单'!I355&lt;&gt;0),'2.报价结算清单'!I355,"")</f>
        <v/>
      </c>
      <c r="K349" s="233" t="str">
        <f>IF(AND('2.报价结算清单'!$P355&gt;0,'2.报价结算清单'!$B355&lt;&gt;0,'2.报价结算清单'!$F355&lt;&gt;0),'2.报价结算清单'!N355,"")</f>
        <v/>
      </c>
      <c r="L349" s="233" t="str">
        <f>IF(AND('2.报价结算清单'!$P355&gt;0,'2.报价结算清单'!$B355&lt;&gt;0,'2.报价结算清单'!I355&lt;&gt;0),"天","")</f>
        <v/>
      </c>
      <c r="M349" s="236" t="str">
        <f t="shared" si="14"/>
        <v/>
      </c>
      <c r="N349" s="216" t="str">
        <f t="shared" si="15"/>
        <v/>
      </c>
      <c r="O349" s="216" t="str">
        <f>IF(AND('2.报价结算清单'!$P355&gt;0,'2.报价结算清单'!$B355&lt;&gt;0,'2.报价结算清单'!S355&lt;&gt;0),'2.报价结算清单'!S355,"")</f>
        <v/>
      </c>
      <c r="P349" s="216" t="str">
        <f>IF(AND('2.报价结算清单'!$P355&gt;0,'2.报价结算清单'!$B355&lt;&gt;0,'2.报价结算清单'!T355&lt;&gt;0),'2.报价结算清单'!T355,"")</f>
        <v/>
      </c>
      <c r="Q349" s="216" t="str">
        <f>IF(F349="",J349,VLOOKUP(F349,框架条目清单!A:K,4,FALSE))</f>
        <v/>
      </c>
      <c r="R349" s="237" t="str">
        <f>IF($A349="","",'2.报价结算清单'!$K$86)</f>
        <v/>
      </c>
      <c r="S349" s="236" t="str">
        <f>IF($A349="","",'2.报价结算清单'!$E$86)</f>
        <v/>
      </c>
      <c r="T349" s="216" t="str">
        <f>IF(F349="","",VLOOKUP(F349,框架条目清单!A:K,7,FALSE))</f>
        <v/>
      </c>
      <c r="U349" s="216" t="str">
        <f>IF(F349="","",VLOOKUP(F349,框架条目清单!A:K,8,FALSE))</f>
        <v/>
      </c>
      <c r="V349" s="216" t="str">
        <f>IF(F349="","",VLOOKUP(F349,框架条目清单!A:K,9,FALSE))</f>
        <v/>
      </c>
    </row>
    <row r="350" spans="1:22">
      <c r="A350" s="216" t="str">
        <f>IF(AND('2.报价结算清单'!$P356&gt;0,'2.报价结算清单'!$B356&lt;&gt;0,'2.报价结算清单'!$F356&lt;&gt;0),'2.报价结算清单'!$F356,"")</f>
        <v/>
      </c>
      <c r="B350" s="216" t="str">
        <f>_xlfn.IFNA(VLOOKUP(A350,'3.框架内物料'!$A:$I,3,0),A350)</f>
        <v/>
      </c>
      <c r="C350" s="216" t="str">
        <f>IF(AND('2.报价结算清单'!$P356&gt;0,'2.报价结算清单'!$B356&lt;&gt;0,'2.报价结算清单'!C356&lt;&gt;0),'2.报价结算清单'!C356,"")</f>
        <v/>
      </c>
      <c r="D350" s="216" t="str">
        <f>IF(AND('2.报价结算清单'!$P356&gt;0,'2.报价结算清单'!$B356&lt;&gt;0,'2.报价结算清单'!D356&lt;&gt;0),'2.报价结算清单'!D356,"")</f>
        <v/>
      </c>
      <c r="E350" s="216" t="str">
        <f>IF(AND('2.报价结算清单'!$P356&gt;0,'2.报价结算清单'!$B356&lt;&gt;0,'2.报价结算清单'!E356&lt;&gt;0),'2.报价结算清单'!E356,"")</f>
        <v/>
      </c>
      <c r="F350" s="233" t="str">
        <f>_xlfn.IFNA(IF($A350="","",IF(VLOOKUP($A350,'3.框架内物料'!$A:$I,2,0)="","",VLOOKUP($A350,'3.框架内物料'!$A:$I,2,0))),"")</f>
        <v/>
      </c>
      <c r="G350" s="214" t="str">
        <f>IF(AND('2.报价结算清单'!$P356&gt;0,'2.报价结算清单'!$B356&lt;&gt;0,'2.报价结算清单'!H356&lt;&gt;0),'2.报价结算清单'!H356,"")</f>
        <v/>
      </c>
      <c r="H350" s="234" t="str">
        <f>IF(AND('2.报价结算清单'!$P356&gt;0,'2.报价结算清单'!$B356&lt;&gt;0,'2.报价结算清单'!$F356&lt;&gt;0),'2.报价结算清单'!J356,"")</f>
        <v/>
      </c>
      <c r="I350" s="233" t="str">
        <f>IF(AND('2.报价结算清单'!$P356&gt;0,'2.报价结算清单'!$B356&lt;&gt;0,'2.报价结算清单'!$F356&lt;&gt;0),'2.报价结算清单'!L356,"")</f>
        <v/>
      </c>
      <c r="J350" s="233" t="str">
        <f>IF(AND('2.报价结算清单'!$P356&gt;0,'2.报价结算清单'!$B356&lt;&gt;0,'2.报价结算清单'!I356&lt;&gt;0),'2.报价结算清单'!I356,"")</f>
        <v/>
      </c>
      <c r="K350" s="233" t="str">
        <f>IF(AND('2.报价结算清单'!$P356&gt;0,'2.报价结算清单'!$B356&lt;&gt;0,'2.报价结算清单'!$F356&lt;&gt;0),'2.报价结算清单'!N356,"")</f>
        <v/>
      </c>
      <c r="L350" s="233" t="str">
        <f>IF(AND('2.报价结算清单'!$P356&gt;0,'2.报价结算清单'!$B356&lt;&gt;0,'2.报价结算清单'!I356&lt;&gt;0),"天","")</f>
        <v/>
      </c>
      <c r="M350" s="236" t="str">
        <f t="shared" si="14"/>
        <v/>
      </c>
      <c r="N350" s="216" t="str">
        <f t="shared" si="15"/>
        <v/>
      </c>
      <c r="O350" s="216" t="str">
        <f>IF(AND('2.报价结算清单'!$P356&gt;0,'2.报价结算清单'!$B356&lt;&gt;0,'2.报价结算清单'!S356&lt;&gt;0),'2.报价结算清单'!S356,"")</f>
        <v/>
      </c>
      <c r="P350" s="216" t="str">
        <f>IF(AND('2.报价结算清单'!$P356&gt;0,'2.报价结算清单'!$B356&lt;&gt;0,'2.报价结算清单'!T356&lt;&gt;0),'2.报价结算清单'!T356,"")</f>
        <v/>
      </c>
      <c r="Q350" s="216" t="str">
        <f>IF(F350="",J350,VLOOKUP(F350,框架条目清单!A:K,4,FALSE))</f>
        <v/>
      </c>
      <c r="R350" s="237" t="str">
        <f>IF($A350="","",'2.报价结算清单'!$K$86)</f>
        <v/>
      </c>
      <c r="S350" s="236" t="str">
        <f>IF($A350="","",'2.报价结算清单'!$E$86)</f>
        <v/>
      </c>
      <c r="T350" s="216" t="str">
        <f>IF(F350="","",VLOOKUP(F350,框架条目清单!A:K,7,FALSE))</f>
        <v/>
      </c>
      <c r="U350" s="216" t="str">
        <f>IF(F350="","",VLOOKUP(F350,框架条目清单!A:K,8,FALSE))</f>
        <v/>
      </c>
      <c r="V350" s="216" t="str">
        <f>IF(F350="","",VLOOKUP(F350,框架条目清单!A:K,9,FALSE))</f>
        <v/>
      </c>
    </row>
    <row r="351" spans="1:22">
      <c r="A351" s="216" t="str">
        <f>IF(AND('2.报价结算清单'!$P357&gt;0,'2.报价结算清单'!$B357&lt;&gt;0,'2.报价结算清单'!$F357&lt;&gt;0),'2.报价结算清单'!$F357,"")</f>
        <v/>
      </c>
      <c r="B351" s="216" t="str">
        <f>_xlfn.IFNA(VLOOKUP(A351,'3.框架内物料'!$A:$I,3,0),A351)</f>
        <v/>
      </c>
      <c r="C351" s="216" t="str">
        <f>IF(AND('2.报价结算清单'!$P357&gt;0,'2.报价结算清单'!$B357&lt;&gt;0,'2.报价结算清单'!C357&lt;&gt;0),'2.报价结算清单'!C357,"")</f>
        <v/>
      </c>
      <c r="D351" s="216" t="str">
        <f>IF(AND('2.报价结算清单'!$P357&gt;0,'2.报价结算清单'!$B357&lt;&gt;0,'2.报价结算清单'!D357&lt;&gt;0),'2.报价结算清单'!D357,"")</f>
        <v/>
      </c>
      <c r="E351" s="216" t="str">
        <f>IF(AND('2.报价结算清单'!$P357&gt;0,'2.报价结算清单'!$B357&lt;&gt;0,'2.报价结算清单'!E357&lt;&gt;0),'2.报价结算清单'!E357,"")</f>
        <v/>
      </c>
      <c r="F351" s="233" t="str">
        <f>_xlfn.IFNA(IF($A351="","",IF(VLOOKUP($A351,'3.框架内物料'!$A:$I,2,0)="","",VLOOKUP($A351,'3.框架内物料'!$A:$I,2,0))),"")</f>
        <v/>
      </c>
      <c r="G351" s="214" t="str">
        <f>IF(AND('2.报价结算清单'!$P357&gt;0,'2.报价结算清单'!$B357&lt;&gt;0,'2.报价结算清单'!H357&lt;&gt;0),'2.报价结算清单'!H357,"")</f>
        <v/>
      </c>
      <c r="H351" s="234" t="str">
        <f>IF(AND('2.报价结算清单'!$P357&gt;0,'2.报价结算清单'!$B357&lt;&gt;0,'2.报价结算清单'!$F357&lt;&gt;0),'2.报价结算清单'!J357,"")</f>
        <v/>
      </c>
      <c r="I351" s="233" t="str">
        <f>IF(AND('2.报价结算清单'!$P357&gt;0,'2.报价结算清单'!$B357&lt;&gt;0,'2.报价结算清单'!$F357&lt;&gt;0),'2.报价结算清单'!L357,"")</f>
        <v/>
      </c>
      <c r="J351" s="233" t="str">
        <f>IF(AND('2.报价结算清单'!$P357&gt;0,'2.报价结算清单'!$B357&lt;&gt;0,'2.报价结算清单'!I357&lt;&gt;0),'2.报价结算清单'!I357,"")</f>
        <v/>
      </c>
      <c r="K351" s="233" t="str">
        <f>IF(AND('2.报价结算清单'!$P357&gt;0,'2.报价结算清单'!$B357&lt;&gt;0,'2.报价结算清单'!$F357&lt;&gt;0),'2.报价结算清单'!N357,"")</f>
        <v/>
      </c>
      <c r="L351" s="233" t="str">
        <f>IF(AND('2.报价结算清单'!$P357&gt;0,'2.报价结算清单'!$B357&lt;&gt;0,'2.报价结算清单'!I357&lt;&gt;0),"天","")</f>
        <v/>
      </c>
      <c r="M351" s="236" t="str">
        <f t="shared" si="14"/>
        <v/>
      </c>
      <c r="N351" s="216" t="str">
        <f t="shared" si="15"/>
        <v/>
      </c>
      <c r="O351" s="216" t="str">
        <f>IF(AND('2.报价结算清单'!$P357&gt;0,'2.报价结算清单'!$B357&lt;&gt;0,'2.报价结算清单'!S357&lt;&gt;0),'2.报价结算清单'!S357,"")</f>
        <v/>
      </c>
      <c r="P351" s="216" t="str">
        <f>IF(AND('2.报价结算清单'!$P357&gt;0,'2.报价结算清单'!$B357&lt;&gt;0,'2.报价结算清单'!T357&lt;&gt;0),'2.报价结算清单'!T357,"")</f>
        <v/>
      </c>
      <c r="Q351" s="216" t="str">
        <f>IF(F351="",J351,VLOOKUP(F351,框架条目清单!A:K,4,FALSE))</f>
        <v/>
      </c>
      <c r="R351" s="237" t="str">
        <f>IF($A351="","",'2.报价结算清单'!$K$86)</f>
        <v/>
      </c>
      <c r="S351" s="236" t="str">
        <f>IF($A351="","",'2.报价结算清单'!$E$86)</f>
        <v/>
      </c>
      <c r="T351" s="216" t="str">
        <f>IF(F351="","",VLOOKUP(F351,框架条目清单!A:K,7,FALSE))</f>
        <v/>
      </c>
      <c r="U351" s="216" t="str">
        <f>IF(F351="","",VLOOKUP(F351,框架条目清单!A:K,8,FALSE))</f>
        <v/>
      </c>
      <c r="V351" s="216" t="str">
        <f>IF(F351="","",VLOOKUP(F351,框架条目清单!A:K,9,FALSE))</f>
        <v/>
      </c>
    </row>
    <row r="352" spans="1:22">
      <c r="A352" s="216" t="str">
        <f>IF(AND('2.报价结算清单'!$P358&gt;0,'2.报价结算清单'!$B358&lt;&gt;0,'2.报价结算清单'!$F358&lt;&gt;0),'2.报价结算清单'!$F358,"")</f>
        <v/>
      </c>
      <c r="B352" s="216" t="str">
        <f>_xlfn.IFNA(VLOOKUP(A352,'3.框架内物料'!$A:$I,3,0),A352)</f>
        <v/>
      </c>
      <c r="C352" s="216" t="str">
        <f>IF(AND('2.报价结算清单'!$P358&gt;0,'2.报价结算清单'!$B358&lt;&gt;0,'2.报价结算清单'!C358&lt;&gt;0),'2.报价结算清单'!C358,"")</f>
        <v/>
      </c>
      <c r="D352" s="216" t="str">
        <f>IF(AND('2.报价结算清单'!$P358&gt;0,'2.报价结算清单'!$B358&lt;&gt;0,'2.报价结算清单'!D358&lt;&gt;0),'2.报价结算清单'!D358,"")</f>
        <v/>
      </c>
      <c r="E352" s="216" t="str">
        <f>IF(AND('2.报价结算清单'!$P358&gt;0,'2.报价结算清单'!$B358&lt;&gt;0,'2.报价结算清单'!E358&lt;&gt;0),'2.报价结算清单'!E358,"")</f>
        <v/>
      </c>
      <c r="F352" s="233" t="str">
        <f>_xlfn.IFNA(IF($A352="","",IF(VLOOKUP($A352,'3.框架内物料'!$A:$I,2,0)="","",VLOOKUP($A352,'3.框架内物料'!$A:$I,2,0))),"")</f>
        <v/>
      </c>
      <c r="G352" s="214" t="str">
        <f>IF(AND('2.报价结算清单'!$P358&gt;0,'2.报价结算清单'!$B358&lt;&gt;0,'2.报价结算清单'!H358&lt;&gt;0),'2.报价结算清单'!H358,"")</f>
        <v/>
      </c>
      <c r="H352" s="234" t="str">
        <f>IF(AND('2.报价结算清单'!$P358&gt;0,'2.报价结算清单'!$B358&lt;&gt;0,'2.报价结算清单'!$F358&lt;&gt;0),'2.报价结算清单'!J358,"")</f>
        <v/>
      </c>
      <c r="I352" s="233" t="str">
        <f>IF(AND('2.报价结算清单'!$P358&gt;0,'2.报价结算清单'!$B358&lt;&gt;0,'2.报价结算清单'!$F358&lt;&gt;0),'2.报价结算清单'!L358,"")</f>
        <v/>
      </c>
      <c r="J352" s="233" t="str">
        <f>IF(AND('2.报价结算清单'!$P358&gt;0,'2.报价结算清单'!$B358&lt;&gt;0,'2.报价结算清单'!I358&lt;&gt;0),'2.报价结算清单'!I358,"")</f>
        <v/>
      </c>
      <c r="K352" s="233" t="str">
        <f>IF(AND('2.报价结算清单'!$P358&gt;0,'2.报价结算清单'!$B358&lt;&gt;0,'2.报价结算清单'!$F358&lt;&gt;0),'2.报价结算清单'!N358,"")</f>
        <v/>
      </c>
      <c r="L352" s="233" t="str">
        <f>IF(AND('2.报价结算清单'!$P358&gt;0,'2.报价结算清单'!$B358&lt;&gt;0,'2.报价结算清单'!I358&lt;&gt;0),"天","")</f>
        <v/>
      </c>
      <c r="M352" s="236" t="str">
        <f t="shared" si="14"/>
        <v/>
      </c>
      <c r="N352" s="216" t="str">
        <f t="shared" si="15"/>
        <v/>
      </c>
      <c r="O352" s="216" t="str">
        <f>IF(AND('2.报价结算清单'!$P358&gt;0,'2.报价结算清单'!$B358&lt;&gt;0,'2.报价结算清单'!S358&lt;&gt;0),'2.报价结算清单'!S358,"")</f>
        <v/>
      </c>
      <c r="P352" s="216" t="str">
        <f>IF(AND('2.报价结算清单'!$P358&gt;0,'2.报价结算清单'!$B358&lt;&gt;0,'2.报价结算清单'!T358&lt;&gt;0),'2.报价结算清单'!T358,"")</f>
        <v/>
      </c>
      <c r="Q352" s="216" t="str">
        <f>IF(F352="",J352,VLOOKUP(F352,框架条目清单!A:K,4,FALSE))</f>
        <v/>
      </c>
      <c r="R352" s="237" t="str">
        <f>IF($A352="","",'2.报价结算清单'!$K$86)</f>
        <v/>
      </c>
      <c r="S352" s="236" t="str">
        <f>IF($A352="","",'2.报价结算清单'!$E$86)</f>
        <v/>
      </c>
      <c r="T352" s="216" t="str">
        <f>IF(F352="","",VLOOKUP(F352,框架条目清单!A:K,7,FALSE))</f>
        <v/>
      </c>
      <c r="U352" s="216" t="str">
        <f>IF(F352="","",VLOOKUP(F352,框架条目清单!A:K,8,FALSE))</f>
        <v/>
      </c>
      <c r="V352" s="216" t="str">
        <f>IF(F352="","",VLOOKUP(F352,框架条目清单!A:K,9,FALSE))</f>
        <v/>
      </c>
    </row>
    <row r="353" spans="1:22">
      <c r="A353" s="216" t="str">
        <f>IF(AND('2.报价结算清单'!$P359&gt;0,'2.报价结算清单'!$B359&lt;&gt;0,'2.报价结算清单'!$F359&lt;&gt;0),'2.报价结算清单'!$F359,"")</f>
        <v/>
      </c>
      <c r="B353" s="216" t="str">
        <f>_xlfn.IFNA(VLOOKUP(A353,'3.框架内物料'!$A:$I,3,0),A353)</f>
        <v/>
      </c>
      <c r="C353" s="216" t="str">
        <f>IF(AND('2.报价结算清单'!$P359&gt;0,'2.报价结算清单'!$B359&lt;&gt;0,'2.报价结算清单'!C359&lt;&gt;0),'2.报价结算清单'!C359,"")</f>
        <v/>
      </c>
      <c r="D353" s="216" t="str">
        <f>IF(AND('2.报价结算清单'!$P359&gt;0,'2.报价结算清单'!$B359&lt;&gt;0,'2.报价结算清单'!D359&lt;&gt;0),'2.报价结算清单'!D359,"")</f>
        <v/>
      </c>
      <c r="E353" s="216" t="str">
        <f>IF(AND('2.报价结算清单'!$P359&gt;0,'2.报价结算清单'!$B359&lt;&gt;0,'2.报价结算清单'!E359&lt;&gt;0),'2.报价结算清单'!E359,"")</f>
        <v/>
      </c>
      <c r="F353" s="233" t="str">
        <f>_xlfn.IFNA(IF($A353="","",IF(VLOOKUP($A353,'3.框架内物料'!$A:$I,2,0)="","",VLOOKUP($A353,'3.框架内物料'!$A:$I,2,0))),"")</f>
        <v/>
      </c>
      <c r="G353" s="214" t="str">
        <f>IF(AND('2.报价结算清单'!$P359&gt;0,'2.报价结算清单'!$B359&lt;&gt;0,'2.报价结算清单'!H359&lt;&gt;0),'2.报价结算清单'!H359,"")</f>
        <v/>
      </c>
      <c r="H353" s="234" t="str">
        <f>IF(AND('2.报价结算清单'!$P359&gt;0,'2.报价结算清单'!$B359&lt;&gt;0,'2.报价结算清单'!$F359&lt;&gt;0),'2.报价结算清单'!J359,"")</f>
        <v/>
      </c>
      <c r="I353" s="233" t="str">
        <f>IF(AND('2.报价结算清单'!$P359&gt;0,'2.报价结算清单'!$B359&lt;&gt;0,'2.报价结算清单'!$F359&lt;&gt;0),'2.报价结算清单'!L359,"")</f>
        <v/>
      </c>
      <c r="J353" s="233" t="str">
        <f>IF(AND('2.报价结算清单'!$P359&gt;0,'2.报价结算清单'!$B359&lt;&gt;0,'2.报价结算清单'!I359&lt;&gt;0),'2.报价结算清单'!I359,"")</f>
        <v/>
      </c>
      <c r="K353" s="233" t="str">
        <f>IF(AND('2.报价结算清单'!$P359&gt;0,'2.报价结算清单'!$B359&lt;&gt;0,'2.报价结算清单'!$F359&lt;&gt;0),'2.报价结算清单'!N359,"")</f>
        <v/>
      </c>
      <c r="L353" s="233" t="str">
        <f>IF(AND('2.报价结算清单'!$P359&gt;0,'2.报价结算清单'!$B359&lt;&gt;0,'2.报价结算清单'!I359&lt;&gt;0),"天","")</f>
        <v/>
      </c>
      <c r="M353" s="236" t="str">
        <f t="shared" si="14"/>
        <v/>
      </c>
      <c r="N353" s="216" t="str">
        <f t="shared" si="15"/>
        <v/>
      </c>
      <c r="O353" s="216" t="str">
        <f>IF(AND('2.报价结算清单'!$P359&gt;0,'2.报价结算清单'!$B359&lt;&gt;0,'2.报价结算清单'!S359&lt;&gt;0),'2.报价结算清单'!S359,"")</f>
        <v/>
      </c>
      <c r="P353" s="216" t="str">
        <f>IF(AND('2.报价结算清单'!$P359&gt;0,'2.报价结算清单'!$B359&lt;&gt;0,'2.报价结算清单'!T359&lt;&gt;0),'2.报价结算清单'!T359,"")</f>
        <v/>
      </c>
      <c r="Q353" s="216" t="str">
        <f>IF(F353="",J353,VLOOKUP(F353,框架条目清单!A:K,4,FALSE))</f>
        <v/>
      </c>
      <c r="R353" s="237" t="str">
        <f>IF($A353="","",'2.报价结算清单'!$K$86)</f>
        <v/>
      </c>
      <c r="S353" s="236" t="str">
        <f>IF($A353="","",'2.报价结算清单'!$E$86)</f>
        <v/>
      </c>
      <c r="T353" s="216" t="str">
        <f>IF(F353="","",VLOOKUP(F353,框架条目清单!A:K,7,FALSE))</f>
        <v/>
      </c>
      <c r="U353" s="216" t="str">
        <f>IF(F353="","",VLOOKUP(F353,框架条目清单!A:K,8,FALSE))</f>
        <v/>
      </c>
      <c r="V353" s="216" t="str">
        <f>IF(F353="","",VLOOKUP(F353,框架条目清单!A:K,9,FALSE))</f>
        <v/>
      </c>
    </row>
    <row r="354" spans="1:22">
      <c r="A354" s="216" t="str">
        <f>IF(AND('2.报价结算清单'!$P360&gt;0,'2.报价结算清单'!$B360&lt;&gt;0,'2.报价结算清单'!$F360&lt;&gt;0),'2.报价结算清单'!$F360,"")</f>
        <v/>
      </c>
      <c r="B354" s="216" t="str">
        <f>_xlfn.IFNA(VLOOKUP(A354,'3.框架内物料'!$A:$I,3,0),A354)</f>
        <v/>
      </c>
      <c r="C354" s="216" t="str">
        <f>IF(AND('2.报价结算清单'!$P360&gt;0,'2.报价结算清单'!$B360&lt;&gt;0,'2.报价结算清单'!C360&lt;&gt;0),'2.报价结算清单'!C360,"")</f>
        <v/>
      </c>
      <c r="D354" s="216" t="str">
        <f>IF(AND('2.报价结算清单'!$P360&gt;0,'2.报价结算清单'!$B360&lt;&gt;0,'2.报价结算清单'!D360&lt;&gt;0),'2.报价结算清单'!D360,"")</f>
        <v/>
      </c>
      <c r="E354" s="216" t="str">
        <f>IF(AND('2.报价结算清单'!$P360&gt;0,'2.报价结算清单'!$B360&lt;&gt;0,'2.报价结算清单'!E360&lt;&gt;0),'2.报价结算清单'!E360,"")</f>
        <v/>
      </c>
      <c r="F354" s="233" t="str">
        <f>_xlfn.IFNA(IF($A354="","",IF(VLOOKUP($A354,'3.框架内物料'!$A:$I,2,0)="","",VLOOKUP($A354,'3.框架内物料'!$A:$I,2,0))),"")</f>
        <v/>
      </c>
      <c r="G354" s="214" t="str">
        <f>IF(AND('2.报价结算清单'!$P360&gt;0,'2.报价结算清单'!$B360&lt;&gt;0,'2.报价结算清单'!H360&lt;&gt;0),'2.报价结算清单'!H360,"")</f>
        <v/>
      </c>
      <c r="H354" s="234" t="str">
        <f>IF(AND('2.报价结算清单'!$P360&gt;0,'2.报价结算清单'!$B360&lt;&gt;0,'2.报价结算清单'!$F360&lt;&gt;0),'2.报价结算清单'!J360,"")</f>
        <v/>
      </c>
      <c r="I354" s="233" t="str">
        <f>IF(AND('2.报价结算清单'!$P360&gt;0,'2.报价结算清单'!$B360&lt;&gt;0,'2.报价结算清单'!$F360&lt;&gt;0),'2.报价结算清单'!L360,"")</f>
        <v/>
      </c>
      <c r="J354" s="233" t="str">
        <f>IF(AND('2.报价结算清单'!$P360&gt;0,'2.报价结算清单'!$B360&lt;&gt;0,'2.报价结算清单'!I360&lt;&gt;0),'2.报价结算清单'!I360,"")</f>
        <v/>
      </c>
      <c r="K354" s="233" t="str">
        <f>IF(AND('2.报价结算清单'!$P360&gt;0,'2.报价结算清单'!$B360&lt;&gt;0,'2.报价结算清单'!$F360&lt;&gt;0),'2.报价结算清单'!N360,"")</f>
        <v/>
      </c>
      <c r="L354" s="233" t="str">
        <f>IF(AND('2.报价结算清单'!$P360&gt;0,'2.报价结算清单'!$B360&lt;&gt;0,'2.报价结算清单'!I360&lt;&gt;0),"天","")</f>
        <v/>
      </c>
      <c r="M354" s="236" t="str">
        <f t="shared" si="14"/>
        <v/>
      </c>
      <c r="N354" s="216" t="str">
        <f t="shared" si="15"/>
        <v/>
      </c>
      <c r="O354" s="216" t="str">
        <f>IF(AND('2.报价结算清单'!$P360&gt;0,'2.报价结算清单'!$B360&lt;&gt;0,'2.报价结算清单'!S360&lt;&gt;0),'2.报价结算清单'!S360,"")</f>
        <v/>
      </c>
      <c r="P354" s="216" t="str">
        <f>IF(AND('2.报价结算清单'!$P360&gt;0,'2.报价结算清单'!$B360&lt;&gt;0,'2.报价结算清单'!T360&lt;&gt;0),'2.报价结算清单'!T360,"")</f>
        <v/>
      </c>
      <c r="Q354" s="216" t="str">
        <f>IF(F354="",J354,VLOOKUP(F354,框架条目清单!A:K,4,FALSE))</f>
        <v/>
      </c>
      <c r="R354" s="237" t="str">
        <f>IF($A354="","",'2.报价结算清单'!$K$86)</f>
        <v/>
      </c>
      <c r="S354" s="236" t="str">
        <f>IF($A354="","",'2.报价结算清单'!$E$86)</f>
        <v/>
      </c>
      <c r="T354" s="216" t="str">
        <f>IF(F354="","",VLOOKUP(F354,框架条目清单!A:K,7,FALSE))</f>
        <v/>
      </c>
      <c r="U354" s="216" t="str">
        <f>IF(F354="","",VLOOKUP(F354,框架条目清单!A:K,8,FALSE))</f>
        <v/>
      </c>
      <c r="V354" s="216" t="str">
        <f>IF(F354="","",VLOOKUP(F354,框架条目清单!A:K,9,FALSE))</f>
        <v/>
      </c>
    </row>
    <row r="355" spans="1:22">
      <c r="A355" s="216" t="str">
        <f>IF(AND('2.报价结算清单'!$P361&gt;0,'2.报价结算清单'!$B361&lt;&gt;0,'2.报价结算清单'!$F361&lt;&gt;0),'2.报价结算清单'!$F361,"")</f>
        <v/>
      </c>
      <c r="B355" s="216" t="str">
        <f>_xlfn.IFNA(VLOOKUP(A355,'3.框架内物料'!$A:$I,3,0),A355)</f>
        <v/>
      </c>
      <c r="C355" s="216" t="str">
        <f>IF(AND('2.报价结算清单'!$P361&gt;0,'2.报价结算清单'!$B361&lt;&gt;0,'2.报价结算清单'!C361&lt;&gt;0),'2.报价结算清单'!C361,"")</f>
        <v/>
      </c>
      <c r="D355" s="216" t="str">
        <f>IF(AND('2.报价结算清单'!$P361&gt;0,'2.报价结算清单'!$B361&lt;&gt;0,'2.报价结算清单'!D361&lt;&gt;0),'2.报价结算清单'!D361,"")</f>
        <v/>
      </c>
      <c r="E355" s="216" t="str">
        <f>IF(AND('2.报价结算清单'!$P361&gt;0,'2.报价结算清单'!$B361&lt;&gt;0,'2.报价结算清单'!E361&lt;&gt;0),'2.报价结算清单'!E361,"")</f>
        <v/>
      </c>
      <c r="F355" s="233" t="str">
        <f>_xlfn.IFNA(IF($A355="","",IF(VLOOKUP($A355,'3.框架内物料'!$A:$I,2,0)="","",VLOOKUP($A355,'3.框架内物料'!$A:$I,2,0))),"")</f>
        <v/>
      </c>
      <c r="G355" s="214" t="str">
        <f>IF(AND('2.报价结算清单'!$P361&gt;0,'2.报价结算清单'!$B361&lt;&gt;0,'2.报价结算清单'!H361&lt;&gt;0),'2.报价结算清单'!H361,"")</f>
        <v/>
      </c>
      <c r="H355" s="234" t="str">
        <f>IF(AND('2.报价结算清单'!$P361&gt;0,'2.报价结算清单'!$B361&lt;&gt;0,'2.报价结算清单'!$F361&lt;&gt;0),'2.报价结算清单'!J361,"")</f>
        <v/>
      </c>
      <c r="I355" s="233" t="str">
        <f>IF(AND('2.报价结算清单'!$P361&gt;0,'2.报价结算清单'!$B361&lt;&gt;0,'2.报价结算清单'!$F361&lt;&gt;0),'2.报价结算清单'!L361,"")</f>
        <v/>
      </c>
      <c r="J355" s="233" t="str">
        <f>IF(AND('2.报价结算清单'!$P361&gt;0,'2.报价结算清单'!$B361&lt;&gt;0,'2.报价结算清单'!I361&lt;&gt;0),'2.报价结算清单'!I361,"")</f>
        <v/>
      </c>
      <c r="K355" s="233" t="str">
        <f>IF(AND('2.报价结算清单'!$P361&gt;0,'2.报价结算清单'!$B361&lt;&gt;0,'2.报价结算清单'!$F361&lt;&gt;0),'2.报价结算清单'!N361,"")</f>
        <v/>
      </c>
      <c r="L355" s="233" t="str">
        <f>IF(AND('2.报价结算清单'!$P361&gt;0,'2.报价结算清单'!$B361&lt;&gt;0,'2.报价结算清单'!I361&lt;&gt;0),"天","")</f>
        <v/>
      </c>
      <c r="M355" s="236" t="str">
        <f t="shared" si="14"/>
        <v/>
      </c>
      <c r="N355" s="216" t="str">
        <f t="shared" si="15"/>
        <v/>
      </c>
      <c r="O355" s="216" t="str">
        <f>IF(AND('2.报价结算清单'!$P361&gt;0,'2.报价结算清单'!$B361&lt;&gt;0,'2.报价结算清单'!S361&lt;&gt;0),'2.报价结算清单'!S361,"")</f>
        <v/>
      </c>
      <c r="P355" s="216" t="str">
        <f>IF(AND('2.报价结算清单'!$P361&gt;0,'2.报价结算清单'!$B361&lt;&gt;0,'2.报价结算清单'!T361&lt;&gt;0),'2.报价结算清单'!T361,"")</f>
        <v/>
      </c>
      <c r="Q355" s="216" t="str">
        <f>IF(F355="",J355,VLOOKUP(F355,框架条目清单!A:K,4,FALSE))</f>
        <v/>
      </c>
      <c r="R355" s="237" t="str">
        <f>IF($A355="","",'2.报价结算清单'!$K$86)</f>
        <v/>
      </c>
      <c r="S355" s="236" t="str">
        <f>IF($A355="","",'2.报价结算清单'!$E$86)</f>
        <v/>
      </c>
      <c r="T355" s="216" t="str">
        <f>IF(F355="","",VLOOKUP(F355,框架条目清单!A:K,7,FALSE))</f>
        <v/>
      </c>
      <c r="U355" s="216" t="str">
        <f>IF(F355="","",VLOOKUP(F355,框架条目清单!A:K,8,FALSE))</f>
        <v/>
      </c>
      <c r="V355" s="216" t="str">
        <f>IF(F355="","",VLOOKUP(F355,框架条目清单!A:K,9,FALSE))</f>
        <v/>
      </c>
    </row>
    <row r="356" spans="1:22">
      <c r="A356" s="216" t="str">
        <f>IF(AND('2.报价结算清单'!$P362&gt;0,'2.报价结算清单'!$B362&lt;&gt;0,'2.报价结算清单'!$F362&lt;&gt;0),'2.报价结算清单'!$F362,"")</f>
        <v/>
      </c>
      <c r="B356" s="216" t="str">
        <f>_xlfn.IFNA(VLOOKUP(A356,'3.框架内物料'!$A:$I,3,0),A356)</f>
        <v/>
      </c>
      <c r="C356" s="216" t="str">
        <f>IF(AND('2.报价结算清单'!$P362&gt;0,'2.报价结算清单'!$B362&lt;&gt;0,'2.报价结算清单'!C362&lt;&gt;0),'2.报价结算清单'!C362,"")</f>
        <v/>
      </c>
      <c r="D356" s="216" t="str">
        <f>IF(AND('2.报价结算清单'!$P362&gt;0,'2.报价结算清单'!$B362&lt;&gt;0,'2.报价结算清单'!D362&lt;&gt;0),'2.报价结算清单'!D362,"")</f>
        <v/>
      </c>
      <c r="E356" s="216" t="str">
        <f>IF(AND('2.报价结算清单'!$P362&gt;0,'2.报价结算清单'!$B362&lt;&gt;0,'2.报价结算清单'!E362&lt;&gt;0),'2.报价结算清单'!E362,"")</f>
        <v/>
      </c>
      <c r="F356" s="233" t="str">
        <f>_xlfn.IFNA(IF($A356="","",IF(VLOOKUP($A356,'3.框架内物料'!$A:$I,2,0)="","",VLOOKUP($A356,'3.框架内物料'!$A:$I,2,0))),"")</f>
        <v/>
      </c>
      <c r="G356" s="214" t="str">
        <f>IF(AND('2.报价结算清单'!$P362&gt;0,'2.报价结算清单'!$B362&lt;&gt;0,'2.报价结算清单'!H362&lt;&gt;0),'2.报价结算清单'!H362,"")</f>
        <v/>
      </c>
      <c r="H356" s="234" t="str">
        <f>IF(AND('2.报价结算清单'!$P362&gt;0,'2.报价结算清单'!$B362&lt;&gt;0,'2.报价结算清单'!$F362&lt;&gt;0),'2.报价结算清单'!J362,"")</f>
        <v/>
      </c>
      <c r="I356" s="233" t="str">
        <f>IF(AND('2.报价结算清单'!$P362&gt;0,'2.报价结算清单'!$B362&lt;&gt;0,'2.报价结算清单'!$F362&lt;&gt;0),'2.报价结算清单'!L362,"")</f>
        <v/>
      </c>
      <c r="J356" s="233" t="str">
        <f>IF(AND('2.报价结算清单'!$P362&gt;0,'2.报价结算清单'!$B362&lt;&gt;0,'2.报价结算清单'!I362&lt;&gt;0),'2.报价结算清单'!I362,"")</f>
        <v/>
      </c>
      <c r="K356" s="233" t="str">
        <f>IF(AND('2.报价结算清单'!$P362&gt;0,'2.报价结算清单'!$B362&lt;&gt;0,'2.报价结算清单'!$F362&lt;&gt;0),'2.报价结算清单'!N362,"")</f>
        <v/>
      </c>
      <c r="L356" s="233" t="str">
        <f>IF(AND('2.报价结算清单'!$P362&gt;0,'2.报价结算清单'!$B362&lt;&gt;0,'2.报价结算清单'!I362&lt;&gt;0),"天","")</f>
        <v/>
      </c>
      <c r="M356" s="236" t="str">
        <f t="shared" si="14"/>
        <v/>
      </c>
      <c r="N356" s="216" t="str">
        <f t="shared" si="15"/>
        <v/>
      </c>
      <c r="O356" s="216" t="str">
        <f>IF(AND('2.报价结算清单'!$P362&gt;0,'2.报价结算清单'!$B362&lt;&gt;0,'2.报价结算清单'!S362&lt;&gt;0),'2.报价结算清单'!S362,"")</f>
        <v/>
      </c>
      <c r="P356" s="216" t="str">
        <f>IF(AND('2.报价结算清单'!$P362&gt;0,'2.报价结算清单'!$B362&lt;&gt;0,'2.报价结算清单'!T362&lt;&gt;0),'2.报价结算清单'!T362,"")</f>
        <v/>
      </c>
      <c r="Q356" s="216" t="str">
        <f>IF(F356="",J356,VLOOKUP(F356,框架条目清单!A:K,4,FALSE))</f>
        <v/>
      </c>
      <c r="R356" s="237" t="str">
        <f>IF($A356="","",'2.报价结算清单'!$K$86)</f>
        <v/>
      </c>
      <c r="S356" s="236" t="str">
        <f>IF($A356="","",'2.报价结算清单'!$E$86)</f>
        <v/>
      </c>
      <c r="T356" s="216" t="str">
        <f>IF(F356="","",VLOOKUP(F356,框架条目清单!A:K,7,FALSE))</f>
        <v/>
      </c>
      <c r="U356" s="216" t="str">
        <f>IF(F356="","",VLOOKUP(F356,框架条目清单!A:K,8,FALSE))</f>
        <v/>
      </c>
      <c r="V356" s="216" t="str">
        <f>IF(F356="","",VLOOKUP(F356,框架条目清单!A:K,9,FALSE))</f>
        <v/>
      </c>
    </row>
    <row r="357" spans="1:22">
      <c r="A357" s="216" t="str">
        <f>IF(AND('2.报价结算清单'!$P363&gt;0,'2.报价结算清单'!$B363&lt;&gt;0,'2.报价结算清单'!$F363&lt;&gt;0),'2.报价结算清单'!$F363,"")</f>
        <v/>
      </c>
      <c r="B357" s="216" t="str">
        <f>_xlfn.IFNA(VLOOKUP(A357,'3.框架内物料'!$A:$I,3,0),A357)</f>
        <v/>
      </c>
      <c r="C357" s="216" t="str">
        <f>IF(AND('2.报价结算清单'!$P363&gt;0,'2.报价结算清单'!$B363&lt;&gt;0,'2.报价结算清单'!C363&lt;&gt;0),'2.报价结算清单'!C363,"")</f>
        <v/>
      </c>
      <c r="D357" s="216" t="str">
        <f>IF(AND('2.报价结算清单'!$P363&gt;0,'2.报价结算清单'!$B363&lt;&gt;0,'2.报价结算清单'!D363&lt;&gt;0),'2.报价结算清单'!D363,"")</f>
        <v/>
      </c>
      <c r="E357" s="216" t="str">
        <f>IF(AND('2.报价结算清单'!$P363&gt;0,'2.报价结算清单'!$B363&lt;&gt;0,'2.报价结算清单'!E363&lt;&gt;0),'2.报价结算清单'!E363,"")</f>
        <v/>
      </c>
      <c r="F357" s="233" t="str">
        <f>_xlfn.IFNA(IF($A357="","",IF(VLOOKUP($A357,'3.框架内物料'!$A:$I,2,0)="","",VLOOKUP($A357,'3.框架内物料'!$A:$I,2,0))),"")</f>
        <v/>
      </c>
      <c r="G357" s="214" t="str">
        <f>IF(AND('2.报价结算清单'!$P363&gt;0,'2.报价结算清单'!$B363&lt;&gt;0,'2.报价结算清单'!H363&lt;&gt;0),'2.报价结算清单'!H363,"")</f>
        <v/>
      </c>
      <c r="H357" s="234" t="str">
        <f>IF(AND('2.报价结算清单'!$P363&gt;0,'2.报价结算清单'!$B363&lt;&gt;0,'2.报价结算清单'!$F363&lt;&gt;0),'2.报价结算清单'!J363,"")</f>
        <v/>
      </c>
      <c r="I357" s="233" t="str">
        <f>IF(AND('2.报价结算清单'!$P363&gt;0,'2.报价结算清单'!$B363&lt;&gt;0,'2.报价结算清单'!$F363&lt;&gt;0),'2.报价结算清单'!L363,"")</f>
        <v/>
      </c>
      <c r="J357" s="233" t="str">
        <f>IF(AND('2.报价结算清单'!$P363&gt;0,'2.报价结算清单'!$B363&lt;&gt;0,'2.报价结算清单'!I363&lt;&gt;0),'2.报价结算清单'!I363,"")</f>
        <v/>
      </c>
      <c r="K357" s="233" t="str">
        <f>IF(AND('2.报价结算清单'!$P363&gt;0,'2.报价结算清单'!$B363&lt;&gt;0,'2.报价结算清单'!$F363&lt;&gt;0),'2.报价结算清单'!N363,"")</f>
        <v/>
      </c>
      <c r="L357" s="233" t="str">
        <f>IF(AND('2.报价结算清单'!$P363&gt;0,'2.报价结算清单'!$B363&lt;&gt;0,'2.报价结算清单'!I363&lt;&gt;0),"天","")</f>
        <v/>
      </c>
      <c r="M357" s="236" t="str">
        <f t="shared" si="14"/>
        <v/>
      </c>
      <c r="N357" s="216" t="str">
        <f t="shared" si="15"/>
        <v/>
      </c>
      <c r="O357" s="216" t="str">
        <f>IF(AND('2.报价结算清单'!$P363&gt;0,'2.报价结算清单'!$B363&lt;&gt;0,'2.报价结算清单'!S363&lt;&gt;0),'2.报价结算清单'!S363,"")</f>
        <v/>
      </c>
      <c r="P357" s="216" t="str">
        <f>IF(AND('2.报价结算清单'!$P363&gt;0,'2.报价结算清单'!$B363&lt;&gt;0,'2.报价结算清单'!T363&lt;&gt;0),'2.报价结算清单'!T363,"")</f>
        <v/>
      </c>
      <c r="Q357" s="216" t="str">
        <f>IF(F357="",J357,VLOOKUP(F357,框架条目清单!A:K,4,FALSE))</f>
        <v/>
      </c>
      <c r="R357" s="237" t="str">
        <f>IF($A357="","",'2.报价结算清单'!$K$86)</f>
        <v/>
      </c>
      <c r="S357" s="236" t="str">
        <f>IF($A357="","",'2.报价结算清单'!$E$86)</f>
        <v/>
      </c>
      <c r="T357" s="216" t="str">
        <f>IF(F357="","",VLOOKUP(F357,框架条目清单!A:K,7,FALSE))</f>
        <v/>
      </c>
      <c r="U357" s="216" t="str">
        <f>IF(F357="","",VLOOKUP(F357,框架条目清单!A:K,8,FALSE))</f>
        <v/>
      </c>
      <c r="V357" s="216" t="str">
        <f>IF(F357="","",VLOOKUP(F357,框架条目清单!A:K,9,FALSE))</f>
        <v/>
      </c>
    </row>
    <row r="358" spans="1:22">
      <c r="A358" s="216" t="str">
        <f>IF(AND('2.报价结算清单'!$P364&gt;0,'2.报价结算清单'!$B364&lt;&gt;0,'2.报价结算清单'!$F364&lt;&gt;0),'2.报价结算清单'!$F364,"")</f>
        <v/>
      </c>
      <c r="B358" s="216" t="str">
        <f>_xlfn.IFNA(VLOOKUP(A358,'3.框架内物料'!$A:$I,3,0),A358)</f>
        <v/>
      </c>
      <c r="C358" s="216" t="str">
        <f>IF(AND('2.报价结算清单'!$P364&gt;0,'2.报价结算清单'!$B364&lt;&gt;0,'2.报价结算清单'!C364&lt;&gt;0),'2.报价结算清单'!C364,"")</f>
        <v/>
      </c>
      <c r="D358" s="216" t="str">
        <f>IF(AND('2.报价结算清单'!$P364&gt;0,'2.报价结算清单'!$B364&lt;&gt;0,'2.报价结算清单'!D364&lt;&gt;0),'2.报价结算清单'!D364,"")</f>
        <v/>
      </c>
      <c r="E358" s="216" t="str">
        <f>IF(AND('2.报价结算清单'!$P364&gt;0,'2.报价结算清单'!$B364&lt;&gt;0,'2.报价结算清单'!E364&lt;&gt;0),'2.报价结算清单'!E364,"")</f>
        <v/>
      </c>
      <c r="F358" s="233" t="str">
        <f>_xlfn.IFNA(IF($A358="","",IF(VLOOKUP($A358,'3.框架内物料'!$A:$I,2,0)="","",VLOOKUP($A358,'3.框架内物料'!$A:$I,2,0))),"")</f>
        <v/>
      </c>
      <c r="G358" s="214" t="str">
        <f>IF(AND('2.报价结算清单'!$P364&gt;0,'2.报价结算清单'!$B364&lt;&gt;0,'2.报价结算清单'!H364&lt;&gt;0),'2.报价结算清单'!H364,"")</f>
        <v/>
      </c>
      <c r="H358" s="234" t="str">
        <f>IF(AND('2.报价结算清单'!$P364&gt;0,'2.报价结算清单'!$B364&lt;&gt;0,'2.报价结算清单'!$F364&lt;&gt;0),'2.报价结算清单'!J364,"")</f>
        <v/>
      </c>
      <c r="I358" s="233" t="str">
        <f>IF(AND('2.报价结算清单'!$P364&gt;0,'2.报价结算清单'!$B364&lt;&gt;0,'2.报价结算清单'!$F364&lt;&gt;0),'2.报价结算清单'!L364,"")</f>
        <v/>
      </c>
      <c r="J358" s="233" t="str">
        <f>IF(AND('2.报价结算清单'!$P364&gt;0,'2.报价结算清单'!$B364&lt;&gt;0,'2.报价结算清单'!I364&lt;&gt;0),'2.报价结算清单'!I364,"")</f>
        <v/>
      </c>
      <c r="K358" s="233" t="str">
        <f>IF(AND('2.报价结算清单'!$P364&gt;0,'2.报价结算清单'!$B364&lt;&gt;0,'2.报价结算清单'!$F364&lt;&gt;0),'2.报价结算清单'!N364,"")</f>
        <v/>
      </c>
      <c r="L358" s="233" t="str">
        <f>IF(AND('2.报价结算清单'!$P364&gt;0,'2.报价结算清单'!$B364&lt;&gt;0,'2.报价结算清单'!I364&lt;&gt;0),"天","")</f>
        <v/>
      </c>
      <c r="M358" s="236" t="str">
        <f t="shared" si="14"/>
        <v/>
      </c>
      <c r="N358" s="216" t="str">
        <f t="shared" si="15"/>
        <v/>
      </c>
      <c r="O358" s="216" t="str">
        <f>IF(AND('2.报价结算清单'!$P364&gt;0,'2.报价结算清单'!$B364&lt;&gt;0,'2.报价结算清单'!S364&lt;&gt;0),'2.报价结算清单'!S364,"")</f>
        <v/>
      </c>
      <c r="P358" s="216" t="str">
        <f>IF(AND('2.报价结算清单'!$P364&gt;0,'2.报价结算清单'!$B364&lt;&gt;0,'2.报价结算清单'!T364&lt;&gt;0),'2.报价结算清单'!T364,"")</f>
        <v/>
      </c>
      <c r="Q358" s="216" t="str">
        <f>IF(F358="",J358,VLOOKUP(F358,框架条目清单!A:K,4,FALSE))</f>
        <v/>
      </c>
      <c r="R358" s="237" t="str">
        <f>IF($A358="","",'2.报价结算清单'!$K$86)</f>
        <v/>
      </c>
      <c r="S358" s="236" t="str">
        <f>IF($A358="","",'2.报价结算清单'!$E$86)</f>
        <v/>
      </c>
      <c r="T358" s="216" t="str">
        <f>IF(F358="","",VLOOKUP(F358,框架条目清单!A:K,7,FALSE))</f>
        <v/>
      </c>
      <c r="U358" s="216" t="str">
        <f>IF(F358="","",VLOOKUP(F358,框架条目清单!A:K,8,FALSE))</f>
        <v/>
      </c>
      <c r="V358" s="216" t="str">
        <f>IF(F358="","",VLOOKUP(F358,框架条目清单!A:K,9,FALSE))</f>
        <v/>
      </c>
    </row>
    <row r="359" spans="1:22">
      <c r="A359" s="216" t="str">
        <f>IF(AND('2.报价结算清单'!$P365&gt;0,'2.报价结算清单'!$B365&lt;&gt;0,'2.报价结算清单'!$F365&lt;&gt;0),'2.报价结算清单'!$F365,"")</f>
        <v/>
      </c>
      <c r="B359" s="216" t="str">
        <f>_xlfn.IFNA(VLOOKUP(A359,'3.框架内物料'!$A:$I,3,0),A359)</f>
        <v/>
      </c>
      <c r="C359" s="216" t="str">
        <f>IF(AND('2.报价结算清单'!$P365&gt;0,'2.报价结算清单'!$B365&lt;&gt;0,'2.报价结算清单'!C365&lt;&gt;0),'2.报价结算清单'!C365,"")</f>
        <v/>
      </c>
      <c r="D359" s="216" t="str">
        <f>IF(AND('2.报价结算清单'!$P365&gt;0,'2.报价结算清单'!$B365&lt;&gt;0,'2.报价结算清单'!D365&lt;&gt;0),'2.报价结算清单'!D365,"")</f>
        <v/>
      </c>
      <c r="E359" s="216" t="str">
        <f>IF(AND('2.报价结算清单'!$P365&gt;0,'2.报价结算清单'!$B365&lt;&gt;0,'2.报价结算清单'!E365&lt;&gt;0),'2.报价结算清单'!E365,"")</f>
        <v/>
      </c>
      <c r="F359" s="233" t="str">
        <f>_xlfn.IFNA(IF($A359="","",IF(VLOOKUP($A359,'3.框架内物料'!$A:$I,2,0)="","",VLOOKUP($A359,'3.框架内物料'!$A:$I,2,0))),"")</f>
        <v/>
      </c>
      <c r="G359" s="214" t="str">
        <f>IF(AND('2.报价结算清单'!$P365&gt;0,'2.报价结算清单'!$B365&lt;&gt;0,'2.报价结算清单'!H365&lt;&gt;0),'2.报价结算清单'!H365,"")</f>
        <v/>
      </c>
      <c r="H359" s="234" t="str">
        <f>IF(AND('2.报价结算清单'!$P365&gt;0,'2.报价结算清单'!$B365&lt;&gt;0,'2.报价结算清单'!$F365&lt;&gt;0),'2.报价结算清单'!J365,"")</f>
        <v/>
      </c>
      <c r="I359" s="233" t="str">
        <f>IF(AND('2.报价结算清单'!$P365&gt;0,'2.报价结算清单'!$B365&lt;&gt;0,'2.报价结算清单'!$F365&lt;&gt;0),'2.报价结算清单'!L365,"")</f>
        <v/>
      </c>
      <c r="J359" s="233" t="str">
        <f>IF(AND('2.报价结算清单'!$P365&gt;0,'2.报价结算清单'!$B365&lt;&gt;0,'2.报价结算清单'!I365&lt;&gt;0),'2.报价结算清单'!I365,"")</f>
        <v/>
      </c>
      <c r="K359" s="233" t="str">
        <f>IF(AND('2.报价结算清单'!$P365&gt;0,'2.报价结算清单'!$B365&lt;&gt;0,'2.报价结算清单'!$F365&lt;&gt;0),'2.报价结算清单'!N365,"")</f>
        <v/>
      </c>
      <c r="L359" s="233" t="str">
        <f>IF(AND('2.报价结算清单'!$P365&gt;0,'2.报价结算清单'!$B365&lt;&gt;0,'2.报价结算清单'!I365&lt;&gt;0),"天","")</f>
        <v/>
      </c>
      <c r="M359" s="236" t="str">
        <f t="shared" si="14"/>
        <v/>
      </c>
      <c r="N359" s="216" t="str">
        <f t="shared" si="15"/>
        <v/>
      </c>
      <c r="O359" s="216" t="str">
        <f>IF(AND('2.报价结算清单'!$P365&gt;0,'2.报价结算清单'!$B365&lt;&gt;0,'2.报价结算清单'!S365&lt;&gt;0),'2.报价结算清单'!S365,"")</f>
        <v/>
      </c>
      <c r="P359" s="216" t="str">
        <f>IF(AND('2.报价结算清单'!$P365&gt;0,'2.报价结算清单'!$B365&lt;&gt;0,'2.报价结算清单'!T365&lt;&gt;0),'2.报价结算清单'!T365,"")</f>
        <v/>
      </c>
      <c r="Q359" s="216" t="str">
        <f>IF(F359="",J359,VLOOKUP(F359,框架条目清单!A:K,4,FALSE))</f>
        <v/>
      </c>
      <c r="R359" s="237" t="str">
        <f>IF($A359="","",'2.报价结算清单'!$K$86)</f>
        <v/>
      </c>
      <c r="S359" s="236" t="str">
        <f>IF($A359="","",'2.报价结算清单'!$E$86)</f>
        <v/>
      </c>
      <c r="T359" s="216" t="str">
        <f>IF(F359="","",VLOOKUP(F359,框架条目清单!A:K,7,FALSE))</f>
        <v/>
      </c>
      <c r="U359" s="216" t="str">
        <f>IF(F359="","",VLOOKUP(F359,框架条目清单!A:K,8,FALSE))</f>
        <v/>
      </c>
      <c r="V359" s="216" t="str">
        <f>IF(F359="","",VLOOKUP(F359,框架条目清单!A:K,9,FALSE))</f>
        <v/>
      </c>
    </row>
    <row r="360" spans="1:22">
      <c r="A360" s="216" t="str">
        <f>IF(AND('2.报价结算清单'!$P366&gt;0,'2.报价结算清单'!$B366&lt;&gt;0,'2.报价结算清单'!$F366&lt;&gt;0),'2.报价结算清单'!$F366,"")</f>
        <v/>
      </c>
      <c r="B360" s="216" t="str">
        <f>_xlfn.IFNA(VLOOKUP(A360,'3.框架内物料'!$A:$I,3,0),A360)</f>
        <v/>
      </c>
      <c r="C360" s="216" t="str">
        <f>IF(AND('2.报价结算清单'!$P366&gt;0,'2.报价结算清单'!$B366&lt;&gt;0,'2.报价结算清单'!C366&lt;&gt;0),'2.报价结算清单'!C366,"")</f>
        <v/>
      </c>
      <c r="D360" s="216" t="str">
        <f>IF(AND('2.报价结算清单'!$P366&gt;0,'2.报价结算清单'!$B366&lt;&gt;0,'2.报价结算清单'!D366&lt;&gt;0),'2.报价结算清单'!D366,"")</f>
        <v/>
      </c>
      <c r="E360" s="216" t="str">
        <f>IF(AND('2.报价结算清单'!$P366&gt;0,'2.报价结算清单'!$B366&lt;&gt;0,'2.报价结算清单'!E366&lt;&gt;0),'2.报价结算清单'!E366,"")</f>
        <v/>
      </c>
      <c r="F360" s="233" t="str">
        <f>_xlfn.IFNA(IF($A360="","",IF(VLOOKUP($A360,'3.框架内物料'!$A:$I,2,0)="","",VLOOKUP($A360,'3.框架内物料'!$A:$I,2,0))),"")</f>
        <v/>
      </c>
      <c r="G360" s="214" t="str">
        <f>IF(AND('2.报价结算清单'!$P366&gt;0,'2.报价结算清单'!$B366&lt;&gt;0,'2.报价结算清单'!H366&lt;&gt;0),'2.报价结算清单'!H366,"")</f>
        <v/>
      </c>
      <c r="H360" s="234" t="str">
        <f>IF(AND('2.报价结算清单'!$P366&gt;0,'2.报价结算清单'!$B366&lt;&gt;0,'2.报价结算清单'!$F366&lt;&gt;0),'2.报价结算清单'!J366,"")</f>
        <v/>
      </c>
      <c r="I360" s="233" t="str">
        <f>IF(AND('2.报价结算清单'!$P366&gt;0,'2.报价结算清单'!$B366&lt;&gt;0,'2.报价结算清单'!$F366&lt;&gt;0),'2.报价结算清单'!L366,"")</f>
        <v/>
      </c>
      <c r="J360" s="233" t="str">
        <f>IF(AND('2.报价结算清单'!$P366&gt;0,'2.报价结算清单'!$B366&lt;&gt;0,'2.报价结算清单'!I366&lt;&gt;0),'2.报价结算清单'!I366,"")</f>
        <v/>
      </c>
      <c r="K360" s="233" t="str">
        <f>IF(AND('2.报价结算清单'!$P366&gt;0,'2.报价结算清单'!$B366&lt;&gt;0,'2.报价结算清单'!$F366&lt;&gt;0),'2.报价结算清单'!N366,"")</f>
        <v/>
      </c>
      <c r="L360" s="233" t="str">
        <f>IF(AND('2.报价结算清单'!$P366&gt;0,'2.报价结算清单'!$B366&lt;&gt;0,'2.报价结算清单'!I366&lt;&gt;0),"天","")</f>
        <v/>
      </c>
      <c r="M360" s="236" t="str">
        <f t="shared" si="14"/>
        <v/>
      </c>
      <c r="N360" s="216" t="str">
        <f t="shared" si="15"/>
        <v/>
      </c>
      <c r="O360" s="216" t="str">
        <f>IF(AND('2.报价结算清单'!$P366&gt;0,'2.报价结算清单'!$B366&lt;&gt;0,'2.报价结算清单'!S366&lt;&gt;0),'2.报价结算清单'!S366,"")</f>
        <v/>
      </c>
      <c r="P360" s="216" t="str">
        <f>IF(AND('2.报价结算清单'!$P366&gt;0,'2.报价结算清单'!$B366&lt;&gt;0,'2.报价结算清单'!T366&lt;&gt;0),'2.报价结算清单'!T366,"")</f>
        <v/>
      </c>
      <c r="Q360" s="216" t="str">
        <f>IF(F360="",J360,VLOOKUP(F360,框架条目清单!A:K,4,FALSE))</f>
        <v/>
      </c>
      <c r="R360" s="237" t="str">
        <f>IF($A360="","",'2.报价结算清单'!$K$86)</f>
        <v/>
      </c>
      <c r="S360" s="236" t="str">
        <f>IF($A360="","",'2.报价结算清单'!$E$86)</f>
        <v/>
      </c>
      <c r="T360" s="216" t="str">
        <f>IF(F360="","",VLOOKUP(F360,框架条目清单!A:K,7,FALSE))</f>
        <v/>
      </c>
      <c r="U360" s="216" t="str">
        <f>IF(F360="","",VLOOKUP(F360,框架条目清单!A:K,8,FALSE))</f>
        <v/>
      </c>
      <c r="V360" s="216" t="str">
        <f>IF(F360="","",VLOOKUP(F360,框架条目清单!A:K,9,FALSE))</f>
        <v/>
      </c>
    </row>
    <row r="361" spans="1:22">
      <c r="A361" s="216" t="str">
        <f>IF(AND('2.报价结算清单'!$P367&gt;0,'2.报价结算清单'!$B367&lt;&gt;0,'2.报价结算清单'!$F367&lt;&gt;0),'2.报价结算清单'!$F367,"")</f>
        <v/>
      </c>
      <c r="B361" s="216" t="str">
        <f>_xlfn.IFNA(VLOOKUP(A361,'3.框架内物料'!$A:$I,3,0),A361)</f>
        <v/>
      </c>
      <c r="C361" s="216" t="str">
        <f>IF(AND('2.报价结算清单'!$P367&gt;0,'2.报价结算清单'!$B367&lt;&gt;0,'2.报价结算清单'!C367&lt;&gt;0),'2.报价结算清单'!C367,"")</f>
        <v/>
      </c>
      <c r="D361" s="216" t="str">
        <f>IF(AND('2.报价结算清单'!$P367&gt;0,'2.报价结算清单'!$B367&lt;&gt;0,'2.报价结算清单'!D367&lt;&gt;0),'2.报价结算清单'!D367,"")</f>
        <v/>
      </c>
      <c r="E361" s="216" t="str">
        <f>IF(AND('2.报价结算清单'!$P367&gt;0,'2.报价结算清单'!$B367&lt;&gt;0,'2.报价结算清单'!E367&lt;&gt;0),'2.报价结算清单'!E367,"")</f>
        <v/>
      </c>
      <c r="F361" s="233" t="str">
        <f>_xlfn.IFNA(IF($A361="","",IF(VLOOKUP($A361,'3.框架内物料'!$A:$I,2,0)="","",VLOOKUP($A361,'3.框架内物料'!$A:$I,2,0))),"")</f>
        <v/>
      </c>
      <c r="G361" s="214" t="str">
        <f>IF(AND('2.报价结算清单'!$P367&gt;0,'2.报价结算清单'!$B367&lt;&gt;0,'2.报价结算清单'!H367&lt;&gt;0),'2.报价结算清单'!H367,"")</f>
        <v/>
      </c>
      <c r="H361" s="234" t="str">
        <f>IF(AND('2.报价结算清单'!$P367&gt;0,'2.报价结算清单'!$B367&lt;&gt;0,'2.报价结算清单'!$F367&lt;&gt;0),'2.报价结算清单'!J367,"")</f>
        <v/>
      </c>
      <c r="I361" s="233" t="str">
        <f>IF(AND('2.报价结算清单'!$P367&gt;0,'2.报价结算清单'!$B367&lt;&gt;0,'2.报价结算清单'!$F367&lt;&gt;0),'2.报价结算清单'!L367,"")</f>
        <v/>
      </c>
      <c r="J361" s="233" t="str">
        <f>IF(AND('2.报价结算清单'!$P367&gt;0,'2.报价结算清单'!$B367&lt;&gt;0,'2.报价结算清单'!I367&lt;&gt;0),'2.报价结算清单'!I367,"")</f>
        <v/>
      </c>
      <c r="K361" s="233" t="str">
        <f>IF(AND('2.报价结算清单'!$P367&gt;0,'2.报价结算清单'!$B367&lt;&gt;0,'2.报价结算清单'!$F367&lt;&gt;0),'2.报价结算清单'!N367,"")</f>
        <v/>
      </c>
      <c r="L361" s="233" t="str">
        <f>IF(AND('2.报价结算清单'!$P367&gt;0,'2.报价结算清单'!$B367&lt;&gt;0,'2.报价结算清单'!I367&lt;&gt;0),"天","")</f>
        <v/>
      </c>
      <c r="M361" s="236" t="str">
        <f t="shared" si="14"/>
        <v/>
      </c>
      <c r="N361" s="216" t="str">
        <f t="shared" si="15"/>
        <v/>
      </c>
      <c r="O361" s="216" t="str">
        <f>IF(AND('2.报价结算清单'!$P367&gt;0,'2.报价结算清单'!$B367&lt;&gt;0,'2.报价结算清单'!S367&lt;&gt;0),'2.报价结算清单'!S367,"")</f>
        <v/>
      </c>
      <c r="P361" s="216" t="str">
        <f>IF(AND('2.报价结算清单'!$P367&gt;0,'2.报价结算清单'!$B367&lt;&gt;0,'2.报价结算清单'!T367&lt;&gt;0),'2.报价结算清单'!T367,"")</f>
        <v/>
      </c>
      <c r="Q361" s="216" t="str">
        <f>IF(F361="",J361,VLOOKUP(F361,框架条目清单!A:K,4,FALSE))</f>
        <v/>
      </c>
      <c r="R361" s="237" t="str">
        <f>IF($A361="","",'2.报价结算清单'!$K$86)</f>
        <v/>
      </c>
      <c r="S361" s="236" t="str">
        <f>IF($A361="","",'2.报价结算清单'!$E$86)</f>
        <v/>
      </c>
      <c r="T361" s="216" t="str">
        <f>IF(F361="","",VLOOKUP(F361,框架条目清单!A:K,7,FALSE))</f>
        <v/>
      </c>
      <c r="U361" s="216" t="str">
        <f>IF(F361="","",VLOOKUP(F361,框架条目清单!A:K,8,FALSE))</f>
        <v/>
      </c>
      <c r="V361" s="216" t="str">
        <f>IF(F361="","",VLOOKUP(F361,框架条目清单!A:K,9,FALSE))</f>
        <v/>
      </c>
    </row>
    <row r="362" spans="1:22">
      <c r="A362" s="216" t="str">
        <f>IF(AND('2.报价结算清单'!$P368&gt;0,'2.报价结算清单'!$B368&lt;&gt;0,'2.报价结算清单'!$F368&lt;&gt;0),'2.报价结算清单'!$F368,"")</f>
        <v/>
      </c>
      <c r="B362" s="216" t="str">
        <f>_xlfn.IFNA(VLOOKUP(A362,'3.框架内物料'!$A:$I,3,0),A362)</f>
        <v/>
      </c>
      <c r="C362" s="216" t="str">
        <f>IF(AND('2.报价结算清单'!$P368&gt;0,'2.报价结算清单'!$B368&lt;&gt;0,'2.报价结算清单'!C368&lt;&gt;0),'2.报价结算清单'!C368,"")</f>
        <v/>
      </c>
      <c r="D362" s="216" t="str">
        <f>IF(AND('2.报价结算清单'!$P368&gt;0,'2.报价结算清单'!$B368&lt;&gt;0,'2.报价结算清单'!D368&lt;&gt;0),'2.报价结算清单'!D368,"")</f>
        <v/>
      </c>
      <c r="E362" s="216" t="str">
        <f>IF(AND('2.报价结算清单'!$P368&gt;0,'2.报价结算清单'!$B368&lt;&gt;0,'2.报价结算清单'!E368&lt;&gt;0),'2.报价结算清单'!E368,"")</f>
        <v/>
      </c>
      <c r="F362" s="233" t="str">
        <f>_xlfn.IFNA(IF($A362="","",IF(VLOOKUP($A362,'3.框架内物料'!$A:$I,2,0)="","",VLOOKUP($A362,'3.框架内物料'!$A:$I,2,0))),"")</f>
        <v/>
      </c>
      <c r="G362" s="214" t="str">
        <f>IF(AND('2.报价结算清单'!$P368&gt;0,'2.报价结算清单'!$B368&lt;&gt;0,'2.报价结算清单'!H368&lt;&gt;0),'2.报价结算清单'!H368,"")</f>
        <v/>
      </c>
      <c r="H362" s="234" t="str">
        <f>IF(AND('2.报价结算清单'!$P368&gt;0,'2.报价结算清单'!$B368&lt;&gt;0,'2.报价结算清单'!$F368&lt;&gt;0),'2.报价结算清单'!J368,"")</f>
        <v/>
      </c>
      <c r="I362" s="233" t="str">
        <f>IF(AND('2.报价结算清单'!$P368&gt;0,'2.报价结算清单'!$B368&lt;&gt;0,'2.报价结算清单'!$F368&lt;&gt;0),'2.报价结算清单'!L368,"")</f>
        <v/>
      </c>
      <c r="J362" s="233" t="str">
        <f>IF(AND('2.报价结算清单'!$P368&gt;0,'2.报价结算清单'!$B368&lt;&gt;0,'2.报价结算清单'!I368&lt;&gt;0),'2.报价结算清单'!I368,"")</f>
        <v/>
      </c>
      <c r="K362" s="233" t="str">
        <f>IF(AND('2.报价结算清单'!$P368&gt;0,'2.报价结算清单'!$B368&lt;&gt;0,'2.报价结算清单'!$F368&lt;&gt;0),'2.报价结算清单'!N368,"")</f>
        <v/>
      </c>
      <c r="L362" s="233" t="str">
        <f>IF(AND('2.报价结算清单'!$P368&gt;0,'2.报价结算清单'!$B368&lt;&gt;0,'2.报价结算清单'!I368&lt;&gt;0),"天","")</f>
        <v/>
      </c>
      <c r="M362" s="236" t="str">
        <f t="shared" si="14"/>
        <v/>
      </c>
      <c r="N362" s="216" t="str">
        <f t="shared" si="15"/>
        <v/>
      </c>
      <c r="O362" s="216" t="str">
        <f>IF(AND('2.报价结算清单'!$P368&gt;0,'2.报价结算清单'!$B368&lt;&gt;0,'2.报价结算清单'!S368&lt;&gt;0),'2.报价结算清单'!S368,"")</f>
        <v/>
      </c>
      <c r="P362" s="216" t="str">
        <f>IF(AND('2.报价结算清单'!$P368&gt;0,'2.报价结算清单'!$B368&lt;&gt;0,'2.报价结算清单'!T368&lt;&gt;0),'2.报价结算清单'!T368,"")</f>
        <v/>
      </c>
      <c r="Q362" s="216" t="str">
        <f>IF(F362="",J362,VLOOKUP(F362,框架条目清单!A:K,4,FALSE))</f>
        <v/>
      </c>
      <c r="R362" s="237" t="str">
        <f>IF($A362="","",'2.报价结算清单'!$K$86)</f>
        <v/>
      </c>
      <c r="S362" s="236" t="str">
        <f>IF($A362="","",'2.报价结算清单'!$E$86)</f>
        <v/>
      </c>
      <c r="T362" s="216" t="str">
        <f>IF(F362="","",VLOOKUP(F362,框架条目清单!A:K,7,FALSE))</f>
        <v/>
      </c>
      <c r="U362" s="216" t="str">
        <f>IF(F362="","",VLOOKUP(F362,框架条目清单!A:K,8,FALSE))</f>
        <v/>
      </c>
      <c r="V362" s="216" t="str">
        <f>IF(F362="","",VLOOKUP(F362,框架条目清单!A:K,9,FALSE))</f>
        <v/>
      </c>
    </row>
    <row r="363" spans="1:22">
      <c r="A363" s="216" t="str">
        <f>IF(AND('2.报价结算清单'!$P369&gt;0,'2.报价结算清单'!$B369&lt;&gt;0,'2.报价结算清单'!$F369&lt;&gt;0),'2.报价结算清单'!$F369,"")</f>
        <v/>
      </c>
      <c r="B363" s="216" t="str">
        <f>_xlfn.IFNA(VLOOKUP(A363,'3.框架内物料'!$A:$I,3,0),A363)</f>
        <v/>
      </c>
      <c r="C363" s="216" t="str">
        <f>IF(AND('2.报价结算清单'!$P369&gt;0,'2.报价结算清单'!$B369&lt;&gt;0,'2.报价结算清单'!C369&lt;&gt;0),'2.报价结算清单'!C369,"")</f>
        <v/>
      </c>
      <c r="D363" s="216" t="str">
        <f>IF(AND('2.报价结算清单'!$P369&gt;0,'2.报价结算清单'!$B369&lt;&gt;0,'2.报价结算清单'!D369&lt;&gt;0),'2.报价结算清单'!D369,"")</f>
        <v/>
      </c>
      <c r="E363" s="216" t="str">
        <f>IF(AND('2.报价结算清单'!$P369&gt;0,'2.报价结算清单'!$B369&lt;&gt;0,'2.报价结算清单'!E369&lt;&gt;0),'2.报价结算清单'!E369,"")</f>
        <v/>
      </c>
      <c r="F363" s="233" t="str">
        <f>_xlfn.IFNA(IF($A363="","",IF(VLOOKUP($A363,'3.框架内物料'!$A:$I,2,0)="","",VLOOKUP($A363,'3.框架内物料'!$A:$I,2,0))),"")</f>
        <v/>
      </c>
      <c r="G363" s="214" t="str">
        <f>IF(AND('2.报价结算清单'!$P369&gt;0,'2.报价结算清单'!$B369&lt;&gt;0,'2.报价结算清单'!H369&lt;&gt;0),'2.报价结算清单'!H369,"")</f>
        <v/>
      </c>
      <c r="H363" s="234" t="str">
        <f>IF(AND('2.报价结算清单'!$P369&gt;0,'2.报价结算清单'!$B369&lt;&gt;0,'2.报价结算清单'!$F369&lt;&gt;0),'2.报价结算清单'!J369,"")</f>
        <v/>
      </c>
      <c r="I363" s="233" t="str">
        <f>IF(AND('2.报价结算清单'!$P369&gt;0,'2.报价结算清单'!$B369&lt;&gt;0,'2.报价结算清单'!$F369&lt;&gt;0),'2.报价结算清单'!L369,"")</f>
        <v/>
      </c>
      <c r="J363" s="233" t="str">
        <f>IF(AND('2.报价结算清单'!$P369&gt;0,'2.报价结算清单'!$B369&lt;&gt;0,'2.报价结算清单'!I369&lt;&gt;0),'2.报价结算清单'!I369,"")</f>
        <v/>
      </c>
      <c r="K363" s="233" t="str">
        <f>IF(AND('2.报价结算清单'!$P369&gt;0,'2.报价结算清单'!$B369&lt;&gt;0,'2.报价结算清单'!$F369&lt;&gt;0),'2.报价结算清单'!N369,"")</f>
        <v/>
      </c>
      <c r="L363" s="233" t="str">
        <f>IF(AND('2.报价结算清单'!$P369&gt;0,'2.报价结算清单'!$B369&lt;&gt;0,'2.报价结算清单'!I369&lt;&gt;0),"天","")</f>
        <v/>
      </c>
      <c r="M363" s="236" t="str">
        <f t="shared" si="14"/>
        <v/>
      </c>
      <c r="N363" s="216" t="str">
        <f t="shared" si="15"/>
        <v/>
      </c>
      <c r="O363" s="216" t="str">
        <f>IF(AND('2.报价结算清单'!$P369&gt;0,'2.报价结算清单'!$B369&lt;&gt;0,'2.报价结算清单'!S369&lt;&gt;0),'2.报价结算清单'!S369,"")</f>
        <v/>
      </c>
      <c r="P363" s="216" t="str">
        <f>IF(AND('2.报价结算清单'!$P369&gt;0,'2.报价结算清单'!$B369&lt;&gt;0,'2.报价结算清单'!T369&lt;&gt;0),'2.报价结算清单'!T369,"")</f>
        <v/>
      </c>
      <c r="Q363" s="216" t="str">
        <f>IF(F363="",J363,VLOOKUP(F363,框架条目清单!A:K,4,FALSE))</f>
        <v/>
      </c>
      <c r="R363" s="237" t="str">
        <f>IF($A363="","",'2.报价结算清单'!$K$86)</f>
        <v/>
      </c>
      <c r="S363" s="236" t="str">
        <f>IF($A363="","",'2.报价结算清单'!$E$86)</f>
        <v/>
      </c>
      <c r="T363" s="216" t="str">
        <f>IF(F363="","",VLOOKUP(F363,框架条目清单!A:K,7,FALSE))</f>
        <v/>
      </c>
      <c r="U363" s="216" t="str">
        <f>IF(F363="","",VLOOKUP(F363,框架条目清单!A:K,8,FALSE))</f>
        <v/>
      </c>
      <c r="V363" s="216" t="str">
        <f>IF(F363="","",VLOOKUP(F363,框架条目清单!A:K,9,FALSE))</f>
        <v/>
      </c>
    </row>
    <row r="364" spans="1:22">
      <c r="A364" s="216" t="str">
        <f>IF(AND('2.报价结算清单'!$P370&gt;0,'2.报价结算清单'!$B370&lt;&gt;0,'2.报价结算清单'!$F370&lt;&gt;0),'2.报价结算清单'!$F370,"")</f>
        <v/>
      </c>
      <c r="B364" s="216" t="str">
        <f>_xlfn.IFNA(VLOOKUP(A364,'3.框架内物料'!$A:$I,3,0),A364)</f>
        <v/>
      </c>
      <c r="C364" s="216" t="str">
        <f>IF(AND('2.报价结算清单'!$P370&gt;0,'2.报价结算清单'!$B370&lt;&gt;0,'2.报价结算清单'!C370&lt;&gt;0),'2.报价结算清单'!C370,"")</f>
        <v/>
      </c>
      <c r="D364" s="216" t="str">
        <f>IF(AND('2.报价结算清单'!$P370&gt;0,'2.报价结算清单'!$B370&lt;&gt;0,'2.报价结算清单'!D370&lt;&gt;0),'2.报价结算清单'!D370,"")</f>
        <v/>
      </c>
      <c r="E364" s="216" t="str">
        <f>IF(AND('2.报价结算清单'!$P370&gt;0,'2.报价结算清单'!$B370&lt;&gt;0,'2.报价结算清单'!E370&lt;&gt;0),'2.报价结算清单'!E370,"")</f>
        <v/>
      </c>
      <c r="F364" s="233" t="str">
        <f>_xlfn.IFNA(IF($A364="","",IF(VLOOKUP($A364,'3.框架内物料'!$A:$I,2,0)="","",VLOOKUP($A364,'3.框架内物料'!$A:$I,2,0))),"")</f>
        <v/>
      </c>
      <c r="G364" s="214" t="str">
        <f>IF(AND('2.报价结算清单'!$P370&gt;0,'2.报价结算清单'!$B370&lt;&gt;0,'2.报价结算清单'!H370&lt;&gt;0),'2.报价结算清单'!H370,"")</f>
        <v/>
      </c>
      <c r="H364" s="234" t="str">
        <f>IF(AND('2.报价结算清单'!$P370&gt;0,'2.报价结算清单'!$B370&lt;&gt;0,'2.报价结算清单'!$F370&lt;&gt;0),'2.报价结算清单'!J370,"")</f>
        <v/>
      </c>
      <c r="I364" s="233" t="str">
        <f>IF(AND('2.报价结算清单'!$P370&gt;0,'2.报价结算清单'!$B370&lt;&gt;0,'2.报价结算清单'!$F370&lt;&gt;0),'2.报价结算清单'!L370,"")</f>
        <v/>
      </c>
      <c r="J364" s="233" t="str">
        <f>IF(AND('2.报价结算清单'!$P370&gt;0,'2.报价结算清单'!$B370&lt;&gt;0,'2.报价结算清单'!I370&lt;&gt;0),'2.报价结算清单'!I370,"")</f>
        <v/>
      </c>
      <c r="K364" s="233" t="str">
        <f>IF(AND('2.报价结算清单'!$P370&gt;0,'2.报价结算清单'!$B370&lt;&gt;0,'2.报价结算清单'!$F370&lt;&gt;0),'2.报价结算清单'!N370,"")</f>
        <v/>
      </c>
      <c r="L364" s="233" t="str">
        <f>IF(AND('2.报价结算清单'!$P370&gt;0,'2.报价结算清单'!$B370&lt;&gt;0,'2.报价结算清单'!I370&lt;&gt;0),"天","")</f>
        <v/>
      </c>
      <c r="M364" s="236" t="str">
        <f t="shared" si="14"/>
        <v/>
      </c>
      <c r="N364" s="216" t="str">
        <f t="shared" si="15"/>
        <v/>
      </c>
      <c r="O364" s="216" t="str">
        <f>IF(AND('2.报价结算清单'!$P370&gt;0,'2.报价结算清单'!$B370&lt;&gt;0,'2.报价结算清单'!S370&lt;&gt;0),'2.报价结算清单'!S370,"")</f>
        <v/>
      </c>
      <c r="P364" s="216" t="str">
        <f>IF(AND('2.报价结算清单'!$P370&gt;0,'2.报价结算清单'!$B370&lt;&gt;0,'2.报价结算清单'!T370&lt;&gt;0),'2.报价结算清单'!T370,"")</f>
        <v/>
      </c>
      <c r="Q364" s="216" t="str">
        <f>IF(F364="",J364,VLOOKUP(F364,框架条目清单!A:K,4,FALSE))</f>
        <v/>
      </c>
      <c r="R364" s="237" t="str">
        <f>IF($A364="","",'2.报价结算清单'!$K$86)</f>
        <v/>
      </c>
      <c r="S364" s="236" t="str">
        <f>IF($A364="","",'2.报价结算清单'!$E$86)</f>
        <v/>
      </c>
      <c r="T364" s="216" t="str">
        <f>IF(F364="","",VLOOKUP(F364,框架条目清单!A:K,7,FALSE))</f>
        <v/>
      </c>
      <c r="U364" s="216" t="str">
        <f>IF(F364="","",VLOOKUP(F364,框架条目清单!A:K,8,FALSE))</f>
        <v/>
      </c>
      <c r="V364" s="216" t="str">
        <f>IF(F364="","",VLOOKUP(F364,框架条目清单!A:K,9,FALSE))</f>
        <v/>
      </c>
    </row>
    <row r="365" spans="1:22">
      <c r="A365" s="216" t="str">
        <f>IF(AND('2.报价结算清单'!$P371&gt;0,'2.报价结算清单'!$B371&lt;&gt;0,'2.报价结算清单'!$F371&lt;&gt;0),'2.报价结算清单'!$F371,"")</f>
        <v/>
      </c>
      <c r="B365" s="216" t="str">
        <f>_xlfn.IFNA(VLOOKUP(A365,'3.框架内物料'!$A:$I,3,0),A365)</f>
        <v/>
      </c>
      <c r="C365" s="216" t="str">
        <f>IF(AND('2.报价结算清单'!$P371&gt;0,'2.报价结算清单'!$B371&lt;&gt;0,'2.报价结算清单'!C371&lt;&gt;0),'2.报价结算清单'!C371,"")</f>
        <v/>
      </c>
      <c r="D365" s="216" t="str">
        <f>IF(AND('2.报价结算清单'!$P371&gt;0,'2.报价结算清单'!$B371&lt;&gt;0,'2.报价结算清单'!D371&lt;&gt;0),'2.报价结算清单'!D371,"")</f>
        <v/>
      </c>
      <c r="E365" s="216" t="str">
        <f>IF(AND('2.报价结算清单'!$P371&gt;0,'2.报价结算清单'!$B371&lt;&gt;0,'2.报价结算清单'!E371&lt;&gt;0),'2.报价结算清单'!E371,"")</f>
        <v/>
      </c>
      <c r="F365" s="233" t="str">
        <f>_xlfn.IFNA(IF($A365="","",IF(VLOOKUP($A365,'3.框架内物料'!$A:$I,2,0)="","",VLOOKUP($A365,'3.框架内物料'!$A:$I,2,0))),"")</f>
        <v/>
      </c>
      <c r="G365" s="214" t="str">
        <f>IF(AND('2.报价结算清单'!$P371&gt;0,'2.报价结算清单'!$B371&lt;&gt;0,'2.报价结算清单'!H371&lt;&gt;0),'2.报价结算清单'!H371,"")</f>
        <v/>
      </c>
      <c r="H365" s="234" t="str">
        <f>IF(AND('2.报价结算清单'!$P371&gt;0,'2.报价结算清单'!$B371&lt;&gt;0,'2.报价结算清单'!$F371&lt;&gt;0),'2.报价结算清单'!J371,"")</f>
        <v/>
      </c>
      <c r="I365" s="233" t="str">
        <f>IF(AND('2.报价结算清单'!$P371&gt;0,'2.报价结算清单'!$B371&lt;&gt;0,'2.报价结算清单'!$F371&lt;&gt;0),'2.报价结算清单'!L371,"")</f>
        <v/>
      </c>
      <c r="J365" s="233" t="str">
        <f>IF(AND('2.报价结算清单'!$P371&gt;0,'2.报价结算清单'!$B371&lt;&gt;0,'2.报价结算清单'!I371&lt;&gt;0),'2.报价结算清单'!I371,"")</f>
        <v/>
      </c>
      <c r="K365" s="233" t="str">
        <f>IF(AND('2.报价结算清单'!$P371&gt;0,'2.报价结算清单'!$B371&lt;&gt;0,'2.报价结算清单'!$F371&lt;&gt;0),'2.报价结算清单'!N371,"")</f>
        <v/>
      </c>
      <c r="L365" s="233" t="str">
        <f>IF(AND('2.报价结算清单'!$P371&gt;0,'2.报价结算清单'!$B371&lt;&gt;0,'2.报价结算清单'!I371&lt;&gt;0),"天","")</f>
        <v/>
      </c>
      <c r="M365" s="236" t="str">
        <f t="shared" si="14"/>
        <v/>
      </c>
      <c r="N365" s="216" t="str">
        <f t="shared" si="15"/>
        <v/>
      </c>
      <c r="O365" s="216" t="str">
        <f>IF(AND('2.报价结算清单'!$P371&gt;0,'2.报价结算清单'!$B371&lt;&gt;0,'2.报价结算清单'!S371&lt;&gt;0),'2.报价结算清单'!S371,"")</f>
        <v/>
      </c>
      <c r="P365" s="216" t="str">
        <f>IF(AND('2.报价结算清单'!$P371&gt;0,'2.报价结算清单'!$B371&lt;&gt;0,'2.报价结算清单'!T371&lt;&gt;0),'2.报价结算清单'!T371,"")</f>
        <v/>
      </c>
      <c r="Q365" s="216" t="str">
        <f>IF(F365="",J365,VLOOKUP(F365,框架条目清单!A:K,4,FALSE))</f>
        <v/>
      </c>
      <c r="R365" s="237" t="str">
        <f>IF($A365="","",'2.报价结算清单'!$K$86)</f>
        <v/>
      </c>
      <c r="S365" s="236" t="str">
        <f>IF($A365="","",'2.报价结算清单'!$E$86)</f>
        <v/>
      </c>
      <c r="T365" s="216" t="str">
        <f>IF(F365="","",VLOOKUP(F365,框架条目清单!A:K,7,FALSE))</f>
        <v/>
      </c>
      <c r="U365" s="216" t="str">
        <f>IF(F365="","",VLOOKUP(F365,框架条目清单!A:K,8,FALSE))</f>
        <v/>
      </c>
      <c r="V365" s="216" t="str">
        <f>IF(F365="","",VLOOKUP(F365,框架条目清单!A:K,9,FALSE))</f>
        <v/>
      </c>
    </row>
    <row r="366" spans="1:22">
      <c r="A366" s="216" t="str">
        <f>IF(AND('2.报价结算清单'!$P372&gt;0,'2.报价结算清单'!$B372&lt;&gt;0,'2.报价结算清单'!$F372&lt;&gt;0),'2.报价结算清单'!$F372,"")</f>
        <v/>
      </c>
      <c r="B366" s="216" t="str">
        <f>_xlfn.IFNA(VLOOKUP(A366,'3.框架内物料'!$A:$I,3,0),A366)</f>
        <v/>
      </c>
      <c r="C366" s="216" t="str">
        <f>IF(AND('2.报价结算清单'!$P372&gt;0,'2.报价结算清单'!$B372&lt;&gt;0,'2.报价结算清单'!C372&lt;&gt;0),'2.报价结算清单'!C372,"")</f>
        <v/>
      </c>
      <c r="D366" s="216" t="str">
        <f>IF(AND('2.报价结算清单'!$P372&gt;0,'2.报价结算清单'!$B372&lt;&gt;0,'2.报价结算清单'!D372&lt;&gt;0),'2.报价结算清单'!D372,"")</f>
        <v/>
      </c>
      <c r="E366" s="216" t="str">
        <f>IF(AND('2.报价结算清单'!$P372&gt;0,'2.报价结算清单'!$B372&lt;&gt;0,'2.报价结算清单'!E372&lt;&gt;0),'2.报价结算清单'!E372,"")</f>
        <v/>
      </c>
      <c r="F366" s="233" t="str">
        <f>_xlfn.IFNA(IF($A366="","",IF(VLOOKUP($A366,'3.框架内物料'!$A:$I,2,0)="","",VLOOKUP($A366,'3.框架内物料'!$A:$I,2,0))),"")</f>
        <v/>
      </c>
      <c r="G366" s="214" t="str">
        <f>IF(AND('2.报价结算清单'!$P372&gt;0,'2.报价结算清单'!$B372&lt;&gt;0,'2.报价结算清单'!H372&lt;&gt;0),'2.报价结算清单'!H372,"")</f>
        <v/>
      </c>
      <c r="H366" s="234" t="str">
        <f>IF(AND('2.报价结算清单'!$P372&gt;0,'2.报价结算清单'!$B372&lt;&gt;0,'2.报价结算清单'!$F372&lt;&gt;0),'2.报价结算清单'!J372,"")</f>
        <v/>
      </c>
      <c r="I366" s="233" t="str">
        <f>IF(AND('2.报价结算清单'!$P372&gt;0,'2.报价结算清单'!$B372&lt;&gt;0,'2.报价结算清单'!$F372&lt;&gt;0),'2.报价结算清单'!L372,"")</f>
        <v/>
      </c>
      <c r="J366" s="233" t="str">
        <f>IF(AND('2.报价结算清单'!$P372&gt;0,'2.报价结算清单'!$B372&lt;&gt;0,'2.报价结算清单'!I372&lt;&gt;0),'2.报价结算清单'!I372,"")</f>
        <v/>
      </c>
      <c r="K366" s="233" t="str">
        <f>IF(AND('2.报价结算清单'!$P372&gt;0,'2.报价结算清单'!$B372&lt;&gt;0,'2.报价结算清单'!$F372&lt;&gt;0),'2.报价结算清单'!N372,"")</f>
        <v/>
      </c>
      <c r="L366" s="233" t="str">
        <f>IF(AND('2.报价结算清单'!$P372&gt;0,'2.报价结算清单'!$B372&lt;&gt;0,'2.报价结算清单'!I372&lt;&gt;0),"天","")</f>
        <v/>
      </c>
      <c r="M366" s="236" t="str">
        <f t="shared" si="14"/>
        <v/>
      </c>
      <c r="N366" s="216" t="str">
        <f t="shared" si="15"/>
        <v/>
      </c>
      <c r="O366" s="216" t="str">
        <f>IF(AND('2.报价结算清单'!$P372&gt;0,'2.报价结算清单'!$B372&lt;&gt;0,'2.报价结算清单'!S372&lt;&gt;0),'2.报价结算清单'!S372,"")</f>
        <v/>
      </c>
      <c r="P366" s="216" t="str">
        <f>IF(AND('2.报价结算清单'!$P372&gt;0,'2.报价结算清单'!$B372&lt;&gt;0,'2.报价结算清单'!T372&lt;&gt;0),'2.报价结算清单'!T372,"")</f>
        <v/>
      </c>
      <c r="Q366" s="216" t="str">
        <f>IF(F366="",J366,VLOOKUP(F366,框架条目清单!A:K,4,FALSE))</f>
        <v/>
      </c>
      <c r="R366" s="237" t="str">
        <f>IF($A366="","",'2.报价结算清单'!$K$86)</f>
        <v/>
      </c>
      <c r="S366" s="236" t="str">
        <f>IF($A366="","",'2.报价结算清单'!$E$86)</f>
        <v/>
      </c>
      <c r="T366" s="216" t="str">
        <f>IF(F366="","",VLOOKUP(F366,框架条目清单!A:K,7,FALSE))</f>
        <v/>
      </c>
      <c r="U366" s="216" t="str">
        <f>IF(F366="","",VLOOKUP(F366,框架条目清单!A:K,8,FALSE))</f>
        <v/>
      </c>
      <c r="V366" s="216" t="str">
        <f>IF(F366="","",VLOOKUP(F366,框架条目清单!A:K,9,FALSE))</f>
        <v/>
      </c>
    </row>
    <row r="367" spans="1:22">
      <c r="A367" s="216" t="str">
        <f>IF(AND('2.报价结算清单'!$P373&gt;0,'2.报价结算清单'!$B373&lt;&gt;0,'2.报价结算清单'!$F373&lt;&gt;0),'2.报价结算清单'!$F373,"")</f>
        <v/>
      </c>
      <c r="B367" s="216" t="str">
        <f>_xlfn.IFNA(VLOOKUP(A367,'3.框架内物料'!$A:$I,3,0),A367)</f>
        <v/>
      </c>
      <c r="C367" s="216" t="str">
        <f>IF(AND('2.报价结算清单'!$P373&gt;0,'2.报价结算清单'!$B373&lt;&gt;0,'2.报价结算清单'!C373&lt;&gt;0),'2.报价结算清单'!C373,"")</f>
        <v/>
      </c>
      <c r="D367" s="216" t="str">
        <f>IF(AND('2.报价结算清单'!$P373&gt;0,'2.报价结算清单'!$B373&lt;&gt;0,'2.报价结算清单'!D373&lt;&gt;0),'2.报价结算清单'!D373,"")</f>
        <v/>
      </c>
      <c r="E367" s="216" t="str">
        <f>IF(AND('2.报价结算清单'!$P373&gt;0,'2.报价结算清单'!$B373&lt;&gt;0,'2.报价结算清单'!E373&lt;&gt;0),'2.报价结算清单'!E373,"")</f>
        <v/>
      </c>
      <c r="F367" s="233" t="str">
        <f>_xlfn.IFNA(IF($A367="","",IF(VLOOKUP($A367,'3.框架内物料'!$A:$I,2,0)="","",VLOOKUP($A367,'3.框架内物料'!$A:$I,2,0))),"")</f>
        <v/>
      </c>
      <c r="G367" s="214" t="str">
        <f>IF(AND('2.报价结算清单'!$P373&gt;0,'2.报价结算清单'!$B373&lt;&gt;0,'2.报价结算清单'!H373&lt;&gt;0),'2.报价结算清单'!H373,"")</f>
        <v/>
      </c>
      <c r="H367" s="234" t="str">
        <f>IF(AND('2.报价结算清单'!$P373&gt;0,'2.报价结算清单'!$B373&lt;&gt;0,'2.报价结算清单'!$F373&lt;&gt;0),'2.报价结算清单'!J373,"")</f>
        <v/>
      </c>
      <c r="I367" s="233" t="str">
        <f>IF(AND('2.报价结算清单'!$P373&gt;0,'2.报价结算清单'!$B373&lt;&gt;0,'2.报价结算清单'!$F373&lt;&gt;0),'2.报价结算清单'!L373,"")</f>
        <v/>
      </c>
      <c r="J367" s="233" t="str">
        <f>IF(AND('2.报价结算清单'!$P373&gt;0,'2.报价结算清单'!$B373&lt;&gt;0,'2.报价结算清单'!I373&lt;&gt;0),'2.报价结算清单'!I373,"")</f>
        <v/>
      </c>
      <c r="K367" s="233" t="str">
        <f>IF(AND('2.报价结算清单'!$P373&gt;0,'2.报价结算清单'!$B373&lt;&gt;0,'2.报价结算清单'!$F373&lt;&gt;0),'2.报价结算清单'!N373,"")</f>
        <v/>
      </c>
      <c r="L367" s="233" t="str">
        <f>IF(AND('2.报价结算清单'!$P373&gt;0,'2.报价结算清单'!$B373&lt;&gt;0,'2.报价结算清单'!I373&lt;&gt;0),"天","")</f>
        <v/>
      </c>
      <c r="M367" s="236" t="str">
        <f t="shared" si="14"/>
        <v/>
      </c>
      <c r="N367" s="216" t="str">
        <f t="shared" si="15"/>
        <v/>
      </c>
      <c r="O367" s="216" t="str">
        <f>IF(AND('2.报价结算清单'!$P373&gt;0,'2.报价结算清单'!$B373&lt;&gt;0,'2.报价结算清单'!S373&lt;&gt;0),'2.报价结算清单'!S373,"")</f>
        <v/>
      </c>
      <c r="P367" s="216" t="str">
        <f>IF(AND('2.报价结算清单'!$P373&gt;0,'2.报价结算清单'!$B373&lt;&gt;0,'2.报价结算清单'!T373&lt;&gt;0),'2.报价结算清单'!T373,"")</f>
        <v/>
      </c>
      <c r="Q367" s="216" t="str">
        <f>IF(F367="",J367,VLOOKUP(F367,框架条目清单!A:K,4,FALSE))</f>
        <v/>
      </c>
      <c r="R367" s="237" t="str">
        <f>IF($A367="","",'2.报价结算清单'!$K$86)</f>
        <v/>
      </c>
      <c r="S367" s="236" t="str">
        <f>IF($A367="","",'2.报价结算清单'!$E$86)</f>
        <v/>
      </c>
      <c r="T367" s="216" t="str">
        <f>IF(F367="","",VLOOKUP(F367,框架条目清单!A:K,7,FALSE))</f>
        <v/>
      </c>
      <c r="U367" s="216" t="str">
        <f>IF(F367="","",VLOOKUP(F367,框架条目清单!A:K,8,FALSE))</f>
        <v/>
      </c>
      <c r="V367" s="216" t="str">
        <f>IF(F367="","",VLOOKUP(F367,框架条目清单!A:K,9,FALSE))</f>
        <v/>
      </c>
    </row>
    <row r="368" spans="1:22">
      <c r="A368" s="216" t="str">
        <f>IF(AND('2.报价结算清单'!$P374&gt;0,'2.报价结算清单'!$B374&lt;&gt;0,'2.报价结算清单'!$F374&lt;&gt;0),'2.报价结算清单'!$F374,"")</f>
        <v/>
      </c>
      <c r="B368" s="216" t="str">
        <f>_xlfn.IFNA(VLOOKUP(A368,'3.框架内物料'!$A:$I,3,0),A368)</f>
        <v/>
      </c>
      <c r="C368" s="216" t="str">
        <f>IF(AND('2.报价结算清单'!$P374&gt;0,'2.报价结算清单'!$B374&lt;&gt;0,'2.报价结算清单'!C374&lt;&gt;0),'2.报价结算清单'!C374,"")</f>
        <v/>
      </c>
      <c r="D368" s="216" t="str">
        <f>IF(AND('2.报价结算清单'!$P374&gt;0,'2.报价结算清单'!$B374&lt;&gt;0,'2.报价结算清单'!D374&lt;&gt;0),'2.报价结算清单'!D374,"")</f>
        <v/>
      </c>
      <c r="E368" s="216" t="str">
        <f>IF(AND('2.报价结算清单'!$P374&gt;0,'2.报价结算清单'!$B374&lt;&gt;0,'2.报价结算清单'!E374&lt;&gt;0),'2.报价结算清单'!E374,"")</f>
        <v/>
      </c>
      <c r="F368" s="233" t="str">
        <f>_xlfn.IFNA(IF($A368="","",IF(VLOOKUP($A368,'3.框架内物料'!$A:$I,2,0)="","",VLOOKUP($A368,'3.框架内物料'!$A:$I,2,0))),"")</f>
        <v/>
      </c>
      <c r="G368" s="214" t="str">
        <f>IF(AND('2.报价结算清单'!$P374&gt;0,'2.报价结算清单'!$B374&lt;&gt;0,'2.报价结算清单'!H374&lt;&gt;0),'2.报价结算清单'!H374,"")</f>
        <v/>
      </c>
      <c r="H368" s="234" t="str">
        <f>IF(AND('2.报价结算清单'!$P374&gt;0,'2.报价结算清单'!$B374&lt;&gt;0,'2.报价结算清单'!$F374&lt;&gt;0),'2.报价结算清单'!J374,"")</f>
        <v/>
      </c>
      <c r="I368" s="233" t="str">
        <f>IF(AND('2.报价结算清单'!$P374&gt;0,'2.报价结算清单'!$B374&lt;&gt;0,'2.报价结算清单'!$F374&lt;&gt;0),'2.报价结算清单'!L374,"")</f>
        <v/>
      </c>
      <c r="J368" s="233" t="str">
        <f>IF(AND('2.报价结算清单'!$P374&gt;0,'2.报价结算清单'!$B374&lt;&gt;0,'2.报价结算清单'!I374&lt;&gt;0),'2.报价结算清单'!I374,"")</f>
        <v/>
      </c>
      <c r="K368" s="233" t="str">
        <f>IF(AND('2.报价结算清单'!$P374&gt;0,'2.报价结算清单'!$B374&lt;&gt;0,'2.报价结算清单'!$F374&lt;&gt;0),'2.报价结算清单'!N374,"")</f>
        <v/>
      </c>
      <c r="L368" s="233" t="str">
        <f>IF(AND('2.报价结算清单'!$P374&gt;0,'2.报价结算清单'!$B374&lt;&gt;0,'2.报价结算清单'!I374&lt;&gt;0),"天","")</f>
        <v/>
      </c>
      <c r="M368" s="236" t="str">
        <f t="shared" si="14"/>
        <v/>
      </c>
      <c r="N368" s="216" t="str">
        <f t="shared" si="15"/>
        <v/>
      </c>
      <c r="O368" s="216" t="str">
        <f>IF(AND('2.报价结算清单'!$P374&gt;0,'2.报价结算清单'!$B374&lt;&gt;0,'2.报价结算清单'!S374&lt;&gt;0),'2.报价结算清单'!S374,"")</f>
        <v/>
      </c>
      <c r="P368" s="216" t="str">
        <f>IF(AND('2.报价结算清单'!$P374&gt;0,'2.报价结算清单'!$B374&lt;&gt;0,'2.报价结算清单'!T374&lt;&gt;0),'2.报价结算清单'!T374,"")</f>
        <v/>
      </c>
      <c r="Q368" s="216" t="str">
        <f>IF(F368="",J368,VLOOKUP(F368,框架条目清单!A:K,4,FALSE))</f>
        <v/>
      </c>
      <c r="R368" s="237" t="str">
        <f>IF($A368="","",'2.报价结算清单'!$K$86)</f>
        <v/>
      </c>
      <c r="S368" s="236" t="str">
        <f>IF($A368="","",'2.报价结算清单'!$E$86)</f>
        <v/>
      </c>
      <c r="T368" s="216" t="str">
        <f>IF(F368="","",VLOOKUP(F368,框架条目清单!A:K,7,FALSE))</f>
        <v/>
      </c>
      <c r="U368" s="216" t="str">
        <f>IF(F368="","",VLOOKUP(F368,框架条目清单!A:K,8,FALSE))</f>
        <v/>
      </c>
      <c r="V368" s="216" t="str">
        <f>IF(F368="","",VLOOKUP(F368,框架条目清单!A:K,9,FALSE))</f>
        <v/>
      </c>
    </row>
    <row r="369" spans="1:22">
      <c r="A369" s="216" t="str">
        <f>IF(AND('2.报价结算清单'!$P375&gt;0,'2.报价结算清单'!$B375&lt;&gt;0,'2.报价结算清单'!$F375&lt;&gt;0),'2.报价结算清单'!$F375,"")</f>
        <v/>
      </c>
      <c r="B369" s="216" t="str">
        <f>_xlfn.IFNA(VLOOKUP(A369,'3.框架内物料'!$A:$I,3,0),A369)</f>
        <v/>
      </c>
      <c r="C369" s="216" t="str">
        <f>IF(AND('2.报价结算清单'!$P375&gt;0,'2.报价结算清单'!$B375&lt;&gt;0,'2.报价结算清单'!C375&lt;&gt;0),'2.报价结算清单'!C375,"")</f>
        <v/>
      </c>
      <c r="D369" s="216" t="str">
        <f>IF(AND('2.报价结算清单'!$P375&gt;0,'2.报价结算清单'!$B375&lt;&gt;0,'2.报价结算清单'!D375&lt;&gt;0),'2.报价结算清单'!D375,"")</f>
        <v/>
      </c>
      <c r="E369" s="216" t="str">
        <f>IF(AND('2.报价结算清单'!$P375&gt;0,'2.报价结算清单'!$B375&lt;&gt;0,'2.报价结算清单'!E375&lt;&gt;0),'2.报价结算清单'!E375,"")</f>
        <v/>
      </c>
      <c r="F369" s="233" t="str">
        <f>_xlfn.IFNA(IF($A369="","",IF(VLOOKUP($A369,'3.框架内物料'!$A:$I,2,0)="","",VLOOKUP($A369,'3.框架内物料'!$A:$I,2,0))),"")</f>
        <v/>
      </c>
      <c r="G369" s="214" t="str">
        <f>IF(AND('2.报价结算清单'!$P375&gt;0,'2.报价结算清单'!$B375&lt;&gt;0,'2.报价结算清单'!H375&lt;&gt;0),'2.报价结算清单'!H375,"")</f>
        <v/>
      </c>
      <c r="H369" s="234" t="str">
        <f>IF(AND('2.报价结算清单'!$P375&gt;0,'2.报价结算清单'!$B375&lt;&gt;0,'2.报价结算清单'!$F375&lt;&gt;0),'2.报价结算清单'!J375,"")</f>
        <v/>
      </c>
      <c r="I369" s="233" t="str">
        <f>IF(AND('2.报价结算清单'!$P375&gt;0,'2.报价结算清单'!$B375&lt;&gt;0,'2.报价结算清单'!$F375&lt;&gt;0),'2.报价结算清单'!L375,"")</f>
        <v/>
      </c>
      <c r="J369" s="233" t="str">
        <f>IF(AND('2.报价结算清单'!$P375&gt;0,'2.报价结算清单'!$B375&lt;&gt;0,'2.报价结算清单'!I375&lt;&gt;0),'2.报价结算清单'!I375,"")</f>
        <v/>
      </c>
      <c r="K369" s="233" t="str">
        <f>IF(AND('2.报价结算清单'!$P375&gt;0,'2.报价结算清单'!$B375&lt;&gt;0,'2.报价结算清单'!$F375&lt;&gt;0),'2.报价结算清单'!N375,"")</f>
        <v/>
      </c>
      <c r="L369" s="233" t="str">
        <f>IF(AND('2.报价结算清单'!$P375&gt;0,'2.报价结算清单'!$B375&lt;&gt;0,'2.报价结算清单'!I375&lt;&gt;0),"天","")</f>
        <v/>
      </c>
      <c r="M369" s="236" t="str">
        <f t="shared" si="14"/>
        <v/>
      </c>
      <c r="N369" s="216" t="str">
        <f t="shared" si="15"/>
        <v/>
      </c>
      <c r="O369" s="216" t="str">
        <f>IF(AND('2.报价结算清单'!$P375&gt;0,'2.报价结算清单'!$B375&lt;&gt;0,'2.报价结算清单'!S375&lt;&gt;0),'2.报价结算清单'!S375,"")</f>
        <v/>
      </c>
      <c r="P369" s="216" t="str">
        <f>IF(AND('2.报价结算清单'!$P375&gt;0,'2.报价结算清单'!$B375&lt;&gt;0,'2.报价结算清单'!T375&lt;&gt;0),'2.报价结算清单'!T375,"")</f>
        <v/>
      </c>
      <c r="Q369" s="216" t="str">
        <f>IF(F369="",J369,VLOOKUP(F369,框架条目清单!A:K,4,FALSE))</f>
        <v/>
      </c>
      <c r="R369" s="237" t="str">
        <f>IF($A369="","",'2.报价结算清单'!$K$86)</f>
        <v/>
      </c>
      <c r="S369" s="236" t="str">
        <f>IF($A369="","",'2.报价结算清单'!$E$86)</f>
        <v/>
      </c>
      <c r="T369" s="216" t="str">
        <f>IF(F369="","",VLOOKUP(F369,框架条目清单!A:K,7,FALSE))</f>
        <v/>
      </c>
      <c r="U369" s="216" t="str">
        <f>IF(F369="","",VLOOKUP(F369,框架条目清单!A:K,8,FALSE))</f>
        <v/>
      </c>
      <c r="V369" s="216" t="str">
        <f>IF(F369="","",VLOOKUP(F369,框架条目清单!A:K,9,FALSE))</f>
        <v/>
      </c>
    </row>
    <row r="370" spans="1:22">
      <c r="A370" s="216" t="str">
        <f>IF(AND('2.报价结算清单'!$P376&gt;0,'2.报价结算清单'!$B376&lt;&gt;0,'2.报价结算清单'!$F376&lt;&gt;0),'2.报价结算清单'!$F376,"")</f>
        <v/>
      </c>
      <c r="B370" s="216" t="str">
        <f>_xlfn.IFNA(VLOOKUP(A370,'3.框架内物料'!$A:$I,3,0),A370)</f>
        <v/>
      </c>
      <c r="C370" s="216" t="str">
        <f>IF(AND('2.报价结算清单'!$P376&gt;0,'2.报价结算清单'!$B376&lt;&gt;0,'2.报价结算清单'!C376&lt;&gt;0),'2.报价结算清单'!C376,"")</f>
        <v/>
      </c>
      <c r="D370" s="216" t="str">
        <f>IF(AND('2.报价结算清单'!$P376&gt;0,'2.报价结算清单'!$B376&lt;&gt;0,'2.报价结算清单'!D376&lt;&gt;0),'2.报价结算清单'!D376,"")</f>
        <v/>
      </c>
      <c r="E370" s="216" t="str">
        <f>IF(AND('2.报价结算清单'!$P376&gt;0,'2.报价结算清单'!$B376&lt;&gt;0,'2.报价结算清单'!E376&lt;&gt;0),'2.报价结算清单'!E376,"")</f>
        <v/>
      </c>
      <c r="F370" s="233" t="str">
        <f>_xlfn.IFNA(IF($A370="","",IF(VLOOKUP($A370,'3.框架内物料'!$A:$I,2,0)="","",VLOOKUP($A370,'3.框架内物料'!$A:$I,2,0))),"")</f>
        <v/>
      </c>
      <c r="G370" s="214" t="str">
        <f>IF(AND('2.报价结算清单'!$P376&gt;0,'2.报价结算清单'!$B376&lt;&gt;0,'2.报价结算清单'!H376&lt;&gt;0),'2.报价结算清单'!H376,"")</f>
        <v/>
      </c>
      <c r="H370" s="234" t="str">
        <f>IF(AND('2.报价结算清单'!$P376&gt;0,'2.报价结算清单'!$B376&lt;&gt;0,'2.报价结算清单'!$F376&lt;&gt;0),'2.报价结算清单'!J376,"")</f>
        <v/>
      </c>
      <c r="I370" s="233" t="str">
        <f>IF(AND('2.报价结算清单'!$P376&gt;0,'2.报价结算清单'!$B376&lt;&gt;0,'2.报价结算清单'!$F376&lt;&gt;0),'2.报价结算清单'!L376,"")</f>
        <v/>
      </c>
      <c r="J370" s="233" t="str">
        <f>IF(AND('2.报价结算清单'!$P376&gt;0,'2.报价结算清单'!$B376&lt;&gt;0,'2.报价结算清单'!I376&lt;&gt;0),'2.报价结算清单'!I376,"")</f>
        <v/>
      </c>
      <c r="K370" s="233" t="str">
        <f>IF(AND('2.报价结算清单'!$P376&gt;0,'2.报价结算清单'!$B376&lt;&gt;0,'2.报价结算清单'!$F376&lt;&gt;0),'2.报价结算清单'!N376,"")</f>
        <v/>
      </c>
      <c r="L370" s="233" t="str">
        <f>IF(AND('2.报价结算清单'!$P376&gt;0,'2.报价结算清单'!$B376&lt;&gt;0,'2.报价结算清单'!I376&lt;&gt;0),"天","")</f>
        <v/>
      </c>
      <c r="M370" s="236" t="str">
        <f t="shared" si="14"/>
        <v/>
      </c>
      <c r="N370" s="216" t="str">
        <f t="shared" si="15"/>
        <v/>
      </c>
      <c r="O370" s="216" t="str">
        <f>IF(AND('2.报价结算清单'!$P376&gt;0,'2.报价结算清单'!$B376&lt;&gt;0,'2.报价结算清单'!S376&lt;&gt;0),'2.报价结算清单'!S376,"")</f>
        <v/>
      </c>
      <c r="P370" s="216" t="str">
        <f>IF(AND('2.报价结算清单'!$P376&gt;0,'2.报价结算清单'!$B376&lt;&gt;0,'2.报价结算清单'!T376&lt;&gt;0),'2.报价结算清单'!T376,"")</f>
        <v/>
      </c>
      <c r="Q370" s="216" t="str">
        <f>IF(F370="",J370,VLOOKUP(F370,框架条目清单!A:K,4,FALSE))</f>
        <v/>
      </c>
      <c r="R370" s="237" t="str">
        <f>IF($A370="","",'2.报价结算清单'!$K$86)</f>
        <v/>
      </c>
      <c r="S370" s="236" t="str">
        <f>IF($A370="","",'2.报价结算清单'!$E$86)</f>
        <v/>
      </c>
      <c r="T370" s="216" t="str">
        <f>IF(F370="","",VLOOKUP(F370,框架条目清单!A:K,7,FALSE))</f>
        <v/>
      </c>
      <c r="U370" s="216" t="str">
        <f>IF(F370="","",VLOOKUP(F370,框架条目清单!A:K,8,FALSE))</f>
        <v/>
      </c>
      <c r="V370" s="216" t="str">
        <f>IF(F370="","",VLOOKUP(F370,框架条目清单!A:K,9,FALSE))</f>
        <v/>
      </c>
    </row>
    <row r="371" spans="1:22">
      <c r="A371" s="216" t="str">
        <f>IF(AND('2.报价结算清单'!$P377&gt;0,'2.报价结算清单'!$B377&lt;&gt;0,'2.报价结算清单'!$F377&lt;&gt;0),'2.报价结算清单'!$F377,"")</f>
        <v/>
      </c>
      <c r="B371" s="216" t="str">
        <f>_xlfn.IFNA(VLOOKUP(A371,'3.框架内物料'!$A:$I,3,0),A371)</f>
        <v/>
      </c>
      <c r="C371" s="216" t="str">
        <f>IF(AND('2.报价结算清单'!$P377&gt;0,'2.报价结算清单'!$B377&lt;&gt;0,'2.报价结算清单'!C377&lt;&gt;0),'2.报价结算清单'!C377,"")</f>
        <v/>
      </c>
      <c r="D371" s="216" t="str">
        <f>IF(AND('2.报价结算清单'!$P377&gt;0,'2.报价结算清单'!$B377&lt;&gt;0,'2.报价结算清单'!D377&lt;&gt;0),'2.报价结算清单'!D377,"")</f>
        <v/>
      </c>
      <c r="E371" s="216" t="str">
        <f>IF(AND('2.报价结算清单'!$P377&gt;0,'2.报价结算清单'!$B377&lt;&gt;0,'2.报价结算清单'!E377&lt;&gt;0),'2.报价结算清单'!E377,"")</f>
        <v/>
      </c>
      <c r="F371" s="233" t="str">
        <f>_xlfn.IFNA(IF($A371="","",IF(VLOOKUP($A371,'3.框架内物料'!$A:$I,2,0)="","",VLOOKUP($A371,'3.框架内物料'!$A:$I,2,0))),"")</f>
        <v/>
      </c>
      <c r="G371" s="214" t="str">
        <f>IF(AND('2.报价结算清单'!$P377&gt;0,'2.报价结算清单'!$B377&lt;&gt;0,'2.报价结算清单'!H377&lt;&gt;0),'2.报价结算清单'!H377,"")</f>
        <v/>
      </c>
      <c r="H371" s="234" t="str">
        <f>IF(AND('2.报价结算清单'!$P377&gt;0,'2.报价结算清单'!$B377&lt;&gt;0,'2.报价结算清单'!$F377&lt;&gt;0),'2.报价结算清单'!J377,"")</f>
        <v/>
      </c>
      <c r="I371" s="233" t="str">
        <f>IF(AND('2.报价结算清单'!$P377&gt;0,'2.报价结算清单'!$B377&lt;&gt;0,'2.报价结算清单'!$F377&lt;&gt;0),'2.报价结算清单'!L377,"")</f>
        <v/>
      </c>
      <c r="J371" s="233" t="str">
        <f>IF(AND('2.报价结算清单'!$P377&gt;0,'2.报价结算清单'!$B377&lt;&gt;0,'2.报价结算清单'!I377&lt;&gt;0),'2.报价结算清单'!I377,"")</f>
        <v/>
      </c>
      <c r="K371" s="233" t="str">
        <f>IF(AND('2.报价结算清单'!$P377&gt;0,'2.报价结算清单'!$B377&lt;&gt;0,'2.报价结算清单'!$F377&lt;&gt;0),'2.报价结算清单'!N377,"")</f>
        <v/>
      </c>
      <c r="L371" s="233" t="str">
        <f>IF(AND('2.报价结算清单'!$P377&gt;0,'2.报价结算清单'!$B377&lt;&gt;0,'2.报价结算清单'!I377&lt;&gt;0),"天","")</f>
        <v/>
      </c>
      <c r="M371" s="236" t="str">
        <f t="shared" si="14"/>
        <v/>
      </c>
      <c r="N371" s="216" t="str">
        <f t="shared" si="15"/>
        <v/>
      </c>
      <c r="O371" s="216" t="str">
        <f>IF(AND('2.报价结算清单'!$P377&gt;0,'2.报价结算清单'!$B377&lt;&gt;0,'2.报价结算清单'!S377&lt;&gt;0),'2.报价结算清单'!S377,"")</f>
        <v/>
      </c>
      <c r="P371" s="216" t="str">
        <f>IF(AND('2.报价结算清单'!$P377&gt;0,'2.报价结算清单'!$B377&lt;&gt;0,'2.报价结算清单'!T377&lt;&gt;0),'2.报价结算清单'!T377,"")</f>
        <v/>
      </c>
      <c r="Q371" s="216" t="str">
        <f>IF(F371="",J371,VLOOKUP(F371,框架条目清单!A:K,4,FALSE))</f>
        <v/>
      </c>
      <c r="R371" s="237" t="str">
        <f>IF($A371="","",'2.报价结算清单'!$K$86)</f>
        <v/>
      </c>
      <c r="S371" s="236" t="str">
        <f>IF($A371="","",'2.报价结算清单'!$E$86)</f>
        <v/>
      </c>
      <c r="T371" s="216" t="str">
        <f>IF(F371="","",VLOOKUP(F371,框架条目清单!A:K,7,FALSE))</f>
        <v/>
      </c>
      <c r="U371" s="216" t="str">
        <f>IF(F371="","",VLOOKUP(F371,框架条目清单!A:K,8,FALSE))</f>
        <v/>
      </c>
      <c r="V371" s="216" t="str">
        <f>IF(F371="","",VLOOKUP(F371,框架条目清单!A:K,9,FALSE))</f>
        <v/>
      </c>
    </row>
    <row r="372" spans="1:22">
      <c r="A372" s="216" t="str">
        <f>IF(AND('2.报价结算清单'!$P378&gt;0,'2.报价结算清单'!$B378&lt;&gt;0,'2.报价结算清单'!$F378&lt;&gt;0),'2.报价结算清单'!$F378,"")</f>
        <v/>
      </c>
      <c r="B372" s="216" t="str">
        <f>_xlfn.IFNA(VLOOKUP(A372,'3.框架内物料'!$A:$I,3,0),A372)</f>
        <v/>
      </c>
      <c r="C372" s="216" t="str">
        <f>IF(AND('2.报价结算清单'!$P378&gt;0,'2.报价结算清单'!$B378&lt;&gt;0,'2.报价结算清单'!C378&lt;&gt;0),'2.报价结算清单'!C378,"")</f>
        <v/>
      </c>
      <c r="D372" s="216" t="str">
        <f>IF(AND('2.报价结算清单'!$P378&gt;0,'2.报价结算清单'!$B378&lt;&gt;0,'2.报价结算清单'!D378&lt;&gt;0),'2.报价结算清单'!D378,"")</f>
        <v/>
      </c>
      <c r="E372" s="216" t="str">
        <f>IF(AND('2.报价结算清单'!$P378&gt;0,'2.报价结算清单'!$B378&lt;&gt;0,'2.报价结算清单'!E378&lt;&gt;0),'2.报价结算清单'!E378,"")</f>
        <v/>
      </c>
      <c r="F372" s="233" t="str">
        <f>_xlfn.IFNA(IF($A372="","",IF(VLOOKUP($A372,'3.框架内物料'!$A:$I,2,0)="","",VLOOKUP($A372,'3.框架内物料'!$A:$I,2,0))),"")</f>
        <v/>
      </c>
      <c r="G372" s="214" t="str">
        <f>IF(AND('2.报价结算清单'!$P378&gt;0,'2.报价结算清单'!$B378&lt;&gt;0,'2.报价结算清单'!H378&lt;&gt;0),'2.报价结算清单'!H378,"")</f>
        <v/>
      </c>
      <c r="H372" s="234" t="str">
        <f>IF(AND('2.报价结算清单'!$P378&gt;0,'2.报价结算清单'!$B378&lt;&gt;0,'2.报价结算清单'!$F378&lt;&gt;0),'2.报价结算清单'!J378,"")</f>
        <v/>
      </c>
      <c r="I372" s="233" t="str">
        <f>IF(AND('2.报价结算清单'!$P378&gt;0,'2.报价结算清单'!$B378&lt;&gt;0,'2.报价结算清单'!$F378&lt;&gt;0),'2.报价结算清单'!L378,"")</f>
        <v/>
      </c>
      <c r="J372" s="233" t="str">
        <f>IF(AND('2.报价结算清单'!$P378&gt;0,'2.报价结算清单'!$B378&lt;&gt;0,'2.报价结算清单'!I378&lt;&gt;0),'2.报价结算清单'!I378,"")</f>
        <v/>
      </c>
      <c r="K372" s="233" t="str">
        <f>IF(AND('2.报价结算清单'!$P378&gt;0,'2.报价结算清单'!$B378&lt;&gt;0,'2.报价结算清单'!$F378&lt;&gt;0),'2.报价结算清单'!N378,"")</f>
        <v/>
      </c>
      <c r="L372" s="233" t="str">
        <f>IF(AND('2.报价结算清单'!$P378&gt;0,'2.报价结算清单'!$B378&lt;&gt;0,'2.报价结算清单'!I378&lt;&gt;0),"天","")</f>
        <v/>
      </c>
      <c r="M372" s="236" t="str">
        <f t="shared" si="14"/>
        <v/>
      </c>
      <c r="N372" s="216" t="str">
        <f t="shared" si="15"/>
        <v/>
      </c>
      <c r="O372" s="216" t="str">
        <f>IF(AND('2.报价结算清单'!$P378&gt;0,'2.报价结算清单'!$B378&lt;&gt;0,'2.报价结算清单'!S378&lt;&gt;0),'2.报价结算清单'!S378,"")</f>
        <v/>
      </c>
      <c r="P372" s="216" t="str">
        <f>IF(AND('2.报价结算清单'!$P378&gt;0,'2.报价结算清单'!$B378&lt;&gt;0,'2.报价结算清单'!T378&lt;&gt;0),'2.报价结算清单'!T378,"")</f>
        <v/>
      </c>
      <c r="Q372" s="216" t="str">
        <f>IF(F372="",J372,VLOOKUP(F372,框架条目清单!A:K,4,FALSE))</f>
        <v/>
      </c>
      <c r="R372" s="237" t="str">
        <f>IF($A372="","",'2.报价结算清单'!$K$86)</f>
        <v/>
      </c>
      <c r="S372" s="236" t="str">
        <f>IF($A372="","",'2.报价结算清单'!$E$86)</f>
        <v/>
      </c>
      <c r="T372" s="216" t="str">
        <f>IF(F372="","",VLOOKUP(F372,框架条目清单!A:K,7,FALSE))</f>
        <v/>
      </c>
      <c r="U372" s="216" t="str">
        <f>IF(F372="","",VLOOKUP(F372,框架条目清单!A:K,8,FALSE))</f>
        <v/>
      </c>
      <c r="V372" s="216" t="str">
        <f>IF(F372="","",VLOOKUP(F372,框架条目清单!A:K,9,FALSE))</f>
        <v/>
      </c>
    </row>
    <row r="373" spans="1:22">
      <c r="A373" s="216" t="str">
        <f>IF(AND('2.报价结算清单'!$P379&gt;0,'2.报价结算清单'!$B379&lt;&gt;0,'2.报价结算清单'!$F379&lt;&gt;0),'2.报价结算清单'!$F379,"")</f>
        <v/>
      </c>
      <c r="B373" s="216" t="str">
        <f>_xlfn.IFNA(VLOOKUP(A373,'3.框架内物料'!$A:$I,3,0),A373)</f>
        <v/>
      </c>
      <c r="C373" s="216" t="str">
        <f>IF(AND('2.报价结算清单'!$P379&gt;0,'2.报价结算清单'!$B379&lt;&gt;0,'2.报价结算清单'!C379&lt;&gt;0),'2.报价结算清单'!C379,"")</f>
        <v/>
      </c>
      <c r="D373" s="216" t="str">
        <f>IF(AND('2.报价结算清单'!$P379&gt;0,'2.报价结算清单'!$B379&lt;&gt;0,'2.报价结算清单'!D379&lt;&gt;0),'2.报价结算清单'!D379,"")</f>
        <v/>
      </c>
      <c r="E373" s="216" t="str">
        <f>IF(AND('2.报价结算清单'!$P379&gt;0,'2.报价结算清单'!$B379&lt;&gt;0,'2.报价结算清单'!E379&lt;&gt;0),'2.报价结算清单'!E379,"")</f>
        <v/>
      </c>
      <c r="F373" s="233" t="str">
        <f>_xlfn.IFNA(IF($A373="","",IF(VLOOKUP($A373,'3.框架内物料'!$A:$I,2,0)="","",VLOOKUP($A373,'3.框架内物料'!$A:$I,2,0))),"")</f>
        <v/>
      </c>
      <c r="G373" s="214" t="str">
        <f>IF(AND('2.报价结算清单'!$P379&gt;0,'2.报价结算清单'!$B379&lt;&gt;0,'2.报价结算清单'!H379&lt;&gt;0),'2.报价结算清单'!H379,"")</f>
        <v/>
      </c>
      <c r="H373" s="234" t="str">
        <f>IF(AND('2.报价结算清单'!$P379&gt;0,'2.报价结算清单'!$B379&lt;&gt;0,'2.报价结算清单'!$F379&lt;&gt;0),'2.报价结算清单'!J379,"")</f>
        <v/>
      </c>
      <c r="I373" s="233" t="str">
        <f>IF(AND('2.报价结算清单'!$P379&gt;0,'2.报价结算清单'!$B379&lt;&gt;0,'2.报价结算清单'!$F379&lt;&gt;0),'2.报价结算清单'!L379,"")</f>
        <v/>
      </c>
      <c r="J373" s="233" t="str">
        <f>IF(AND('2.报价结算清单'!$P379&gt;0,'2.报价结算清单'!$B379&lt;&gt;0,'2.报价结算清单'!I379&lt;&gt;0),'2.报价结算清单'!I379,"")</f>
        <v/>
      </c>
      <c r="K373" s="233" t="str">
        <f>IF(AND('2.报价结算清单'!$P379&gt;0,'2.报价结算清单'!$B379&lt;&gt;0,'2.报价结算清单'!$F379&lt;&gt;0),'2.报价结算清单'!N379,"")</f>
        <v/>
      </c>
      <c r="L373" s="233" t="str">
        <f>IF(AND('2.报价结算清单'!$P379&gt;0,'2.报价结算清单'!$B379&lt;&gt;0,'2.报价结算清单'!I379&lt;&gt;0),"天","")</f>
        <v/>
      </c>
      <c r="M373" s="236" t="str">
        <f t="shared" si="14"/>
        <v/>
      </c>
      <c r="N373" s="216" t="str">
        <f t="shared" si="15"/>
        <v/>
      </c>
      <c r="O373" s="216" t="str">
        <f>IF(AND('2.报价结算清单'!$P379&gt;0,'2.报价结算清单'!$B379&lt;&gt;0,'2.报价结算清单'!S379&lt;&gt;0),'2.报价结算清单'!S379,"")</f>
        <v/>
      </c>
      <c r="P373" s="216" t="str">
        <f>IF(AND('2.报价结算清单'!$P379&gt;0,'2.报价结算清单'!$B379&lt;&gt;0,'2.报价结算清单'!T379&lt;&gt;0),'2.报价结算清单'!T379,"")</f>
        <v/>
      </c>
      <c r="Q373" s="216" t="str">
        <f>IF(F373="",J373,VLOOKUP(F373,框架条目清单!A:K,4,FALSE))</f>
        <v/>
      </c>
      <c r="R373" s="237" t="str">
        <f>IF($A373="","",'2.报价结算清单'!$K$86)</f>
        <v/>
      </c>
      <c r="S373" s="236" t="str">
        <f>IF($A373="","",'2.报价结算清单'!$E$86)</f>
        <v/>
      </c>
      <c r="T373" s="216" t="str">
        <f>IF(F373="","",VLOOKUP(F373,框架条目清单!A:K,7,FALSE))</f>
        <v/>
      </c>
      <c r="U373" s="216" t="str">
        <f>IF(F373="","",VLOOKUP(F373,框架条目清单!A:K,8,FALSE))</f>
        <v/>
      </c>
      <c r="V373" s="216" t="str">
        <f>IF(F373="","",VLOOKUP(F373,框架条目清单!A:K,9,FALSE))</f>
        <v/>
      </c>
    </row>
    <row r="374" spans="1:22">
      <c r="A374" s="216" t="str">
        <f>IF(AND('2.报价结算清单'!$P380&gt;0,'2.报价结算清单'!$B380&lt;&gt;0,'2.报价结算清单'!$F380&lt;&gt;0),'2.报价结算清单'!$F380,"")</f>
        <v/>
      </c>
      <c r="B374" s="216" t="str">
        <f>_xlfn.IFNA(VLOOKUP(A374,'3.框架内物料'!$A:$I,3,0),A374)</f>
        <v/>
      </c>
      <c r="C374" s="216" t="str">
        <f>IF(AND('2.报价结算清单'!$P380&gt;0,'2.报价结算清单'!$B380&lt;&gt;0,'2.报价结算清单'!C380&lt;&gt;0),'2.报价结算清单'!C380,"")</f>
        <v/>
      </c>
      <c r="D374" s="216" t="str">
        <f>IF(AND('2.报价结算清单'!$P380&gt;0,'2.报价结算清单'!$B380&lt;&gt;0,'2.报价结算清单'!D380&lt;&gt;0),'2.报价结算清单'!D380,"")</f>
        <v/>
      </c>
      <c r="E374" s="216" t="str">
        <f>IF(AND('2.报价结算清单'!$P380&gt;0,'2.报价结算清单'!$B380&lt;&gt;0,'2.报价结算清单'!E380&lt;&gt;0),'2.报价结算清单'!E380,"")</f>
        <v/>
      </c>
      <c r="F374" s="233" t="str">
        <f>_xlfn.IFNA(IF($A374="","",IF(VLOOKUP($A374,'3.框架内物料'!$A:$I,2,0)="","",VLOOKUP($A374,'3.框架内物料'!$A:$I,2,0))),"")</f>
        <v/>
      </c>
      <c r="G374" s="214" t="str">
        <f>IF(AND('2.报价结算清单'!$P380&gt;0,'2.报价结算清单'!$B380&lt;&gt;0,'2.报价结算清单'!H380&lt;&gt;0),'2.报价结算清单'!H380,"")</f>
        <v/>
      </c>
      <c r="H374" s="234" t="str">
        <f>IF(AND('2.报价结算清单'!$P380&gt;0,'2.报价结算清单'!$B380&lt;&gt;0,'2.报价结算清单'!$F380&lt;&gt;0),'2.报价结算清单'!J380,"")</f>
        <v/>
      </c>
      <c r="I374" s="233" t="str">
        <f>IF(AND('2.报价结算清单'!$P380&gt;0,'2.报价结算清单'!$B380&lt;&gt;0,'2.报价结算清单'!$F380&lt;&gt;0),'2.报价结算清单'!L380,"")</f>
        <v/>
      </c>
      <c r="J374" s="233" t="str">
        <f>IF(AND('2.报价结算清单'!$P380&gt;0,'2.报价结算清单'!$B380&lt;&gt;0,'2.报价结算清单'!I380&lt;&gt;0),'2.报价结算清单'!I380,"")</f>
        <v/>
      </c>
      <c r="K374" s="233" t="str">
        <f>IF(AND('2.报价结算清单'!$P380&gt;0,'2.报价结算清单'!$B380&lt;&gt;0,'2.报价结算清单'!$F380&lt;&gt;0),'2.报价结算清单'!N380,"")</f>
        <v/>
      </c>
      <c r="L374" s="233" t="str">
        <f>IF(AND('2.报价结算清单'!$P380&gt;0,'2.报价结算清单'!$B380&lt;&gt;0,'2.报价结算清单'!I380&lt;&gt;0),"天","")</f>
        <v/>
      </c>
      <c r="M374" s="236" t="str">
        <f t="shared" si="14"/>
        <v/>
      </c>
      <c r="N374" s="216" t="str">
        <f t="shared" si="15"/>
        <v/>
      </c>
      <c r="O374" s="216" t="str">
        <f>IF(AND('2.报价结算清单'!$P380&gt;0,'2.报价结算清单'!$B380&lt;&gt;0,'2.报价结算清单'!S380&lt;&gt;0),'2.报价结算清单'!S380,"")</f>
        <v/>
      </c>
      <c r="P374" s="216" t="str">
        <f>IF(AND('2.报价结算清单'!$P380&gt;0,'2.报价结算清单'!$B380&lt;&gt;0,'2.报价结算清单'!T380&lt;&gt;0),'2.报价结算清单'!T380,"")</f>
        <v/>
      </c>
      <c r="Q374" s="216" t="str">
        <f>IF(F374="",J374,VLOOKUP(F374,框架条目清单!A:K,4,FALSE))</f>
        <v/>
      </c>
      <c r="R374" s="237" t="str">
        <f>IF($A374="","",'2.报价结算清单'!$K$86)</f>
        <v/>
      </c>
      <c r="S374" s="236" t="str">
        <f>IF($A374="","",'2.报价结算清单'!$E$86)</f>
        <v/>
      </c>
      <c r="T374" s="216" t="str">
        <f>IF(F374="","",VLOOKUP(F374,框架条目清单!A:K,7,FALSE))</f>
        <v/>
      </c>
      <c r="U374" s="216" t="str">
        <f>IF(F374="","",VLOOKUP(F374,框架条目清单!A:K,8,FALSE))</f>
        <v/>
      </c>
      <c r="V374" s="216" t="str">
        <f>IF(F374="","",VLOOKUP(F374,框架条目清单!A:K,9,FALSE))</f>
        <v/>
      </c>
    </row>
    <row r="375" spans="1:22">
      <c r="A375" s="216" t="str">
        <f>IF(AND('2.报价结算清单'!$P381&gt;0,'2.报价结算清单'!$B381&lt;&gt;0,'2.报价结算清单'!$F381&lt;&gt;0),'2.报价结算清单'!$F381,"")</f>
        <v/>
      </c>
      <c r="B375" s="216" t="str">
        <f>_xlfn.IFNA(VLOOKUP(A375,'3.框架内物料'!$A:$I,3,0),A375)</f>
        <v/>
      </c>
      <c r="C375" s="216" t="str">
        <f>IF(AND('2.报价结算清单'!$P381&gt;0,'2.报价结算清单'!$B381&lt;&gt;0,'2.报价结算清单'!C381&lt;&gt;0),'2.报价结算清单'!C381,"")</f>
        <v/>
      </c>
      <c r="D375" s="216" t="str">
        <f>IF(AND('2.报价结算清单'!$P381&gt;0,'2.报价结算清单'!$B381&lt;&gt;0,'2.报价结算清单'!D381&lt;&gt;0),'2.报价结算清单'!D381,"")</f>
        <v/>
      </c>
      <c r="E375" s="216" t="str">
        <f>IF(AND('2.报价结算清单'!$P381&gt;0,'2.报价结算清单'!$B381&lt;&gt;0,'2.报价结算清单'!E381&lt;&gt;0),'2.报价结算清单'!E381,"")</f>
        <v/>
      </c>
      <c r="F375" s="233" t="str">
        <f>_xlfn.IFNA(IF($A375="","",IF(VLOOKUP($A375,'3.框架内物料'!$A:$I,2,0)="","",VLOOKUP($A375,'3.框架内物料'!$A:$I,2,0))),"")</f>
        <v/>
      </c>
      <c r="G375" s="214" t="str">
        <f>IF(AND('2.报价结算清单'!$P381&gt;0,'2.报价结算清单'!$B381&lt;&gt;0,'2.报价结算清单'!H381&lt;&gt;0),'2.报价结算清单'!H381,"")</f>
        <v/>
      </c>
      <c r="H375" s="234" t="str">
        <f>IF(AND('2.报价结算清单'!$P381&gt;0,'2.报价结算清单'!$B381&lt;&gt;0,'2.报价结算清单'!$F381&lt;&gt;0),'2.报价结算清单'!J381,"")</f>
        <v/>
      </c>
      <c r="I375" s="233" t="str">
        <f>IF(AND('2.报价结算清单'!$P381&gt;0,'2.报价结算清单'!$B381&lt;&gt;0,'2.报价结算清单'!$F381&lt;&gt;0),'2.报价结算清单'!L381,"")</f>
        <v/>
      </c>
      <c r="J375" s="233" t="str">
        <f>IF(AND('2.报价结算清单'!$P381&gt;0,'2.报价结算清单'!$B381&lt;&gt;0,'2.报价结算清单'!I381&lt;&gt;0),'2.报价结算清单'!I381,"")</f>
        <v/>
      </c>
      <c r="K375" s="233" t="str">
        <f>IF(AND('2.报价结算清单'!$P381&gt;0,'2.报价结算清单'!$B381&lt;&gt;0,'2.报价结算清单'!$F381&lt;&gt;0),'2.报价结算清单'!N381,"")</f>
        <v/>
      </c>
      <c r="L375" s="233" t="str">
        <f>IF(AND('2.报价结算清单'!$P381&gt;0,'2.报价结算清单'!$B381&lt;&gt;0,'2.报价结算清单'!I381&lt;&gt;0),"天","")</f>
        <v/>
      </c>
      <c r="M375" s="236" t="str">
        <f t="shared" si="14"/>
        <v/>
      </c>
      <c r="N375" s="216" t="str">
        <f t="shared" si="15"/>
        <v/>
      </c>
      <c r="O375" s="216" t="str">
        <f>IF(AND('2.报价结算清单'!$P381&gt;0,'2.报价结算清单'!$B381&lt;&gt;0,'2.报价结算清单'!S381&lt;&gt;0),'2.报价结算清单'!S381,"")</f>
        <v/>
      </c>
      <c r="P375" s="216" t="str">
        <f>IF(AND('2.报价结算清单'!$P381&gt;0,'2.报价结算清单'!$B381&lt;&gt;0,'2.报价结算清单'!T381&lt;&gt;0),'2.报价结算清单'!T381,"")</f>
        <v/>
      </c>
      <c r="Q375" s="216" t="str">
        <f>IF(F375="",J375,VLOOKUP(F375,框架条目清单!A:K,4,FALSE))</f>
        <v/>
      </c>
      <c r="R375" s="237" t="str">
        <f>IF($A375="","",'2.报价结算清单'!$K$86)</f>
        <v/>
      </c>
      <c r="S375" s="236" t="str">
        <f>IF($A375="","",'2.报价结算清单'!$E$86)</f>
        <v/>
      </c>
      <c r="T375" s="216" t="str">
        <f>IF(F375="","",VLOOKUP(F375,框架条目清单!A:K,7,FALSE))</f>
        <v/>
      </c>
      <c r="U375" s="216" t="str">
        <f>IF(F375="","",VLOOKUP(F375,框架条目清单!A:K,8,FALSE))</f>
        <v/>
      </c>
      <c r="V375" s="216" t="str">
        <f>IF(F375="","",VLOOKUP(F375,框架条目清单!A:K,9,FALSE))</f>
        <v/>
      </c>
    </row>
    <row r="376" spans="1:22">
      <c r="A376" s="216" t="str">
        <f>IF(AND('2.报价结算清单'!$P382&gt;0,'2.报价结算清单'!$B382&lt;&gt;0,'2.报价结算清单'!$F382&lt;&gt;0),'2.报价结算清单'!$F382,"")</f>
        <v/>
      </c>
      <c r="B376" s="216" t="str">
        <f>_xlfn.IFNA(VLOOKUP(A376,'3.框架内物料'!$A:$I,3,0),A376)</f>
        <v/>
      </c>
      <c r="C376" s="216" t="str">
        <f>IF(AND('2.报价结算清单'!$P382&gt;0,'2.报价结算清单'!$B382&lt;&gt;0,'2.报价结算清单'!C382&lt;&gt;0),'2.报价结算清单'!C382,"")</f>
        <v/>
      </c>
      <c r="D376" s="216" t="str">
        <f>IF(AND('2.报价结算清单'!$P382&gt;0,'2.报价结算清单'!$B382&lt;&gt;0,'2.报价结算清单'!D382&lt;&gt;0),'2.报价结算清单'!D382,"")</f>
        <v/>
      </c>
      <c r="E376" s="216" t="str">
        <f>IF(AND('2.报价结算清单'!$P382&gt;0,'2.报价结算清单'!$B382&lt;&gt;0,'2.报价结算清单'!E382&lt;&gt;0),'2.报价结算清单'!E382,"")</f>
        <v/>
      </c>
      <c r="F376" s="233" t="str">
        <f>_xlfn.IFNA(IF($A376="","",IF(VLOOKUP($A376,'3.框架内物料'!$A:$I,2,0)="","",VLOOKUP($A376,'3.框架内物料'!$A:$I,2,0))),"")</f>
        <v/>
      </c>
      <c r="G376" s="214" t="str">
        <f>IF(AND('2.报价结算清单'!$P382&gt;0,'2.报价结算清单'!$B382&lt;&gt;0,'2.报价结算清单'!H382&lt;&gt;0),'2.报价结算清单'!H382,"")</f>
        <v/>
      </c>
      <c r="H376" s="234" t="str">
        <f>IF(AND('2.报价结算清单'!$P382&gt;0,'2.报价结算清单'!$B382&lt;&gt;0,'2.报价结算清单'!$F382&lt;&gt;0),'2.报价结算清单'!J382,"")</f>
        <v/>
      </c>
      <c r="I376" s="233" t="str">
        <f>IF(AND('2.报价结算清单'!$P382&gt;0,'2.报价结算清单'!$B382&lt;&gt;0,'2.报价结算清单'!$F382&lt;&gt;0),'2.报价结算清单'!L382,"")</f>
        <v/>
      </c>
      <c r="J376" s="233" t="str">
        <f>IF(AND('2.报价结算清单'!$P382&gt;0,'2.报价结算清单'!$B382&lt;&gt;0,'2.报价结算清单'!I382&lt;&gt;0),'2.报价结算清单'!I382,"")</f>
        <v/>
      </c>
      <c r="K376" s="233" t="str">
        <f>IF(AND('2.报价结算清单'!$P382&gt;0,'2.报价结算清单'!$B382&lt;&gt;0,'2.报价结算清单'!$F382&lt;&gt;0),'2.报价结算清单'!N382,"")</f>
        <v/>
      </c>
      <c r="L376" s="233" t="str">
        <f>IF(AND('2.报价结算清单'!$P382&gt;0,'2.报价结算清单'!$B382&lt;&gt;0,'2.报价结算清单'!I382&lt;&gt;0),"天","")</f>
        <v/>
      </c>
      <c r="M376" s="236" t="str">
        <f t="shared" si="14"/>
        <v/>
      </c>
      <c r="N376" s="216" t="str">
        <f t="shared" si="15"/>
        <v/>
      </c>
      <c r="O376" s="216" t="str">
        <f>IF(AND('2.报价结算清单'!$P382&gt;0,'2.报价结算清单'!$B382&lt;&gt;0,'2.报价结算清单'!S382&lt;&gt;0),'2.报价结算清单'!S382,"")</f>
        <v/>
      </c>
      <c r="P376" s="216" t="str">
        <f>IF(AND('2.报价结算清单'!$P382&gt;0,'2.报价结算清单'!$B382&lt;&gt;0,'2.报价结算清单'!T382&lt;&gt;0),'2.报价结算清单'!T382,"")</f>
        <v/>
      </c>
      <c r="Q376" s="216" t="str">
        <f>IF(F376="",J376,VLOOKUP(F376,框架条目清单!A:K,4,FALSE))</f>
        <v/>
      </c>
      <c r="R376" s="237" t="str">
        <f>IF($A376="","",'2.报价结算清单'!$K$86)</f>
        <v/>
      </c>
      <c r="S376" s="236" t="str">
        <f>IF($A376="","",'2.报价结算清单'!$E$86)</f>
        <v/>
      </c>
      <c r="T376" s="216" t="str">
        <f>IF(F376="","",VLOOKUP(F376,框架条目清单!A:K,7,FALSE))</f>
        <v/>
      </c>
      <c r="U376" s="216" t="str">
        <f>IF(F376="","",VLOOKUP(F376,框架条目清单!A:K,8,FALSE))</f>
        <v/>
      </c>
      <c r="V376" s="216" t="str">
        <f>IF(F376="","",VLOOKUP(F376,框架条目清单!A:K,9,FALSE))</f>
        <v/>
      </c>
    </row>
    <row r="377" spans="1:22">
      <c r="A377" s="216" t="str">
        <f>IF(AND('2.报价结算清单'!$P383&gt;0,'2.报价结算清单'!$B383&lt;&gt;0,'2.报价结算清单'!$F383&lt;&gt;0),'2.报价结算清单'!$F383,"")</f>
        <v/>
      </c>
      <c r="B377" s="216" t="str">
        <f>_xlfn.IFNA(VLOOKUP(A377,'3.框架内物料'!$A:$I,3,0),A377)</f>
        <v/>
      </c>
      <c r="C377" s="216" t="str">
        <f>IF(AND('2.报价结算清单'!$P383&gt;0,'2.报价结算清单'!$B383&lt;&gt;0,'2.报价结算清单'!C383&lt;&gt;0),'2.报价结算清单'!C383,"")</f>
        <v/>
      </c>
      <c r="D377" s="216" t="str">
        <f>IF(AND('2.报价结算清单'!$P383&gt;0,'2.报价结算清单'!$B383&lt;&gt;0,'2.报价结算清单'!D383&lt;&gt;0),'2.报价结算清单'!D383,"")</f>
        <v/>
      </c>
      <c r="E377" s="216" t="str">
        <f>IF(AND('2.报价结算清单'!$P383&gt;0,'2.报价结算清单'!$B383&lt;&gt;0,'2.报价结算清单'!E383&lt;&gt;0),'2.报价结算清单'!E383,"")</f>
        <v/>
      </c>
      <c r="F377" s="233" t="str">
        <f>_xlfn.IFNA(IF($A377="","",IF(VLOOKUP($A377,'3.框架内物料'!$A:$I,2,0)="","",VLOOKUP($A377,'3.框架内物料'!$A:$I,2,0))),"")</f>
        <v/>
      </c>
      <c r="G377" s="214" t="str">
        <f>IF(AND('2.报价结算清单'!$P383&gt;0,'2.报价结算清单'!$B383&lt;&gt;0,'2.报价结算清单'!H383&lt;&gt;0),'2.报价结算清单'!H383,"")</f>
        <v/>
      </c>
      <c r="H377" s="234" t="str">
        <f>IF(AND('2.报价结算清单'!$P383&gt;0,'2.报价结算清单'!$B383&lt;&gt;0,'2.报价结算清单'!$F383&lt;&gt;0),'2.报价结算清单'!J383,"")</f>
        <v/>
      </c>
      <c r="I377" s="233" t="str">
        <f>IF(AND('2.报价结算清单'!$P383&gt;0,'2.报价结算清单'!$B383&lt;&gt;0,'2.报价结算清单'!$F383&lt;&gt;0),'2.报价结算清单'!L383,"")</f>
        <v/>
      </c>
      <c r="J377" s="233" t="str">
        <f>IF(AND('2.报价结算清单'!$P383&gt;0,'2.报价结算清单'!$B383&lt;&gt;0,'2.报价结算清单'!I383&lt;&gt;0),'2.报价结算清单'!I383,"")</f>
        <v/>
      </c>
      <c r="K377" s="233" t="str">
        <f>IF(AND('2.报价结算清单'!$P383&gt;0,'2.报价结算清单'!$B383&lt;&gt;0,'2.报价结算清单'!$F383&lt;&gt;0),'2.报价结算清单'!N383,"")</f>
        <v/>
      </c>
      <c r="L377" s="233" t="str">
        <f>IF(AND('2.报价结算清单'!$P383&gt;0,'2.报价结算清单'!$B383&lt;&gt;0,'2.报价结算清单'!I383&lt;&gt;0),"天","")</f>
        <v/>
      </c>
      <c r="M377" s="236" t="str">
        <f t="shared" si="14"/>
        <v/>
      </c>
      <c r="N377" s="216" t="str">
        <f t="shared" si="15"/>
        <v/>
      </c>
      <c r="O377" s="216" t="str">
        <f>IF(AND('2.报价结算清单'!$P383&gt;0,'2.报价结算清单'!$B383&lt;&gt;0,'2.报价结算清单'!S383&lt;&gt;0),'2.报价结算清单'!S383,"")</f>
        <v/>
      </c>
      <c r="P377" s="216" t="str">
        <f>IF(AND('2.报价结算清单'!$P383&gt;0,'2.报价结算清单'!$B383&lt;&gt;0,'2.报价结算清单'!T383&lt;&gt;0),'2.报价结算清单'!T383,"")</f>
        <v/>
      </c>
      <c r="Q377" s="216" t="str">
        <f>IF(F377="",J377,VLOOKUP(F377,框架条目清单!A:K,4,FALSE))</f>
        <v/>
      </c>
      <c r="R377" s="237" t="str">
        <f>IF($A377="","",'2.报价结算清单'!$K$86)</f>
        <v/>
      </c>
      <c r="S377" s="236" t="str">
        <f>IF($A377="","",'2.报价结算清单'!$E$86)</f>
        <v/>
      </c>
      <c r="T377" s="216" t="str">
        <f>IF(F377="","",VLOOKUP(F377,框架条目清单!A:K,7,FALSE))</f>
        <v/>
      </c>
      <c r="U377" s="216" t="str">
        <f>IF(F377="","",VLOOKUP(F377,框架条目清单!A:K,8,FALSE))</f>
        <v/>
      </c>
      <c r="V377" s="216" t="str">
        <f>IF(F377="","",VLOOKUP(F377,框架条目清单!A:K,9,FALSE))</f>
        <v/>
      </c>
    </row>
    <row r="378" spans="1:22">
      <c r="A378" s="216" t="str">
        <f>IF(AND('2.报价结算清单'!$P384&gt;0,'2.报价结算清单'!$B384&lt;&gt;0,'2.报价结算清单'!$F384&lt;&gt;0),'2.报价结算清单'!$F384,"")</f>
        <v/>
      </c>
      <c r="B378" s="216" t="str">
        <f>_xlfn.IFNA(VLOOKUP(A378,'3.框架内物料'!$A:$I,3,0),A378)</f>
        <v/>
      </c>
      <c r="C378" s="216" t="str">
        <f>IF(AND('2.报价结算清单'!$P384&gt;0,'2.报价结算清单'!$B384&lt;&gt;0,'2.报价结算清单'!C384&lt;&gt;0),'2.报价结算清单'!C384,"")</f>
        <v/>
      </c>
      <c r="D378" s="216" t="str">
        <f>IF(AND('2.报价结算清单'!$P384&gt;0,'2.报价结算清单'!$B384&lt;&gt;0,'2.报价结算清单'!D384&lt;&gt;0),'2.报价结算清单'!D384,"")</f>
        <v/>
      </c>
      <c r="E378" s="216" t="str">
        <f>IF(AND('2.报价结算清单'!$P384&gt;0,'2.报价结算清单'!$B384&lt;&gt;0,'2.报价结算清单'!E384&lt;&gt;0),'2.报价结算清单'!E384,"")</f>
        <v/>
      </c>
      <c r="F378" s="233" t="str">
        <f>_xlfn.IFNA(IF($A378="","",IF(VLOOKUP($A378,'3.框架内物料'!$A:$I,2,0)="","",VLOOKUP($A378,'3.框架内物料'!$A:$I,2,0))),"")</f>
        <v/>
      </c>
      <c r="G378" s="214" t="str">
        <f>IF(AND('2.报价结算清单'!$P384&gt;0,'2.报价结算清单'!$B384&lt;&gt;0,'2.报价结算清单'!H384&lt;&gt;0),'2.报价结算清单'!H384,"")</f>
        <v/>
      </c>
      <c r="H378" s="234" t="str">
        <f>IF(AND('2.报价结算清单'!$P384&gt;0,'2.报价结算清单'!$B384&lt;&gt;0,'2.报价结算清单'!$F384&lt;&gt;0),'2.报价结算清单'!J384,"")</f>
        <v/>
      </c>
      <c r="I378" s="233" t="str">
        <f>IF(AND('2.报价结算清单'!$P384&gt;0,'2.报价结算清单'!$B384&lt;&gt;0,'2.报价结算清单'!$F384&lt;&gt;0),'2.报价结算清单'!L384,"")</f>
        <v/>
      </c>
      <c r="J378" s="233" t="str">
        <f>IF(AND('2.报价结算清单'!$P384&gt;0,'2.报价结算清单'!$B384&lt;&gt;0,'2.报价结算清单'!I384&lt;&gt;0),'2.报价结算清单'!I384,"")</f>
        <v/>
      </c>
      <c r="K378" s="233" t="str">
        <f>IF(AND('2.报价结算清单'!$P384&gt;0,'2.报价结算清单'!$B384&lt;&gt;0,'2.报价结算清单'!$F384&lt;&gt;0),'2.报价结算清单'!N384,"")</f>
        <v/>
      </c>
      <c r="L378" s="233" t="str">
        <f>IF(AND('2.报价结算清单'!$P384&gt;0,'2.报价结算清单'!$B384&lt;&gt;0,'2.报价结算清单'!I384&lt;&gt;0),"天","")</f>
        <v/>
      </c>
      <c r="M378" s="236" t="str">
        <f t="shared" si="14"/>
        <v/>
      </c>
      <c r="N378" s="216" t="str">
        <f t="shared" si="15"/>
        <v/>
      </c>
      <c r="O378" s="216" t="str">
        <f>IF(AND('2.报价结算清单'!$P384&gt;0,'2.报价结算清单'!$B384&lt;&gt;0,'2.报价结算清单'!S384&lt;&gt;0),'2.报价结算清单'!S384,"")</f>
        <v/>
      </c>
      <c r="P378" s="216" t="str">
        <f>IF(AND('2.报价结算清单'!$P384&gt;0,'2.报价结算清单'!$B384&lt;&gt;0,'2.报价结算清单'!T384&lt;&gt;0),'2.报价结算清单'!T384,"")</f>
        <v/>
      </c>
      <c r="Q378" s="216" t="str">
        <f>IF(F378="",J378,VLOOKUP(F378,框架条目清单!A:K,4,FALSE))</f>
        <v/>
      </c>
      <c r="R378" s="237" t="str">
        <f>IF($A378="","",'2.报价结算清单'!$K$86)</f>
        <v/>
      </c>
      <c r="S378" s="236" t="str">
        <f>IF($A378="","",'2.报价结算清单'!$E$86)</f>
        <v/>
      </c>
      <c r="T378" s="216" t="str">
        <f>IF(F378="","",VLOOKUP(F378,框架条目清单!A:K,7,FALSE))</f>
        <v/>
      </c>
      <c r="U378" s="216" t="str">
        <f>IF(F378="","",VLOOKUP(F378,框架条目清单!A:K,8,FALSE))</f>
        <v/>
      </c>
      <c r="V378" s="216" t="str">
        <f>IF(F378="","",VLOOKUP(F378,框架条目清单!A:K,9,FALSE))</f>
        <v/>
      </c>
    </row>
    <row r="379" spans="1:22">
      <c r="A379" s="216" t="str">
        <f>IF(AND('2.报价结算清单'!$P385&gt;0,'2.报价结算清单'!$B385&lt;&gt;0,'2.报价结算清单'!$F385&lt;&gt;0),'2.报价结算清单'!$F385,"")</f>
        <v/>
      </c>
      <c r="B379" s="216" t="str">
        <f>_xlfn.IFNA(VLOOKUP(A379,'3.框架内物料'!$A:$I,3,0),A379)</f>
        <v/>
      </c>
      <c r="C379" s="216" t="str">
        <f>IF(AND('2.报价结算清单'!$P385&gt;0,'2.报价结算清单'!$B385&lt;&gt;0,'2.报价结算清单'!C385&lt;&gt;0),'2.报价结算清单'!C385,"")</f>
        <v/>
      </c>
      <c r="D379" s="216" t="str">
        <f>IF(AND('2.报价结算清单'!$P385&gt;0,'2.报价结算清单'!$B385&lt;&gt;0,'2.报价结算清单'!D385&lt;&gt;0),'2.报价结算清单'!D385,"")</f>
        <v/>
      </c>
      <c r="E379" s="216" t="str">
        <f>IF(AND('2.报价结算清单'!$P385&gt;0,'2.报价结算清单'!$B385&lt;&gt;0,'2.报价结算清单'!E385&lt;&gt;0),'2.报价结算清单'!E385,"")</f>
        <v/>
      </c>
      <c r="F379" s="233" t="str">
        <f>_xlfn.IFNA(IF($A379="","",IF(VLOOKUP($A379,'3.框架内物料'!$A:$I,2,0)="","",VLOOKUP($A379,'3.框架内物料'!$A:$I,2,0))),"")</f>
        <v/>
      </c>
      <c r="G379" s="214" t="str">
        <f>IF(AND('2.报价结算清单'!$P385&gt;0,'2.报价结算清单'!$B385&lt;&gt;0,'2.报价结算清单'!H385&lt;&gt;0),'2.报价结算清单'!H385,"")</f>
        <v/>
      </c>
      <c r="H379" s="234" t="str">
        <f>IF(AND('2.报价结算清单'!$P385&gt;0,'2.报价结算清单'!$B385&lt;&gt;0,'2.报价结算清单'!$F385&lt;&gt;0),'2.报价结算清单'!J385,"")</f>
        <v/>
      </c>
      <c r="I379" s="233" t="str">
        <f>IF(AND('2.报价结算清单'!$P385&gt;0,'2.报价结算清单'!$B385&lt;&gt;0,'2.报价结算清单'!$F385&lt;&gt;0),'2.报价结算清单'!L385,"")</f>
        <v/>
      </c>
      <c r="J379" s="233" t="str">
        <f>IF(AND('2.报价结算清单'!$P385&gt;0,'2.报价结算清单'!$B385&lt;&gt;0,'2.报价结算清单'!I385&lt;&gt;0),'2.报价结算清单'!I385,"")</f>
        <v/>
      </c>
      <c r="K379" s="233" t="str">
        <f>IF(AND('2.报价结算清单'!$P385&gt;0,'2.报价结算清单'!$B385&lt;&gt;0,'2.报价结算清单'!$F385&lt;&gt;0),'2.报价结算清单'!N385,"")</f>
        <v/>
      </c>
      <c r="L379" s="233" t="str">
        <f>IF(AND('2.报价结算清单'!$P385&gt;0,'2.报价结算清单'!$B385&lt;&gt;0,'2.报价结算清单'!I385&lt;&gt;0),"天","")</f>
        <v/>
      </c>
      <c r="M379" s="236" t="str">
        <f t="shared" si="14"/>
        <v/>
      </c>
      <c r="N379" s="216" t="str">
        <f t="shared" si="15"/>
        <v/>
      </c>
      <c r="O379" s="216" t="str">
        <f>IF(AND('2.报价结算清单'!$P385&gt;0,'2.报价结算清单'!$B385&lt;&gt;0,'2.报价结算清单'!S385&lt;&gt;0),'2.报价结算清单'!S385,"")</f>
        <v/>
      </c>
      <c r="P379" s="216" t="str">
        <f>IF(AND('2.报价结算清单'!$P385&gt;0,'2.报价结算清单'!$B385&lt;&gt;0,'2.报价结算清单'!T385&lt;&gt;0),'2.报价结算清单'!T385,"")</f>
        <v/>
      </c>
      <c r="Q379" s="216" t="str">
        <f>IF(F379="",J379,VLOOKUP(F379,框架条目清单!A:K,4,FALSE))</f>
        <v/>
      </c>
      <c r="R379" s="237" t="str">
        <f>IF($A379="","",'2.报价结算清单'!$K$86)</f>
        <v/>
      </c>
      <c r="S379" s="236" t="str">
        <f>IF($A379="","",'2.报价结算清单'!$E$86)</f>
        <v/>
      </c>
      <c r="T379" s="216" t="str">
        <f>IF(F379="","",VLOOKUP(F379,框架条目清单!A:K,7,FALSE))</f>
        <v/>
      </c>
      <c r="U379" s="216" t="str">
        <f>IF(F379="","",VLOOKUP(F379,框架条目清单!A:K,8,FALSE))</f>
        <v/>
      </c>
      <c r="V379" s="216" t="str">
        <f>IF(F379="","",VLOOKUP(F379,框架条目清单!A:K,9,FALSE))</f>
        <v/>
      </c>
    </row>
    <row r="380" spans="1:22">
      <c r="A380" s="216" t="str">
        <f>IF(AND('2.报价结算清单'!$P386&gt;0,'2.报价结算清单'!$B386&lt;&gt;0,'2.报价结算清单'!$F386&lt;&gt;0),'2.报价结算清单'!$F386,"")</f>
        <v/>
      </c>
      <c r="B380" s="216" t="str">
        <f>_xlfn.IFNA(VLOOKUP(A380,'3.框架内物料'!$A:$I,3,0),A380)</f>
        <v/>
      </c>
      <c r="C380" s="216" t="str">
        <f>IF(AND('2.报价结算清单'!$P386&gt;0,'2.报价结算清单'!$B386&lt;&gt;0,'2.报价结算清单'!C386&lt;&gt;0),'2.报价结算清单'!C386,"")</f>
        <v/>
      </c>
      <c r="D380" s="216" t="str">
        <f>IF(AND('2.报价结算清单'!$P386&gt;0,'2.报价结算清单'!$B386&lt;&gt;0,'2.报价结算清单'!D386&lt;&gt;0),'2.报价结算清单'!D386,"")</f>
        <v/>
      </c>
      <c r="E380" s="216" t="str">
        <f>IF(AND('2.报价结算清单'!$P386&gt;0,'2.报价结算清单'!$B386&lt;&gt;0,'2.报价结算清单'!E386&lt;&gt;0),'2.报价结算清单'!E386,"")</f>
        <v/>
      </c>
      <c r="F380" s="233" t="str">
        <f>_xlfn.IFNA(IF($A380="","",IF(VLOOKUP($A380,'3.框架内物料'!$A:$I,2,0)="","",VLOOKUP($A380,'3.框架内物料'!$A:$I,2,0))),"")</f>
        <v/>
      </c>
      <c r="G380" s="214" t="str">
        <f>IF(AND('2.报价结算清单'!$P386&gt;0,'2.报价结算清单'!$B386&lt;&gt;0,'2.报价结算清单'!H386&lt;&gt;0),'2.报价结算清单'!H386,"")</f>
        <v/>
      </c>
      <c r="H380" s="234" t="str">
        <f>IF(AND('2.报价结算清单'!$P386&gt;0,'2.报价结算清单'!$B386&lt;&gt;0,'2.报价结算清单'!$F386&lt;&gt;0),'2.报价结算清单'!J386,"")</f>
        <v/>
      </c>
      <c r="I380" s="233" t="str">
        <f>IF(AND('2.报价结算清单'!$P386&gt;0,'2.报价结算清单'!$B386&lt;&gt;0,'2.报价结算清单'!$F386&lt;&gt;0),'2.报价结算清单'!L386,"")</f>
        <v/>
      </c>
      <c r="J380" s="233" t="str">
        <f>IF(AND('2.报价结算清单'!$P386&gt;0,'2.报价结算清单'!$B386&lt;&gt;0,'2.报价结算清单'!I386&lt;&gt;0),'2.报价结算清单'!I386,"")</f>
        <v/>
      </c>
      <c r="K380" s="233" t="str">
        <f>IF(AND('2.报价结算清单'!$P386&gt;0,'2.报价结算清单'!$B386&lt;&gt;0,'2.报价结算清单'!$F386&lt;&gt;0),'2.报价结算清单'!N386,"")</f>
        <v/>
      </c>
      <c r="L380" s="233" t="str">
        <f>IF(AND('2.报价结算清单'!$P386&gt;0,'2.报价结算清单'!$B386&lt;&gt;0,'2.报价结算清单'!I386&lt;&gt;0),"天","")</f>
        <v/>
      </c>
      <c r="M380" s="236" t="str">
        <f t="shared" si="14"/>
        <v/>
      </c>
      <c r="N380" s="216" t="str">
        <f t="shared" si="15"/>
        <v/>
      </c>
      <c r="O380" s="216" t="str">
        <f>IF(AND('2.报价结算清单'!$P386&gt;0,'2.报价结算清单'!$B386&lt;&gt;0,'2.报价结算清单'!S386&lt;&gt;0),'2.报价结算清单'!S386,"")</f>
        <v/>
      </c>
      <c r="P380" s="216" t="str">
        <f>IF(AND('2.报价结算清单'!$P386&gt;0,'2.报价结算清单'!$B386&lt;&gt;0,'2.报价结算清单'!T386&lt;&gt;0),'2.报价结算清单'!T386,"")</f>
        <v/>
      </c>
      <c r="Q380" s="216" t="str">
        <f>IF(F380="",J380,VLOOKUP(F380,框架条目清单!A:K,4,FALSE))</f>
        <v/>
      </c>
      <c r="R380" s="237" t="str">
        <f>IF($A380="","",'2.报价结算清单'!$K$86)</f>
        <v/>
      </c>
      <c r="S380" s="236" t="str">
        <f>IF($A380="","",'2.报价结算清单'!$E$86)</f>
        <v/>
      </c>
      <c r="T380" s="216" t="str">
        <f>IF(F380="","",VLOOKUP(F380,框架条目清单!A:K,7,FALSE))</f>
        <v/>
      </c>
      <c r="U380" s="216" t="str">
        <f>IF(F380="","",VLOOKUP(F380,框架条目清单!A:K,8,FALSE))</f>
        <v/>
      </c>
      <c r="V380" s="216" t="str">
        <f>IF(F380="","",VLOOKUP(F380,框架条目清单!A:K,9,FALSE))</f>
        <v/>
      </c>
    </row>
    <row r="381" spans="1:22">
      <c r="A381" s="216" t="str">
        <f>IF(AND('2.报价结算清单'!$P387&gt;0,'2.报价结算清单'!$B387&lt;&gt;0,'2.报价结算清单'!$F387&lt;&gt;0),'2.报价结算清单'!$F387,"")</f>
        <v/>
      </c>
      <c r="B381" s="216" t="str">
        <f>_xlfn.IFNA(VLOOKUP(A381,'3.框架内物料'!$A:$I,3,0),A381)</f>
        <v/>
      </c>
      <c r="C381" s="216" t="str">
        <f>IF(AND('2.报价结算清单'!$P387&gt;0,'2.报价结算清单'!$B387&lt;&gt;0,'2.报价结算清单'!C387&lt;&gt;0),'2.报价结算清单'!C387,"")</f>
        <v/>
      </c>
      <c r="D381" s="216" t="str">
        <f>IF(AND('2.报价结算清单'!$P387&gt;0,'2.报价结算清单'!$B387&lt;&gt;0,'2.报价结算清单'!D387&lt;&gt;0),'2.报价结算清单'!D387,"")</f>
        <v/>
      </c>
      <c r="E381" s="216" t="str">
        <f>IF(AND('2.报价结算清单'!$P387&gt;0,'2.报价结算清单'!$B387&lt;&gt;0,'2.报价结算清单'!E387&lt;&gt;0),'2.报价结算清单'!E387,"")</f>
        <v/>
      </c>
      <c r="F381" s="233" t="str">
        <f>_xlfn.IFNA(IF($A381="","",IF(VLOOKUP($A381,'3.框架内物料'!$A:$I,2,0)="","",VLOOKUP($A381,'3.框架内物料'!$A:$I,2,0))),"")</f>
        <v/>
      </c>
      <c r="G381" s="214" t="str">
        <f>IF(AND('2.报价结算清单'!$P387&gt;0,'2.报价结算清单'!$B387&lt;&gt;0,'2.报价结算清单'!H387&lt;&gt;0),'2.报价结算清单'!H387,"")</f>
        <v/>
      </c>
      <c r="H381" s="234" t="str">
        <f>IF(AND('2.报价结算清单'!$P387&gt;0,'2.报价结算清单'!$B387&lt;&gt;0,'2.报价结算清单'!$F387&lt;&gt;0),'2.报价结算清单'!J387,"")</f>
        <v/>
      </c>
      <c r="I381" s="233" t="str">
        <f>IF(AND('2.报价结算清单'!$P387&gt;0,'2.报价结算清单'!$B387&lt;&gt;0,'2.报价结算清单'!$F387&lt;&gt;0),'2.报价结算清单'!L387,"")</f>
        <v/>
      </c>
      <c r="J381" s="233" t="str">
        <f>IF(AND('2.报价结算清单'!$P387&gt;0,'2.报价结算清单'!$B387&lt;&gt;0,'2.报价结算清单'!I387&lt;&gt;0),'2.报价结算清单'!I387,"")</f>
        <v/>
      </c>
      <c r="K381" s="233" t="str">
        <f>IF(AND('2.报价结算清单'!$P387&gt;0,'2.报价结算清单'!$B387&lt;&gt;0,'2.报价结算清单'!$F387&lt;&gt;0),'2.报价结算清单'!N387,"")</f>
        <v/>
      </c>
      <c r="L381" s="233" t="str">
        <f>IF(AND('2.报价结算清单'!$P387&gt;0,'2.报价结算清单'!$B387&lt;&gt;0,'2.报价结算清单'!I387&lt;&gt;0),"天","")</f>
        <v/>
      </c>
      <c r="M381" s="236" t="str">
        <f t="shared" si="14"/>
        <v/>
      </c>
      <c r="N381" s="216" t="str">
        <f t="shared" si="15"/>
        <v/>
      </c>
      <c r="O381" s="216" t="str">
        <f>IF(AND('2.报价结算清单'!$P387&gt;0,'2.报价结算清单'!$B387&lt;&gt;0,'2.报价结算清单'!S387&lt;&gt;0),'2.报价结算清单'!S387,"")</f>
        <v/>
      </c>
      <c r="P381" s="216" t="str">
        <f>IF(AND('2.报价结算清单'!$P387&gt;0,'2.报价结算清单'!$B387&lt;&gt;0,'2.报价结算清单'!T387&lt;&gt;0),'2.报价结算清单'!T387,"")</f>
        <v/>
      </c>
      <c r="Q381" s="216" t="str">
        <f>IF(F381="",J381,VLOOKUP(F381,框架条目清单!A:K,4,FALSE))</f>
        <v/>
      </c>
      <c r="R381" s="237" t="str">
        <f>IF($A381="","",'2.报价结算清单'!$K$86)</f>
        <v/>
      </c>
      <c r="S381" s="236" t="str">
        <f>IF($A381="","",'2.报价结算清单'!$E$86)</f>
        <v/>
      </c>
      <c r="T381" s="216" t="str">
        <f>IF(F381="","",VLOOKUP(F381,框架条目清单!A:K,7,FALSE))</f>
        <v/>
      </c>
      <c r="U381" s="216" t="str">
        <f>IF(F381="","",VLOOKUP(F381,框架条目清单!A:K,8,FALSE))</f>
        <v/>
      </c>
      <c r="V381" s="216" t="str">
        <f>IF(F381="","",VLOOKUP(F381,框架条目清单!A:K,9,FALSE))</f>
        <v/>
      </c>
    </row>
    <row r="382" spans="1:22">
      <c r="A382" s="216" t="str">
        <f>IF(AND('2.报价结算清单'!$P388&gt;0,'2.报价结算清单'!$B388&lt;&gt;0,'2.报价结算清单'!$F388&lt;&gt;0),'2.报价结算清单'!$F388,"")</f>
        <v/>
      </c>
      <c r="B382" s="216" t="str">
        <f>_xlfn.IFNA(VLOOKUP(A382,'3.框架内物料'!$A:$I,3,0),A382)</f>
        <v/>
      </c>
      <c r="C382" s="216" t="str">
        <f>IF(AND('2.报价结算清单'!$P388&gt;0,'2.报价结算清单'!$B388&lt;&gt;0,'2.报价结算清单'!C388&lt;&gt;0),'2.报价结算清单'!C388,"")</f>
        <v/>
      </c>
      <c r="D382" s="216" t="str">
        <f>IF(AND('2.报价结算清单'!$P388&gt;0,'2.报价结算清单'!$B388&lt;&gt;0,'2.报价结算清单'!D388&lt;&gt;0),'2.报价结算清单'!D388,"")</f>
        <v/>
      </c>
      <c r="E382" s="216" t="str">
        <f>IF(AND('2.报价结算清单'!$P388&gt;0,'2.报价结算清单'!$B388&lt;&gt;0,'2.报价结算清单'!E388&lt;&gt;0),'2.报价结算清单'!E388,"")</f>
        <v/>
      </c>
      <c r="F382" s="233" t="str">
        <f>_xlfn.IFNA(IF($A382="","",IF(VLOOKUP($A382,'3.框架内物料'!$A:$I,2,0)="","",VLOOKUP($A382,'3.框架内物料'!$A:$I,2,0))),"")</f>
        <v/>
      </c>
      <c r="G382" s="214" t="str">
        <f>IF(AND('2.报价结算清单'!$P388&gt;0,'2.报价结算清单'!$B388&lt;&gt;0,'2.报价结算清单'!H388&lt;&gt;0),'2.报价结算清单'!H388,"")</f>
        <v/>
      </c>
      <c r="H382" s="234" t="str">
        <f>IF(AND('2.报价结算清单'!$P388&gt;0,'2.报价结算清单'!$B388&lt;&gt;0,'2.报价结算清单'!$F388&lt;&gt;0),'2.报价结算清单'!J388,"")</f>
        <v/>
      </c>
      <c r="I382" s="233" t="str">
        <f>IF(AND('2.报价结算清单'!$P388&gt;0,'2.报价结算清单'!$B388&lt;&gt;0,'2.报价结算清单'!$F388&lt;&gt;0),'2.报价结算清单'!L388,"")</f>
        <v/>
      </c>
      <c r="J382" s="233" t="str">
        <f>IF(AND('2.报价结算清单'!$P388&gt;0,'2.报价结算清单'!$B388&lt;&gt;0,'2.报价结算清单'!I388&lt;&gt;0),'2.报价结算清单'!I388,"")</f>
        <v/>
      </c>
      <c r="K382" s="233" t="str">
        <f>IF(AND('2.报价结算清单'!$P388&gt;0,'2.报价结算清单'!$B388&lt;&gt;0,'2.报价结算清单'!$F388&lt;&gt;0),'2.报价结算清单'!N388,"")</f>
        <v/>
      </c>
      <c r="L382" s="233" t="str">
        <f>IF(AND('2.报价结算清单'!$P388&gt;0,'2.报价结算清单'!$B388&lt;&gt;0,'2.报价结算清单'!I388&lt;&gt;0),"天","")</f>
        <v/>
      </c>
      <c r="M382" s="236" t="str">
        <f t="shared" si="14"/>
        <v/>
      </c>
      <c r="N382" s="216" t="str">
        <f t="shared" si="15"/>
        <v/>
      </c>
      <c r="O382" s="216" t="str">
        <f>IF(AND('2.报价结算清单'!$P388&gt;0,'2.报价结算清单'!$B388&lt;&gt;0,'2.报价结算清单'!S388&lt;&gt;0),'2.报价结算清单'!S388,"")</f>
        <v/>
      </c>
      <c r="P382" s="216" t="str">
        <f>IF(AND('2.报价结算清单'!$P388&gt;0,'2.报价结算清单'!$B388&lt;&gt;0,'2.报价结算清单'!T388&lt;&gt;0),'2.报价结算清单'!T388,"")</f>
        <v/>
      </c>
      <c r="Q382" s="216" t="str">
        <f>IF(F382="",J382,VLOOKUP(F382,框架条目清单!A:K,4,FALSE))</f>
        <v/>
      </c>
      <c r="R382" s="237" t="str">
        <f>IF($A382="","",'2.报价结算清单'!$K$86)</f>
        <v/>
      </c>
      <c r="S382" s="236" t="str">
        <f>IF($A382="","",'2.报价结算清单'!$E$86)</f>
        <v/>
      </c>
      <c r="T382" s="216" t="str">
        <f>IF(F382="","",VLOOKUP(F382,框架条目清单!A:K,7,FALSE))</f>
        <v/>
      </c>
      <c r="U382" s="216" t="str">
        <f>IF(F382="","",VLOOKUP(F382,框架条目清单!A:K,8,FALSE))</f>
        <v/>
      </c>
      <c r="V382" s="216" t="str">
        <f>IF(F382="","",VLOOKUP(F382,框架条目清单!A:K,9,FALSE))</f>
        <v/>
      </c>
    </row>
    <row r="383" spans="1:22">
      <c r="A383" s="216" t="str">
        <f>IF(AND('2.报价结算清单'!$P389&gt;0,'2.报价结算清单'!$B389&lt;&gt;0,'2.报价结算清单'!$F389&lt;&gt;0),'2.报价结算清单'!$F389,"")</f>
        <v/>
      </c>
      <c r="B383" s="216" t="str">
        <f>_xlfn.IFNA(VLOOKUP(A383,'3.框架内物料'!$A:$I,3,0),A383)</f>
        <v/>
      </c>
      <c r="C383" s="216" t="str">
        <f>IF(AND('2.报价结算清单'!$P389&gt;0,'2.报价结算清单'!$B389&lt;&gt;0,'2.报价结算清单'!C389&lt;&gt;0),'2.报价结算清单'!C389,"")</f>
        <v/>
      </c>
      <c r="D383" s="216" t="str">
        <f>IF(AND('2.报价结算清单'!$P389&gt;0,'2.报价结算清单'!$B389&lt;&gt;0,'2.报价结算清单'!D389&lt;&gt;0),'2.报价结算清单'!D389,"")</f>
        <v/>
      </c>
      <c r="E383" s="216" t="str">
        <f>IF(AND('2.报价结算清单'!$P389&gt;0,'2.报价结算清单'!$B389&lt;&gt;0,'2.报价结算清单'!E389&lt;&gt;0),'2.报价结算清单'!E389,"")</f>
        <v/>
      </c>
      <c r="F383" s="233" t="str">
        <f>_xlfn.IFNA(IF($A383="","",IF(VLOOKUP($A383,'3.框架内物料'!$A:$I,2,0)="","",VLOOKUP($A383,'3.框架内物料'!$A:$I,2,0))),"")</f>
        <v/>
      </c>
      <c r="G383" s="214" t="str">
        <f>IF(AND('2.报价结算清单'!$P389&gt;0,'2.报价结算清单'!$B389&lt;&gt;0,'2.报价结算清单'!H389&lt;&gt;0),'2.报价结算清单'!H389,"")</f>
        <v/>
      </c>
      <c r="H383" s="234" t="str">
        <f>IF(AND('2.报价结算清单'!$P389&gt;0,'2.报价结算清单'!$B389&lt;&gt;0,'2.报价结算清单'!$F389&lt;&gt;0),'2.报价结算清单'!J389,"")</f>
        <v/>
      </c>
      <c r="I383" s="233" t="str">
        <f>IF(AND('2.报价结算清单'!$P389&gt;0,'2.报价结算清单'!$B389&lt;&gt;0,'2.报价结算清单'!$F389&lt;&gt;0),'2.报价结算清单'!L389,"")</f>
        <v/>
      </c>
      <c r="J383" s="233" t="str">
        <f>IF(AND('2.报价结算清单'!$P389&gt;0,'2.报价结算清单'!$B389&lt;&gt;0,'2.报价结算清单'!I389&lt;&gt;0),'2.报价结算清单'!I389,"")</f>
        <v/>
      </c>
      <c r="K383" s="233" t="str">
        <f>IF(AND('2.报价结算清单'!$P389&gt;0,'2.报价结算清单'!$B389&lt;&gt;0,'2.报价结算清单'!$F389&lt;&gt;0),'2.报价结算清单'!N389,"")</f>
        <v/>
      </c>
      <c r="L383" s="233" t="str">
        <f>IF(AND('2.报价结算清单'!$P389&gt;0,'2.报价结算清单'!$B389&lt;&gt;0,'2.报价结算清单'!I389&lt;&gt;0),"天","")</f>
        <v/>
      </c>
      <c r="M383" s="236" t="str">
        <f t="shared" si="14"/>
        <v/>
      </c>
      <c r="N383" s="216" t="str">
        <f t="shared" si="15"/>
        <v/>
      </c>
      <c r="O383" s="216" t="str">
        <f>IF(AND('2.报价结算清单'!$P389&gt;0,'2.报价结算清单'!$B389&lt;&gt;0,'2.报价结算清单'!S389&lt;&gt;0),'2.报价结算清单'!S389,"")</f>
        <v/>
      </c>
      <c r="P383" s="216" t="str">
        <f>IF(AND('2.报价结算清单'!$P389&gt;0,'2.报价结算清单'!$B389&lt;&gt;0,'2.报价结算清单'!T389&lt;&gt;0),'2.报价结算清单'!T389,"")</f>
        <v/>
      </c>
      <c r="Q383" s="216" t="str">
        <f>IF(F383="",J383,VLOOKUP(F383,框架条目清单!A:K,4,FALSE))</f>
        <v/>
      </c>
      <c r="R383" s="237" t="str">
        <f>IF($A383="","",'2.报价结算清单'!$K$86)</f>
        <v/>
      </c>
      <c r="S383" s="236" t="str">
        <f>IF($A383="","",'2.报价结算清单'!$E$86)</f>
        <v/>
      </c>
      <c r="T383" s="216" t="str">
        <f>IF(F383="","",VLOOKUP(F383,框架条目清单!A:K,7,FALSE))</f>
        <v/>
      </c>
      <c r="U383" s="216" t="str">
        <f>IF(F383="","",VLOOKUP(F383,框架条目清单!A:K,8,FALSE))</f>
        <v/>
      </c>
      <c r="V383" s="216" t="str">
        <f>IF(F383="","",VLOOKUP(F383,框架条目清单!A:K,9,FALSE))</f>
        <v/>
      </c>
    </row>
    <row r="384" spans="1:22">
      <c r="A384" s="216" t="str">
        <f>IF(AND('2.报价结算清单'!$P390&gt;0,'2.报价结算清单'!$B390&lt;&gt;0,'2.报价结算清单'!$F390&lt;&gt;0),'2.报价结算清单'!$F390,"")</f>
        <v/>
      </c>
      <c r="B384" s="216" t="str">
        <f>_xlfn.IFNA(VLOOKUP(A384,'3.框架内物料'!$A:$I,3,0),A384)</f>
        <v/>
      </c>
      <c r="C384" s="216" t="str">
        <f>IF(AND('2.报价结算清单'!$P390&gt;0,'2.报价结算清单'!$B390&lt;&gt;0,'2.报价结算清单'!C390&lt;&gt;0),'2.报价结算清单'!C390,"")</f>
        <v/>
      </c>
      <c r="D384" s="216" t="str">
        <f>IF(AND('2.报价结算清单'!$P390&gt;0,'2.报价结算清单'!$B390&lt;&gt;0,'2.报价结算清单'!D390&lt;&gt;0),'2.报价结算清单'!D390,"")</f>
        <v/>
      </c>
      <c r="E384" s="216" t="str">
        <f>IF(AND('2.报价结算清单'!$P390&gt;0,'2.报价结算清单'!$B390&lt;&gt;0,'2.报价结算清单'!E390&lt;&gt;0),'2.报价结算清单'!E390,"")</f>
        <v/>
      </c>
      <c r="F384" s="233" t="str">
        <f>_xlfn.IFNA(IF($A384="","",IF(VLOOKUP($A384,'3.框架内物料'!$A:$I,2,0)="","",VLOOKUP($A384,'3.框架内物料'!$A:$I,2,0))),"")</f>
        <v/>
      </c>
      <c r="G384" s="214" t="str">
        <f>IF(AND('2.报价结算清单'!$P390&gt;0,'2.报价结算清单'!$B390&lt;&gt;0,'2.报价结算清单'!H390&lt;&gt;0),'2.报价结算清单'!H390,"")</f>
        <v/>
      </c>
      <c r="H384" s="234" t="str">
        <f>IF(AND('2.报价结算清单'!$P390&gt;0,'2.报价结算清单'!$B390&lt;&gt;0,'2.报价结算清单'!$F390&lt;&gt;0),'2.报价结算清单'!J390,"")</f>
        <v/>
      </c>
      <c r="I384" s="233" t="str">
        <f>IF(AND('2.报价结算清单'!$P390&gt;0,'2.报价结算清单'!$B390&lt;&gt;0,'2.报价结算清单'!$F390&lt;&gt;0),'2.报价结算清单'!L390,"")</f>
        <v/>
      </c>
      <c r="J384" s="233" t="str">
        <f>IF(AND('2.报价结算清单'!$P390&gt;0,'2.报价结算清单'!$B390&lt;&gt;0,'2.报价结算清单'!I390&lt;&gt;0),'2.报价结算清单'!I390,"")</f>
        <v/>
      </c>
      <c r="K384" s="233" t="str">
        <f>IF(AND('2.报价结算清单'!$P390&gt;0,'2.报价结算清单'!$B390&lt;&gt;0,'2.报价结算清单'!$F390&lt;&gt;0),'2.报价结算清单'!N390,"")</f>
        <v/>
      </c>
      <c r="L384" s="233" t="str">
        <f>IF(AND('2.报价结算清单'!$P390&gt;0,'2.报价结算清单'!$B390&lt;&gt;0,'2.报价结算清单'!I390&lt;&gt;0),"天","")</f>
        <v/>
      </c>
      <c r="M384" s="236" t="str">
        <f t="shared" si="14"/>
        <v/>
      </c>
      <c r="N384" s="216" t="str">
        <f t="shared" si="15"/>
        <v/>
      </c>
      <c r="O384" s="216" t="str">
        <f>IF(AND('2.报价结算清单'!$P390&gt;0,'2.报价结算清单'!$B390&lt;&gt;0,'2.报价结算清单'!S390&lt;&gt;0),'2.报价结算清单'!S390,"")</f>
        <v/>
      </c>
      <c r="P384" s="216" t="str">
        <f>IF(AND('2.报价结算清单'!$P390&gt;0,'2.报价结算清单'!$B390&lt;&gt;0,'2.报价结算清单'!T390&lt;&gt;0),'2.报价结算清单'!T390,"")</f>
        <v/>
      </c>
      <c r="Q384" s="216" t="str">
        <f>IF(F384="",J384,VLOOKUP(F384,框架条目清单!A:K,4,FALSE))</f>
        <v/>
      </c>
      <c r="R384" s="237" t="str">
        <f>IF($A384="","",'2.报价结算清单'!$K$86)</f>
        <v/>
      </c>
      <c r="S384" s="236" t="str">
        <f>IF($A384="","",'2.报价结算清单'!$E$86)</f>
        <v/>
      </c>
      <c r="T384" s="216" t="str">
        <f>IF(F384="","",VLOOKUP(F384,框架条目清单!A:K,7,FALSE))</f>
        <v/>
      </c>
      <c r="U384" s="216" t="str">
        <f>IF(F384="","",VLOOKUP(F384,框架条目清单!A:K,8,FALSE))</f>
        <v/>
      </c>
      <c r="V384" s="216" t="str">
        <f>IF(F384="","",VLOOKUP(F384,框架条目清单!A:K,9,FALSE))</f>
        <v/>
      </c>
    </row>
    <row r="385" spans="1:22">
      <c r="A385" s="216" t="str">
        <f>IF(AND('2.报价结算清单'!$P391&gt;0,'2.报价结算清单'!$B391&lt;&gt;0,'2.报价结算清单'!$F391&lt;&gt;0),'2.报价结算清单'!$F391,"")</f>
        <v/>
      </c>
      <c r="B385" s="216" t="str">
        <f>_xlfn.IFNA(VLOOKUP(A385,'3.框架内物料'!$A:$I,3,0),A385)</f>
        <v/>
      </c>
      <c r="C385" s="216" t="str">
        <f>IF(AND('2.报价结算清单'!$P391&gt;0,'2.报价结算清单'!$B391&lt;&gt;0,'2.报价结算清单'!C391&lt;&gt;0),'2.报价结算清单'!C391,"")</f>
        <v/>
      </c>
      <c r="D385" s="216" t="str">
        <f>IF(AND('2.报价结算清单'!$P391&gt;0,'2.报价结算清单'!$B391&lt;&gt;0,'2.报价结算清单'!D391&lt;&gt;0),'2.报价结算清单'!D391,"")</f>
        <v/>
      </c>
      <c r="E385" s="216" t="str">
        <f>IF(AND('2.报价结算清单'!$P391&gt;0,'2.报价结算清单'!$B391&lt;&gt;0,'2.报价结算清单'!E391&lt;&gt;0),'2.报价结算清单'!E391,"")</f>
        <v/>
      </c>
      <c r="F385" s="233" t="str">
        <f>_xlfn.IFNA(IF($A385="","",IF(VLOOKUP($A385,'3.框架内物料'!$A:$I,2,0)="","",VLOOKUP($A385,'3.框架内物料'!$A:$I,2,0))),"")</f>
        <v/>
      </c>
      <c r="G385" s="214" t="str">
        <f>IF(AND('2.报价结算清单'!$P391&gt;0,'2.报价结算清单'!$B391&lt;&gt;0,'2.报价结算清单'!H391&lt;&gt;0),'2.报价结算清单'!H391,"")</f>
        <v/>
      </c>
      <c r="H385" s="234" t="str">
        <f>IF(AND('2.报价结算清单'!$P391&gt;0,'2.报价结算清单'!$B391&lt;&gt;0,'2.报价结算清单'!$F391&lt;&gt;0),'2.报价结算清单'!J391,"")</f>
        <v/>
      </c>
      <c r="I385" s="233" t="str">
        <f>IF(AND('2.报价结算清单'!$P391&gt;0,'2.报价结算清单'!$B391&lt;&gt;0,'2.报价结算清单'!$F391&lt;&gt;0),'2.报价结算清单'!L391,"")</f>
        <v/>
      </c>
      <c r="J385" s="233" t="str">
        <f>IF(AND('2.报价结算清单'!$P391&gt;0,'2.报价结算清单'!$B391&lt;&gt;0,'2.报价结算清单'!I391&lt;&gt;0),'2.报价结算清单'!I391,"")</f>
        <v/>
      </c>
      <c r="K385" s="233" t="str">
        <f>IF(AND('2.报价结算清单'!$P391&gt;0,'2.报价结算清单'!$B391&lt;&gt;0,'2.报价结算清单'!$F391&lt;&gt;0),'2.报价结算清单'!N391,"")</f>
        <v/>
      </c>
      <c r="L385" s="233" t="str">
        <f>IF(AND('2.报价结算清单'!$P391&gt;0,'2.报价结算清单'!$B391&lt;&gt;0,'2.报价结算清单'!I391&lt;&gt;0),"天","")</f>
        <v/>
      </c>
      <c r="M385" s="236" t="str">
        <f t="shared" si="14"/>
        <v/>
      </c>
      <c r="N385" s="216" t="str">
        <f t="shared" si="15"/>
        <v/>
      </c>
      <c r="O385" s="216" t="str">
        <f>IF(AND('2.报价结算清单'!$P391&gt;0,'2.报价结算清单'!$B391&lt;&gt;0,'2.报价结算清单'!S391&lt;&gt;0),'2.报价结算清单'!S391,"")</f>
        <v/>
      </c>
      <c r="P385" s="216" t="str">
        <f>IF(AND('2.报价结算清单'!$P391&gt;0,'2.报价结算清单'!$B391&lt;&gt;0,'2.报价结算清单'!T391&lt;&gt;0),'2.报价结算清单'!T391,"")</f>
        <v/>
      </c>
      <c r="Q385" s="216" t="str">
        <f>IF(F385="",J385,VLOOKUP(F385,框架条目清单!A:K,4,FALSE))</f>
        <v/>
      </c>
      <c r="R385" s="237" t="str">
        <f>IF($A385="","",'2.报价结算清单'!$K$86)</f>
        <v/>
      </c>
      <c r="S385" s="236" t="str">
        <f>IF($A385="","",'2.报价结算清单'!$E$86)</f>
        <v/>
      </c>
      <c r="T385" s="216" t="str">
        <f>IF(F385="","",VLOOKUP(F385,框架条目清单!A:K,7,FALSE))</f>
        <v/>
      </c>
      <c r="U385" s="216" t="str">
        <f>IF(F385="","",VLOOKUP(F385,框架条目清单!A:K,8,FALSE))</f>
        <v/>
      </c>
      <c r="V385" s="216" t="str">
        <f>IF(F385="","",VLOOKUP(F385,框架条目清单!A:K,9,FALSE))</f>
        <v/>
      </c>
    </row>
    <row r="386" spans="1:22">
      <c r="A386" s="216" t="str">
        <f>IF(AND('2.报价结算清单'!$P392&gt;0,'2.报价结算清单'!$B392&lt;&gt;0,'2.报价结算清单'!$F392&lt;&gt;0),'2.报价结算清单'!$F392,"")</f>
        <v/>
      </c>
      <c r="B386" s="216" t="str">
        <f>_xlfn.IFNA(VLOOKUP(A386,'3.框架内物料'!$A:$I,3,0),A386)</f>
        <v/>
      </c>
      <c r="C386" s="216" t="str">
        <f>IF(AND('2.报价结算清单'!$P392&gt;0,'2.报价结算清单'!$B392&lt;&gt;0,'2.报价结算清单'!C392&lt;&gt;0),'2.报价结算清单'!C392,"")</f>
        <v/>
      </c>
      <c r="D386" s="216" t="str">
        <f>IF(AND('2.报价结算清单'!$P392&gt;0,'2.报价结算清单'!$B392&lt;&gt;0,'2.报价结算清单'!D392&lt;&gt;0),'2.报价结算清单'!D392,"")</f>
        <v/>
      </c>
      <c r="E386" s="216" t="str">
        <f>IF(AND('2.报价结算清单'!$P392&gt;0,'2.报价结算清单'!$B392&lt;&gt;0,'2.报价结算清单'!E392&lt;&gt;0),'2.报价结算清单'!E392,"")</f>
        <v/>
      </c>
      <c r="F386" s="233" t="str">
        <f>_xlfn.IFNA(IF($A386="","",IF(VLOOKUP($A386,'3.框架内物料'!$A:$I,2,0)="","",VLOOKUP($A386,'3.框架内物料'!$A:$I,2,0))),"")</f>
        <v/>
      </c>
      <c r="G386" s="214" t="str">
        <f>IF(AND('2.报价结算清单'!$P392&gt;0,'2.报价结算清单'!$B392&lt;&gt;0,'2.报价结算清单'!H392&lt;&gt;0),'2.报价结算清单'!H392,"")</f>
        <v/>
      </c>
      <c r="H386" s="234" t="str">
        <f>IF(AND('2.报价结算清单'!$P392&gt;0,'2.报价结算清单'!$B392&lt;&gt;0,'2.报价结算清单'!$F392&lt;&gt;0),'2.报价结算清单'!J392,"")</f>
        <v/>
      </c>
      <c r="I386" s="233" t="str">
        <f>IF(AND('2.报价结算清单'!$P392&gt;0,'2.报价结算清单'!$B392&lt;&gt;0,'2.报价结算清单'!$F392&lt;&gt;0),'2.报价结算清单'!L392,"")</f>
        <v/>
      </c>
      <c r="J386" s="233" t="str">
        <f>IF(AND('2.报价结算清单'!$P392&gt;0,'2.报价结算清单'!$B392&lt;&gt;0,'2.报价结算清单'!I392&lt;&gt;0),'2.报价结算清单'!I392,"")</f>
        <v/>
      </c>
      <c r="K386" s="233" t="str">
        <f>IF(AND('2.报价结算清单'!$P392&gt;0,'2.报价结算清单'!$B392&lt;&gt;0,'2.报价结算清单'!$F392&lt;&gt;0),'2.报价结算清单'!N392,"")</f>
        <v/>
      </c>
      <c r="L386" s="233" t="str">
        <f>IF(AND('2.报价结算清单'!$P392&gt;0,'2.报价结算清单'!$B392&lt;&gt;0,'2.报价结算清单'!I392&lt;&gt;0),"天","")</f>
        <v/>
      </c>
      <c r="M386" s="236" t="str">
        <f t="shared" si="14"/>
        <v/>
      </c>
      <c r="N386" s="216" t="str">
        <f t="shared" si="15"/>
        <v/>
      </c>
      <c r="O386" s="216" t="str">
        <f>IF(AND('2.报价结算清单'!$P392&gt;0,'2.报价结算清单'!$B392&lt;&gt;0,'2.报价结算清单'!S392&lt;&gt;0),'2.报价结算清单'!S392,"")</f>
        <v/>
      </c>
      <c r="P386" s="216" t="str">
        <f>IF(AND('2.报价结算清单'!$P392&gt;0,'2.报价结算清单'!$B392&lt;&gt;0,'2.报价结算清单'!T392&lt;&gt;0),'2.报价结算清单'!T392,"")</f>
        <v/>
      </c>
      <c r="Q386" s="216" t="str">
        <f>IF(F386="",J386,VLOOKUP(F386,框架条目清单!A:K,4,FALSE))</f>
        <v/>
      </c>
      <c r="R386" s="237" t="str">
        <f>IF($A386="","",'2.报价结算清单'!$K$86)</f>
        <v/>
      </c>
      <c r="S386" s="236" t="str">
        <f>IF($A386="","",'2.报价结算清单'!$E$86)</f>
        <v/>
      </c>
      <c r="T386" s="216" t="str">
        <f>IF(F386="","",VLOOKUP(F386,框架条目清单!A:K,7,FALSE))</f>
        <v/>
      </c>
      <c r="U386" s="216" t="str">
        <f>IF(F386="","",VLOOKUP(F386,框架条目清单!A:K,8,FALSE))</f>
        <v/>
      </c>
      <c r="V386" s="216" t="str">
        <f>IF(F386="","",VLOOKUP(F386,框架条目清单!A:K,9,FALSE))</f>
        <v/>
      </c>
    </row>
    <row r="387" spans="1:22">
      <c r="A387" s="216" t="str">
        <f>IF(AND('2.报价结算清单'!$P393&gt;0,'2.报价结算清单'!$B393&lt;&gt;0,'2.报价结算清单'!$F393&lt;&gt;0),'2.报价结算清单'!$F393,"")</f>
        <v/>
      </c>
      <c r="B387" s="216" t="str">
        <f>_xlfn.IFNA(VLOOKUP(A387,'3.框架内物料'!$A:$I,3,0),A387)</f>
        <v/>
      </c>
      <c r="C387" s="216" t="str">
        <f>IF(AND('2.报价结算清单'!$P393&gt;0,'2.报价结算清单'!$B393&lt;&gt;0,'2.报价结算清单'!C393&lt;&gt;0),'2.报价结算清单'!C393,"")</f>
        <v/>
      </c>
      <c r="D387" s="216" t="str">
        <f>IF(AND('2.报价结算清单'!$P393&gt;0,'2.报价结算清单'!$B393&lt;&gt;0,'2.报价结算清单'!D393&lt;&gt;0),'2.报价结算清单'!D393,"")</f>
        <v/>
      </c>
      <c r="E387" s="216" t="str">
        <f>IF(AND('2.报价结算清单'!$P393&gt;0,'2.报价结算清单'!$B393&lt;&gt;0,'2.报价结算清单'!E393&lt;&gt;0),'2.报价结算清单'!E393,"")</f>
        <v/>
      </c>
      <c r="F387" s="233" t="str">
        <f>_xlfn.IFNA(IF($A387="","",IF(VLOOKUP($A387,'3.框架内物料'!$A:$I,2,0)="","",VLOOKUP($A387,'3.框架内物料'!$A:$I,2,0))),"")</f>
        <v/>
      </c>
      <c r="G387" s="214" t="str">
        <f>IF(AND('2.报价结算清单'!$P393&gt;0,'2.报价结算清单'!$B393&lt;&gt;0,'2.报价结算清单'!H393&lt;&gt;0),'2.报价结算清单'!H393,"")</f>
        <v/>
      </c>
      <c r="H387" s="234" t="str">
        <f>IF(AND('2.报价结算清单'!$P393&gt;0,'2.报价结算清单'!$B393&lt;&gt;0,'2.报价结算清单'!$F393&lt;&gt;0),'2.报价结算清单'!J393,"")</f>
        <v/>
      </c>
      <c r="I387" s="233" t="str">
        <f>IF(AND('2.报价结算清单'!$P393&gt;0,'2.报价结算清单'!$B393&lt;&gt;0,'2.报价结算清单'!$F393&lt;&gt;0),'2.报价结算清单'!L393,"")</f>
        <v/>
      </c>
      <c r="J387" s="233" t="str">
        <f>IF(AND('2.报价结算清单'!$P393&gt;0,'2.报价结算清单'!$B393&lt;&gt;0,'2.报价结算清单'!I393&lt;&gt;0),'2.报价结算清单'!I393,"")</f>
        <v/>
      </c>
      <c r="K387" s="233" t="str">
        <f>IF(AND('2.报价结算清单'!$P393&gt;0,'2.报价结算清单'!$B393&lt;&gt;0,'2.报价结算清单'!$F393&lt;&gt;0),'2.报价结算清单'!N393,"")</f>
        <v/>
      </c>
      <c r="L387" s="233" t="str">
        <f>IF(AND('2.报价结算清单'!$P393&gt;0,'2.报价结算清单'!$B393&lt;&gt;0,'2.报价结算清单'!I393&lt;&gt;0),"天","")</f>
        <v/>
      </c>
      <c r="M387" s="236" t="str">
        <f t="shared" si="14"/>
        <v/>
      </c>
      <c r="N387" s="216" t="str">
        <f t="shared" si="15"/>
        <v/>
      </c>
      <c r="O387" s="216" t="str">
        <f>IF(AND('2.报价结算清单'!$P393&gt;0,'2.报价结算清单'!$B393&lt;&gt;0,'2.报价结算清单'!S393&lt;&gt;0),'2.报价结算清单'!S393,"")</f>
        <v/>
      </c>
      <c r="P387" s="216" t="str">
        <f>IF(AND('2.报价结算清单'!$P393&gt;0,'2.报价结算清单'!$B393&lt;&gt;0,'2.报价结算清单'!T393&lt;&gt;0),'2.报价结算清单'!T393,"")</f>
        <v/>
      </c>
      <c r="Q387" s="216" t="str">
        <f>IF(F387="",J387,VLOOKUP(F387,框架条目清单!A:K,4,FALSE))</f>
        <v/>
      </c>
      <c r="R387" s="237" t="str">
        <f>IF($A387="","",'2.报价结算清单'!$K$86)</f>
        <v/>
      </c>
      <c r="S387" s="236" t="str">
        <f>IF($A387="","",'2.报价结算清单'!$E$86)</f>
        <v/>
      </c>
      <c r="T387" s="216" t="str">
        <f>IF(F387="","",VLOOKUP(F387,框架条目清单!A:K,7,FALSE))</f>
        <v/>
      </c>
      <c r="U387" s="216" t="str">
        <f>IF(F387="","",VLOOKUP(F387,框架条目清单!A:K,8,FALSE))</f>
        <v/>
      </c>
      <c r="V387" s="216" t="str">
        <f>IF(F387="","",VLOOKUP(F387,框架条目清单!A:K,9,FALSE))</f>
        <v/>
      </c>
    </row>
    <row r="388" spans="1:22">
      <c r="A388" s="216" t="str">
        <f>IF(AND('2.报价结算清单'!$P394&gt;0,'2.报价结算清单'!$B394&lt;&gt;0,'2.报价结算清单'!$F394&lt;&gt;0),'2.报价结算清单'!$F394,"")</f>
        <v/>
      </c>
      <c r="B388" s="216" t="str">
        <f>_xlfn.IFNA(VLOOKUP(A388,'3.框架内物料'!$A:$I,3,0),A388)</f>
        <v/>
      </c>
      <c r="C388" s="216" t="str">
        <f>IF(AND('2.报价结算清单'!$P394&gt;0,'2.报价结算清单'!$B394&lt;&gt;0,'2.报价结算清单'!C394&lt;&gt;0),'2.报价结算清单'!C394,"")</f>
        <v/>
      </c>
      <c r="D388" s="216" t="str">
        <f>IF(AND('2.报价结算清单'!$P394&gt;0,'2.报价结算清单'!$B394&lt;&gt;0,'2.报价结算清单'!D394&lt;&gt;0),'2.报价结算清单'!D394,"")</f>
        <v/>
      </c>
      <c r="E388" s="216" t="str">
        <f>IF(AND('2.报价结算清单'!$P394&gt;0,'2.报价结算清单'!$B394&lt;&gt;0,'2.报价结算清单'!E394&lt;&gt;0),'2.报价结算清单'!E394,"")</f>
        <v/>
      </c>
      <c r="F388" s="233" t="str">
        <f>_xlfn.IFNA(IF($A388="","",IF(VLOOKUP($A388,'3.框架内物料'!$A:$I,2,0)="","",VLOOKUP($A388,'3.框架内物料'!$A:$I,2,0))),"")</f>
        <v/>
      </c>
      <c r="G388" s="214" t="str">
        <f>IF(AND('2.报价结算清单'!$P394&gt;0,'2.报价结算清单'!$B394&lt;&gt;0,'2.报价结算清单'!H394&lt;&gt;0),'2.报价结算清单'!H394,"")</f>
        <v/>
      </c>
      <c r="H388" s="234" t="str">
        <f>IF(AND('2.报价结算清单'!$P394&gt;0,'2.报价结算清单'!$B394&lt;&gt;0,'2.报价结算清单'!$F394&lt;&gt;0),'2.报价结算清单'!J394,"")</f>
        <v/>
      </c>
      <c r="I388" s="233" t="str">
        <f>IF(AND('2.报价结算清单'!$P394&gt;0,'2.报价结算清单'!$B394&lt;&gt;0,'2.报价结算清单'!$F394&lt;&gt;0),'2.报价结算清单'!L394,"")</f>
        <v/>
      </c>
      <c r="J388" s="233" t="str">
        <f>IF(AND('2.报价结算清单'!$P394&gt;0,'2.报价结算清单'!$B394&lt;&gt;0,'2.报价结算清单'!I394&lt;&gt;0),'2.报价结算清单'!I394,"")</f>
        <v/>
      </c>
      <c r="K388" s="233" t="str">
        <f>IF(AND('2.报价结算清单'!$P394&gt;0,'2.报价结算清单'!$B394&lt;&gt;0,'2.报价结算清单'!$F394&lt;&gt;0),'2.报价结算清单'!N394,"")</f>
        <v/>
      </c>
      <c r="L388" s="233" t="str">
        <f>IF(AND('2.报价结算清单'!$P394&gt;0,'2.报价结算清单'!$B394&lt;&gt;0,'2.报价结算清单'!I394&lt;&gt;0),"天","")</f>
        <v/>
      </c>
      <c r="M388" s="236" t="str">
        <f t="shared" si="14"/>
        <v/>
      </c>
      <c r="N388" s="216" t="str">
        <f t="shared" si="15"/>
        <v/>
      </c>
      <c r="O388" s="216" t="str">
        <f>IF(AND('2.报价结算清单'!$P394&gt;0,'2.报价结算清单'!$B394&lt;&gt;0,'2.报价结算清单'!S394&lt;&gt;0),'2.报价结算清单'!S394,"")</f>
        <v/>
      </c>
      <c r="P388" s="216" t="str">
        <f>IF(AND('2.报价结算清单'!$P394&gt;0,'2.报价结算清单'!$B394&lt;&gt;0,'2.报价结算清单'!T394&lt;&gt;0),'2.报价结算清单'!T394,"")</f>
        <v/>
      </c>
      <c r="Q388" s="216" t="str">
        <f>IF(F388="",J388,VLOOKUP(F388,框架条目清单!A:K,4,FALSE))</f>
        <v/>
      </c>
      <c r="R388" s="237" t="str">
        <f>IF($A388="","",'2.报价结算清单'!$K$86)</f>
        <v/>
      </c>
      <c r="S388" s="236" t="str">
        <f>IF($A388="","",'2.报价结算清单'!$E$86)</f>
        <v/>
      </c>
      <c r="T388" s="216" t="str">
        <f>IF(F388="","",VLOOKUP(F388,框架条目清单!A:K,7,FALSE))</f>
        <v/>
      </c>
      <c r="U388" s="216" t="str">
        <f>IF(F388="","",VLOOKUP(F388,框架条目清单!A:K,8,FALSE))</f>
        <v/>
      </c>
      <c r="V388" s="216" t="str">
        <f>IF(F388="","",VLOOKUP(F388,框架条目清单!A:K,9,FALSE))</f>
        <v/>
      </c>
    </row>
    <row r="389" spans="1:22">
      <c r="A389" s="216" t="str">
        <f>IF(AND('2.报价结算清单'!$P395&gt;0,'2.报价结算清单'!$B395&lt;&gt;0,'2.报价结算清单'!$F395&lt;&gt;0),'2.报价结算清单'!$F395,"")</f>
        <v/>
      </c>
      <c r="B389" s="216" t="str">
        <f>_xlfn.IFNA(VLOOKUP(A389,'3.框架内物料'!$A:$I,3,0),A389)</f>
        <v/>
      </c>
      <c r="C389" s="216" t="str">
        <f>IF(AND('2.报价结算清单'!$P395&gt;0,'2.报价结算清单'!$B395&lt;&gt;0,'2.报价结算清单'!C395&lt;&gt;0),'2.报价结算清单'!C395,"")</f>
        <v/>
      </c>
      <c r="D389" s="216" t="str">
        <f>IF(AND('2.报价结算清单'!$P395&gt;0,'2.报价结算清单'!$B395&lt;&gt;0,'2.报价结算清单'!D395&lt;&gt;0),'2.报价结算清单'!D395,"")</f>
        <v/>
      </c>
      <c r="E389" s="216" t="str">
        <f>IF(AND('2.报价结算清单'!$P395&gt;0,'2.报价结算清单'!$B395&lt;&gt;0,'2.报价结算清单'!E395&lt;&gt;0),'2.报价结算清单'!E395,"")</f>
        <v/>
      </c>
      <c r="F389" s="233" t="str">
        <f>_xlfn.IFNA(IF($A389="","",IF(VLOOKUP($A389,'3.框架内物料'!$A:$I,2,0)="","",VLOOKUP($A389,'3.框架内物料'!$A:$I,2,0))),"")</f>
        <v/>
      </c>
      <c r="G389" s="214" t="str">
        <f>IF(AND('2.报价结算清单'!$P395&gt;0,'2.报价结算清单'!$B395&lt;&gt;0,'2.报价结算清单'!H395&lt;&gt;0),'2.报价结算清单'!H395,"")</f>
        <v/>
      </c>
      <c r="H389" s="234" t="str">
        <f>IF(AND('2.报价结算清单'!$P395&gt;0,'2.报价结算清单'!$B395&lt;&gt;0,'2.报价结算清单'!$F395&lt;&gt;0),'2.报价结算清单'!J395,"")</f>
        <v/>
      </c>
      <c r="I389" s="233" t="str">
        <f>IF(AND('2.报价结算清单'!$P395&gt;0,'2.报价结算清单'!$B395&lt;&gt;0,'2.报价结算清单'!$F395&lt;&gt;0),'2.报价结算清单'!L395,"")</f>
        <v/>
      </c>
      <c r="J389" s="233" t="str">
        <f>IF(AND('2.报价结算清单'!$P395&gt;0,'2.报价结算清单'!$B395&lt;&gt;0,'2.报价结算清单'!I395&lt;&gt;0),'2.报价结算清单'!I395,"")</f>
        <v/>
      </c>
      <c r="K389" s="233" t="str">
        <f>IF(AND('2.报价结算清单'!$P395&gt;0,'2.报价结算清单'!$B395&lt;&gt;0,'2.报价结算清单'!$F395&lt;&gt;0),'2.报价结算清单'!N395,"")</f>
        <v/>
      </c>
      <c r="L389" s="233" t="str">
        <f>IF(AND('2.报价结算清单'!$P395&gt;0,'2.报价结算清单'!$B395&lt;&gt;0,'2.报价结算清单'!I395&lt;&gt;0),"天","")</f>
        <v/>
      </c>
      <c r="M389" s="236" t="str">
        <f t="shared" si="14"/>
        <v/>
      </c>
      <c r="N389" s="216" t="str">
        <f t="shared" si="15"/>
        <v/>
      </c>
      <c r="O389" s="216" t="str">
        <f>IF(AND('2.报价结算清单'!$P395&gt;0,'2.报价结算清单'!$B395&lt;&gt;0,'2.报价结算清单'!S395&lt;&gt;0),'2.报价结算清单'!S395,"")</f>
        <v/>
      </c>
      <c r="P389" s="216" t="str">
        <f>IF(AND('2.报价结算清单'!$P395&gt;0,'2.报价结算清单'!$B395&lt;&gt;0,'2.报价结算清单'!T395&lt;&gt;0),'2.报价结算清单'!T395,"")</f>
        <v/>
      </c>
      <c r="Q389" s="216" t="str">
        <f>IF(F389="",J389,VLOOKUP(F389,框架条目清单!A:K,4,FALSE))</f>
        <v/>
      </c>
      <c r="R389" s="237" t="str">
        <f>IF($A389="","",'2.报价结算清单'!$K$86)</f>
        <v/>
      </c>
      <c r="S389" s="236" t="str">
        <f>IF($A389="","",'2.报价结算清单'!$E$86)</f>
        <v/>
      </c>
      <c r="T389" s="216" t="str">
        <f>IF(F389="","",VLOOKUP(F389,框架条目清单!A:K,7,FALSE))</f>
        <v/>
      </c>
      <c r="U389" s="216" t="str">
        <f>IF(F389="","",VLOOKUP(F389,框架条目清单!A:K,8,FALSE))</f>
        <v/>
      </c>
      <c r="V389" s="216" t="str">
        <f>IF(F389="","",VLOOKUP(F389,框架条目清单!A:K,9,FALSE))</f>
        <v/>
      </c>
    </row>
    <row r="390" spans="1:22">
      <c r="A390" s="216" t="str">
        <f>IF(AND('2.报价结算清单'!$P396&gt;0,'2.报价结算清单'!$B396&lt;&gt;0,'2.报价结算清单'!$F396&lt;&gt;0),'2.报价结算清单'!$F396,"")</f>
        <v/>
      </c>
      <c r="B390" s="216" t="str">
        <f>_xlfn.IFNA(VLOOKUP(A390,'3.框架内物料'!$A:$I,3,0),A390)</f>
        <v/>
      </c>
      <c r="C390" s="216" t="str">
        <f>IF(AND('2.报价结算清单'!$P396&gt;0,'2.报价结算清单'!$B396&lt;&gt;0,'2.报价结算清单'!C396&lt;&gt;0),'2.报价结算清单'!C396,"")</f>
        <v/>
      </c>
      <c r="D390" s="216" t="str">
        <f>IF(AND('2.报价结算清单'!$P396&gt;0,'2.报价结算清单'!$B396&lt;&gt;0,'2.报价结算清单'!D396&lt;&gt;0),'2.报价结算清单'!D396,"")</f>
        <v/>
      </c>
      <c r="E390" s="216" t="str">
        <f>IF(AND('2.报价结算清单'!$P396&gt;0,'2.报价结算清单'!$B396&lt;&gt;0,'2.报价结算清单'!E396&lt;&gt;0),'2.报价结算清单'!E396,"")</f>
        <v/>
      </c>
      <c r="F390" s="233" t="str">
        <f>_xlfn.IFNA(IF($A390="","",IF(VLOOKUP($A390,'3.框架内物料'!$A:$I,2,0)="","",VLOOKUP($A390,'3.框架内物料'!$A:$I,2,0))),"")</f>
        <v/>
      </c>
      <c r="G390" s="214" t="str">
        <f>IF(AND('2.报价结算清单'!$P396&gt;0,'2.报价结算清单'!$B396&lt;&gt;0,'2.报价结算清单'!H396&lt;&gt;0),'2.报价结算清单'!H396,"")</f>
        <v/>
      </c>
      <c r="H390" s="234" t="str">
        <f>IF(AND('2.报价结算清单'!$P396&gt;0,'2.报价结算清单'!$B396&lt;&gt;0,'2.报价结算清单'!$F396&lt;&gt;0),'2.报价结算清单'!J396,"")</f>
        <v/>
      </c>
      <c r="I390" s="233" t="str">
        <f>IF(AND('2.报价结算清单'!$P396&gt;0,'2.报价结算清单'!$B396&lt;&gt;0,'2.报价结算清单'!$F396&lt;&gt;0),'2.报价结算清单'!L396,"")</f>
        <v/>
      </c>
      <c r="J390" s="233" t="str">
        <f>IF(AND('2.报价结算清单'!$P396&gt;0,'2.报价结算清单'!$B396&lt;&gt;0,'2.报价结算清单'!I396&lt;&gt;0),'2.报价结算清单'!I396,"")</f>
        <v/>
      </c>
      <c r="K390" s="233" t="str">
        <f>IF(AND('2.报价结算清单'!$P396&gt;0,'2.报价结算清单'!$B396&lt;&gt;0,'2.报价结算清单'!$F396&lt;&gt;0),'2.报价结算清单'!N396,"")</f>
        <v/>
      </c>
      <c r="L390" s="233" t="str">
        <f>IF(AND('2.报价结算清单'!$P396&gt;0,'2.报价结算清单'!$B396&lt;&gt;0,'2.报价结算清单'!I396&lt;&gt;0),"天","")</f>
        <v/>
      </c>
      <c r="M390" s="236" t="str">
        <f t="shared" si="14"/>
        <v/>
      </c>
      <c r="N390" s="216" t="str">
        <f t="shared" si="15"/>
        <v/>
      </c>
      <c r="O390" s="216" t="str">
        <f>IF(AND('2.报价结算清单'!$P396&gt;0,'2.报价结算清单'!$B396&lt;&gt;0,'2.报价结算清单'!S396&lt;&gt;0),'2.报价结算清单'!S396,"")</f>
        <v/>
      </c>
      <c r="P390" s="216" t="str">
        <f>IF(AND('2.报价结算清单'!$P396&gt;0,'2.报价结算清单'!$B396&lt;&gt;0,'2.报价结算清单'!T396&lt;&gt;0),'2.报价结算清单'!T396,"")</f>
        <v/>
      </c>
      <c r="Q390" s="216" t="str">
        <f>IF(F390="",J390,VLOOKUP(F390,框架条目清单!A:K,4,FALSE))</f>
        <v/>
      </c>
      <c r="R390" s="237" t="str">
        <f>IF($A390="","",'2.报价结算清单'!$K$86)</f>
        <v/>
      </c>
      <c r="S390" s="236" t="str">
        <f>IF($A390="","",'2.报价结算清单'!$E$86)</f>
        <v/>
      </c>
      <c r="T390" s="216" t="str">
        <f>IF(F390="","",VLOOKUP(F390,框架条目清单!A:K,7,FALSE))</f>
        <v/>
      </c>
      <c r="U390" s="216" t="str">
        <f>IF(F390="","",VLOOKUP(F390,框架条目清单!A:K,8,FALSE))</f>
        <v/>
      </c>
      <c r="V390" s="216" t="str">
        <f>IF(F390="","",VLOOKUP(F390,框架条目清单!A:K,9,FALSE))</f>
        <v/>
      </c>
    </row>
    <row r="391" spans="1:22">
      <c r="A391" s="216" t="str">
        <f>IF(AND('2.报价结算清单'!$P397&gt;0,'2.报价结算清单'!$B397&lt;&gt;0,'2.报价结算清单'!$F397&lt;&gt;0),'2.报价结算清单'!$F397,"")</f>
        <v/>
      </c>
      <c r="B391" s="216" t="str">
        <f>_xlfn.IFNA(VLOOKUP(A391,'3.框架内物料'!$A:$I,3,0),A391)</f>
        <v/>
      </c>
      <c r="C391" s="216" t="str">
        <f>IF(AND('2.报价结算清单'!$P397&gt;0,'2.报价结算清单'!$B397&lt;&gt;0,'2.报价结算清单'!C397&lt;&gt;0),'2.报价结算清单'!C397,"")</f>
        <v/>
      </c>
      <c r="D391" s="216" t="str">
        <f>IF(AND('2.报价结算清单'!$P397&gt;0,'2.报价结算清单'!$B397&lt;&gt;0,'2.报价结算清单'!D397&lt;&gt;0),'2.报价结算清单'!D397,"")</f>
        <v/>
      </c>
      <c r="E391" s="216" t="str">
        <f>IF(AND('2.报价结算清单'!$P397&gt;0,'2.报价结算清单'!$B397&lt;&gt;0,'2.报价结算清单'!E397&lt;&gt;0),'2.报价结算清单'!E397,"")</f>
        <v/>
      </c>
      <c r="F391" s="233" t="str">
        <f>_xlfn.IFNA(IF($A391="","",IF(VLOOKUP($A391,'3.框架内物料'!$A:$I,2,0)="","",VLOOKUP($A391,'3.框架内物料'!$A:$I,2,0))),"")</f>
        <v/>
      </c>
      <c r="G391" s="214" t="str">
        <f>IF(AND('2.报价结算清单'!$P397&gt;0,'2.报价结算清单'!$B397&lt;&gt;0,'2.报价结算清单'!H397&lt;&gt;0),'2.报价结算清单'!H397,"")</f>
        <v/>
      </c>
      <c r="H391" s="234" t="str">
        <f>IF(AND('2.报价结算清单'!$P397&gt;0,'2.报价结算清单'!$B397&lt;&gt;0,'2.报价结算清单'!$F397&lt;&gt;0),'2.报价结算清单'!J397,"")</f>
        <v/>
      </c>
      <c r="I391" s="233" t="str">
        <f>IF(AND('2.报价结算清单'!$P397&gt;0,'2.报价结算清单'!$B397&lt;&gt;0,'2.报价结算清单'!$F397&lt;&gt;0),'2.报价结算清单'!L397,"")</f>
        <v/>
      </c>
      <c r="J391" s="233" t="str">
        <f>IF(AND('2.报价结算清单'!$P397&gt;0,'2.报价结算清单'!$B397&lt;&gt;0,'2.报价结算清单'!I397&lt;&gt;0),'2.报价结算清单'!I397,"")</f>
        <v/>
      </c>
      <c r="K391" s="233" t="str">
        <f>IF(AND('2.报价结算清单'!$P397&gt;0,'2.报价结算清单'!$B397&lt;&gt;0,'2.报价结算清单'!$F397&lt;&gt;0),'2.报价结算清单'!N397,"")</f>
        <v/>
      </c>
      <c r="L391" s="233" t="str">
        <f>IF(AND('2.报价结算清单'!$P397&gt;0,'2.报价结算清单'!$B397&lt;&gt;0,'2.报价结算清单'!I397&lt;&gt;0),"天","")</f>
        <v/>
      </c>
      <c r="M391" s="236" t="str">
        <f t="shared" si="14"/>
        <v/>
      </c>
      <c r="N391" s="216" t="str">
        <f t="shared" si="15"/>
        <v/>
      </c>
      <c r="O391" s="216" t="str">
        <f>IF(AND('2.报价结算清单'!$P397&gt;0,'2.报价结算清单'!$B397&lt;&gt;0,'2.报价结算清单'!S397&lt;&gt;0),'2.报价结算清单'!S397,"")</f>
        <v/>
      </c>
      <c r="P391" s="216" t="str">
        <f>IF(AND('2.报价结算清单'!$P397&gt;0,'2.报价结算清单'!$B397&lt;&gt;0,'2.报价结算清单'!T397&lt;&gt;0),'2.报价结算清单'!T397,"")</f>
        <v/>
      </c>
      <c r="Q391" s="216" t="str">
        <f>IF(F391="",J391,VLOOKUP(F391,框架条目清单!A:K,4,FALSE))</f>
        <v/>
      </c>
      <c r="R391" s="237" t="str">
        <f>IF($A391="","",'2.报价结算清单'!$K$86)</f>
        <v/>
      </c>
      <c r="S391" s="236" t="str">
        <f>IF($A391="","",'2.报价结算清单'!$E$86)</f>
        <v/>
      </c>
      <c r="T391" s="216" t="str">
        <f>IF(F391="","",VLOOKUP(F391,框架条目清单!A:K,7,FALSE))</f>
        <v/>
      </c>
      <c r="U391" s="216" t="str">
        <f>IF(F391="","",VLOOKUP(F391,框架条目清单!A:K,8,FALSE))</f>
        <v/>
      </c>
      <c r="V391" s="216" t="str">
        <f>IF(F391="","",VLOOKUP(F391,框架条目清单!A:K,9,FALSE))</f>
        <v/>
      </c>
    </row>
    <row r="392" spans="1:22">
      <c r="A392" s="216" t="str">
        <f>IF(AND('2.报价结算清单'!$P398&gt;0,'2.报价结算清单'!$B398&lt;&gt;0,'2.报价结算清单'!$F398&lt;&gt;0),'2.报价结算清单'!$F398,"")</f>
        <v/>
      </c>
      <c r="B392" s="216" t="str">
        <f>_xlfn.IFNA(VLOOKUP(A392,'3.框架内物料'!$A:$I,3,0),A392)</f>
        <v/>
      </c>
      <c r="C392" s="216" t="str">
        <f>IF(AND('2.报价结算清单'!$P398&gt;0,'2.报价结算清单'!$B398&lt;&gt;0,'2.报价结算清单'!C398&lt;&gt;0),'2.报价结算清单'!C398,"")</f>
        <v/>
      </c>
      <c r="D392" s="216" t="str">
        <f>IF(AND('2.报价结算清单'!$P398&gt;0,'2.报价结算清单'!$B398&lt;&gt;0,'2.报价结算清单'!D398&lt;&gt;0),'2.报价结算清单'!D398,"")</f>
        <v/>
      </c>
      <c r="E392" s="216" t="str">
        <f>IF(AND('2.报价结算清单'!$P398&gt;0,'2.报价结算清单'!$B398&lt;&gt;0,'2.报价结算清单'!E398&lt;&gt;0),'2.报价结算清单'!E398,"")</f>
        <v/>
      </c>
      <c r="F392" s="233" t="str">
        <f>_xlfn.IFNA(IF($A392="","",IF(VLOOKUP($A392,'3.框架内物料'!$A:$I,2,0)="","",VLOOKUP($A392,'3.框架内物料'!$A:$I,2,0))),"")</f>
        <v/>
      </c>
      <c r="G392" s="214" t="str">
        <f>IF(AND('2.报价结算清单'!$P398&gt;0,'2.报价结算清单'!$B398&lt;&gt;0,'2.报价结算清单'!H398&lt;&gt;0),'2.报价结算清单'!H398,"")</f>
        <v/>
      </c>
      <c r="H392" s="234" t="str">
        <f>IF(AND('2.报价结算清单'!$P398&gt;0,'2.报价结算清单'!$B398&lt;&gt;0,'2.报价结算清单'!$F398&lt;&gt;0),'2.报价结算清单'!J398,"")</f>
        <v/>
      </c>
      <c r="I392" s="233" t="str">
        <f>IF(AND('2.报价结算清单'!$P398&gt;0,'2.报价结算清单'!$B398&lt;&gt;0,'2.报价结算清单'!$F398&lt;&gt;0),'2.报价结算清单'!L398,"")</f>
        <v/>
      </c>
      <c r="J392" s="233" t="str">
        <f>IF(AND('2.报价结算清单'!$P398&gt;0,'2.报价结算清单'!$B398&lt;&gt;0,'2.报价结算清单'!I398&lt;&gt;0),'2.报价结算清单'!I398,"")</f>
        <v/>
      </c>
      <c r="K392" s="233" t="str">
        <f>IF(AND('2.报价结算清单'!$P398&gt;0,'2.报价结算清单'!$B398&lt;&gt;0,'2.报价结算清单'!$F398&lt;&gt;0),'2.报价结算清单'!N398,"")</f>
        <v/>
      </c>
      <c r="L392" s="233" t="str">
        <f>IF(AND('2.报价结算清单'!$P398&gt;0,'2.报价结算清单'!$B398&lt;&gt;0,'2.报价结算清单'!I398&lt;&gt;0),"天","")</f>
        <v/>
      </c>
      <c r="M392" s="236" t="str">
        <f t="shared" ref="M392:M455" si="16">IF(A392="框架外物料","框架外",IF(A392="据实结算","据实结算",IF(A392="","","框架内")))</f>
        <v/>
      </c>
      <c r="N392" s="216" t="str">
        <f t="shared" ref="N392:N455" si="17">IFERROR(IF(H392*I392*K392=0,"",H392*I392*K392),"")</f>
        <v/>
      </c>
      <c r="O392" s="216" t="str">
        <f>IF(AND('2.报价结算清单'!$P398&gt;0,'2.报价结算清单'!$B398&lt;&gt;0,'2.报价结算清单'!S398&lt;&gt;0),'2.报价结算清单'!S398,"")</f>
        <v/>
      </c>
      <c r="P392" s="216" t="str">
        <f>IF(AND('2.报价结算清单'!$P398&gt;0,'2.报价结算清单'!$B398&lt;&gt;0,'2.报价结算清单'!T398&lt;&gt;0),'2.报价结算清单'!T398,"")</f>
        <v/>
      </c>
      <c r="Q392" s="216" t="str">
        <f>IF(F392="",J392,VLOOKUP(F392,框架条目清单!A:K,4,FALSE))</f>
        <v/>
      </c>
      <c r="R392" s="237" t="str">
        <f>IF($A392="","",'2.报价结算清单'!$K$86)</f>
        <v/>
      </c>
      <c r="S392" s="236" t="str">
        <f>IF($A392="","",'2.报价结算清单'!$E$86)</f>
        <v/>
      </c>
      <c r="T392" s="216" t="str">
        <f>IF(F392="","",VLOOKUP(F392,框架条目清单!A:K,7,FALSE))</f>
        <v/>
      </c>
      <c r="U392" s="216" t="str">
        <f>IF(F392="","",VLOOKUP(F392,框架条目清单!A:K,8,FALSE))</f>
        <v/>
      </c>
      <c r="V392" s="216" t="str">
        <f>IF(F392="","",VLOOKUP(F392,框架条目清单!A:K,9,FALSE))</f>
        <v/>
      </c>
    </row>
    <row r="393" spans="1:22">
      <c r="A393" s="216" t="str">
        <f>IF(AND('2.报价结算清单'!$P399&gt;0,'2.报价结算清单'!$B399&lt;&gt;0,'2.报价结算清单'!$F399&lt;&gt;0),'2.报价结算清单'!$F399,"")</f>
        <v/>
      </c>
      <c r="B393" s="216" t="str">
        <f>_xlfn.IFNA(VLOOKUP(A393,'3.框架内物料'!$A:$I,3,0),A393)</f>
        <v/>
      </c>
      <c r="C393" s="216" t="str">
        <f>IF(AND('2.报价结算清单'!$P399&gt;0,'2.报价结算清单'!$B399&lt;&gt;0,'2.报价结算清单'!C399&lt;&gt;0),'2.报价结算清单'!C399,"")</f>
        <v/>
      </c>
      <c r="D393" s="216" t="str">
        <f>IF(AND('2.报价结算清单'!$P399&gt;0,'2.报价结算清单'!$B399&lt;&gt;0,'2.报价结算清单'!D399&lt;&gt;0),'2.报价结算清单'!D399,"")</f>
        <v/>
      </c>
      <c r="E393" s="216" t="str">
        <f>IF(AND('2.报价结算清单'!$P399&gt;0,'2.报价结算清单'!$B399&lt;&gt;0,'2.报价结算清单'!E399&lt;&gt;0),'2.报价结算清单'!E399,"")</f>
        <v/>
      </c>
      <c r="F393" s="233" t="str">
        <f>_xlfn.IFNA(IF($A393="","",IF(VLOOKUP($A393,'3.框架内物料'!$A:$I,2,0)="","",VLOOKUP($A393,'3.框架内物料'!$A:$I,2,0))),"")</f>
        <v/>
      </c>
      <c r="G393" s="214" t="str">
        <f>IF(AND('2.报价结算清单'!$P399&gt;0,'2.报价结算清单'!$B399&lt;&gt;0,'2.报价结算清单'!H399&lt;&gt;0),'2.报价结算清单'!H399,"")</f>
        <v/>
      </c>
      <c r="H393" s="234" t="str">
        <f>IF(AND('2.报价结算清单'!$P399&gt;0,'2.报价结算清单'!$B399&lt;&gt;0,'2.报价结算清单'!$F399&lt;&gt;0),'2.报价结算清单'!J399,"")</f>
        <v/>
      </c>
      <c r="I393" s="233" t="str">
        <f>IF(AND('2.报价结算清单'!$P399&gt;0,'2.报价结算清单'!$B399&lt;&gt;0,'2.报价结算清单'!$F399&lt;&gt;0),'2.报价结算清单'!L399,"")</f>
        <v/>
      </c>
      <c r="J393" s="233" t="str">
        <f>IF(AND('2.报价结算清单'!$P399&gt;0,'2.报价结算清单'!$B399&lt;&gt;0,'2.报价结算清单'!I399&lt;&gt;0),'2.报价结算清单'!I399,"")</f>
        <v/>
      </c>
      <c r="K393" s="233" t="str">
        <f>IF(AND('2.报价结算清单'!$P399&gt;0,'2.报价结算清单'!$B399&lt;&gt;0,'2.报价结算清单'!$F399&lt;&gt;0),'2.报价结算清单'!N399,"")</f>
        <v/>
      </c>
      <c r="L393" s="233" t="str">
        <f>IF(AND('2.报价结算清单'!$P399&gt;0,'2.报价结算清单'!$B399&lt;&gt;0,'2.报价结算清单'!I399&lt;&gt;0),"天","")</f>
        <v/>
      </c>
      <c r="M393" s="236" t="str">
        <f t="shared" si="16"/>
        <v/>
      </c>
      <c r="N393" s="216" t="str">
        <f t="shared" si="17"/>
        <v/>
      </c>
      <c r="O393" s="216" t="str">
        <f>IF(AND('2.报价结算清单'!$P399&gt;0,'2.报价结算清单'!$B399&lt;&gt;0,'2.报价结算清单'!S399&lt;&gt;0),'2.报价结算清单'!S399,"")</f>
        <v/>
      </c>
      <c r="P393" s="216" t="str">
        <f>IF(AND('2.报价结算清单'!$P399&gt;0,'2.报价结算清单'!$B399&lt;&gt;0,'2.报价结算清单'!T399&lt;&gt;0),'2.报价结算清单'!T399,"")</f>
        <v/>
      </c>
      <c r="Q393" s="216" t="str">
        <f>IF(F393="",J393,VLOOKUP(F393,框架条目清单!A:K,4,FALSE))</f>
        <v/>
      </c>
      <c r="R393" s="237" t="str">
        <f>IF($A393="","",'2.报价结算清单'!$K$86)</f>
        <v/>
      </c>
      <c r="S393" s="236" t="str">
        <f>IF($A393="","",'2.报价结算清单'!$E$86)</f>
        <v/>
      </c>
      <c r="T393" s="216" t="str">
        <f>IF(F393="","",VLOOKUP(F393,框架条目清单!A:K,7,FALSE))</f>
        <v/>
      </c>
      <c r="U393" s="216" t="str">
        <f>IF(F393="","",VLOOKUP(F393,框架条目清单!A:K,8,FALSE))</f>
        <v/>
      </c>
      <c r="V393" s="216" t="str">
        <f>IF(F393="","",VLOOKUP(F393,框架条目清单!A:K,9,FALSE))</f>
        <v/>
      </c>
    </row>
    <row r="394" spans="1:22">
      <c r="A394" s="216" t="str">
        <f>IF(AND('2.报价结算清单'!$P400&gt;0,'2.报价结算清单'!$B400&lt;&gt;0,'2.报价结算清单'!$F400&lt;&gt;0),'2.报价结算清单'!$F400,"")</f>
        <v/>
      </c>
      <c r="B394" s="216" t="str">
        <f>_xlfn.IFNA(VLOOKUP(A394,'3.框架内物料'!$A:$I,3,0),A394)</f>
        <v/>
      </c>
      <c r="C394" s="216" t="str">
        <f>IF(AND('2.报价结算清单'!$P400&gt;0,'2.报价结算清单'!$B400&lt;&gt;0,'2.报价结算清单'!C400&lt;&gt;0),'2.报价结算清单'!C400,"")</f>
        <v/>
      </c>
      <c r="D394" s="216" t="str">
        <f>IF(AND('2.报价结算清单'!$P400&gt;0,'2.报价结算清单'!$B400&lt;&gt;0,'2.报价结算清单'!D400&lt;&gt;0),'2.报价结算清单'!D400,"")</f>
        <v/>
      </c>
      <c r="E394" s="216" t="str">
        <f>IF(AND('2.报价结算清单'!$P400&gt;0,'2.报价结算清单'!$B400&lt;&gt;0,'2.报价结算清单'!E400&lt;&gt;0),'2.报价结算清单'!E400,"")</f>
        <v/>
      </c>
      <c r="F394" s="233" t="str">
        <f>_xlfn.IFNA(IF($A394="","",IF(VLOOKUP($A394,'3.框架内物料'!$A:$I,2,0)="","",VLOOKUP($A394,'3.框架内物料'!$A:$I,2,0))),"")</f>
        <v/>
      </c>
      <c r="G394" s="214" t="str">
        <f>IF(AND('2.报价结算清单'!$P400&gt;0,'2.报价结算清单'!$B400&lt;&gt;0,'2.报价结算清单'!H400&lt;&gt;0),'2.报价结算清单'!H400,"")</f>
        <v/>
      </c>
      <c r="H394" s="234" t="str">
        <f>IF(AND('2.报价结算清单'!$P400&gt;0,'2.报价结算清单'!$B400&lt;&gt;0,'2.报价结算清单'!$F400&lt;&gt;0),'2.报价结算清单'!J400,"")</f>
        <v/>
      </c>
      <c r="I394" s="233" t="str">
        <f>IF(AND('2.报价结算清单'!$P400&gt;0,'2.报价结算清单'!$B400&lt;&gt;0,'2.报价结算清单'!$F400&lt;&gt;0),'2.报价结算清单'!L400,"")</f>
        <v/>
      </c>
      <c r="J394" s="233" t="str">
        <f>IF(AND('2.报价结算清单'!$P400&gt;0,'2.报价结算清单'!$B400&lt;&gt;0,'2.报价结算清单'!I400&lt;&gt;0),'2.报价结算清单'!I400,"")</f>
        <v/>
      </c>
      <c r="K394" s="233" t="str">
        <f>IF(AND('2.报价结算清单'!$P400&gt;0,'2.报价结算清单'!$B400&lt;&gt;0,'2.报价结算清单'!$F400&lt;&gt;0),'2.报价结算清单'!N400,"")</f>
        <v/>
      </c>
      <c r="L394" s="233" t="str">
        <f>IF(AND('2.报价结算清单'!$P400&gt;0,'2.报价结算清单'!$B400&lt;&gt;0,'2.报价结算清单'!I400&lt;&gt;0),"天","")</f>
        <v/>
      </c>
      <c r="M394" s="236" t="str">
        <f t="shared" si="16"/>
        <v/>
      </c>
      <c r="N394" s="216" t="str">
        <f t="shared" si="17"/>
        <v/>
      </c>
      <c r="O394" s="216" t="str">
        <f>IF(AND('2.报价结算清单'!$P400&gt;0,'2.报价结算清单'!$B400&lt;&gt;0,'2.报价结算清单'!S400&lt;&gt;0),'2.报价结算清单'!S400,"")</f>
        <v/>
      </c>
      <c r="P394" s="216" t="str">
        <f>IF(AND('2.报价结算清单'!$P400&gt;0,'2.报价结算清单'!$B400&lt;&gt;0,'2.报价结算清单'!T400&lt;&gt;0),'2.报价结算清单'!T400,"")</f>
        <v/>
      </c>
      <c r="Q394" s="216" t="str">
        <f>IF(F394="",J394,VLOOKUP(F394,框架条目清单!A:K,4,FALSE))</f>
        <v/>
      </c>
      <c r="R394" s="237" t="str">
        <f>IF($A394="","",'2.报价结算清单'!$K$86)</f>
        <v/>
      </c>
      <c r="S394" s="236" t="str">
        <f>IF($A394="","",'2.报价结算清单'!$E$86)</f>
        <v/>
      </c>
      <c r="T394" s="216" t="str">
        <f>IF(F394="","",VLOOKUP(F394,框架条目清单!A:K,7,FALSE))</f>
        <v/>
      </c>
      <c r="U394" s="216" t="str">
        <f>IF(F394="","",VLOOKUP(F394,框架条目清单!A:K,8,FALSE))</f>
        <v/>
      </c>
      <c r="V394" s="216" t="str">
        <f>IF(F394="","",VLOOKUP(F394,框架条目清单!A:K,9,FALSE))</f>
        <v/>
      </c>
    </row>
    <row r="395" spans="1:22">
      <c r="A395" s="216" t="str">
        <f>IF(AND('2.报价结算清单'!$P401&gt;0,'2.报价结算清单'!$B401&lt;&gt;0,'2.报价结算清单'!$F401&lt;&gt;0),'2.报价结算清单'!$F401,"")</f>
        <v/>
      </c>
      <c r="B395" s="216" t="str">
        <f>_xlfn.IFNA(VLOOKUP(A395,'3.框架内物料'!$A:$I,3,0),A395)</f>
        <v/>
      </c>
      <c r="C395" s="216" t="str">
        <f>IF(AND('2.报价结算清单'!$P401&gt;0,'2.报价结算清单'!$B401&lt;&gt;0,'2.报价结算清单'!C401&lt;&gt;0),'2.报价结算清单'!C401,"")</f>
        <v/>
      </c>
      <c r="D395" s="216" t="str">
        <f>IF(AND('2.报价结算清单'!$P401&gt;0,'2.报价结算清单'!$B401&lt;&gt;0,'2.报价结算清单'!D401&lt;&gt;0),'2.报价结算清单'!D401,"")</f>
        <v/>
      </c>
      <c r="E395" s="216" t="str">
        <f>IF(AND('2.报价结算清单'!$P401&gt;0,'2.报价结算清单'!$B401&lt;&gt;0,'2.报价结算清单'!E401&lt;&gt;0),'2.报价结算清单'!E401,"")</f>
        <v/>
      </c>
      <c r="F395" s="233" t="str">
        <f>_xlfn.IFNA(IF($A395="","",IF(VLOOKUP($A395,'3.框架内物料'!$A:$I,2,0)="","",VLOOKUP($A395,'3.框架内物料'!$A:$I,2,0))),"")</f>
        <v/>
      </c>
      <c r="G395" s="214" t="str">
        <f>IF(AND('2.报价结算清单'!$P401&gt;0,'2.报价结算清单'!$B401&lt;&gt;0,'2.报价结算清单'!H401&lt;&gt;0),'2.报价结算清单'!H401,"")</f>
        <v/>
      </c>
      <c r="H395" s="234" t="str">
        <f>IF(AND('2.报价结算清单'!$P401&gt;0,'2.报价结算清单'!$B401&lt;&gt;0,'2.报价结算清单'!$F401&lt;&gt;0),'2.报价结算清单'!J401,"")</f>
        <v/>
      </c>
      <c r="I395" s="233" t="str">
        <f>IF(AND('2.报价结算清单'!$P401&gt;0,'2.报价结算清单'!$B401&lt;&gt;0,'2.报价结算清单'!$F401&lt;&gt;0),'2.报价结算清单'!L401,"")</f>
        <v/>
      </c>
      <c r="J395" s="233" t="str">
        <f>IF(AND('2.报价结算清单'!$P401&gt;0,'2.报价结算清单'!$B401&lt;&gt;0,'2.报价结算清单'!I401&lt;&gt;0),'2.报价结算清单'!I401,"")</f>
        <v/>
      </c>
      <c r="K395" s="233" t="str">
        <f>IF(AND('2.报价结算清单'!$P401&gt;0,'2.报价结算清单'!$B401&lt;&gt;0,'2.报价结算清单'!$F401&lt;&gt;0),'2.报价结算清单'!N401,"")</f>
        <v/>
      </c>
      <c r="L395" s="233" t="str">
        <f>IF(AND('2.报价结算清单'!$P401&gt;0,'2.报价结算清单'!$B401&lt;&gt;0,'2.报价结算清单'!I401&lt;&gt;0),"天","")</f>
        <v/>
      </c>
      <c r="M395" s="236" t="str">
        <f t="shared" si="16"/>
        <v/>
      </c>
      <c r="N395" s="216" t="str">
        <f t="shared" si="17"/>
        <v/>
      </c>
      <c r="O395" s="216" t="str">
        <f>IF(AND('2.报价结算清单'!$P401&gt;0,'2.报价结算清单'!$B401&lt;&gt;0,'2.报价结算清单'!S401&lt;&gt;0),'2.报价结算清单'!S401,"")</f>
        <v/>
      </c>
      <c r="P395" s="216" t="str">
        <f>IF(AND('2.报价结算清单'!$P401&gt;0,'2.报价结算清单'!$B401&lt;&gt;0,'2.报价结算清单'!T401&lt;&gt;0),'2.报价结算清单'!T401,"")</f>
        <v/>
      </c>
      <c r="Q395" s="216" t="str">
        <f>IF(F395="",J395,VLOOKUP(F395,框架条目清单!A:K,4,FALSE))</f>
        <v/>
      </c>
      <c r="R395" s="237" t="str">
        <f>IF($A395="","",'2.报价结算清单'!$K$86)</f>
        <v/>
      </c>
      <c r="S395" s="236" t="str">
        <f>IF($A395="","",'2.报价结算清单'!$E$86)</f>
        <v/>
      </c>
      <c r="T395" s="216" t="str">
        <f>IF(F395="","",VLOOKUP(F395,框架条目清单!A:K,7,FALSE))</f>
        <v/>
      </c>
      <c r="U395" s="216" t="str">
        <f>IF(F395="","",VLOOKUP(F395,框架条目清单!A:K,8,FALSE))</f>
        <v/>
      </c>
      <c r="V395" s="216" t="str">
        <f>IF(F395="","",VLOOKUP(F395,框架条目清单!A:K,9,FALSE))</f>
        <v/>
      </c>
    </row>
    <row r="396" spans="1:22">
      <c r="A396" s="216" t="str">
        <f>IF(AND('2.报价结算清单'!$P402&gt;0,'2.报价结算清单'!$B402&lt;&gt;0,'2.报价结算清单'!$F402&lt;&gt;0),'2.报价结算清单'!$F402,"")</f>
        <v/>
      </c>
      <c r="B396" s="216" t="str">
        <f>_xlfn.IFNA(VLOOKUP(A396,'3.框架内物料'!$A:$I,3,0),A396)</f>
        <v/>
      </c>
      <c r="C396" s="216" t="str">
        <f>IF(AND('2.报价结算清单'!$P402&gt;0,'2.报价结算清单'!$B402&lt;&gt;0,'2.报价结算清单'!C402&lt;&gt;0),'2.报价结算清单'!C402,"")</f>
        <v/>
      </c>
      <c r="D396" s="216" t="str">
        <f>IF(AND('2.报价结算清单'!$P402&gt;0,'2.报价结算清单'!$B402&lt;&gt;0,'2.报价结算清单'!D402&lt;&gt;0),'2.报价结算清单'!D402,"")</f>
        <v/>
      </c>
      <c r="E396" s="216" t="str">
        <f>IF(AND('2.报价结算清单'!$P402&gt;0,'2.报价结算清单'!$B402&lt;&gt;0,'2.报价结算清单'!E402&lt;&gt;0),'2.报价结算清单'!E402,"")</f>
        <v/>
      </c>
      <c r="F396" s="233" t="str">
        <f>_xlfn.IFNA(IF($A396="","",IF(VLOOKUP($A396,'3.框架内物料'!$A:$I,2,0)="","",VLOOKUP($A396,'3.框架内物料'!$A:$I,2,0))),"")</f>
        <v/>
      </c>
      <c r="G396" s="214" t="str">
        <f>IF(AND('2.报价结算清单'!$P402&gt;0,'2.报价结算清单'!$B402&lt;&gt;0,'2.报价结算清单'!H402&lt;&gt;0),'2.报价结算清单'!H402,"")</f>
        <v/>
      </c>
      <c r="H396" s="234" t="str">
        <f>IF(AND('2.报价结算清单'!$P402&gt;0,'2.报价结算清单'!$B402&lt;&gt;0,'2.报价结算清单'!$F402&lt;&gt;0),'2.报价结算清单'!J402,"")</f>
        <v/>
      </c>
      <c r="I396" s="233" t="str">
        <f>IF(AND('2.报价结算清单'!$P402&gt;0,'2.报价结算清单'!$B402&lt;&gt;0,'2.报价结算清单'!$F402&lt;&gt;0),'2.报价结算清单'!L402,"")</f>
        <v/>
      </c>
      <c r="J396" s="233" t="str">
        <f>IF(AND('2.报价结算清单'!$P402&gt;0,'2.报价结算清单'!$B402&lt;&gt;0,'2.报价结算清单'!I402&lt;&gt;0),'2.报价结算清单'!I402,"")</f>
        <v/>
      </c>
      <c r="K396" s="233" t="str">
        <f>IF(AND('2.报价结算清单'!$P402&gt;0,'2.报价结算清单'!$B402&lt;&gt;0,'2.报价结算清单'!$F402&lt;&gt;0),'2.报价结算清单'!N402,"")</f>
        <v/>
      </c>
      <c r="L396" s="233" t="str">
        <f>IF(AND('2.报价结算清单'!$P402&gt;0,'2.报价结算清单'!$B402&lt;&gt;0,'2.报价结算清单'!I402&lt;&gt;0),"天","")</f>
        <v/>
      </c>
      <c r="M396" s="236" t="str">
        <f t="shared" si="16"/>
        <v/>
      </c>
      <c r="N396" s="216" t="str">
        <f t="shared" si="17"/>
        <v/>
      </c>
      <c r="O396" s="216" t="str">
        <f>IF(AND('2.报价结算清单'!$P402&gt;0,'2.报价结算清单'!$B402&lt;&gt;0,'2.报价结算清单'!S402&lt;&gt;0),'2.报价结算清单'!S402,"")</f>
        <v/>
      </c>
      <c r="P396" s="216" t="str">
        <f>IF(AND('2.报价结算清单'!$P402&gt;0,'2.报价结算清单'!$B402&lt;&gt;0,'2.报价结算清单'!T402&lt;&gt;0),'2.报价结算清单'!T402,"")</f>
        <v/>
      </c>
      <c r="Q396" s="216" t="str">
        <f>IF(F396="",J396,VLOOKUP(F396,框架条目清单!A:K,4,FALSE))</f>
        <v/>
      </c>
      <c r="R396" s="237" t="str">
        <f>IF($A396="","",'2.报价结算清单'!$K$86)</f>
        <v/>
      </c>
      <c r="S396" s="236" t="str">
        <f>IF($A396="","",'2.报价结算清单'!$E$86)</f>
        <v/>
      </c>
      <c r="T396" s="216" t="str">
        <f>IF(F396="","",VLOOKUP(F396,框架条目清单!A:K,7,FALSE))</f>
        <v/>
      </c>
      <c r="U396" s="216" t="str">
        <f>IF(F396="","",VLOOKUP(F396,框架条目清单!A:K,8,FALSE))</f>
        <v/>
      </c>
      <c r="V396" s="216" t="str">
        <f>IF(F396="","",VLOOKUP(F396,框架条目清单!A:K,9,FALSE))</f>
        <v/>
      </c>
    </row>
    <row r="397" spans="1:22">
      <c r="A397" s="216" t="str">
        <f>IF(AND('2.报价结算清单'!$P403&gt;0,'2.报价结算清单'!$B403&lt;&gt;0,'2.报价结算清单'!$F403&lt;&gt;0),'2.报价结算清单'!$F403,"")</f>
        <v/>
      </c>
      <c r="B397" s="216" t="str">
        <f>_xlfn.IFNA(VLOOKUP(A397,'3.框架内物料'!$A:$I,3,0),A397)</f>
        <v/>
      </c>
      <c r="C397" s="216" t="str">
        <f>IF(AND('2.报价结算清单'!$P403&gt;0,'2.报价结算清单'!$B403&lt;&gt;0,'2.报价结算清单'!C403&lt;&gt;0),'2.报价结算清单'!C403,"")</f>
        <v/>
      </c>
      <c r="D397" s="216" t="str">
        <f>IF(AND('2.报价结算清单'!$P403&gt;0,'2.报价结算清单'!$B403&lt;&gt;0,'2.报价结算清单'!D403&lt;&gt;0),'2.报价结算清单'!D403,"")</f>
        <v/>
      </c>
      <c r="E397" s="216" t="str">
        <f>IF(AND('2.报价结算清单'!$P403&gt;0,'2.报价结算清单'!$B403&lt;&gt;0,'2.报价结算清单'!E403&lt;&gt;0),'2.报价结算清单'!E403,"")</f>
        <v/>
      </c>
      <c r="F397" s="233" t="str">
        <f>_xlfn.IFNA(IF($A397="","",IF(VLOOKUP($A397,'3.框架内物料'!$A:$I,2,0)="","",VLOOKUP($A397,'3.框架内物料'!$A:$I,2,0))),"")</f>
        <v/>
      </c>
      <c r="G397" s="214" t="str">
        <f>IF(AND('2.报价结算清单'!$P403&gt;0,'2.报价结算清单'!$B403&lt;&gt;0,'2.报价结算清单'!H403&lt;&gt;0),'2.报价结算清单'!H403,"")</f>
        <v/>
      </c>
      <c r="H397" s="234" t="str">
        <f>IF(AND('2.报价结算清单'!$P403&gt;0,'2.报价结算清单'!$B403&lt;&gt;0,'2.报价结算清单'!$F403&lt;&gt;0),'2.报价结算清单'!J403,"")</f>
        <v/>
      </c>
      <c r="I397" s="233" t="str">
        <f>IF(AND('2.报价结算清单'!$P403&gt;0,'2.报价结算清单'!$B403&lt;&gt;0,'2.报价结算清单'!$F403&lt;&gt;0),'2.报价结算清单'!L403,"")</f>
        <v/>
      </c>
      <c r="J397" s="233" t="str">
        <f>IF(AND('2.报价结算清单'!$P403&gt;0,'2.报价结算清单'!$B403&lt;&gt;0,'2.报价结算清单'!I403&lt;&gt;0),'2.报价结算清单'!I403,"")</f>
        <v/>
      </c>
      <c r="K397" s="233" t="str">
        <f>IF(AND('2.报价结算清单'!$P403&gt;0,'2.报价结算清单'!$B403&lt;&gt;0,'2.报价结算清单'!$F403&lt;&gt;0),'2.报价结算清单'!N403,"")</f>
        <v/>
      </c>
      <c r="L397" s="233" t="str">
        <f>IF(AND('2.报价结算清单'!$P403&gt;0,'2.报价结算清单'!$B403&lt;&gt;0,'2.报价结算清单'!I403&lt;&gt;0),"天","")</f>
        <v/>
      </c>
      <c r="M397" s="236" t="str">
        <f t="shared" si="16"/>
        <v/>
      </c>
      <c r="N397" s="216" t="str">
        <f t="shared" si="17"/>
        <v/>
      </c>
      <c r="O397" s="216" t="str">
        <f>IF(AND('2.报价结算清单'!$P403&gt;0,'2.报价结算清单'!$B403&lt;&gt;0,'2.报价结算清单'!S403&lt;&gt;0),'2.报价结算清单'!S403,"")</f>
        <v/>
      </c>
      <c r="P397" s="216" t="str">
        <f>IF(AND('2.报价结算清单'!$P403&gt;0,'2.报价结算清单'!$B403&lt;&gt;0,'2.报价结算清单'!T403&lt;&gt;0),'2.报价结算清单'!T403,"")</f>
        <v/>
      </c>
      <c r="Q397" s="216" t="str">
        <f>IF(F397="",J397,VLOOKUP(F397,框架条目清单!A:K,4,FALSE))</f>
        <v/>
      </c>
      <c r="R397" s="237" t="str">
        <f>IF($A397="","",'2.报价结算清单'!$K$86)</f>
        <v/>
      </c>
      <c r="S397" s="236" t="str">
        <f>IF($A397="","",'2.报价结算清单'!$E$86)</f>
        <v/>
      </c>
      <c r="T397" s="216" t="str">
        <f>IF(F397="","",VLOOKUP(F397,框架条目清单!A:K,7,FALSE))</f>
        <v/>
      </c>
      <c r="U397" s="216" t="str">
        <f>IF(F397="","",VLOOKUP(F397,框架条目清单!A:K,8,FALSE))</f>
        <v/>
      </c>
      <c r="V397" s="216" t="str">
        <f>IF(F397="","",VLOOKUP(F397,框架条目清单!A:K,9,FALSE))</f>
        <v/>
      </c>
    </row>
    <row r="398" spans="1:22">
      <c r="A398" s="216" t="str">
        <f>IF(AND('2.报价结算清单'!$P404&gt;0,'2.报价结算清单'!$B404&lt;&gt;0,'2.报价结算清单'!$F404&lt;&gt;0),'2.报价结算清单'!$F404,"")</f>
        <v/>
      </c>
      <c r="B398" s="216" t="str">
        <f>_xlfn.IFNA(VLOOKUP(A398,'3.框架内物料'!$A:$I,3,0),A398)</f>
        <v/>
      </c>
      <c r="C398" s="216" t="str">
        <f>IF(AND('2.报价结算清单'!$P404&gt;0,'2.报价结算清单'!$B404&lt;&gt;0,'2.报价结算清单'!C404&lt;&gt;0),'2.报价结算清单'!C404,"")</f>
        <v/>
      </c>
      <c r="D398" s="216" t="str">
        <f>IF(AND('2.报价结算清单'!$P404&gt;0,'2.报价结算清单'!$B404&lt;&gt;0,'2.报价结算清单'!D404&lt;&gt;0),'2.报价结算清单'!D404,"")</f>
        <v/>
      </c>
      <c r="E398" s="216" t="str">
        <f>IF(AND('2.报价结算清单'!$P404&gt;0,'2.报价结算清单'!$B404&lt;&gt;0,'2.报价结算清单'!E404&lt;&gt;0),'2.报价结算清单'!E404,"")</f>
        <v/>
      </c>
      <c r="F398" s="233" t="str">
        <f>_xlfn.IFNA(IF($A398="","",IF(VLOOKUP($A398,'3.框架内物料'!$A:$I,2,0)="","",VLOOKUP($A398,'3.框架内物料'!$A:$I,2,0))),"")</f>
        <v/>
      </c>
      <c r="G398" s="214" t="str">
        <f>IF(AND('2.报价结算清单'!$P404&gt;0,'2.报价结算清单'!$B404&lt;&gt;0,'2.报价结算清单'!H404&lt;&gt;0),'2.报价结算清单'!H404,"")</f>
        <v/>
      </c>
      <c r="H398" s="234" t="str">
        <f>IF(AND('2.报价结算清单'!$P404&gt;0,'2.报价结算清单'!$B404&lt;&gt;0,'2.报价结算清单'!$F404&lt;&gt;0),'2.报价结算清单'!J404,"")</f>
        <v/>
      </c>
      <c r="I398" s="233" t="str">
        <f>IF(AND('2.报价结算清单'!$P404&gt;0,'2.报价结算清单'!$B404&lt;&gt;0,'2.报价结算清单'!$F404&lt;&gt;0),'2.报价结算清单'!L404,"")</f>
        <v/>
      </c>
      <c r="J398" s="233" t="str">
        <f>IF(AND('2.报价结算清单'!$P404&gt;0,'2.报价结算清单'!$B404&lt;&gt;0,'2.报价结算清单'!I404&lt;&gt;0),'2.报价结算清单'!I404,"")</f>
        <v/>
      </c>
      <c r="K398" s="233" t="str">
        <f>IF(AND('2.报价结算清单'!$P404&gt;0,'2.报价结算清单'!$B404&lt;&gt;0,'2.报价结算清单'!$F404&lt;&gt;0),'2.报价结算清单'!N404,"")</f>
        <v/>
      </c>
      <c r="L398" s="233" t="str">
        <f>IF(AND('2.报价结算清单'!$P404&gt;0,'2.报价结算清单'!$B404&lt;&gt;0,'2.报价结算清单'!I404&lt;&gt;0),"天","")</f>
        <v/>
      </c>
      <c r="M398" s="236" t="str">
        <f t="shared" si="16"/>
        <v/>
      </c>
      <c r="N398" s="216" t="str">
        <f t="shared" si="17"/>
        <v/>
      </c>
      <c r="O398" s="216" t="str">
        <f>IF(AND('2.报价结算清单'!$P404&gt;0,'2.报价结算清单'!$B404&lt;&gt;0,'2.报价结算清单'!S404&lt;&gt;0),'2.报价结算清单'!S404,"")</f>
        <v/>
      </c>
      <c r="P398" s="216" t="str">
        <f>IF(AND('2.报价结算清单'!$P404&gt;0,'2.报价结算清单'!$B404&lt;&gt;0,'2.报价结算清单'!T404&lt;&gt;0),'2.报价结算清单'!T404,"")</f>
        <v/>
      </c>
      <c r="Q398" s="216" t="str">
        <f>IF(F398="",J398,VLOOKUP(F398,框架条目清单!A:K,4,FALSE))</f>
        <v/>
      </c>
      <c r="R398" s="237" t="str">
        <f>IF($A398="","",'2.报价结算清单'!$K$86)</f>
        <v/>
      </c>
      <c r="S398" s="236" t="str">
        <f>IF($A398="","",'2.报价结算清单'!$E$86)</f>
        <v/>
      </c>
      <c r="T398" s="216" t="str">
        <f>IF(F398="","",VLOOKUP(F398,框架条目清单!A:K,7,FALSE))</f>
        <v/>
      </c>
      <c r="U398" s="216" t="str">
        <f>IF(F398="","",VLOOKUP(F398,框架条目清单!A:K,8,FALSE))</f>
        <v/>
      </c>
      <c r="V398" s="216" t="str">
        <f>IF(F398="","",VLOOKUP(F398,框架条目清单!A:K,9,FALSE))</f>
        <v/>
      </c>
    </row>
    <row r="399" spans="1:22">
      <c r="A399" s="216" t="str">
        <f>IF(AND('2.报价结算清单'!$P405&gt;0,'2.报价结算清单'!$B405&lt;&gt;0,'2.报价结算清单'!$F405&lt;&gt;0),'2.报价结算清单'!$F405,"")</f>
        <v/>
      </c>
      <c r="B399" s="216" t="str">
        <f>_xlfn.IFNA(VLOOKUP(A399,'3.框架内物料'!$A:$I,3,0),A399)</f>
        <v/>
      </c>
      <c r="C399" s="216" t="str">
        <f>IF(AND('2.报价结算清单'!$P405&gt;0,'2.报价结算清单'!$B405&lt;&gt;0,'2.报价结算清单'!C405&lt;&gt;0),'2.报价结算清单'!C405,"")</f>
        <v/>
      </c>
      <c r="D399" s="216" t="str">
        <f>IF(AND('2.报价结算清单'!$P405&gt;0,'2.报价结算清单'!$B405&lt;&gt;0,'2.报价结算清单'!D405&lt;&gt;0),'2.报价结算清单'!D405,"")</f>
        <v/>
      </c>
      <c r="E399" s="216" t="str">
        <f>IF(AND('2.报价结算清单'!$P405&gt;0,'2.报价结算清单'!$B405&lt;&gt;0,'2.报价结算清单'!E405&lt;&gt;0),'2.报价结算清单'!E405,"")</f>
        <v/>
      </c>
      <c r="F399" s="233" t="str">
        <f>_xlfn.IFNA(IF($A399="","",IF(VLOOKUP($A399,'3.框架内物料'!$A:$I,2,0)="","",VLOOKUP($A399,'3.框架内物料'!$A:$I,2,0))),"")</f>
        <v/>
      </c>
      <c r="G399" s="214" t="str">
        <f>IF(AND('2.报价结算清单'!$P405&gt;0,'2.报价结算清单'!$B405&lt;&gt;0,'2.报价结算清单'!H405&lt;&gt;0),'2.报价结算清单'!H405,"")</f>
        <v/>
      </c>
      <c r="H399" s="234" t="str">
        <f>IF(AND('2.报价结算清单'!$P405&gt;0,'2.报价结算清单'!$B405&lt;&gt;0,'2.报价结算清单'!$F405&lt;&gt;0),'2.报价结算清单'!J405,"")</f>
        <v/>
      </c>
      <c r="I399" s="233" t="str">
        <f>IF(AND('2.报价结算清单'!$P405&gt;0,'2.报价结算清单'!$B405&lt;&gt;0,'2.报价结算清单'!$F405&lt;&gt;0),'2.报价结算清单'!L405,"")</f>
        <v/>
      </c>
      <c r="J399" s="233" t="str">
        <f>IF(AND('2.报价结算清单'!$P405&gt;0,'2.报价结算清单'!$B405&lt;&gt;0,'2.报价结算清单'!I405&lt;&gt;0),'2.报价结算清单'!I405,"")</f>
        <v/>
      </c>
      <c r="K399" s="233" t="str">
        <f>IF(AND('2.报价结算清单'!$P405&gt;0,'2.报价结算清单'!$B405&lt;&gt;0,'2.报价结算清单'!$F405&lt;&gt;0),'2.报价结算清单'!N405,"")</f>
        <v/>
      </c>
      <c r="L399" s="233" t="str">
        <f>IF(AND('2.报价结算清单'!$P405&gt;0,'2.报价结算清单'!$B405&lt;&gt;0,'2.报价结算清单'!I405&lt;&gt;0),"天","")</f>
        <v/>
      </c>
      <c r="M399" s="236" t="str">
        <f t="shared" si="16"/>
        <v/>
      </c>
      <c r="N399" s="216" t="str">
        <f t="shared" si="17"/>
        <v/>
      </c>
      <c r="O399" s="216" t="str">
        <f>IF(AND('2.报价结算清单'!$P405&gt;0,'2.报价结算清单'!$B405&lt;&gt;0,'2.报价结算清单'!S405&lt;&gt;0),'2.报价结算清单'!S405,"")</f>
        <v/>
      </c>
      <c r="P399" s="216" t="str">
        <f>IF(AND('2.报价结算清单'!$P405&gt;0,'2.报价结算清单'!$B405&lt;&gt;0,'2.报价结算清单'!T405&lt;&gt;0),'2.报价结算清单'!T405,"")</f>
        <v/>
      </c>
      <c r="Q399" s="216" t="str">
        <f>IF(F399="",J399,VLOOKUP(F399,框架条目清单!A:K,4,FALSE))</f>
        <v/>
      </c>
      <c r="R399" s="237" t="str">
        <f>IF($A399="","",'2.报价结算清单'!$K$86)</f>
        <v/>
      </c>
      <c r="S399" s="236" t="str">
        <f>IF($A399="","",'2.报价结算清单'!$E$86)</f>
        <v/>
      </c>
      <c r="T399" s="216" t="str">
        <f>IF(F399="","",VLOOKUP(F399,框架条目清单!A:K,7,FALSE))</f>
        <v/>
      </c>
      <c r="U399" s="216" t="str">
        <f>IF(F399="","",VLOOKUP(F399,框架条目清单!A:K,8,FALSE))</f>
        <v/>
      </c>
      <c r="V399" s="216" t="str">
        <f>IF(F399="","",VLOOKUP(F399,框架条目清单!A:K,9,FALSE))</f>
        <v/>
      </c>
    </row>
    <row r="400" spans="1:22">
      <c r="A400" s="216" t="str">
        <f>IF(AND('2.报价结算清单'!$P406&gt;0,'2.报价结算清单'!$B406&lt;&gt;0,'2.报价结算清单'!$F406&lt;&gt;0),'2.报价结算清单'!$F406,"")</f>
        <v/>
      </c>
      <c r="B400" s="216" t="str">
        <f>_xlfn.IFNA(VLOOKUP(A400,'3.框架内物料'!$A:$I,3,0),A400)</f>
        <v/>
      </c>
      <c r="C400" s="216" t="str">
        <f>IF(AND('2.报价结算清单'!$P406&gt;0,'2.报价结算清单'!$B406&lt;&gt;0,'2.报价结算清单'!C406&lt;&gt;0),'2.报价结算清单'!C406,"")</f>
        <v/>
      </c>
      <c r="D400" s="216" t="str">
        <f>IF(AND('2.报价结算清单'!$P406&gt;0,'2.报价结算清单'!$B406&lt;&gt;0,'2.报价结算清单'!D406&lt;&gt;0),'2.报价结算清单'!D406,"")</f>
        <v/>
      </c>
      <c r="E400" s="216" t="str">
        <f>IF(AND('2.报价结算清单'!$P406&gt;0,'2.报价结算清单'!$B406&lt;&gt;0,'2.报价结算清单'!E406&lt;&gt;0),'2.报价结算清单'!E406,"")</f>
        <v/>
      </c>
      <c r="F400" s="233" t="str">
        <f>_xlfn.IFNA(IF($A400="","",IF(VLOOKUP($A400,'3.框架内物料'!$A:$I,2,0)="","",VLOOKUP($A400,'3.框架内物料'!$A:$I,2,0))),"")</f>
        <v/>
      </c>
      <c r="G400" s="214" t="str">
        <f>IF(AND('2.报价结算清单'!$P406&gt;0,'2.报价结算清单'!$B406&lt;&gt;0,'2.报价结算清单'!H406&lt;&gt;0),'2.报价结算清单'!H406,"")</f>
        <v/>
      </c>
      <c r="H400" s="234" t="str">
        <f>IF(AND('2.报价结算清单'!$P406&gt;0,'2.报价结算清单'!$B406&lt;&gt;0,'2.报价结算清单'!$F406&lt;&gt;0),'2.报价结算清单'!J406,"")</f>
        <v/>
      </c>
      <c r="I400" s="233" t="str">
        <f>IF(AND('2.报价结算清单'!$P406&gt;0,'2.报价结算清单'!$B406&lt;&gt;0,'2.报价结算清单'!$F406&lt;&gt;0),'2.报价结算清单'!L406,"")</f>
        <v/>
      </c>
      <c r="J400" s="233" t="str">
        <f>IF(AND('2.报价结算清单'!$P406&gt;0,'2.报价结算清单'!$B406&lt;&gt;0,'2.报价结算清单'!I406&lt;&gt;0),'2.报价结算清单'!I406,"")</f>
        <v/>
      </c>
      <c r="K400" s="233" t="str">
        <f>IF(AND('2.报价结算清单'!$P406&gt;0,'2.报价结算清单'!$B406&lt;&gt;0,'2.报价结算清单'!$F406&lt;&gt;0),'2.报价结算清单'!N406,"")</f>
        <v/>
      </c>
      <c r="L400" s="233" t="str">
        <f>IF(AND('2.报价结算清单'!$P406&gt;0,'2.报价结算清单'!$B406&lt;&gt;0,'2.报价结算清单'!I406&lt;&gt;0),"天","")</f>
        <v/>
      </c>
      <c r="M400" s="236" t="str">
        <f t="shared" si="16"/>
        <v/>
      </c>
      <c r="N400" s="216" t="str">
        <f t="shared" si="17"/>
        <v/>
      </c>
      <c r="O400" s="216" t="str">
        <f>IF(AND('2.报价结算清单'!$P406&gt;0,'2.报价结算清单'!$B406&lt;&gt;0,'2.报价结算清单'!S406&lt;&gt;0),'2.报价结算清单'!S406,"")</f>
        <v/>
      </c>
      <c r="P400" s="216" t="str">
        <f>IF(AND('2.报价结算清单'!$P406&gt;0,'2.报价结算清单'!$B406&lt;&gt;0,'2.报价结算清单'!T406&lt;&gt;0),'2.报价结算清单'!T406,"")</f>
        <v/>
      </c>
      <c r="Q400" s="216" t="str">
        <f>IF(F400="",J400,VLOOKUP(F400,框架条目清单!A:K,4,FALSE))</f>
        <v/>
      </c>
      <c r="R400" s="237" t="str">
        <f>IF($A400="","",'2.报价结算清单'!$K$86)</f>
        <v/>
      </c>
      <c r="S400" s="236" t="str">
        <f>IF($A400="","",'2.报价结算清单'!$E$86)</f>
        <v/>
      </c>
      <c r="T400" s="216" t="str">
        <f>IF(F400="","",VLOOKUP(F400,框架条目清单!A:K,7,FALSE))</f>
        <v/>
      </c>
      <c r="U400" s="216" t="str">
        <f>IF(F400="","",VLOOKUP(F400,框架条目清单!A:K,8,FALSE))</f>
        <v/>
      </c>
      <c r="V400" s="216" t="str">
        <f>IF(F400="","",VLOOKUP(F400,框架条目清单!A:K,9,FALSE))</f>
        <v/>
      </c>
    </row>
    <row r="401" spans="1:22">
      <c r="A401" s="216" t="str">
        <f>IF(AND('2.报价结算清单'!$P407&gt;0,'2.报价结算清单'!$B407&lt;&gt;0,'2.报价结算清单'!$F407&lt;&gt;0),'2.报价结算清单'!$F407,"")</f>
        <v/>
      </c>
      <c r="B401" s="216" t="str">
        <f>_xlfn.IFNA(VLOOKUP(A401,'3.框架内物料'!$A:$I,3,0),A401)</f>
        <v/>
      </c>
      <c r="C401" s="216" t="str">
        <f>IF(AND('2.报价结算清单'!$P407&gt;0,'2.报价结算清单'!$B407&lt;&gt;0,'2.报价结算清单'!C407&lt;&gt;0),'2.报价结算清单'!C407,"")</f>
        <v/>
      </c>
      <c r="D401" s="216" t="str">
        <f>IF(AND('2.报价结算清单'!$P407&gt;0,'2.报价结算清单'!$B407&lt;&gt;0,'2.报价结算清单'!D407&lt;&gt;0),'2.报价结算清单'!D407,"")</f>
        <v/>
      </c>
      <c r="E401" s="216" t="str">
        <f>IF(AND('2.报价结算清单'!$P407&gt;0,'2.报价结算清单'!$B407&lt;&gt;0,'2.报价结算清单'!E407&lt;&gt;0),'2.报价结算清单'!E407,"")</f>
        <v/>
      </c>
      <c r="F401" s="233" t="str">
        <f>_xlfn.IFNA(IF($A401="","",IF(VLOOKUP($A401,'3.框架内物料'!$A:$I,2,0)="","",VLOOKUP($A401,'3.框架内物料'!$A:$I,2,0))),"")</f>
        <v/>
      </c>
      <c r="G401" s="214" t="str">
        <f>IF(AND('2.报价结算清单'!$P407&gt;0,'2.报价结算清单'!$B407&lt;&gt;0,'2.报价结算清单'!H407&lt;&gt;0),'2.报价结算清单'!H407,"")</f>
        <v/>
      </c>
      <c r="H401" s="234" t="str">
        <f>IF(AND('2.报价结算清单'!$P407&gt;0,'2.报价结算清单'!$B407&lt;&gt;0,'2.报价结算清单'!$F407&lt;&gt;0),'2.报价结算清单'!J407,"")</f>
        <v/>
      </c>
      <c r="I401" s="233" t="str">
        <f>IF(AND('2.报价结算清单'!$P407&gt;0,'2.报价结算清单'!$B407&lt;&gt;0,'2.报价结算清单'!$F407&lt;&gt;0),'2.报价结算清单'!L407,"")</f>
        <v/>
      </c>
      <c r="J401" s="233" t="str">
        <f>IF(AND('2.报价结算清单'!$P407&gt;0,'2.报价结算清单'!$B407&lt;&gt;0,'2.报价结算清单'!I407&lt;&gt;0),'2.报价结算清单'!I407,"")</f>
        <v/>
      </c>
      <c r="K401" s="233" t="str">
        <f>IF(AND('2.报价结算清单'!$P407&gt;0,'2.报价结算清单'!$B407&lt;&gt;0,'2.报价结算清单'!$F407&lt;&gt;0),'2.报价结算清单'!N407,"")</f>
        <v/>
      </c>
      <c r="L401" s="233" t="str">
        <f>IF(AND('2.报价结算清单'!$P407&gt;0,'2.报价结算清单'!$B407&lt;&gt;0,'2.报价结算清单'!I407&lt;&gt;0),"天","")</f>
        <v/>
      </c>
      <c r="M401" s="236" t="str">
        <f t="shared" si="16"/>
        <v/>
      </c>
      <c r="N401" s="216" t="str">
        <f t="shared" si="17"/>
        <v/>
      </c>
      <c r="O401" s="216" t="str">
        <f>IF(AND('2.报价结算清单'!$P407&gt;0,'2.报价结算清单'!$B407&lt;&gt;0,'2.报价结算清单'!S407&lt;&gt;0),'2.报价结算清单'!S407,"")</f>
        <v/>
      </c>
      <c r="P401" s="216" t="str">
        <f>IF(AND('2.报价结算清单'!$P407&gt;0,'2.报价结算清单'!$B407&lt;&gt;0,'2.报价结算清单'!T407&lt;&gt;0),'2.报价结算清单'!T407,"")</f>
        <v/>
      </c>
      <c r="Q401" s="216" t="str">
        <f>IF(F401="",J401,VLOOKUP(F401,框架条目清单!A:K,4,FALSE))</f>
        <v/>
      </c>
      <c r="R401" s="237" t="str">
        <f>IF($A401="","",'2.报价结算清单'!$K$86)</f>
        <v/>
      </c>
      <c r="S401" s="236" t="str">
        <f>IF($A401="","",'2.报价结算清单'!$E$86)</f>
        <v/>
      </c>
      <c r="T401" s="216" t="str">
        <f>IF(F401="","",VLOOKUP(F401,框架条目清单!A:K,7,FALSE))</f>
        <v/>
      </c>
      <c r="U401" s="216" t="str">
        <f>IF(F401="","",VLOOKUP(F401,框架条目清单!A:K,8,FALSE))</f>
        <v/>
      </c>
      <c r="V401" s="216" t="str">
        <f>IF(F401="","",VLOOKUP(F401,框架条目清单!A:K,9,FALSE))</f>
        <v/>
      </c>
    </row>
    <row r="402" spans="1:22">
      <c r="A402" s="216" t="str">
        <f>IF(AND('2.报价结算清单'!$P408&gt;0,'2.报价结算清单'!$B408&lt;&gt;0,'2.报价结算清单'!$F408&lt;&gt;0),'2.报价结算清单'!$F408,"")</f>
        <v/>
      </c>
      <c r="B402" s="216" t="str">
        <f>_xlfn.IFNA(VLOOKUP(A402,'3.框架内物料'!$A:$I,3,0),A402)</f>
        <v/>
      </c>
      <c r="C402" s="216" t="str">
        <f>IF(AND('2.报价结算清单'!$P408&gt;0,'2.报价结算清单'!$B408&lt;&gt;0,'2.报价结算清单'!C408&lt;&gt;0),'2.报价结算清单'!C408,"")</f>
        <v/>
      </c>
      <c r="D402" s="216" t="str">
        <f>IF(AND('2.报价结算清单'!$P408&gt;0,'2.报价结算清单'!$B408&lt;&gt;0,'2.报价结算清单'!D408&lt;&gt;0),'2.报价结算清单'!D408,"")</f>
        <v/>
      </c>
      <c r="E402" s="216" t="str">
        <f>IF(AND('2.报价结算清单'!$P408&gt;0,'2.报价结算清单'!$B408&lt;&gt;0,'2.报价结算清单'!E408&lt;&gt;0),'2.报价结算清单'!E408,"")</f>
        <v/>
      </c>
      <c r="F402" s="233" t="str">
        <f>_xlfn.IFNA(IF($A402="","",IF(VLOOKUP($A402,'3.框架内物料'!$A:$I,2,0)="","",VLOOKUP($A402,'3.框架内物料'!$A:$I,2,0))),"")</f>
        <v/>
      </c>
      <c r="G402" s="214" t="str">
        <f>IF(AND('2.报价结算清单'!$P408&gt;0,'2.报价结算清单'!$B408&lt;&gt;0,'2.报价结算清单'!H408&lt;&gt;0),'2.报价结算清单'!H408,"")</f>
        <v/>
      </c>
      <c r="H402" s="234" t="str">
        <f>IF(AND('2.报价结算清单'!$P408&gt;0,'2.报价结算清单'!$B408&lt;&gt;0,'2.报价结算清单'!$F408&lt;&gt;0),'2.报价结算清单'!J408,"")</f>
        <v/>
      </c>
      <c r="I402" s="233" t="str">
        <f>IF(AND('2.报价结算清单'!$P408&gt;0,'2.报价结算清单'!$B408&lt;&gt;0,'2.报价结算清单'!$F408&lt;&gt;0),'2.报价结算清单'!L408,"")</f>
        <v/>
      </c>
      <c r="J402" s="233" t="str">
        <f>IF(AND('2.报价结算清单'!$P408&gt;0,'2.报价结算清单'!$B408&lt;&gt;0,'2.报价结算清单'!I408&lt;&gt;0),'2.报价结算清单'!I408,"")</f>
        <v/>
      </c>
      <c r="K402" s="233" t="str">
        <f>IF(AND('2.报价结算清单'!$P408&gt;0,'2.报价结算清单'!$B408&lt;&gt;0,'2.报价结算清单'!$F408&lt;&gt;0),'2.报价结算清单'!N408,"")</f>
        <v/>
      </c>
      <c r="L402" s="233" t="str">
        <f>IF(AND('2.报价结算清单'!$P408&gt;0,'2.报价结算清单'!$B408&lt;&gt;0,'2.报价结算清单'!I408&lt;&gt;0),"天","")</f>
        <v/>
      </c>
      <c r="M402" s="236" t="str">
        <f t="shared" si="16"/>
        <v/>
      </c>
      <c r="N402" s="216" t="str">
        <f t="shared" si="17"/>
        <v/>
      </c>
      <c r="O402" s="216" t="str">
        <f>IF(AND('2.报价结算清单'!$P408&gt;0,'2.报价结算清单'!$B408&lt;&gt;0,'2.报价结算清单'!S408&lt;&gt;0),'2.报价结算清单'!S408,"")</f>
        <v/>
      </c>
      <c r="P402" s="216" t="str">
        <f>IF(AND('2.报价结算清单'!$P408&gt;0,'2.报价结算清单'!$B408&lt;&gt;0,'2.报价结算清单'!T408&lt;&gt;0),'2.报价结算清单'!T408,"")</f>
        <v/>
      </c>
      <c r="Q402" s="216" t="str">
        <f>IF(F402="",J402,VLOOKUP(F402,框架条目清单!A:K,4,FALSE))</f>
        <v/>
      </c>
      <c r="R402" s="237" t="str">
        <f>IF($A402="","",'2.报价结算清单'!$K$86)</f>
        <v/>
      </c>
      <c r="S402" s="236" t="str">
        <f>IF($A402="","",'2.报价结算清单'!$E$86)</f>
        <v/>
      </c>
      <c r="T402" s="216" t="str">
        <f>IF(F402="","",VLOOKUP(F402,框架条目清单!A:K,7,FALSE))</f>
        <v/>
      </c>
      <c r="U402" s="216" t="str">
        <f>IF(F402="","",VLOOKUP(F402,框架条目清单!A:K,8,FALSE))</f>
        <v/>
      </c>
      <c r="V402" s="216" t="str">
        <f>IF(F402="","",VLOOKUP(F402,框架条目清单!A:K,9,FALSE))</f>
        <v/>
      </c>
    </row>
    <row r="403" spans="1:22">
      <c r="A403" s="216" t="str">
        <f>IF(AND('2.报价结算清单'!$P409&gt;0,'2.报价结算清单'!$B409&lt;&gt;0,'2.报价结算清单'!$F409&lt;&gt;0),'2.报价结算清单'!$F409,"")</f>
        <v/>
      </c>
      <c r="B403" s="216" t="str">
        <f>_xlfn.IFNA(VLOOKUP(A403,'3.框架内物料'!$A:$I,3,0),A403)</f>
        <v/>
      </c>
      <c r="C403" s="216" t="str">
        <f>IF(AND('2.报价结算清单'!$P409&gt;0,'2.报价结算清单'!$B409&lt;&gt;0,'2.报价结算清单'!C409&lt;&gt;0),'2.报价结算清单'!C409,"")</f>
        <v/>
      </c>
      <c r="D403" s="216" t="str">
        <f>IF(AND('2.报价结算清单'!$P409&gt;0,'2.报价结算清单'!$B409&lt;&gt;0,'2.报价结算清单'!D409&lt;&gt;0),'2.报价结算清单'!D409,"")</f>
        <v/>
      </c>
      <c r="E403" s="216" t="str">
        <f>IF(AND('2.报价结算清单'!$P409&gt;0,'2.报价结算清单'!$B409&lt;&gt;0,'2.报价结算清单'!E409&lt;&gt;0),'2.报价结算清单'!E409,"")</f>
        <v/>
      </c>
      <c r="F403" s="233" t="str">
        <f>_xlfn.IFNA(IF($A403="","",IF(VLOOKUP($A403,'3.框架内物料'!$A:$I,2,0)="","",VLOOKUP($A403,'3.框架内物料'!$A:$I,2,0))),"")</f>
        <v/>
      </c>
      <c r="G403" s="214" t="str">
        <f>IF(AND('2.报价结算清单'!$P409&gt;0,'2.报价结算清单'!$B409&lt;&gt;0,'2.报价结算清单'!H409&lt;&gt;0),'2.报价结算清单'!H409,"")</f>
        <v/>
      </c>
      <c r="H403" s="234" t="str">
        <f>IF(AND('2.报价结算清单'!$P409&gt;0,'2.报价结算清单'!$B409&lt;&gt;0,'2.报价结算清单'!$F409&lt;&gt;0),'2.报价结算清单'!J409,"")</f>
        <v/>
      </c>
      <c r="I403" s="233" t="str">
        <f>IF(AND('2.报价结算清单'!$P409&gt;0,'2.报价结算清单'!$B409&lt;&gt;0,'2.报价结算清单'!$F409&lt;&gt;0),'2.报价结算清单'!L409,"")</f>
        <v/>
      </c>
      <c r="J403" s="233" t="str">
        <f>IF(AND('2.报价结算清单'!$P409&gt;0,'2.报价结算清单'!$B409&lt;&gt;0,'2.报价结算清单'!I409&lt;&gt;0),'2.报价结算清单'!I409,"")</f>
        <v/>
      </c>
      <c r="K403" s="233" t="str">
        <f>IF(AND('2.报价结算清单'!$P409&gt;0,'2.报价结算清单'!$B409&lt;&gt;0,'2.报价结算清单'!$F409&lt;&gt;0),'2.报价结算清单'!N409,"")</f>
        <v/>
      </c>
      <c r="L403" s="233" t="str">
        <f>IF(AND('2.报价结算清单'!$P409&gt;0,'2.报价结算清单'!$B409&lt;&gt;0,'2.报价结算清单'!I409&lt;&gt;0),"天","")</f>
        <v/>
      </c>
      <c r="M403" s="236" t="str">
        <f t="shared" si="16"/>
        <v/>
      </c>
      <c r="N403" s="216" t="str">
        <f t="shared" si="17"/>
        <v/>
      </c>
      <c r="O403" s="216" t="str">
        <f>IF(AND('2.报价结算清单'!$P409&gt;0,'2.报价结算清单'!$B409&lt;&gt;0,'2.报价结算清单'!S409&lt;&gt;0),'2.报价结算清单'!S409,"")</f>
        <v/>
      </c>
      <c r="P403" s="216" t="str">
        <f>IF(AND('2.报价结算清单'!$P409&gt;0,'2.报价结算清单'!$B409&lt;&gt;0,'2.报价结算清单'!T409&lt;&gt;0),'2.报价结算清单'!T409,"")</f>
        <v/>
      </c>
      <c r="Q403" s="216" t="str">
        <f>IF(F403="",J403,VLOOKUP(F403,框架条目清单!A:K,4,FALSE))</f>
        <v/>
      </c>
      <c r="R403" s="237" t="str">
        <f>IF($A403="","",'2.报价结算清单'!$K$86)</f>
        <v/>
      </c>
      <c r="S403" s="236" t="str">
        <f>IF($A403="","",'2.报价结算清单'!$E$86)</f>
        <v/>
      </c>
      <c r="T403" s="216" t="str">
        <f>IF(F403="","",VLOOKUP(F403,框架条目清单!A:K,7,FALSE))</f>
        <v/>
      </c>
      <c r="U403" s="216" t="str">
        <f>IF(F403="","",VLOOKUP(F403,框架条目清单!A:K,8,FALSE))</f>
        <v/>
      </c>
      <c r="V403" s="216" t="str">
        <f>IF(F403="","",VLOOKUP(F403,框架条目清单!A:K,9,FALSE))</f>
        <v/>
      </c>
    </row>
    <row r="404" spans="1:22">
      <c r="A404" s="216" t="str">
        <f>IF(AND('2.报价结算清单'!$P410&gt;0,'2.报价结算清单'!$B410&lt;&gt;0,'2.报价结算清单'!$F410&lt;&gt;0),'2.报价结算清单'!$F410,"")</f>
        <v/>
      </c>
      <c r="B404" s="216" t="str">
        <f>_xlfn.IFNA(VLOOKUP(A404,'3.框架内物料'!$A:$I,3,0),A404)</f>
        <v/>
      </c>
      <c r="C404" s="216" t="str">
        <f>IF(AND('2.报价结算清单'!$P410&gt;0,'2.报价结算清单'!$B410&lt;&gt;0,'2.报价结算清单'!C410&lt;&gt;0),'2.报价结算清单'!C410,"")</f>
        <v/>
      </c>
      <c r="D404" s="216" t="str">
        <f>IF(AND('2.报价结算清单'!$P410&gt;0,'2.报价结算清单'!$B410&lt;&gt;0,'2.报价结算清单'!D410&lt;&gt;0),'2.报价结算清单'!D410,"")</f>
        <v/>
      </c>
      <c r="E404" s="216" t="str">
        <f>IF(AND('2.报价结算清单'!$P410&gt;0,'2.报价结算清单'!$B410&lt;&gt;0,'2.报价结算清单'!E410&lt;&gt;0),'2.报价结算清单'!E410,"")</f>
        <v/>
      </c>
      <c r="F404" s="233" t="str">
        <f>_xlfn.IFNA(IF($A404="","",IF(VLOOKUP($A404,'3.框架内物料'!$A:$I,2,0)="","",VLOOKUP($A404,'3.框架内物料'!$A:$I,2,0))),"")</f>
        <v/>
      </c>
      <c r="G404" s="214" t="str">
        <f>IF(AND('2.报价结算清单'!$P410&gt;0,'2.报价结算清单'!$B410&lt;&gt;0,'2.报价结算清单'!H410&lt;&gt;0),'2.报价结算清单'!H410,"")</f>
        <v/>
      </c>
      <c r="H404" s="234" t="str">
        <f>IF(AND('2.报价结算清单'!$P410&gt;0,'2.报价结算清单'!$B410&lt;&gt;0,'2.报价结算清单'!$F410&lt;&gt;0),'2.报价结算清单'!J410,"")</f>
        <v/>
      </c>
      <c r="I404" s="233" t="str">
        <f>IF(AND('2.报价结算清单'!$P410&gt;0,'2.报价结算清单'!$B410&lt;&gt;0,'2.报价结算清单'!$F410&lt;&gt;0),'2.报价结算清单'!L410,"")</f>
        <v/>
      </c>
      <c r="J404" s="233" t="str">
        <f>IF(AND('2.报价结算清单'!$P410&gt;0,'2.报价结算清单'!$B410&lt;&gt;0,'2.报价结算清单'!I410&lt;&gt;0),'2.报价结算清单'!I410,"")</f>
        <v/>
      </c>
      <c r="K404" s="233" t="str">
        <f>IF(AND('2.报价结算清单'!$P410&gt;0,'2.报价结算清单'!$B410&lt;&gt;0,'2.报价结算清单'!$F410&lt;&gt;0),'2.报价结算清单'!N410,"")</f>
        <v/>
      </c>
      <c r="L404" s="233" t="str">
        <f>IF(AND('2.报价结算清单'!$P410&gt;0,'2.报价结算清单'!$B410&lt;&gt;0,'2.报价结算清单'!I410&lt;&gt;0),"天","")</f>
        <v/>
      </c>
      <c r="M404" s="236" t="str">
        <f t="shared" si="16"/>
        <v/>
      </c>
      <c r="N404" s="216" t="str">
        <f t="shared" si="17"/>
        <v/>
      </c>
      <c r="O404" s="216" t="str">
        <f>IF(AND('2.报价结算清单'!$P410&gt;0,'2.报价结算清单'!$B410&lt;&gt;0,'2.报价结算清单'!S410&lt;&gt;0),'2.报价结算清单'!S410,"")</f>
        <v/>
      </c>
      <c r="P404" s="216" t="str">
        <f>IF(AND('2.报价结算清单'!$P410&gt;0,'2.报价结算清单'!$B410&lt;&gt;0,'2.报价结算清单'!T410&lt;&gt;0),'2.报价结算清单'!T410,"")</f>
        <v/>
      </c>
      <c r="Q404" s="216" t="str">
        <f>IF(F404="",J404,VLOOKUP(F404,框架条目清单!A:K,4,FALSE))</f>
        <v/>
      </c>
      <c r="R404" s="237" t="str">
        <f>IF($A404="","",'2.报价结算清单'!$K$86)</f>
        <v/>
      </c>
      <c r="S404" s="236" t="str">
        <f>IF($A404="","",'2.报价结算清单'!$E$86)</f>
        <v/>
      </c>
      <c r="T404" s="216" t="str">
        <f>IF(F404="","",VLOOKUP(F404,框架条目清单!A:K,7,FALSE))</f>
        <v/>
      </c>
      <c r="U404" s="216" t="str">
        <f>IF(F404="","",VLOOKUP(F404,框架条目清单!A:K,8,FALSE))</f>
        <v/>
      </c>
      <c r="V404" s="216" t="str">
        <f>IF(F404="","",VLOOKUP(F404,框架条目清单!A:K,9,FALSE))</f>
        <v/>
      </c>
    </row>
    <row r="405" spans="1:22">
      <c r="A405" s="216" t="str">
        <f>IF(AND('2.报价结算清单'!$P411&gt;0,'2.报价结算清单'!$B411&lt;&gt;0,'2.报价结算清单'!$F411&lt;&gt;0),'2.报价结算清单'!$F411,"")</f>
        <v/>
      </c>
      <c r="B405" s="216" t="str">
        <f>_xlfn.IFNA(VLOOKUP(A405,'3.框架内物料'!$A:$I,3,0),A405)</f>
        <v/>
      </c>
      <c r="C405" s="216" t="str">
        <f>IF(AND('2.报价结算清单'!$P411&gt;0,'2.报价结算清单'!$B411&lt;&gt;0,'2.报价结算清单'!C411&lt;&gt;0),'2.报价结算清单'!C411,"")</f>
        <v/>
      </c>
      <c r="D405" s="216" t="str">
        <f>IF(AND('2.报价结算清单'!$P411&gt;0,'2.报价结算清单'!$B411&lt;&gt;0,'2.报价结算清单'!D411&lt;&gt;0),'2.报价结算清单'!D411,"")</f>
        <v/>
      </c>
      <c r="E405" s="216" t="str">
        <f>IF(AND('2.报价结算清单'!$P411&gt;0,'2.报价结算清单'!$B411&lt;&gt;0,'2.报价结算清单'!E411&lt;&gt;0),'2.报价结算清单'!E411,"")</f>
        <v/>
      </c>
      <c r="F405" s="233" t="str">
        <f>_xlfn.IFNA(IF($A405="","",IF(VLOOKUP($A405,'3.框架内物料'!$A:$I,2,0)="","",VLOOKUP($A405,'3.框架内物料'!$A:$I,2,0))),"")</f>
        <v/>
      </c>
      <c r="G405" s="214" t="str">
        <f>IF(AND('2.报价结算清单'!$P411&gt;0,'2.报价结算清单'!$B411&lt;&gt;0,'2.报价结算清单'!H411&lt;&gt;0),'2.报价结算清单'!H411,"")</f>
        <v/>
      </c>
      <c r="H405" s="234" t="str">
        <f>IF(AND('2.报价结算清单'!$P411&gt;0,'2.报价结算清单'!$B411&lt;&gt;0,'2.报价结算清单'!$F411&lt;&gt;0),'2.报价结算清单'!J411,"")</f>
        <v/>
      </c>
      <c r="I405" s="233" t="str">
        <f>IF(AND('2.报价结算清单'!$P411&gt;0,'2.报价结算清单'!$B411&lt;&gt;0,'2.报价结算清单'!$F411&lt;&gt;0),'2.报价结算清单'!L411,"")</f>
        <v/>
      </c>
      <c r="J405" s="233" t="str">
        <f>IF(AND('2.报价结算清单'!$P411&gt;0,'2.报价结算清单'!$B411&lt;&gt;0,'2.报价结算清单'!I411&lt;&gt;0),'2.报价结算清单'!I411,"")</f>
        <v/>
      </c>
      <c r="K405" s="233" t="str">
        <f>IF(AND('2.报价结算清单'!$P411&gt;0,'2.报价结算清单'!$B411&lt;&gt;0,'2.报价结算清单'!$F411&lt;&gt;0),'2.报价结算清单'!N411,"")</f>
        <v/>
      </c>
      <c r="L405" s="233" t="str">
        <f>IF(AND('2.报价结算清单'!$P411&gt;0,'2.报价结算清单'!$B411&lt;&gt;0,'2.报价结算清单'!I411&lt;&gt;0),"天","")</f>
        <v/>
      </c>
      <c r="M405" s="236" t="str">
        <f t="shared" si="16"/>
        <v/>
      </c>
      <c r="N405" s="216" t="str">
        <f t="shared" si="17"/>
        <v/>
      </c>
      <c r="O405" s="216" t="str">
        <f>IF(AND('2.报价结算清单'!$P411&gt;0,'2.报价结算清单'!$B411&lt;&gt;0,'2.报价结算清单'!S411&lt;&gt;0),'2.报价结算清单'!S411,"")</f>
        <v/>
      </c>
      <c r="P405" s="216" t="str">
        <f>IF(AND('2.报价结算清单'!$P411&gt;0,'2.报价结算清单'!$B411&lt;&gt;0,'2.报价结算清单'!T411&lt;&gt;0),'2.报价结算清单'!T411,"")</f>
        <v/>
      </c>
      <c r="Q405" s="216" t="str">
        <f>IF(F405="",J405,VLOOKUP(F405,框架条目清单!A:K,4,FALSE))</f>
        <v/>
      </c>
      <c r="R405" s="237" t="str">
        <f>IF($A405="","",'2.报价结算清单'!$K$86)</f>
        <v/>
      </c>
      <c r="S405" s="236" t="str">
        <f>IF($A405="","",'2.报价结算清单'!$E$86)</f>
        <v/>
      </c>
      <c r="T405" s="216" t="str">
        <f>IF(F405="","",VLOOKUP(F405,框架条目清单!A:K,7,FALSE))</f>
        <v/>
      </c>
      <c r="U405" s="216" t="str">
        <f>IF(F405="","",VLOOKUP(F405,框架条目清单!A:K,8,FALSE))</f>
        <v/>
      </c>
      <c r="V405" s="216" t="str">
        <f>IF(F405="","",VLOOKUP(F405,框架条目清单!A:K,9,FALSE))</f>
        <v/>
      </c>
    </row>
    <row r="406" spans="1:22">
      <c r="A406" s="216" t="str">
        <f>IF(AND('2.报价结算清单'!$P412&gt;0,'2.报价结算清单'!$B412&lt;&gt;0,'2.报价结算清单'!$F412&lt;&gt;0),'2.报价结算清单'!$F412,"")</f>
        <v/>
      </c>
      <c r="B406" s="216" t="str">
        <f>_xlfn.IFNA(VLOOKUP(A406,'3.框架内物料'!$A:$I,3,0),A406)</f>
        <v/>
      </c>
      <c r="C406" s="216" t="str">
        <f>IF(AND('2.报价结算清单'!$P412&gt;0,'2.报价结算清单'!$B412&lt;&gt;0,'2.报价结算清单'!C412&lt;&gt;0),'2.报价结算清单'!C412,"")</f>
        <v/>
      </c>
      <c r="D406" s="216" t="str">
        <f>IF(AND('2.报价结算清单'!$P412&gt;0,'2.报价结算清单'!$B412&lt;&gt;0,'2.报价结算清单'!D412&lt;&gt;0),'2.报价结算清单'!D412,"")</f>
        <v/>
      </c>
      <c r="E406" s="216" t="str">
        <f>IF(AND('2.报价结算清单'!$P412&gt;0,'2.报价结算清单'!$B412&lt;&gt;0,'2.报价结算清单'!E412&lt;&gt;0),'2.报价结算清单'!E412,"")</f>
        <v/>
      </c>
      <c r="F406" s="233" t="str">
        <f>_xlfn.IFNA(IF($A406="","",IF(VLOOKUP($A406,'3.框架内物料'!$A:$I,2,0)="","",VLOOKUP($A406,'3.框架内物料'!$A:$I,2,0))),"")</f>
        <v/>
      </c>
      <c r="G406" s="214" t="str">
        <f>IF(AND('2.报价结算清单'!$P412&gt;0,'2.报价结算清单'!$B412&lt;&gt;0,'2.报价结算清单'!H412&lt;&gt;0),'2.报价结算清单'!H412,"")</f>
        <v/>
      </c>
      <c r="H406" s="234" t="str">
        <f>IF(AND('2.报价结算清单'!$P412&gt;0,'2.报价结算清单'!$B412&lt;&gt;0,'2.报价结算清单'!$F412&lt;&gt;0),'2.报价结算清单'!J412,"")</f>
        <v/>
      </c>
      <c r="I406" s="233" t="str">
        <f>IF(AND('2.报价结算清单'!$P412&gt;0,'2.报价结算清单'!$B412&lt;&gt;0,'2.报价结算清单'!$F412&lt;&gt;0),'2.报价结算清单'!L412,"")</f>
        <v/>
      </c>
      <c r="J406" s="233" t="str">
        <f>IF(AND('2.报价结算清单'!$P412&gt;0,'2.报价结算清单'!$B412&lt;&gt;0,'2.报价结算清单'!I412&lt;&gt;0),'2.报价结算清单'!I412,"")</f>
        <v/>
      </c>
      <c r="K406" s="233" t="str">
        <f>IF(AND('2.报价结算清单'!$P412&gt;0,'2.报价结算清单'!$B412&lt;&gt;0,'2.报价结算清单'!$F412&lt;&gt;0),'2.报价结算清单'!N412,"")</f>
        <v/>
      </c>
      <c r="L406" s="233" t="str">
        <f>IF(AND('2.报价结算清单'!$P412&gt;0,'2.报价结算清单'!$B412&lt;&gt;0,'2.报价结算清单'!I412&lt;&gt;0),"天","")</f>
        <v/>
      </c>
      <c r="M406" s="236" t="str">
        <f t="shared" si="16"/>
        <v/>
      </c>
      <c r="N406" s="216" t="str">
        <f t="shared" si="17"/>
        <v/>
      </c>
      <c r="O406" s="216" t="str">
        <f>IF(AND('2.报价结算清单'!$P412&gt;0,'2.报价结算清单'!$B412&lt;&gt;0,'2.报价结算清单'!S412&lt;&gt;0),'2.报价结算清单'!S412,"")</f>
        <v/>
      </c>
      <c r="P406" s="216" t="str">
        <f>IF(AND('2.报价结算清单'!$P412&gt;0,'2.报价结算清单'!$B412&lt;&gt;0,'2.报价结算清单'!T412&lt;&gt;0),'2.报价结算清单'!T412,"")</f>
        <v/>
      </c>
      <c r="Q406" s="216" t="str">
        <f>IF(F406="",J406,VLOOKUP(F406,框架条目清单!A:K,4,FALSE))</f>
        <v/>
      </c>
      <c r="R406" s="237" t="str">
        <f>IF($A406="","",'2.报价结算清单'!$K$86)</f>
        <v/>
      </c>
      <c r="S406" s="236" t="str">
        <f>IF($A406="","",'2.报价结算清单'!$E$86)</f>
        <v/>
      </c>
      <c r="T406" s="216" t="str">
        <f>IF(F406="","",VLOOKUP(F406,框架条目清单!A:K,7,FALSE))</f>
        <v/>
      </c>
      <c r="U406" s="216" t="str">
        <f>IF(F406="","",VLOOKUP(F406,框架条目清单!A:K,8,FALSE))</f>
        <v/>
      </c>
      <c r="V406" s="216" t="str">
        <f>IF(F406="","",VLOOKUP(F406,框架条目清单!A:K,9,FALSE))</f>
        <v/>
      </c>
    </row>
    <row r="407" spans="1:22">
      <c r="A407" s="216" t="str">
        <f>IF(AND('2.报价结算清单'!$P413&gt;0,'2.报价结算清单'!$B413&lt;&gt;0,'2.报价结算清单'!$F413&lt;&gt;0),'2.报价结算清单'!$F413,"")</f>
        <v/>
      </c>
      <c r="B407" s="216" t="str">
        <f>_xlfn.IFNA(VLOOKUP(A407,'3.框架内物料'!$A:$I,3,0),A407)</f>
        <v/>
      </c>
      <c r="C407" s="216" t="str">
        <f>IF(AND('2.报价结算清单'!$P413&gt;0,'2.报价结算清单'!$B413&lt;&gt;0,'2.报价结算清单'!C413&lt;&gt;0),'2.报价结算清单'!C413,"")</f>
        <v/>
      </c>
      <c r="D407" s="216" t="str">
        <f>IF(AND('2.报价结算清单'!$P413&gt;0,'2.报价结算清单'!$B413&lt;&gt;0,'2.报价结算清单'!D413&lt;&gt;0),'2.报价结算清单'!D413,"")</f>
        <v/>
      </c>
      <c r="E407" s="216" t="str">
        <f>IF(AND('2.报价结算清单'!$P413&gt;0,'2.报价结算清单'!$B413&lt;&gt;0,'2.报价结算清单'!E413&lt;&gt;0),'2.报价结算清单'!E413,"")</f>
        <v/>
      </c>
      <c r="F407" s="233" t="str">
        <f>_xlfn.IFNA(IF($A407="","",IF(VLOOKUP($A407,'3.框架内物料'!$A:$I,2,0)="","",VLOOKUP($A407,'3.框架内物料'!$A:$I,2,0))),"")</f>
        <v/>
      </c>
      <c r="G407" s="214" t="str">
        <f>IF(AND('2.报价结算清单'!$P413&gt;0,'2.报价结算清单'!$B413&lt;&gt;0,'2.报价结算清单'!H413&lt;&gt;0),'2.报价结算清单'!H413,"")</f>
        <v/>
      </c>
      <c r="H407" s="234" t="str">
        <f>IF(AND('2.报价结算清单'!$P413&gt;0,'2.报价结算清单'!$B413&lt;&gt;0,'2.报价结算清单'!$F413&lt;&gt;0),'2.报价结算清单'!J413,"")</f>
        <v/>
      </c>
      <c r="I407" s="233" t="str">
        <f>IF(AND('2.报价结算清单'!$P413&gt;0,'2.报价结算清单'!$B413&lt;&gt;0,'2.报价结算清单'!$F413&lt;&gt;0),'2.报价结算清单'!L413,"")</f>
        <v/>
      </c>
      <c r="J407" s="233" t="str">
        <f>IF(AND('2.报价结算清单'!$P413&gt;0,'2.报价结算清单'!$B413&lt;&gt;0,'2.报价结算清单'!I413&lt;&gt;0),'2.报价结算清单'!I413,"")</f>
        <v/>
      </c>
      <c r="K407" s="233" t="str">
        <f>IF(AND('2.报价结算清单'!$P413&gt;0,'2.报价结算清单'!$B413&lt;&gt;0,'2.报价结算清单'!$F413&lt;&gt;0),'2.报价结算清单'!N413,"")</f>
        <v/>
      </c>
      <c r="L407" s="233" t="str">
        <f>IF(AND('2.报价结算清单'!$P413&gt;0,'2.报价结算清单'!$B413&lt;&gt;0,'2.报价结算清单'!I413&lt;&gt;0),"天","")</f>
        <v/>
      </c>
      <c r="M407" s="236" t="str">
        <f t="shared" si="16"/>
        <v/>
      </c>
      <c r="N407" s="216" t="str">
        <f t="shared" si="17"/>
        <v/>
      </c>
      <c r="O407" s="216" t="str">
        <f>IF(AND('2.报价结算清单'!$P413&gt;0,'2.报价结算清单'!$B413&lt;&gt;0,'2.报价结算清单'!S413&lt;&gt;0),'2.报价结算清单'!S413,"")</f>
        <v/>
      </c>
      <c r="P407" s="216" t="str">
        <f>IF(AND('2.报价结算清单'!$P413&gt;0,'2.报价结算清单'!$B413&lt;&gt;0,'2.报价结算清单'!T413&lt;&gt;0),'2.报价结算清单'!T413,"")</f>
        <v/>
      </c>
      <c r="Q407" s="216" t="str">
        <f>IF(F407="",J407,VLOOKUP(F407,框架条目清单!A:K,4,FALSE))</f>
        <v/>
      </c>
      <c r="R407" s="237" t="str">
        <f>IF($A407="","",'2.报价结算清单'!$K$86)</f>
        <v/>
      </c>
      <c r="S407" s="236" t="str">
        <f>IF($A407="","",'2.报价结算清单'!$E$86)</f>
        <v/>
      </c>
      <c r="T407" s="216" t="str">
        <f>IF(F407="","",VLOOKUP(F407,框架条目清单!A:K,7,FALSE))</f>
        <v/>
      </c>
      <c r="U407" s="216" t="str">
        <f>IF(F407="","",VLOOKUP(F407,框架条目清单!A:K,8,FALSE))</f>
        <v/>
      </c>
      <c r="V407" s="216" t="str">
        <f>IF(F407="","",VLOOKUP(F407,框架条目清单!A:K,9,FALSE))</f>
        <v/>
      </c>
    </row>
    <row r="408" spans="1:22">
      <c r="A408" s="216" t="str">
        <f>IF(AND('2.报价结算清单'!$P414&gt;0,'2.报价结算清单'!$B414&lt;&gt;0,'2.报价结算清单'!$F414&lt;&gt;0),'2.报价结算清单'!$F414,"")</f>
        <v/>
      </c>
      <c r="B408" s="216" t="str">
        <f>_xlfn.IFNA(VLOOKUP(A408,'3.框架内物料'!$A:$I,3,0),A408)</f>
        <v/>
      </c>
      <c r="C408" s="216" t="str">
        <f>IF(AND('2.报价结算清单'!$P414&gt;0,'2.报价结算清单'!$B414&lt;&gt;0,'2.报价结算清单'!C414&lt;&gt;0),'2.报价结算清单'!C414,"")</f>
        <v/>
      </c>
      <c r="D408" s="216" t="str">
        <f>IF(AND('2.报价结算清单'!$P414&gt;0,'2.报价结算清单'!$B414&lt;&gt;0,'2.报价结算清单'!D414&lt;&gt;0),'2.报价结算清单'!D414,"")</f>
        <v/>
      </c>
      <c r="E408" s="216" t="str">
        <f>IF(AND('2.报价结算清单'!$P414&gt;0,'2.报价结算清单'!$B414&lt;&gt;0,'2.报价结算清单'!E414&lt;&gt;0),'2.报价结算清单'!E414,"")</f>
        <v/>
      </c>
      <c r="F408" s="233" t="str">
        <f>_xlfn.IFNA(IF($A408="","",IF(VLOOKUP($A408,'3.框架内物料'!$A:$I,2,0)="","",VLOOKUP($A408,'3.框架内物料'!$A:$I,2,0))),"")</f>
        <v/>
      </c>
      <c r="G408" s="214" t="str">
        <f>IF(AND('2.报价结算清单'!$P414&gt;0,'2.报价结算清单'!$B414&lt;&gt;0,'2.报价结算清单'!H414&lt;&gt;0),'2.报价结算清单'!H414,"")</f>
        <v/>
      </c>
      <c r="H408" s="234" t="str">
        <f>IF(AND('2.报价结算清单'!$P414&gt;0,'2.报价结算清单'!$B414&lt;&gt;0,'2.报价结算清单'!$F414&lt;&gt;0),'2.报价结算清单'!J414,"")</f>
        <v/>
      </c>
      <c r="I408" s="233" t="str">
        <f>IF(AND('2.报价结算清单'!$P414&gt;0,'2.报价结算清单'!$B414&lt;&gt;0,'2.报价结算清单'!$F414&lt;&gt;0),'2.报价结算清单'!L414,"")</f>
        <v/>
      </c>
      <c r="J408" s="233" t="str">
        <f>IF(AND('2.报价结算清单'!$P414&gt;0,'2.报价结算清单'!$B414&lt;&gt;0,'2.报价结算清单'!I414&lt;&gt;0),'2.报价结算清单'!I414,"")</f>
        <v/>
      </c>
      <c r="K408" s="233" t="str">
        <f>IF(AND('2.报价结算清单'!$P414&gt;0,'2.报价结算清单'!$B414&lt;&gt;0,'2.报价结算清单'!$F414&lt;&gt;0),'2.报价结算清单'!N414,"")</f>
        <v/>
      </c>
      <c r="L408" s="233" t="str">
        <f>IF(AND('2.报价结算清单'!$P414&gt;0,'2.报价结算清单'!$B414&lt;&gt;0,'2.报价结算清单'!I414&lt;&gt;0),"天","")</f>
        <v/>
      </c>
      <c r="M408" s="236" t="str">
        <f t="shared" si="16"/>
        <v/>
      </c>
      <c r="N408" s="216" t="str">
        <f t="shared" si="17"/>
        <v/>
      </c>
      <c r="O408" s="216" t="str">
        <f>IF(AND('2.报价结算清单'!$P414&gt;0,'2.报价结算清单'!$B414&lt;&gt;0,'2.报价结算清单'!S414&lt;&gt;0),'2.报价结算清单'!S414,"")</f>
        <v/>
      </c>
      <c r="P408" s="216" t="str">
        <f>IF(AND('2.报价结算清单'!$P414&gt;0,'2.报价结算清单'!$B414&lt;&gt;0,'2.报价结算清单'!T414&lt;&gt;0),'2.报价结算清单'!T414,"")</f>
        <v/>
      </c>
      <c r="Q408" s="216" t="str">
        <f>IF(F408="",J408,VLOOKUP(F408,框架条目清单!A:K,4,FALSE))</f>
        <v/>
      </c>
      <c r="R408" s="237" t="str">
        <f>IF($A408="","",'2.报价结算清单'!$K$86)</f>
        <v/>
      </c>
      <c r="S408" s="236" t="str">
        <f>IF($A408="","",'2.报价结算清单'!$E$86)</f>
        <v/>
      </c>
      <c r="T408" s="216" t="str">
        <f>IF(F408="","",VLOOKUP(F408,框架条目清单!A:K,7,FALSE))</f>
        <v/>
      </c>
      <c r="U408" s="216" t="str">
        <f>IF(F408="","",VLOOKUP(F408,框架条目清单!A:K,8,FALSE))</f>
        <v/>
      </c>
      <c r="V408" s="216" t="str">
        <f>IF(F408="","",VLOOKUP(F408,框架条目清单!A:K,9,FALSE))</f>
        <v/>
      </c>
    </row>
    <row r="409" spans="1:22">
      <c r="A409" s="216" t="str">
        <f>IF(AND('2.报价结算清单'!$P415&gt;0,'2.报价结算清单'!$B415&lt;&gt;0,'2.报价结算清单'!$F415&lt;&gt;0),'2.报价结算清单'!$F415,"")</f>
        <v/>
      </c>
      <c r="B409" s="216" t="str">
        <f>_xlfn.IFNA(VLOOKUP(A409,'3.框架内物料'!$A:$I,3,0),A409)</f>
        <v/>
      </c>
      <c r="C409" s="216" t="str">
        <f>IF(AND('2.报价结算清单'!$P415&gt;0,'2.报价结算清单'!$B415&lt;&gt;0,'2.报价结算清单'!C415&lt;&gt;0),'2.报价结算清单'!C415,"")</f>
        <v/>
      </c>
      <c r="D409" s="216" t="str">
        <f>IF(AND('2.报价结算清单'!$P415&gt;0,'2.报价结算清单'!$B415&lt;&gt;0,'2.报价结算清单'!D415&lt;&gt;0),'2.报价结算清单'!D415,"")</f>
        <v/>
      </c>
      <c r="E409" s="216" t="str">
        <f>IF(AND('2.报价结算清单'!$P415&gt;0,'2.报价结算清单'!$B415&lt;&gt;0,'2.报价结算清单'!E415&lt;&gt;0),'2.报价结算清单'!E415,"")</f>
        <v/>
      </c>
      <c r="F409" s="233" t="str">
        <f>_xlfn.IFNA(IF($A409="","",IF(VLOOKUP($A409,'3.框架内物料'!$A:$I,2,0)="","",VLOOKUP($A409,'3.框架内物料'!$A:$I,2,0))),"")</f>
        <v/>
      </c>
      <c r="G409" s="214" t="str">
        <f>IF(AND('2.报价结算清单'!$P415&gt;0,'2.报价结算清单'!$B415&lt;&gt;0,'2.报价结算清单'!H415&lt;&gt;0),'2.报价结算清单'!H415,"")</f>
        <v/>
      </c>
      <c r="H409" s="234" t="str">
        <f>IF(AND('2.报价结算清单'!$P415&gt;0,'2.报价结算清单'!$B415&lt;&gt;0,'2.报价结算清单'!$F415&lt;&gt;0),'2.报价结算清单'!J415,"")</f>
        <v/>
      </c>
      <c r="I409" s="233" t="str">
        <f>IF(AND('2.报价结算清单'!$P415&gt;0,'2.报价结算清单'!$B415&lt;&gt;0,'2.报价结算清单'!$F415&lt;&gt;0),'2.报价结算清单'!L415,"")</f>
        <v/>
      </c>
      <c r="J409" s="233" t="str">
        <f>IF(AND('2.报价结算清单'!$P415&gt;0,'2.报价结算清单'!$B415&lt;&gt;0,'2.报价结算清单'!I415&lt;&gt;0),'2.报价结算清单'!I415,"")</f>
        <v/>
      </c>
      <c r="K409" s="233" t="str">
        <f>IF(AND('2.报价结算清单'!$P415&gt;0,'2.报价结算清单'!$B415&lt;&gt;0,'2.报价结算清单'!$F415&lt;&gt;0),'2.报价结算清单'!N415,"")</f>
        <v/>
      </c>
      <c r="L409" s="233" t="str">
        <f>IF(AND('2.报价结算清单'!$P415&gt;0,'2.报价结算清单'!$B415&lt;&gt;0,'2.报价结算清单'!I415&lt;&gt;0),"天","")</f>
        <v/>
      </c>
      <c r="M409" s="236" t="str">
        <f t="shared" si="16"/>
        <v/>
      </c>
      <c r="N409" s="216" t="str">
        <f t="shared" si="17"/>
        <v/>
      </c>
      <c r="O409" s="216" t="str">
        <f>IF(AND('2.报价结算清单'!$P415&gt;0,'2.报价结算清单'!$B415&lt;&gt;0,'2.报价结算清单'!S415&lt;&gt;0),'2.报价结算清单'!S415,"")</f>
        <v/>
      </c>
      <c r="P409" s="216" t="str">
        <f>IF(AND('2.报价结算清单'!$P415&gt;0,'2.报价结算清单'!$B415&lt;&gt;0,'2.报价结算清单'!T415&lt;&gt;0),'2.报价结算清单'!T415,"")</f>
        <v/>
      </c>
      <c r="Q409" s="216" t="str">
        <f>IF(F409="",J409,VLOOKUP(F409,框架条目清单!A:K,4,FALSE))</f>
        <v/>
      </c>
      <c r="R409" s="237" t="str">
        <f>IF($A409="","",'2.报价结算清单'!$K$86)</f>
        <v/>
      </c>
      <c r="S409" s="236" t="str">
        <f>IF($A409="","",'2.报价结算清单'!$E$86)</f>
        <v/>
      </c>
      <c r="T409" s="216" t="str">
        <f>IF(F409="","",VLOOKUP(F409,框架条目清单!A:K,7,FALSE))</f>
        <v/>
      </c>
      <c r="U409" s="216" t="str">
        <f>IF(F409="","",VLOOKUP(F409,框架条目清单!A:K,8,FALSE))</f>
        <v/>
      </c>
      <c r="V409" s="216" t="str">
        <f>IF(F409="","",VLOOKUP(F409,框架条目清单!A:K,9,FALSE))</f>
        <v/>
      </c>
    </row>
    <row r="410" spans="1:22">
      <c r="A410" s="216" t="str">
        <f>IF(AND('2.报价结算清单'!$P416&gt;0,'2.报价结算清单'!$B416&lt;&gt;0,'2.报价结算清单'!$F416&lt;&gt;0),'2.报价结算清单'!$F416,"")</f>
        <v/>
      </c>
      <c r="B410" s="216" t="str">
        <f>_xlfn.IFNA(VLOOKUP(A410,'3.框架内物料'!$A:$I,3,0),A410)</f>
        <v/>
      </c>
      <c r="C410" s="216" t="str">
        <f>IF(AND('2.报价结算清单'!$P416&gt;0,'2.报价结算清单'!$B416&lt;&gt;0,'2.报价结算清单'!C416&lt;&gt;0),'2.报价结算清单'!C416,"")</f>
        <v/>
      </c>
      <c r="D410" s="216" t="str">
        <f>IF(AND('2.报价结算清单'!$P416&gt;0,'2.报价结算清单'!$B416&lt;&gt;0,'2.报价结算清单'!D416&lt;&gt;0),'2.报价结算清单'!D416,"")</f>
        <v/>
      </c>
      <c r="E410" s="216" t="str">
        <f>IF(AND('2.报价结算清单'!$P416&gt;0,'2.报价结算清单'!$B416&lt;&gt;0,'2.报价结算清单'!E416&lt;&gt;0),'2.报价结算清单'!E416,"")</f>
        <v/>
      </c>
      <c r="F410" s="233" t="str">
        <f>_xlfn.IFNA(IF($A410="","",IF(VLOOKUP($A410,'3.框架内物料'!$A:$I,2,0)="","",VLOOKUP($A410,'3.框架内物料'!$A:$I,2,0))),"")</f>
        <v/>
      </c>
      <c r="G410" s="214" t="str">
        <f>IF(AND('2.报价结算清单'!$P416&gt;0,'2.报价结算清单'!$B416&lt;&gt;0,'2.报价结算清单'!H416&lt;&gt;0),'2.报价结算清单'!H416,"")</f>
        <v/>
      </c>
      <c r="H410" s="234" t="str">
        <f>IF(AND('2.报价结算清单'!$P416&gt;0,'2.报价结算清单'!$B416&lt;&gt;0,'2.报价结算清单'!$F416&lt;&gt;0),'2.报价结算清单'!J416,"")</f>
        <v/>
      </c>
      <c r="I410" s="233" t="str">
        <f>IF(AND('2.报价结算清单'!$P416&gt;0,'2.报价结算清单'!$B416&lt;&gt;0,'2.报价结算清单'!$F416&lt;&gt;0),'2.报价结算清单'!L416,"")</f>
        <v/>
      </c>
      <c r="J410" s="233" t="str">
        <f>IF(AND('2.报价结算清单'!$P416&gt;0,'2.报价结算清单'!$B416&lt;&gt;0,'2.报价结算清单'!I416&lt;&gt;0),'2.报价结算清单'!I416,"")</f>
        <v/>
      </c>
      <c r="K410" s="233" t="str">
        <f>IF(AND('2.报价结算清单'!$P416&gt;0,'2.报价结算清单'!$B416&lt;&gt;0,'2.报价结算清单'!$F416&lt;&gt;0),'2.报价结算清单'!N416,"")</f>
        <v/>
      </c>
      <c r="L410" s="233" t="str">
        <f>IF(AND('2.报价结算清单'!$P416&gt;0,'2.报价结算清单'!$B416&lt;&gt;0,'2.报价结算清单'!I416&lt;&gt;0),"天","")</f>
        <v/>
      </c>
      <c r="M410" s="236" t="str">
        <f t="shared" si="16"/>
        <v/>
      </c>
      <c r="N410" s="216" t="str">
        <f t="shared" si="17"/>
        <v/>
      </c>
      <c r="O410" s="216" t="str">
        <f>IF(AND('2.报价结算清单'!$P416&gt;0,'2.报价结算清单'!$B416&lt;&gt;0,'2.报价结算清单'!S416&lt;&gt;0),'2.报价结算清单'!S416,"")</f>
        <v/>
      </c>
      <c r="P410" s="216" t="str">
        <f>IF(AND('2.报价结算清单'!$P416&gt;0,'2.报价结算清单'!$B416&lt;&gt;0,'2.报价结算清单'!T416&lt;&gt;0),'2.报价结算清单'!T416,"")</f>
        <v/>
      </c>
      <c r="Q410" s="216" t="str">
        <f>IF(F410="",J410,VLOOKUP(F410,框架条目清单!A:K,4,FALSE))</f>
        <v/>
      </c>
      <c r="R410" s="237" t="str">
        <f>IF($A410="","",'2.报价结算清单'!$K$86)</f>
        <v/>
      </c>
      <c r="S410" s="236" t="str">
        <f>IF($A410="","",'2.报价结算清单'!$E$86)</f>
        <v/>
      </c>
      <c r="T410" s="216" t="str">
        <f>IF(F410="","",VLOOKUP(F410,框架条目清单!A:K,7,FALSE))</f>
        <v/>
      </c>
      <c r="U410" s="216" t="str">
        <f>IF(F410="","",VLOOKUP(F410,框架条目清单!A:K,8,FALSE))</f>
        <v/>
      </c>
      <c r="V410" s="216" t="str">
        <f>IF(F410="","",VLOOKUP(F410,框架条目清单!A:K,9,FALSE))</f>
        <v/>
      </c>
    </row>
    <row r="411" spans="1:22">
      <c r="A411" s="216" t="str">
        <f>IF(AND('2.报价结算清单'!$P417&gt;0,'2.报价结算清单'!$B417&lt;&gt;0,'2.报价结算清单'!$F417&lt;&gt;0),'2.报价结算清单'!$F417,"")</f>
        <v/>
      </c>
      <c r="B411" s="216" t="str">
        <f>_xlfn.IFNA(VLOOKUP(A411,'3.框架内物料'!$A:$I,3,0),A411)</f>
        <v/>
      </c>
      <c r="C411" s="216" t="str">
        <f>IF(AND('2.报价结算清单'!$P417&gt;0,'2.报价结算清单'!$B417&lt;&gt;0,'2.报价结算清单'!C417&lt;&gt;0),'2.报价结算清单'!C417,"")</f>
        <v/>
      </c>
      <c r="D411" s="216" t="str">
        <f>IF(AND('2.报价结算清单'!$P417&gt;0,'2.报价结算清单'!$B417&lt;&gt;0,'2.报价结算清单'!D417&lt;&gt;0),'2.报价结算清单'!D417,"")</f>
        <v/>
      </c>
      <c r="E411" s="216" t="str">
        <f>IF(AND('2.报价结算清单'!$P417&gt;0,'2.报价结算清单'!$B417&lt;&gt;0,'2.报价结算清单'!E417&lt;&gt;0),'2.报价结算清单'!E417,"")</f>
        <v/>
      </c>
      <c r="F411" s="233" t="str">
        <f>_xlfn.IFNA(IF($A411="","",IF(VLOOKUP($A411,'3.框架内物料'!$A:$I,2,0)="","",VLOOKUP($A411,'3.框架内物料'!$A:$I,2,0))),"")</f>
        <v/>
      </c>
      <c r="G411" s="214" t="str">
        <f>IF(AND('2.报价结算清单'!$P417&gt;0,'2.报价结算清单'!$B417&lt;&gt;0,'2.报价结算清单'!H417&lt;&gt;0),'2.报价结算清单'!H417,"")</f>
        <v/>
      </c>
      <c r="H411" s="234" t="str">
        <f>IF(AND('2.报价结算清单'!$P417&gt;0,'2.报价结算清单'!$B417&lt;&gt;0,'2.报价结算清单'!$F417&lt;&gt;0),'2.报价结算清单'!J417,"")</f>
        <v/>
      </c>
      <c r="I411" s="233" t="str">
        <f>IF(AND('2.报价结算清单'!$P417&gt;0,'2.报价结算清单'!$B417&lt;&gt;0,'2.报价结算清单'!$F417&lt;&gt;0),'2.报价结算清单'!L417,"")</f>
        <v/>
      </c>
      <c r="J411" s="233" t="str">
        <f>IF(AND('2.报价结算清单'!$P417&gt;0,'2.报价结算清单'!$B417&lt;&gt;0,'2.报价结算清单'!I417&lt;&gt;0),'2.报价结算清单'!I417,"")</f>
        <v/>
      </c>
      <c r="K411" s="233" t="str">
        <f>IF(AND('2.报价结算清单'!$P417&gt;0,'2.报价结算清单'!$B417&lt;&gt;0,'2.报价结算清单'!$F417&lt;&gt;0),'2.报价结算清单'!N417,"")</f>
        <v/>
      </c>
      <c r="L411" s="233" t="str">
        <f>IF(AND('2.报价结算清单'!$P417&gt;0,'2.报价结算清单'!$B417&lt;&gt;0,'2.报价结算清单'!I417&lt;&gt;0),"天","")</f>
        <v/>
      </c>
      <c r="M411" s="236" t="str">
        <f t="shared" si="16"/>
        <v/>
      </c>
      <c r="N411" s="216" t="str">
        <f t="shared" si="17"/>
        <v/>
      </c>
      <c r="O411" s="216" t="str">
        <f>IF(AND('2.报价结算清单'!$P417&gt;0,'2.报价结算清单'!$B417&lt;&gt;0,'2.报价结算清单'!S417&lt;&gt;0),'2.报价结算清单'!S417,"")</f>
        <v/>
      </c>
      <c r="P411" s="216" t="str">
        <f>IF(AND('2.报价结算清单'!$P417&gt;0,'2.报价结算清单'!$B417&lt;&gt;0,'2.报价结算清单'!T417&lt;&gt;0),'2.报价结算清单'!T417,"")</f>
        <v/>
      </c>
      <c r="Q411" s="216" t="str">
        <f>IF(F411="",J411,VLOOKUP(F411,框架条目清单!A:K,4,FALSE))</f>
        <v/>
      </c>
      <c r="R411" s="237" t="str">
        <f>IF($A411="","",'2.报价结算清单'!$K$86)</f>
        <v/>
      </c>
      <c r="S411" s="236" t="str">
        <f>IF($A411="","",'2.报价结算清单'!$E$86)</f>
        <v/>
      </c>
      <c r="T411" s="216" t="str">
        <f>IF(F411="","",VLOOKUP(F411,框架条目清单!A:K,7,FALSE))</f>
        <v/>
      </c>
      <c r="U411" s="216" t="str">
        <f>IF(F411="","",VLOOKUP(F411,框架条目清单!A:K,8,FALSE))</f>
        <v/>
      </c>
      <c r="V411" s="216" t="str">
        <f>IF(F411="","",VLOOKUP(F411,框架条目清单!A:K,9,FALSE))</f>
        <v/>
      </c>
    </row>
    <row r="412" spans="1:22">
      <c r="A412" s="216" t="str">
        <f>IF(AND('2.报价结算清单'!$P418&gt;0,'2.报价结算清单'!$B418&lt;&gt;0,'2.报价结算清单'!$F418&lt;&gt;0),'2.报价结算清单'!$F418,"")</f>
        <v/>
      </c>
      <c r="B412" s="216" t="str">
        <f>_xlfn.IFNA(VLOOKUP(A412,'3.框架内物料'!$A:$I,3,0),A412)</f>
        <v/>
      </c>
      <c r="C412" s="216" t="str">
        <f>IF(AND('2.报价结算清单'!$P418&gt;0,'2.报价结算清单'!$B418&lt;&gt;0,'2.报价结算清单'!C418&lt;&gt;0),'2.报价结算清单'!C418,"")</f>
        <v/>
      </c>
      <c r="D412" s="216" t="str">
        <f>IF(AND('2.报价结算清单'!$P418&gt;0,'2.报价结算清单'!$B418&lt;&gt;0,'2.报价结算清单'!D418&lt;&gt;0),'2.报价结算清单'!D418,"")</f>
        <v/>
      </c>
      <c r="E412" s="216" t="str">
        <f>IF(AND('2.报价结算清单'!$P418&gt;0,'2.报价结算清单'!$B418&lt;&gt;0,'2.报价结算清单'!E418&lt;&gt;0),'2.报价结算清单'!E418,"")</f>
        <v/>
      </c>
      <c r="F412" s="233" t="str">
        <f>_xlfn.IFNA(IF($A412="","",IF(VLOOKUP($A412,'3.框架内物料'!$A:$I,2,0)="","",VLOOKUP($A412,'3.框架内物料'!$A:$I,2,0))),"")</f>
        <v/>
      </c>
      <c r="G412" s="214" t="str">
        <f>IF(AND('2.报价结算清单'!$P418&gt;0,'2.报价结算清单'!$B418&lt;&gt;0,'2.报价结算清单'!H418&lt;&gt;0),'2.报价结算清单'!H418,"")</f>
        <v/>
      </c>
      <c r="H412" s="234" t="str">
        <f>IF(AND('2.报价结算清单'!$P418&gt;0,'2.报价结算清单'!$B418&lt;&gt;0,'2.报价结算清单'!$F418&lt;&gt;0),'2.报价结算清单'!J418,"")</f>
        <v/>
      </c>
      <c r="I412" s="233" t="str">
        <f>IF(AND('2.报价结算清单'!$P418&gt;0,'2.报价结算清单'!$B418&lt;&gt;0,'2.报价结算清单'!$F418&lt;&gt;0),'2.报价结算清单'!L418,"")</f>
        <v/>
      </c>
      <c r="J412" s="233" t="str">
        <f>IF(AND('2.报价结算清单'!$P418&gt;0,'2.报价结算清单'!$B418&lt;&gt;0,'2.报价结算清单'!I418&lt;&gt;0),'2.报价结算清单'!I418,"")</f>
        <v/>
      </c>
      <c r="K412" s="233" t="str">
        <f>IF(AND('2.报价结算清单'!$P418&gt;0,'2.报价结算清单'!$B418&lt;&gt;0,'2.报价结算清单'!$F418&lt;&gt;0),'2.报价结算清单'!N418,"")</f>
        <v/>
      </c>
      <c r="L412" s="233" t="str">
        <f>IF(AND('2.报价结算清单'!$P418&gt;0,'2.报价结算清单'!$B418&lt;&gt;0,'2.报价结算清单'!I418&lt;&gt;0),"天","")</f>
        <v/>
      </c>
      <c r="M412" s="236" t="str">
        <f t="shared" si="16"/>
        <v/>
      </c>
      <c r="N412" s="216" t="str">
        <f t="shared" si="17"/>
        <v/>
      </c>
      <c r="O412" s="216" t="str">
        <f>IF(AND('2.报价结算清单'!$P418&gt;0,'2.报价结算清单'!$B418&lt;&gt;0,'2.报价结算清单'!S418&lt;&gt;0),'2.报价结算清单'!S418,"")</f>
        <v/>
      </c>
      <c r="P412" s="216" t="str">
        <f>IF(AND('2.报价结算清单'!$P418&gt;0,'2.报价结算清单'!$B418&lt;&gt;0,'2.报价结算清单'!T418&lt;&gt;0),'2.报价结算清单'!T418,"")</f>
        <v/>
      </c>
      <c r="Q412" s="216" t="str">
        <f>IF(F412="",J412,VLOOKUP(F412,框架条目清单!A:K,4,FALSE))</f>
        <v/>
      </c>
      <c r="R412" s="237" t="str">
        <f>IF($A412="","",'2.报价结算清单'!$K$86)</f>
        <v/>
      </c>
      <c r="S412" s="236" t="str">
        <f>IF($A412="","",'2.报价结算清单'!$E$86)</f>
        <v/>
      </c>
      <c r="T412" s="216" t="str">
        <f>IF(F412="","",VLOOKUP(F412,框架条目清单!A:K,7,FALSE))</f>
        <v/>
      </c>
      <c r="U412" s="216" t="str">
        <f>IF(F412="","",VLOOKUP(F412,框架条目清单!A:K,8,FALSE))</f>
        <v/>
      </c>
      <c r="V412" s="216" t="str">
        <f>IF(F412="","",VLOOKUP(F412,框架条目清单!A:K,9,FALSE))</f>
        <v/>
      </c>
    </row>
    <row r="413" spans="1:22">
      <c r="A413" s="216" t="str">
        <f>IF(AND('2.报价结算清单'!$P419&gt;0,'2.报价结算清单'!$B419&lt;&gt;0,'2.报价结算清单'!$F419&lt;&gt;0),'2.报价结算清单'!$F419,"")</f>
        <v/>
      </c>
      <c r="B413" s="216" t="str">
        <f>_xlfn.IFNA(VLOOKUP(A413,'3.框架内物料'!$A:$I,3,0),A413)</f>
        <v/>
      </c>
      <c r="C413" s="216" t="str">
        <f>IF(AND('2.报价结算清单'!$P419&gt;0,'2.报价结算清单'!$B419&lt;&gt;0,'2.报价结算清单'!C419&lt;&gt;0),'2.报价结算清单'!C419,"")</f>
        <v/>
      </c>
      <c r="D413" s="216" t="str">
        <f>IF(AND('2.报价结算清单'!$P419&gt;0,'2.报价结算清单'!$B419&lt;&gt;0,'2.报价结算清单'!D419&lt;&gt;0),'2.报价结算清单'!D419,"")</f>
        <v/>
      </c>
      <c r="E413" s="216" t="str">
        <f>IF(AND('2.报价结算清单'!$P419&gt;0,'2.报价结算清单'!$B419&lt;&gt;0,'2.报价结算清单'!E419&lt;&gt;0),'2.报价结算清单'!E419,"")</f>
        <v/>
      </c>
      <c r="F413" s="233" t="str">
        <f>_xlfn.IFNA(IF($A413="","",IF(VLOOKUP($A413,'3.框架内物料'!$A:$I,2,0)="","",VLOOKUP($A413,'3.框架内物料'!$A:$I,2,0))),"")</f>
        <v/>
      </c>
      <c r="G413" s="214" t="str">
        <f>IF(AND('2.报价结算清单'!$P419&gt;0,'2.报价结算清单'!$B419&lt;&gt;0,'2.报价结算清单'!H419&lt;&gt;0),'2.报价结算清单'!H419,"")</f>
        <v/>
      </c>
      <c r="H413" s="234" t="str">
        <f>IF(AND('2.报价结算清单'!$P419&gt;0,'2.报价结算清单'!$B419&lt;&gt;0,'2.报价结算清单'!$F419&lt;&gt;0),'2.报价结算清单'!J419,"")</f>
        <v/>
      </c>
      <c r="I413" s="233" t="str">
        <f>IF(AND('2.报价结算清单'!$P419&gt;0,'2.报价结算清单'!$B419&lt;&gt;0,'2.报价结算清单'!$F419&lt;&gt;0),'2.报价结算清单'!L419,"")</f>
        <v/>
      </c>
      <c r="J413" s="233" t="str">
        <f>IF(AND('2.报价结算清单'!$P419&gt;0,'2.报价结算清单'!$B419&lt;&gt;0,'2.报价结算清单'!I419&lt;&gt;0),'2.报价结算清单'!I419,"")</f>
        <v/>
      </c>
      <c r="K413" s="233" t="str">
        <f>IF(AND('2.报价结算清单'!$P419&gt;0,'2.报价结算清单'!$B419&lt;&gt;0,'2.报价结算清单'!$F419&lt;&gt;0),'2.报价结算清单'!N419,"")</f>
        <v/>
      </c>
      <c r="L413" s="233" t="str">
        <f>IF(AND('2.报价结算清单'!$P419&gt;0,'2.报价结算清单'!$B419&lt;&gt;0,'2.报价结算清单'!I419&lt;&gt;0),"天","")</f>
        <v/>
      </c>
      <c r="M413" s="236" t="str">
        <f t="shared" si="16"/>
        <v/>
      </c>
      <c r="N413" s="216" t="str">
        <f t="shared" si="17"/>
        <v/>
      </c>
      <c r="O413" s="216" t="str">
        <f>IF(AND('2.报价结算清单'!$P419&gt;0,'2.报价结算清单'!$B419&lt;&gt;0,'2.报价结算清单'!S419&lt;&gt;0),'2.报价结算清单'!S419,"")</f>
        <v/>
      </c>
      <c r="P413" s="216" t="str">
        <f>IF(AND('2.报价结算清单'!$P419&gt;0,'2.报价结算清单'!$B419&lt;&gt;0,'2.报价结算清单'!T419&lt;&gt;0),'2.报价结算清单'!T419,"")</f>
        <v/>
      </c>
      <c r="Q413" s="216" t="str">
        <f>IF(F413="",J413,VLOOKUP(F413,框架条目清单!A:K,4,FALSE))</f>
        <v/>
      </c>
      <c r="R413" s="237" t="str">
        <f>IF($A413="","",'2.报价结算清单'!$K$86)</f>
        <v/>
      </c>
      <c r="S413" s="236" t="str">
        <f>IF($A413="","",'2.报价结算清单'!$E$86)</f>
        <v/>
      </c>
      <c r="T413" s="216" t="str">
        <f>IF(F413="","",VLOOKUP(F413,框架条目清单!A:K,7,FALSE))</f>
        <v/>
      </c>
      <c r="U413" s="216" t="str">
        <f>IF(F413="","",VLOOKUP(F413,框架条目清单!A:K,8,FALSE))</f>
        <v/>
      </c>
      <c r="V413" s="216" t="str">
        <f>IF(F413="","",VLOOKUP(F413,框架条目清单!A:K,9,FALSE))</f>
        <v/>
      </c>
    </row>
    <row r="414" spans="1:22">
      <c r="A414" s="216" t="str">
        <f>IF(AND('2.报价结算清单'!$P420&gt;0,'2.报价结算清单'!$B420&lt;&gt;0,'2.报价结算清单'!$F420&lt;&gt;0),'2.报价结算清单'!$F420,"")</f>
        <v/>
      </c>
      <c r="B414" s="216" t="str">
        <f>_xlfn.IFNA(VLOOKUP(A414,'3.框架内物料'!$A:$I,3,0),A414)</f>
        <v/>
      </c>
      <c r="C414" s="216" t="str">
        <f>IF(AND('2.报价结算清单'!$P420&gt;0,'2.报价结算清单'!$B420&lt;&gt;0,'2.报价结算清单'!C420&lt;&gt;0),'2.报价结算清单'!C420,"")</f>
        <v/>
      </c>
      <c r="D414" s="216" t="str">
        <f>IF(AND('2.报价结算清单'!$P420&gt;0,'2.报价结算清单'!$B420&lt;&gt;0,'2.报价结算清单'!D420&lt;&gt;0),'2.报价结算清单'!D420,"")</f>
        <v/>
      </c>
      <c r="E414" s="216" t="str">
        <f>IF(AND('2.报价结算清单'!$P420&gt;0,'2.报价结算清单'!$B420&lt;&gt;0,'2.报价结算清单'!E420&lt;&gt;0),'2.报价结算清单'!E420,"")</f>
        <v/>
      </c>
      <c r="F414" s="233" t="str">
        <f>_xlfn.IFNA(IF($A414="","",IF(VLOOKUP($A414,'3.框架内物料'!$A:$I,2,0)="","",VLOOKUP($A414,'3.框架内物料'!$A:$I,2,0))),"")</f>
        <v/>
      </c>
      <c r="G414" s="214" t="str">
        <f>IF(AND('2.报价结算清单'!$P420&gt;0,'2.报价结算清单'!$B420&lt;&gt;0,'2.报价结算清单'!H420&lt;&gt;0),'2.报价结算清单'!H420,"")</f>
        <v/>
      </c>
      <c r="H414" s="234" t="str">
        <f>IF(AND('2.报价结算清单'!$P420&gt;0,'2.报价结算清单'!$B420&lt;&gt;0,'2.报价结算清单'!$F420&lt;&gt;0),'2.报价结算清单'!J420,"")</f>
        <v/>
      </c>
      <c r="I414" s="233" t="str">
        <f>IF(AND('2.报价结算清单'!$P420&gt;0,'2.报价结算清单'!$B420&lt;&gt;0,'2.报价结算清单'!$F420&lt;&gt;0),'2.报价结算清单'!L420,"")</f>
        <v/>
      </c>
      <c r="J414" s="233" t="str">
        <f>IF(AND('2.报价结算清单'!$P420&gt;0,'2.报价结算清单'!$B420&lt;&gt;0,'2.报价结算清单'!I420&lt;&gt;0),'2.报价结算清单'!I420,"")</f>
        <v/>
      </c>
      <c r="K414" s="233" t="str">
        <f>IF(AND('2.报价结算清单'!$P420&gt;0,'2.报价结算清单'!$B420&lt;&gt;0,'2.报价结算清单'!$F420&lt;&gt;0),'2.报价结算清单'!N420,"")</f>
        <v/>
      </c>
      <c r="L414" s="233" t="str">
        <f>IF(AND('2.报价结算清单'!$P420&gt;0,'2.报价结算清单'!$B420&lt;&gt;0,'2.报价结算清单'!I420&lt;&gt;0),"天","")</f>
        <v/>
      </c>
      <c r="M414" s="236" t="str">
        <f t="shared" si="16"/>
        <v/>
      </c>
      <c r="N414" s="216" t="str">
        <f t="shared" si="17"/>
        <v/>
      </c>
      <c r="O414" s="216" t="str">
        <f>IF(AND('2.报价结算清单'!$P420&gt;0,'2.报价结算清单'!$B420&lt;&gt;0,'2.报价结算清单'!S420&lt;&gt;0),'2.报价结算清单'!S420,"")</f>
        <v/>
      </c>
      <c r="P414" s="216" t="str">
        <f>IF(AND('2.报价结算清单'!$P420&gt;0,'2.报价结算清单'!$B420&lt;&gt;0,'2.报价结算清单'!T420&lt;&gt;0),'2.报价结算清单'!T420,"")</f>
        <v/>
      </c>
      <c r="Q414" s="216" t="str">
        <f>IF(F414="",J414,VLOOKUP(F414,框架条目清单!A:K,4,FALSE))</f>
        <v/>
      </c>
      <c r="R414" s="237" t="str">
        <f>IF($A414="","",'2.报价结算清单'!$K$86)</f>
        <v/>
      </c>
      <c r="S414" s="236" t="str">
        <f>IF($A414="","",'2.报价结算清单'!$E$86)</f>
        <v/>
      </c>
      <c r="T414" s="216" t="str">
        <f>IF(F414="","",VLOOKUP(F414,框架条目清单!A:K,7,FALSE))</f>
        <v/>
      </c>
      <c r="U414" s="216" t="str">
        <f>IF(F414="","",VLOOKUP(F414,框架条目清单!A:K,8,FALSE))</f>
        <v/>
      </c>
      <c r="V414" s="216" t="str">
        <f>IF(F414="","",VLOOKUP(F414,框架条目清单!A:K,9,FALSE))</f>
        <v/>
      </c>
    </row>
    <row r="415" spans="1:22">
      <c r="A415" s="216" t="str">
        <f>IF(AND('2.报价结算清单'!$P421&gt;0,'2.报价结算清单'!$B421&lt;&gt;0,'2.报价结算清单'!$F421&lt;&gt;0),'2.报价结算清单'!$F421,"")</f>
        <v/>
      </c>
      <c r="B415" s="216" t="str">
        <f>_xlfn.IFNA(VLOOKUP(A415,'3.框架内物料'!$A:$I,3,0),A415)</f>
        <v/>
      </c>
      <c r="C415" s="216" t="str">
        <f>IF(AND('2.报价结算清单'!$P421&gt;0,'2.报价结算清单'!$B421&lt;&gt;0,'2.报价结算清单'!C421&lt;&gt;0),'2.报价结算清单'!C421,"")</f>
        <v/>
      </c>
      <c r="D415" s="216" t="str">
        <f>IF(AND('2.报价结算清单'!$P421&gt;0,'2.报价结算清单'!$B421&lt;&gt;0,'2.报价结算清单'!D421&lt;&gt;0),'2.报价结算清单'!D421,"")</f>
        <v/>
      </c>
      <c r="E415" s="216" t="str">
        <f>IF(AND('2.报价结算清单'!$P421&gt;0,'2.报价结算清单'!$B421&lt;&gt;0,'2.报价结算清单'!E421&lt;&gt;0),'2.报价结算清单'!E421,"")</f>
        <v/>
      </c>
      <c r="F415" s="233" t="str">
        <f>_xlfn.IFNA(IF($A415="","",IF(VLOOKUP($A415,'3.框架内物料'!$A:$I,2,0)="","",VLOOKUP($A415,'3.框架内物料'!$A:$I,2,0))),"")</f>
        <v/>
      </c>
      <c r="G415" s="214" t="str">
        <f>IF(AND('2.报价结算清单'!$P421&gt;0,'2.报价结算清单'!$B421&lt;&gt;0,'2.报价结算清单'!H421&lt;&gt;0),'2.报价结算清单'!H421,"")</f>
        <v/>
      </c>
      <c r="H415" s="234" t="str">
        <f>IF(AND('2.报价结算清单'!$P421&gt;0,'2.报价结算清单'!$B421&lt;&gt;0,'2.报价结算清单'!$F421&lt;&gt;0),'2.报价结算清单'!J421,"")</f>
        <v/>
      </c>
      <c r="I415" s="233" t="str">
        <f>IF(AND('2.报价结算清单'!$P421&gt;0,'2.报价结算清单'!$B421&lt;&gt;0,'2.报价结算清单'!$F421&lt;&gt;0),'2.报价结算清单'!L421,"")</f>
        <v/>
      </c>
      <c r="J415" s="233" t="str">
        <f>IF(AND('2.报价结算清单'!$P421&gt;0,'2.报价结算清单'!$B421&lt;&gt;0,'2.报价结算清单'!I421&lt;&gt;0),'2.报价结算清单'!I421,"")</f>
        <v/>
      </c>
      <c r="K415" s="233" t="str">
        <f>IF(AND('2.报价结算清单'!$P421&gt;0,'2.报价结算清单'!$B421&lt;&gt;0,'2.报价结算清单'!$F421&lt;&gt;0),'2.报价结算清单'!N421,"")</f>
        <v/>
      </c>
      <c r="L415" s="233" t="str">
        <f>IF(AND('2.报价结算清单'!$P421&gt;0,'2.报价结算清单'!$B421&lt;&gt;0,'2.报价结算清单'!I421&lt;&gt;0),"天","")</f>
        <v/>
      </c>
      <c r="M415" s="236" t="str">
        <f t="shared" si="16"/>
        <v/>
      </c>
      <c r="N415" s="216" t="str">
        <f t="shared" si="17"/>
        <v/>
      </c>
      <c r="O415" s="216" t="str">
        <f>IF(AND('2.报价结算清单'!$P421&gt;0,'2.报价结算清单'!$B421&lt;&gt;0,'2.报价结算清单'!S421&lt;&gt;0),'2.报价结算清单'!S421,"")</f>
        <v/>
      </c>
      <c r="P415" s="216" t="str">
        <f>IF(AND('2.报价结算清单'!$P421&gt;0,'2.报价结算清单'!$B421&lt;&gt;0,'2.报价结算清单'!T421&lt;&gt;0),'2.报价结算清单'!T421,"")</f>
        <v/>
      </c>
      <c r="Q415" s="216" t="str">
        <f>IF(F415="",J415,VLOOKUP(F415,框架条目清单!A:K,4,FALSE))</f>
        <v/>
      </c>
      <c r="R415" s="237" t="str">
        <f>IF($A415="","",'2.报价结算清单'!$K$86)</f>
        <v/>
      </c>
      <c r="S415" s="236" t="str">
        <f>IF($A415="","",'2.报价结算清单'!$E$86)</f>
        <v/>
      </c>
      <c r="T415" s="216" t="str">
        <f>IF(F415="","",VLOOKUP(F415,框架条目清单!A:K,7,FALSE))</f>
        <v/>
      </c>
      <c r="U415" s="216" t="str">
        <f>IF(F415="","",VLOOKUP(F415,框架条目清单!A:K,8,FALSE))</f>
        <v/>
      </c>
      <c r="V415" s="216" t="str">
        <f>IF(F415="","",VLOOKUP(F415,框架条目清单!A:K,9,FALSE))</f>
        <v/>
      </c>
    </row>
    <row r="416" spans="1:22">
      <c r="A416" s="216" t="str">
        <f>IF(AND('2.报价结算清单'!$P422&gt;0,'2.报价结算清单'!$B422&lt;&gt;0,'2.报价结算清单'!$F422&lt;&gt;0),'2.报价结算清单'!$F422,"")</f>
        <v/>
      </c>
      <c r="B416" s="216" t="str">
        <f>_xlfn.IFNA(VLOOKUP(A416,'3.框架内物料'!$A:$I,3,0),A416)</f>
        <v/>
      </c>
      <c r="C416" s="216" t="str">
        <f>IF(AND('2.报价结算清单'!$P422&gt;0,'2.报价结算清单'!$B422&lt;&gt;0,'2.报价结算清单'!C422&lt;&gt;0),'2.报价结算清单'!C422,"")</f>
        <v/>
      </c>
      <c r="D416" s="216" t="str">
        <f>IF(AND('2.报价结算清单'!$P422&gt;0,'2.报价结算清单'!$B422&lt;&gt;0,'2.报价结算清单'!D422&lt;&gt;0),'2.报价结算清单'!D422,"")</f>
        <v/>
      </c>
      <c r="E416" s="216" t="str">
        <f>IF(AND('2.报价结算清单'!$P422&gt;0,'2.报价结算清单'!$B422&lt;&gt;0,'2.报价结算清单'!E422&lt;&gt;0),'2.报价结算清单'!E422,"")</f>
        <v/>
      </c>
      <c r="F416" s="233" t="str">
        <f>_xlfn.IFNA(IF($A416="","",IF(VLOOKUP($A416,'3.框架内物料'!$A:$I,2,0)="","",VLOOKUP($A416,'3.框架内物料'!$A:$I,2,0))),"")</f>
        <v/>
      </c>
      <c r="G416" s="214" t="str">
        <f>IF(AND('2.报价结算清单'!$P422&gt;0,'2.报价结算清单'!$B422&lt;&gt;0,'2.报价结算清单'!H422&lt;&gt;0),'2.报价结算清单'!H422,"")</f>
        <v/>
      </c>
      <c r="H416" s="234" t="str">
        <f>IF(AND('2.报价结算清单'!$P422&gt;0,'2.报价结算清单'!$B422&lt;&gt;0,'2.报价结算清单'!$F422&lt;&gt;0),'2.报价结算清单'!J422,"")</f>
        <v/>
      </c>
      <c r="I416" s="233" t="str">
        <f>IF(AND('2.报价结算清单'!$P422&gt;0,'2.报价结算清单'!$B422&lt;&gt;0,'2.报价结算清单'!$F422&lt;&gt;0),'2.报价结算清单'!L422,"")</f>
        <v/>
      </c>
      <c r="J416" s="233" t="str">
        <f>IF(AND('2.报价结算清单'!$P422&gt;0,'2.报价结算清单'!$B422&lt;&gt;0,'2.报价结算清单'!I422&lt;&gt;0),'2.报价结算清单'!I422,"")</f>
        <v/>
      </c>
      <c r="K416" s="233" t="str">
        <f>IF(AND('2.报价结算清单'!$P422&gt;0,'2.报价结算清单'!$B422&lt;&gt;0,'2.报价结算清单'!$F422&lt;&gt;0),'2.报价结算清单'!N422,"")</f>
        <v/>
      </c>
      <c r="L416" s="233" t="str">
        <f>IF(AND('2.报价结算清单'!$P422&gt;0,'2.报价结算清单'!$B422&lt;&gt;0,'2.报价结算清单'!I422&lt;&gt;0),"天","")</f>
        <v/>
      </c>
      <c r="M416" s="236" t="str">
        <f t="shared" si="16"/>
        <v/>
      </c>
      <c r="N416" s="216" t="str">
        <f t="shared" si="17"/>
        <v/>
      </c>
      <c r="O416" s="216" t="str">
        <f>IF(AND('2.报价结算清单'!$P422&gt;0,'2.报价结算清单'!$B422&lt;&gt;0,'2.报价结算清单'!S422&lt;&gt;0),'2.报价结算清单'!S422,"")</f>
        <v/>
      </c>
      <c r="P416" s="216" t="str">
        <f>IF(AND('2.报价结算清单'!$P422&gt;0,'2.报价结算清单'!$B422&lt;&gt;0,'2.报价结算清单'!T422&lt;&gt;0),'2.报价结算清单'!T422,"")</f>
        <v/>
      </c>
      <c r="Q416" s="216" t="str">
        <f>IF(F416="",J416,VLOOKUP(F416,框架条目清单!A:K,4,FALSE))</f>
        <v/>
      </c>
      <c r="R416" s="237" t="str">
        <f>IF($A416="","",'2.报价结算清单'!$K$86)</f>
        <v/>
      </c>
      <c r="S416" s="236" t="str">
        <f>IF($A416="","",'2.报价结算清单'!$E$86)</f>
        <v/>
      </c>
      <c r="T416" s="216" t="str">
        <f>IF(F416="","",VLOOKUP(F416,框架条目清单!A:K,7,FALSE))</f>
        <v/>
      </c>
      <c r="U416" s="216" t="str">
        <f>IF(F416="","",VLOOKUP(F416,框架条目清单!A:K,8,FALSE))</f>
        <v/>
      </c>
      <c r="V416" s="216" t="str">
        <f>IF(F416="","",VLOOKUP(F416,框架条目清单!A:K,9,FALSE))</f>
        <v/>
      </c>
    </row>
    <row r="417" spans="1:22">
      <c r="A417" s="216" t="str">
        <f>IF(AND('2.报价结算清单'!$P423&gt;0,'2.报价结算清单'!$B423&lt;&gt;0,'2.报价结算清单'!$F423&lt;&gt;0),'2.报价结算清单'!$F423,"")</f>
        <v/>
      </c>
      <c r="B417" s="216" t="str">
        <f>_xlfn.IFNA(VLOOKUP(A417,'3.框架内物料'!$A:$I,3,0),A417)</f>
        <v/>
      </c>
      <c r="C417" s="216" t="str">
        <f>IF(AND('2.报价结算清单'!$P423&gt;0,'2.报价结算清单'!$B423&lt;&gt;0,'2.报价结算清单'!C423&lt;&gt;0),'2.报价结算清单'!C423,"")</f>
        <v/>
      </c>
      <c r="D417" s="216" t="str">
        <f>IF(AND('2.报价结算清单'!$P423&gt;0,'2.报价结算清单'!$B423&lt;&gt;0,'2.报价结算清单'!D423&lt;&gt;0),'2.报价结算清单'!D423,"")</f>
        <v/>
      </c>
      <c r="E417" s="216" t="str">
        <f>IF(AND('2.报价结算清单'!$P423&gt;0,'2.报价结算清单'!$B423&lt;&gt;0,'2.报价结算清单'!E423&lt;&gt;0),'2.报价结算清单'!E423,"")</f>
        <v/>
      </c>
      <c r="F417" s="233" t="str">
        <f>_xlfn.IFNA(IF($A417="","",IF(VLOOKUP($A417,'3.框架内物料'!$A:$I,2,0)="","",VLOOKUP($A417,'3.框架内物料'!$A:$I,2,0))),"")</f>
        <v/>
      </c>
      <c r="G417" s="214" t="str">
        <f>IF(AND('2.报价结算清单'!$P423&gt;0,'2.报价结算清单'!$B423&lt;&gt;0,'2.报价结算清单'!H423&lt;&gt;0),'2.报价结算清单'!H423,"")</f>
        <v/>
      </c>
      <c r="H417" s="234" t="str">
        <f>IF(AND('2.报价结算清单'!$P423&gt;0,'2.报价结算清单'!$B423&lt;&gt;0,'2.报价结算清单'!$F423&lt;&gt;0),'2.报价结算清单'!J423,"")</f>
        <v/>
      </c>
      <c r="I417" s="233" t="str">
        <f>IF(AND('2.报价结算清单'!$P423&gt;0,'2.报价结算清单'!$B423&lt;&gt;0,'2.报价结算清单'!$F423&lt;&gt;0),'2.报价结算清单'!L423,"")</f>
        <v/>
      </c>
      <c r="J417" s="233" t="str">
        <f>IF(AND('2.报价结算清单'!$P423&gt;0,'2.报价结算清单'!$B423&lt;&gt;0,'2.报价结算清单'!I423&lt;&gt;0),'2.报价结算清单'!I423,"")</f>
        <v/>
      </c>
      <c r="K417" s="233" t="str">
        <f>IF(AND('2.报价结算清单'!$P423&gt;0,'2.报价结算清单'!$B423&lt;&gt;0,'2.报价结算清单'!$F423&lt;&gt;0),'2.报价结算清单'!N423,"")</f>
        <v/>
      </c>
      <c r="L417" s="233" t="str">
        <f>IF(AND('2.报价结算清单'!$P423&gt;0,'2.报价结算清单'!$B423&lt;&gt;0,'2.报价结算清单'!I423&lt;&gt;0),"天","")</f>
        <v/>
      </c>
      <c r="M417" s="236" t="str">
        <f t="shared" si="16"/>
        <v/>
      </c>
      <c r="N417" s="216" t="str">
        <f t="shared" si="17"/>
        <v/>
      </c>
      <c r="O417" s="216" t="str">
        <f>IF(AND('2.报价结算清单'!$P423&gt;0,'2.报价结算清单'!$B423&lt;&gt;0,'2.报价结算清单'!S423&lt;&gt;0),'2.报价结算清单'!S423,"")</f>
        <v/>
      </c>
      <c r="P417" s="216" t="str">
        <f>IF(AND('2.报价结算清单'!$P423&gt;0,'2.报价结算清单'!$B423&lt;&gt;0,'2.报价结算清单'!T423&lt;&gt;0),'2.报价结算清单'!T423,"")</f>
        <v/>
      </c>
      <c r="Q417" s="216" t="str">
        <f>IF(F417="",J417,VLOOKUP(F417,框架条目清单!A:K,4,FALSE))</f>
        <v/>
      </c>
      <c r="R417" s="237" t="str">
        <f>IF($A417="","",'2.报价结算清单'!$K$86)</f>
        <v/>
      </c>
      <c r="S417" s="236" t="str">
        <f>IF($A417="","",'2.报价结算清单'!$E$86)</f>
        <v/>
      </c>
      <c r="T417" s="216" t="str">
        <f>IF(F417="","",VLOOKUP(F417,框架条目清单!A:K,7,FALSE))</f>
        <v/>
      </c>
      <c r="U417" s="216" t="str">
        <f>IF(F417="","",VLOOKUP(F417,框架条目清单!A:K,8,FALSE))</f>
        <v/>
      </c>
      <c r="V417" s="216" t="str">
        <f>IF(F417="","",VLOOKUP(F417,框架条目清单!A:K,9,FALSE))</f>
        <v/>
      </c>
    </row>
    <row r="418" spans="1:22">
      <c r="A418" s="216" t="str">
        <f>IF(AND('2.报价结算清单'!$P424&gt;0,'2.报价结算清单'!$B424&lt;&gt;0,'2.报价结算清单'!$F424&lt;&gt;0),'2.报价结算清单'!$F424,"")</f>
        <v/>
      </c>
      <c r="B418" s="216" t="str">
        <f>_xlfn.IFNA(VLOOKUP(A418,'3.框架内物料'!$A:$I,3,0),A418)</f>
        <v/>
      </c>
      <c r="C418" s="216" t="str">
        <f>IF(AND('2.报价结算清单'!$P424&gt;0,'2.报价结算清单'!$B424&lt;&gt;0,'2.报价结算清单'!C424&lt;&gt;0),'2.报价结算清单'!C424,"")</f>
        <v/>
      </c>
      <c r="D418" s="216" t="str">
        <f>IF(AND('2.报价结算清单'!$P424&gt;0,'2.报价结算清单'!$B424&lt;&gt;0,'2.报价结算清单'!D424&lt;&gt;0),'2.报价结算清单'!D424,"")</f>
        <v/>
      </c>
      <c r="E418" s="216" t="str">
        <f>IF(AND('2.报价结算清单'!$P424&gt;0,'2.报价结算清单'!$B424&lt;&gt;0,'2.报价结算清单'!E424&lt;&gt;0),'2.报价结算清单'!E424,"")</f>
        <v/>
      </c>
      <c r="F418" s="233" t="str">
        <f>_xlfn.IFNA(IF($A418="","",IF(VLOOKUP($A418,'3.框架内物料'!$A:$I,2,0)="","",VLOOKUP($A418,'3.框架内物料'!$A:$I,2,0))),"")</f>
        <v/>
      </c>
      <c r="G418" s="214" t="str">
        <f>IF(AND('2.报价结算清单'!$P424&gt;0,'2.报价结算清单'!$B424&lt;&gt;0,'2.报价结算清单'!H424&lt;&gt;0),'2.报价结算清单'!H424,"")</f>
        <v/>
      </c>
      <c r="H418" s="234" t="str">
        <f>IF(AND('2.报价结算清单'!$P424&gt;0,'2.报价结算清单'!$B424&lt;&gt;0,'2.报价结算清单'!$F424&lt;&gt;0),'2.报价结算清单'!J424,"")</f>
        <v/>
      </c>
      <c r="I418" s="233" t="str">
        <f>IF(AND('2.报价结算清单'!$P424&gt;0,'2.报价结算清单'!$B424&lt;&gt;0,'2.报价结算清单'!$F424&lt;&gt;0),'2.报价结算清单'!L424,"")</f>
        <v/>
      </c>
      <c r="J418" s="233" t="str">
        <f>IF(AND('2.报价结算清单'!$P424&gt;0,'2.报价结算清单'!$B424&lt;&gt;0,'2.报价结算清单'!I424&lt;&gt;0),'2.报价结算清单'!I424,"")</f>
        <v/>
      </c>
      <c r="K418" s="233" t="str">
        <f>IF(AND('2.报价结算清单'!$P424&gt;0,'2.报价结算清单'!$B424&lt;&gt;0,'2.报价结算清单'!$F424&lt;&gt;0),'2.报价结算清单'!N424,"")</f>
        <v/>
      </c>
      <c r="L418" s="233" t="str">
        <f>IF(AND('2.报价结算清单'!$P424&gt;0,'2.报价结算清单'!$B424&lt;&gt;0,'2.报价结算清单'!I424&lt;&gt;0),"天","")</f>
        <v/>
      </c>
      <c r="M418" s="236" t="str">
        <f t="shared" si="16"/>
        <v/>
      </c>
      <c r="N418" s="216" t="str">
        <f t="shared" si="17"/>
        <v/>
      </c>
      <c r="O418" s="216" t="str">
        <f>IF(AND('2.报价结算清单'!$P424&gt;0,'2.报价结算清单'!$B424&lt;&gt;0,'2.报价结算清单'!S424&lt;&gt;0),'2.报价结算清单'!S424,"")</f>
        <v/>
      </c>
      <c r="P418" s="216" t="str">
        <f>IF(AND('2.报价结算清单'!$P424&gt;0,'2.报价结算清单'!$B424&lt;&gt;0,'2.报价结算清单'!T424&lt;&gt;0),'2.报价结算清单'!T424,"")</f>
        <v/>
      </c>
      <c r="Q418" s="216" t="str">
        <f>IF(F418="",J418,VLOOKUP(F418,框架条目清单!A:K,4,FALSE))</f>
        <v/>
      </c>
      <c r="R418" s="237" t="str">
        <f>IF($A418="","",'2.报价结算清单'!$K$86)</f>
        <v/>
      </c>
      <c r="S418" s="236" t="str">
        <f>IF($A418="","",'2.报价结算清单'!$E$86)</f>
        <v/>
      </c>
      <c r="T418" s="216" t="str">
        <f>IF(F418="","",VLOOKUP(F418,框架条目清单!A:K,7,FALSE))</f>
        <v/>
      </c>
      <c r="U418" s="216" t="str">
        <f>IF(F418="","",VLOOKUP(F418,框架条目清单!A:K,8,FALSE))</f>
        <v/>
      </c>
      <c r="V418" s="216" t="str">
        <f>IF(F418="","",VLOOKUP(F418,框架条目清单!A:K,9,FALSE))</f>
        <v/>
      </c>
    </row>
    <row r="419" spans="1:22">
      <c r="A419" s="216" t="str">
        <f>IF(AND('2.报价结算清单'!$P425&gt;0,'2.报价结算清单'!$B425&lt;&gt;0,'2.报价结算清单'!$F425&lt;&gt;0),'2.报价结算清单'!$F425,"")</f>
        <v/>
      </c>
      <c r="B419" s="216" t="str">
        <f>_xlfn.IFNA(VLOOKUP(A419,'3.框架内物料'!$A:$I,3,0),A419)</f>
        <v/>
      </c>
      <c r="C419" s="216" t="str">
        <f>IF(AND('2.报价结算清单'!$P425&gt;0,'2.报价结算清单'!$B425&lt;&gt;0,'2.报价结算清单'!C425&lt;&gt;0),'2.报价结算清单'!C425,"")</f>
        <v/>
      </c>
      <c r="D419" s="216" t="str">
        <f>IF(AND('2.报价结算清单'!$P425&gt;0,'2.报价结算清单'!$B425&lt;&gt;0,'2.报价结算清单'!D425&lt;&gt;0),'2.报价结算清单'!D425,"")</f>
        <v/>
      </c>
      <c r="E419" s="216" t="str">
        <f>IF(AND('2.报价结算清单'!$P425&gt;0,'2.报价结算清单'!$B425&lt;&gt;0,'2.报价结算清单'!E425&lt;&gt;0),'2.报价结算清单'!E425,"")</f>
        <v/>
      </c>
      <c r="F419" s="233" t="str">
        <f>_xlfn.IFNA(IF($A419="","",IF(VLOOKUP($A419,'3.框架内物料'!$A:$I,2,0)="","",VLOOKUP($A419,'3.框架内物料'!$A:$I,2,0))),"")</f>
        <v/>
      </c>
      <c r="G419" s="214" t="str">
        <f>IF(AND('2.报价结算清单'!$P425&gt;0,'2.报价结算清单'!$B425&lt;&gt;0,'2.报价结算清单'!H425&lt;&gt;0),'2.报价结算清单'!H425,"")</f>
        <v/>
      </c>
      <c r="H419" s="234" t="str">
        <f>IF(AND('2.报价结算清单'!$P425&gt;0,'2.报价结算清单'!$B425&lt;&gt;0,'2.报价结算清单'!$F425&lt;&gt;0),'2.报价结算清单'!J425,"")</f>
        <v/>
      </c>
      <c r="I419" s="233" t="str">
        <f>IF(AND('2.报价结算清单'!$P425&gt;0,'2.报价结算清单'!$B425&lt;&gt;0,'2.报价结算清单'!$F425&lt;&gt;0),'2.报价结算清单'!L425,"")</f>
        <v/>
      </c>
      <c r="J419" s="233" t="str">
        <f>IF(AND('2.报价结算清单'!$P425&gt;0,'2.报价结算清单'!$B425&lt;&gt;0,'2.报价结算清单'!I425&lt;&gt;0),'2.报价结算清单'!I425,"")</f>
        <v/>
      </c>
      <c r="K419" s="233" t="str">
        <f>IF(AND('2.报价结算清单'!$P425&gt;0,'2.报价结算清单'!$B425&lt;&gt;0,'2.报价结算清单'!$F425&lt;&gt;0),'2.报价结算清单'!N425,"")</f>
        <v/>
      </c>
      <c r="L419" s="233" t="str">
        <f>IF(AND('2.报价结算清单'!$P425&gt;0,'2.报价结算清单'!$B425&lt;&gt;0,'2.报价结算清单'!I425&lt;&gt;0),"天","")</f>
        <v/>
      </c>
      <c r="M419" s="236" t="str">
        <f t="shared" si="16"/>
        <v/>
      </c>
      <c r="N419" s="216" t="str">
        <f t="shared" si="17"/>
        <v/>
      </c>
      <c r="O419" s="216" t="str">
        <f>IF(AND('2.报价结算清单'!$P425&gt;0,'2.报价结算清单'!$B425&lt;&gt;0,'2.报价结算清单'!S425&lt;&gt;0),'2.报价结算清单'!S425,"")</f>
        <v/>
      </c>
      <c r="P419" s="216" t="str">
        <f>IF(AND('2.报价结算清单'!$P425&gt;0,'2.报价结算清单'!$B425&lt;&gt;0,'2.报价结算清单'!T425&lt;&gt;0),'2.报价结算清单'!T425,"")</f>
        <v/>
      </c>
      <c r="Q419" s="216" t="str">
        <f>IF(F419="",J419,VLOOKUP(F419,框架条目清单!A:K,4,FALSE))</f>
        <v/>
      </c>
      <c r="R419" s="237" t="str">
        <f>IF($A419="","",'2.报价结算清单'!$K$86)</f>
        <v/>
      </c>
      <c r="S419" s="236" t="str">
        <f>IF($A419="","",'2.报价结算清单'!$E$86)</f>
        <v/>
      </c>
      <c r="T419" s="216" t="str">
        <f>IF(F419="","",VLOOKUP(F419,框架条目清单!A:K,7,FALSE))</f>
        <v/>
      </c>
      <c r="U419" s="216" t="str">
        <f>IF(F419="","",VLOOKUP(F419,框架条目清单!A:K,8,FALSE))</f>
        <v/>
      </c>
      <c r="V419" s="216" t="str">
        <f>IF(F419="","",VLOOKUP(F419,框架条目清单!A:K,9,FALSE))</f>
        <v/>
      </c>
    </row>
    <row r="420" spans="1:22">
      <c r="A420" s="216" t="str">
        <f>IF(AND('2.报价结算清单'!$P426&gt;0,'2.报价结算清单'!$B426&lt;&gt;0,'2.报价结算清单'!$F426&lt;&gt;0),'2.报价结算清单'!$F426,"")</f>
        <v/>
      </c>
      <c r="B420" s="216" t="str">
        <f>_xlfn.IFNA(VLOOKUP(A420,'3.框架内物料'!$A:$I,3,0),A420)</f>
        <v/>
      </c>
      <c r="C420" s="216" t="str">
        <f>IF(AND('2.报价结算清单'!$P426&gt;0,'2.报价结算清单'!$B426&lt;&gt;0,'2.报价结算清单'!C426&lt;&gt;0),'2.报价结算清单'!C426,"")</f>
        <v/>
      </c>
      <c r="D420" s="216" t="str">
        <f>IF(AND('2.报价结算清单'!$P426&gt;0,'2.报价结算清单'!$B426&lt;&gt;0,'2.报价结算清单'!D426&lt;&gt;0),'2.报价结算清单'!D426,"")</f>
        <v/>
      </c>
      <c r="E420" s="216" t="str">
        <f>IF(AND('2.报价结算清单'!$P426&gt;0,'2.报价结算清单'!$B426&lt;&gt;0,'2.报价结算清单'!E426&lt;&gt;0),'2.报价结算清单'!E426,"")</f>
        <v/>
      </c>
      <c r="F420" s="233" t="str">
        <f>_xlfn.IFNA(IF($A420="","",IF(VLOOKUP($A420,'3.框架内物料'!$A:$I,2,0)="","",VLOOKUP($A420,'3.框架内物料'!$A:$I,2,0))),"")</f>
        <v/>
      </c>
      <c r="G420" s="214" t="str">
        <f>IF(AND('2.报价结算清单'!$P426&gt;0,'2.报价结算清单'!$B426&lt;&gt;0,'2.报价结算清单'!H426&lt;&gt;0),'2.报价结算清单'!H426,"")</f>
        <v/>
      </c>
      <c r="H420" s="234" t="str">
        <f>IF(AND('2.报价结算清单'!$P426&gt;0,'2.报价结算清单'!$B426&lt;&gt;0,'2.报价结算清单'!$F426&lt;&gt;0),'2.报价结算清单'!J426,"")</f>
        <v/>
      </c>
      <c r="I420" s="233" t="str">
        <f>IF(AND('2.报价结算清单'!$P426&gt;0,'2.报价结算清单'!$B426&lt;&gt;0,'2.报价结算清单'!$F426&lt;&gt;0),'2.报价结算清单'!L426,"")</f>
        <v/>
      </c>
      <c r="J420" s="233" t="str">
        <f>IF(AND('2.报价结算清单'!$P426&gt;0,'2.报价结算清单'!$B426&lt;&gt;0,'2.报价结算清单'!I426&lt;&gt;0),'2.报价结算清单'!I426,"")</f>
        <v/>
      </c>
      <c r="K420" s="233" t="str">
        <f>IF(AND('2.报价结算清单'!$P426&gt;0,'2.报价结算清单'!$B426&lt;&gt;0,'2.报价结算清单'!$F426&lt;&gt;0),'2.报价结算清单'!N426,"")</f>
        <v/>
      </c>
      <c r="L420" s="233" t="str">
        <f>IF(AND('2.报价结算清单'!$P426&gt;0,'2.报价结算清单'!$B426&lt;&gt;0,'2.报价结算清单'!I426&lt;&gt;0),"天","")</f>
        <v/>
      </c>
      <c r="M420" s="236" t="str">
        <f t="shared" si="16"/>
        <v/>
      </c>
      <c r="N420" s="216" t="str">
        <f t="shared" si="17"/>
        <v/>
      </c>
      <c r="O420" s="216" t="str">
        <f>IF(AND('2.报价结算清单'!$P426&gt;0,'2.报价结算清单'!$B426&lt;&gt;0,'2.报价结算清单'!S426&lt;&gt;0),'2.报价结算清单'!S426,"")</f>
        <v/>
      </c>
      <c r="P420" s="216" t="str">
        <f>IF(AND('2.报价结算清单'!$P426&gt;0,'2.报价结算清单'!$B426&lt;&gt;0,'2.报价结算清单'!T426&lt;&gt;0),'2.报价结算清单'!T426,"")</f>
        <v/>
      </c>
      <c r="Q420" s="216" t="str">
        <f>IF(F420="",J420,VLOOKUP(F420,框架条目清单!A:K,4,FALSE))</f>
        <v/>
      </c>
      <c r="R420" s="237" t="str">
        <f>IF($A420="","",'2.报价结算清单'!$K$86)</f>
        <v/>
      </c>
      <c r="S420" s="236" t="str">
        <f>IF($A420="","",'2.报价结算清单'!$E$86)</f>
        <v/>
      </c>
      <c r="T420" s="216" t="str">
        <f>IF(F420="","",VLOOKUP(F420,框架条目清单!A:K,7,FALSE))</f>
        <v/>
      </c>
      <c r="U420" s="216" t="str">
        <f>IF(F420="","",VLOOKUP(F420,框架条目清单!A:K,8,FALSE))</f>
        <v/>
      </c>
      <c r="V420" s="216" t="str">
        <f>IF(F420="","",VLOOKUP(F420,框架条目清单!A:K,9,FALSE))</f>
        <v/>
      </c>
    </row>
    <row r="421" spans="1:22">
      <c r="A421" s="216" t="str">
        <f>IF(AND('2.报价结算清单'!$P427&gt;0,'2.报价结算清单'!$B427&lt;&gt;0,'2.报价结算清单'!$F427&lt;&gt;0),'2.报价结算清单'!$F427,"")</f>
        <v/>
      </c>
      <c r="B421" s="216" t="str">
        <f>_xlfn.IFNA(VLOOKUP(A421,'3.框架内物料'!$A:$I,3,0),A421)</f>
        <v/>
      </c>
      <c r="C421" s="216" t="str">
        <f>IF(AND('2.报价结算清单'!$P427&gt;0,'2.报价结算清单'!$B427&lt;&gt;0,'2.报价结算清单'!C427&lt;&gt;0),'2.报价结算清单'!C427,"")</f>
        <v/>
      </c>
      <c r="D421" s="216" t="str">
        <f>IF(AND('2.报价结算清单'!$P427&gt;0,'2.报价结算清单'!$B427&lt;&gt;0,'2.报价结算清单'!D427&lt;&gt;0),'2.报价结算清单'!D427,"")</f>
        <v/>
      </c>
      <c r="E421" s="216" t="str">
        <f>IF(AND('2.报价结算清单'!$P427&gt;0,'2.报价结算清单'!$B427&lt;&gt;0,'2.报价结算清单'!E427&lt;&gt;0),'2.报价结算清单'!E427,"")</f>
        <v/>
      </c>
      <c r="F421" s="233" t="str">
        <f>_xlfn.IFNA(IF($A421="","",IF(VLOOKUP($A421,'3.框架内物料'!$A:$I,2,0)="","",VLOOKUP($A421,'3.框架内物料'!$A:$I,2,0))),"")</f>
        <v/>
      </c>
      <c r="G421" s="214" t="str">
        <f>IF(AND('2.报价结算清单'!$P427&gt;0,'2.报价结算清单'!$B427&lt;&gt;0,'2.报价结算清单'!H427&lt;&gt;0),'2.报价结算清单'!H427,"")</f>
        <v/>
      </c>
      <c r="H421" s="234" t="str">
        <f>IF(AND('2.报价结算清单'!$P427&gt;0,'2.报价结算清单'!$B427&lt;&gt;0,'2.报价结算清单'!$F427&lt;&gt;0),'2.报价结算清单'!J427,"")</f>
        <v/>
      </c>
      <c r="I421" s="233" t="str">
        <f>IF(AND('2.报价结算清单'!$P427&gt;0,'2.报价结算清单'!$B427&lt;&gt;0,'2.报价结算清单'!$F427&lt;&gt;0),'2.报价结算清单'!L427,"")</f>
        <v/>
      </c>
      <c r="J421" s="233" t="str">
        <f>IF(AND('2.报价结算清单'!$P427&gt;0,'2.报价结算清单'!$B427&lt;&gt;0,'2.报价结算清单'!I427&lt;&gt;0),'2.报价结算清单'!I427,"")</f>
        <v/>
      </c>
      <c r="K421" s="233" t="str">
        <f>IF(AND('2.报价结算清单'!$P427&gt;0,'2.报价结算清单'!$B427&lt;&gt;0,'2.报价结算清单'!$F427&lt;&gt;0),'2.报价结算清单'!N427,"")</f>
        <v/>
      </c>
      <c r="L421" s="233" t="str">
        <f>IF(AND('2.报价结算清单'!$P427&gt;0,'2.报价结算清单'!$B427&lt;&gt;0,'2.报价结算清单'!I427&lt;&gt;0),"天","")</f>
        <v/>
      </c>
      <c r="M421" s="236" t="str">
        <f t="shared" si="16"/>
        <v/>
      </c>
      <c r="N421" s="216" t="str">
        <f t="shared" si="17"/>
        <v/>
      </c>
      <c r="O421" s="216" t="str">
        <f>IF(AND('2.报价结算清单'!$P427&gt;0,'2.报价结算清单'!$B427&lt;&gt;0,'2.报价结算清单'!S427&lt;&gt;0),'2.报价结算清单'!S427,"")</f>
        <v/>
      </c>
      <c r="P421" s="216" t="str">
        <f>IF(AND('2.报价结算清单'!$P427&gt;0,'2.报价结算清单'!$B427&lt;&gt;0,'2.报价结算清单'!T427&lt;&gt;0),'2.报价结算清单'!T427,"")</f>
        <v/>
      </c>
      <c r="Q421" s="216" t="str">
        <f>IF(F421="",J421,VLOOKUP(F421,框架条目清单!A:K,4,FALSE))</f>
        <v/>
      </c>
      <c r="R421" s="237" t="str">
        <f>IF($A421="","",'2.报价结算清单'!$K$86)</f>
        <v/>
      </c>
      <c r="S421" s="236" t="str">
        <f>IF($A421="","",'2.报价结算清单'!$E$86)</f>
        <v/>
      </c>
      <c r="T421" s="216" t="str">
        <f>IF(F421="","",VLOOKUP(F421,框架条目清单!A:K,7,FALSE))</f>
        <v/>
      </c>
      <c r="U421" s="216" t="str">
        <f>IF(F421="","",VLOOKUP(F421,框架条目清单!A:K,8,FALSE))</f>
        <v/>
      </c>
      <c r="V421" s="216" t="str">
        <f>IF(F421="","",VLOOKUP(F421,框架条目清单!A:K,9,FALSE))</f>
        <v/>
      </c>
    </row>
    <row r="422" spans="1:22">
      <c r="A422" s="216" t="str">
        <f>IF(AND('2.报价结算清单'!$P428&gt;0,'2.报价结算清单'!$B428&lt;&gt;0,'2.报价结算清单'!$F428&lt;&gt;0),'2.报价结算清单'!$F428,"")</f>
        <v/>
      </c>
      <c r="B422" s="216" t="str">
        <f>_xlfn.IFNA(VLOOKUP(A422,'3.框架内物料'!$A:$I,3,0),A422)</f>
        <v/>
      </c>
      <c r="C422" s="216" t="str">
        <f>IF(AND('2.报价结算清单'!$P428&gt;0,'2.报价结算清单'!$B428&lt;&gt;0,'2.报价结算清单'!C428&lt;&gt;0),'2.报价结算清单'!C428,"")</f>
        <v/>
      </c>
      <c r="D422" s="216" t="str">
        <f>IF(AND('2.报价结算清单'!$P428&gt;0,'2.报价结算清单'!$B428&lt;&gt;0,'2.报价结算清单'!D428&lt;&gt;0),'2.报价结算清单'!D428,"")</f>
        <v/>
      </c>
      <c r="E422" s="216" t="str">
        <f>IF(AND('2.报价结算清单'!$P428&gt;0,'2.报价结算清单'!$B428&lt;&gt;0,'2.报价结算清单'!E428&lt;&gt;0),'2.报价结算清单'!E428,"")</f>
        <v/>
      </c>
      <c r="F422" s="233" t="str">
        <f>_xlfn.IFNA(IF($A422="","",IF(VLOOKUP($A422,'3.框架内物料'!$A:$I,2,0)="","",VLOOKUP($A422,'3.框架内物料'!$A:$I,2,0))),"")</f>
        <v/>
      </c>
      <c r="G422" s="214" t="str">
        <f>IF(AND('2.报价结算清单'!$P428&gt;0,'2.报价结算清单'!$B428&lt;&gt;0,'2.报价结算清单'!H428&lt;&gt;0),'2.报价结算清单'!H428,"")</f>
        <v/>
      </c>
      <c r="H422" s="234" t="str">
        <f>IF(AND('2.报价结算清单'!$P428&gt;0,'2.报价结算清单'!$B428&lt;&gt;0,'2.报价结算清单'!$F428&lt;&gt;0),'2.报价结算清单'!J428,"")</f>
        <v/>
      </c>
      <c r="I422" s="233" t="str">
        <f>IF(AND('2.报价结算清单'!$P428&gt;0,'2.报价结算清单'!$B428&lt;&gt;0,'2.报价结算清单'!$F428&lt;&gt;0),'2.报价结算清单'!L428,"")</f>
        <v/>
      </c>
      <c r="J422" s="233" t="str">
        <f>IF(AND('2.报价结算清单'!$P428&gt;0,'2.报价结算清单'!$B428&lt;&gt;0,'2.报价结算清单'!I428&lt;&gt;0),'2.报价结算清单'!I428,"")</f>
        <v/>
      </c>
      <c r="K422" s="233" t="str">
        <f>IF(AND('2.报价结算清单'!$P428&gt;0,'2.报价结算清单'!$B428&lt;&gt;0,'2.报价结算清单'!$F428&lt;&gt;0),'2.报价结算清单'!N428,"")</f>
        <v/>
      </c>
      <c r="L422" s="233" t="str">
        <f>IF(AND('2.报价结算清单'!$P428&gt;0,'2.报价结算清单'!$B428&lt;&gt;0,'2.报价结算清单'!I428&lt;&gt;0),"天","")</f>
        <v/>
      </c>
      <c r="M422" s="236" t="str">
        <f t="shared" si="16"/>
        <v/>
      </c>
      <c r="N422" s="216" t="str">
        <f t="shared" si="17"/>
        <v/>
      </c>
      <c r="O422" s="216" t="str">
        <f>IF(AND('2.报价结算清单'!$P428&gt;0,'2.报价结算清单'!$B428&lt;&gt;0,'2.报价结算清单'!S428&lt;&gt;0),'2.报价结算清单'!S428,"")</f>
        <v/>
      </c>
      <c r="P422" s="216" t="str">
        <f>IF(AND('2.报价结算清单'!$P428&gt;0,'2.报价结算清单'!$B428&lt;&gt;0,'2.报价结算清单'!T428&lt;&gt;0),'2.报价结算清单'!T428,"")</f>
        <v/>
      </c>
      <c r="Q422" s="216" t="str">
        <f>IF(F422="",J422,VLOOKUP(F422,框架条目清单!A:K,4,FALSE))</f>
        <v/>
      </c>
      <c r="R422" s="237" t="str">
        <f>IF($A422="","",'2.报价结算清单'!$K$86)</f>
        <v/>
      </c>
      <c r="S422" s="236" t="str">
        <f>IF($A422="","",'2.报价结算清单'!$E$86)</f>
        <v/>
      </c>
      <c r="T422" s="216" t="str">
        <f>IF(F422="","",VLOOKUP(F422,框架条目清单!A:K,7,FALSE))</f>
        <v/>
      </c>
      <c r="U422" s="216" t="str">
        <f>IF(F422="","",VLOOKUP(F422,框架条目清单!A:K,8,FALSE))</f>
        <v/>
      </c>
      <c r="V422" s="216" t="str">
        <f>IF(F422="","",VLOOKUP(F422,框架条目清单!A:K,9,FALSE))</f>
        <v/>
      </c>
    </row>
    <row r="423" spans="1:22">
      <c r="A423" s="216" t="str">
        <f>IF(AND('2.报价结算清单'!$P429&gt;0,'2.报价结算清单'!$B429&lt;&gt;0,'2.报价结算清单'!$F429&lt;&gt;0),'2.报价结算清单'!$F429,"")</f>
        <v/>
      </c>
      <c r="B423" s="216" t="str">
        <f>_xlfn.IFNA(VLOOKUP(A423,'3.框架内物料'!$A:$I,3,0),A423)</f>
        <v/>
      </c>
      <c r="C423" s="216" t="str">
        <f>IF(AND('2.报价结算清单'!$P429&gt;0,'2.报价结算清单'!$B429&lt;&gt;0,'2.报价结算清单'!C429&lt;&gt;0),'2.报价结算清单'!C429,"")</f>
        <v/>
      </c>
      <c r="D423" s="216" t="str">
        <f>IF(AND('2.报价结算清单'!$P429&gt;0,'2.报价结算清单'!$B429&lt;&gt;0,'2.报价结算清单'!D429&lt;&gt;0),'2.报价结算清单'!D429,"")</f>
        <v/>
      </c>
      <c r="E423" s="216" t="str">
        <f>IF(AND('2.报价结算清单'!$P429&gt;0,'2.报价结算清单'!$B429&lt;&gt;0,'2.报价结算清单'!E429&lt;&gt;0),'2.报价结算清单'!E429,"")</f>
        <v/>
      </c>
      <c r="F423" s="233" t="str">
        <f>_xlfn.IFNA(IF($A423="","",IF(VLOOKUP($A423,'3.框架内物料'!$A:$I,2,0)="","",VLOOKUP($A423,'3.框架内物料'!$A:$I,2,0))),"")</f>
        <v/>
      </c>
      <c r="G423" s="214" t="str">
        <f>IF(AND('2.报价结算清单'!$P429&gt;0,'2.报价结算清单'!$B429&lt;&gt;0,'2.报价结算清单'!H429&lt;&gt;0),'2.报价结算清单'!H429,"")</f>
        <v/>
      </c>
      <c r="H423" s="234" t="str">
        <f>IF(AND('2.报价结算清单'!$P429&gt;0,'2.报价结算清单'!$B429&lt;&gt;0,'2.报价结算清单'!$F429&lt;&gt;0),'2.报价结算清单'!J429,"")</f>
        <v/>
      </c>
      <c r="I423" s="233" t="str">
        <f>IF(AND('2.报价结算清单'!$P429&gt;0,'2.报价结算清单'!$B429&lt;&gt;0,'2.报价结算清单'!$F429&lt;&gt;0),'2.报价结算清单'!L429,"")</f>
        <v/>
      </c>
      <c r="J423" s="233" t="str">
        <f>IF(AND('2.报价结算清单'!$P429&gt;0,'2.报价结算清单'!$B429&lt;&gt;0,'2.报价结算清单'!I429&lt;&gt;0),'2.报价结算清单'!I429,"")</f>
        <v/>
      </c>
      <c r="K423" s="233" t="str">
        <f>IF(AND('2.报价结算清单'!$P429&gt;0,'2.报价结算清单'!$B429&lt;&gt;0,'2.报价结算清单'!$F429&lt;&gt;0),'2.报价结算清单'!N429,"")</f>
        <v/>
      </c>
      <c r="L423" s="233" t="str">
        <f>IF(AND('2.报价结算清单'!$P429&gt;0,'2.报价结算清单'!$B429&lt;&gt;0,'2.报价结算清单'!I429&lt;&gt;0),"天","")</f>
        <v/>
      </c>
      <c r="M423" s="236" t="str">
        <f t="shared" si="16"/>
        <v/>
      </c>
      <c r="N423" s="216" t="str">
        <f t="shared" si="17"/>
        <v/>
      </c>
      <c r="O423" s="216" t="str">
        <f>IF(AND('2.报价结算清单'!$P429&gt;0,'2.报价结算清单'!$B429&lt;&gt;0,'2.报价结算清单'!S429&lt;&gt;0),'2.报价结算清单'!S429,"")</f>
        <v/>
      </c>
      <c r="P423" s="216" t="str">
        <f>IF(AND('2.报价结算清单'!$P429&gt;0,'2.报价结算清单'!$B429&lt;&gt;0,'2.报价结算清单'!T429&lt;&gt;0),'2.报价结算清单'!T429,"")</f>
        <v/>
      </c>
      <c r="Q423" s="216" t="str">
        <f>IF(F423="",J423,VLOOKUP(F423,框架条目清单!A:K,4,FALSE))</f>
        <v/>
      </c>
      <c r="R423" s="237" t="str">
        <f>IF($A423="","",'2.报价结算清单'!$K$86)</f>
        <v/>
      </c>
      <c r="S423" s="236" t="str">
        <f>IF($A423="","",'2.报价结算清单'!$E$86)</f>
        <v/>
      </c>
      <c r="T423" s="216" t="str">
        <f>IF(F423="","",VLOOKUP(F423,框架条目清单!A:K,7,FALSE))</f>
        <v/>
      </c>
      <c r="U423" s="216" t="str">
        <f>IF(F423="","",VLOOKUP(F423,框架条目清单!A:K,8,FALSE))</f>
        <v/>
      </c>
      <c r="V423" s="216" t="str">
        <f>IF(F423="","",VLOOKUP(F423,框架条目清单!A:K,9,FALSE))</f>
        <v/>
      </c>
    </row>
    <row r="424" spans="1:22">
      <c r="A424" s="216" t="str">
        <f>IF(AND('2.报价结算清单'!$P430&gt;0,'2.报价结算清单'!$B430&lt;&gt;0,'2.报价结算清单'!$F430&lt;&gt;0),'2.报价结算清单'!$F430,"")</f>
        <v/>
      </c>
      <c r="B424" s="216" t="str">
        <f>_xlfn.IFNA(VLOOKUP(A424,'3.框架内物料'!$A:$I,3,0),A424)</f>
        <v/>
      </c>
      <c r="C424" s="216" t="str">
        <f>IF(AND('2.报价结算清单'!$P430&gt;0,'2.报价结算清单'!$B430&lt;&gt;0,'2.报价结算清单'!C430&lt;&gt;0),'2.报价结算清单'!C430,"")</f>
        <v/>
      </c>
      <c r="D424" s="216" t="str">
        <f>IF(AND('2.报价结算清单'!$P430&gt;0,'2.报价结算清单'!$B430&lt;&gt;0,'2.报价结算清单'!D430&lt;&gt;0),'2.报价结算清单'!D430,"")</f>
        <v/>
      </c>
      <c r="E424" s="216" t="str">
        <f>IF(AND('2.报价结算清单'!$P430&gt;0,'2.报价结算清单'!$B430&lt;&gt;0,'2.报价结算清单'!E430&lt;&gt;0),'2.报价结算清单'!E430,"")</f>
        <v/>
      </c>
      <c r="F424" s="233" t="str">
        <f>_xlfn.IFNA(IF($A424="","",IF(VLOOKUP($A424,'3.框架内物料'!$A:$I,2,0)="","",VLOOKUP($A424,'3.框架内物料'!$A:$I,2,0))),"")</f>
        <v/>
      </c>
      <c r="G424" s="214" t="str">
        <f>IF(AND('2.报价结算清单'!$P430&gt;0,'2.报价结算清单'!$B430&lt;&gt;0,'2.报价结算清单'!H430&lt;&gt;0),'2.报价结算清单'!H430,"")</f>
        <v/>
      </c>
      <c r="H424" s="234" t="str">
        <f>IF(AND('2.报价结算清单'!$P430&gt;0,'2.报价结算清单'!$B430&lt;&gt;0,'2.报价结算清单'!$F430&lt;&gt;0),'2.报价结算清单'!J430,"")</f>
        <v/>
      </c>
      <c r="I424" s="233" t="str">
        <f>IF(AND('2.报价结算清单'!$P430&gt;0,'2.报价结算清单'!$B430&lt;&gt;0,'2.报价结算清单'!$F430&lt;&gt;0),'2.报价结算清单'!L430,"")</f>
        <v/>
      </c>
      <c r="J424" s="233" t="str">
        <f>IF(AND('2.报价结算清单'!$P430&gt;0,'2.报价结算清单'!$B430&lt;&gt;0,'2.报价结算清单'!I430&lt;&gt;0),'2.报价结算清单'!I430,"")</f>
        <v/>
      </c>
      <c r="K424" s="233" t="str">
        <f>IF(AND('2.报价结算清单'!$P430&gt;0,'2.报价结算清单'!$B430&lt;&gt;0,'2.报价结算清单'!$F430&lt;&gt;0),'2.报价结算清单'!N430,"")</f>
        <v/>
      </c>
      <c r="L424" s="233" t="str">
        <f>IF(AND('2.报价结算清单'!$P430&gt;0,'2.报价结算清单'!$B430&lt;&gt;0,'2.报价结算清单'!I430&lt;&gt;0),"天","")</f>
        <v/>
      </c>
      <c r="M424" s="236" t="str">
        <f t="shared" si="16"/>
        <v/>
      </c>
      <c r="N424" s="216" t="str">
        <f t="shared" si="17"/>
        <v/>
      </c>
      <c r="O424" s="216" t="str">
        <f>IF(AND('2.报价结算清单'!$P430&gt;0,'2.报价结算清单'!$B430&lt;&gt;0,'2.报价结算清单'!S430&lt;&gt;0),'2.报价结算清单'!S430,"")</f>
        <v/>
      </c>
      <c r="P424" s="216" t="str">
        <f>IF(AND('2.报价结算清单'!$P430&gt;0,'2.报价结算清单'!$B430&lt;&gt;0,'2.报价结算清单'!T430&lt;&gt;0),'2.报价结算清单'!T430,"")</f>
        <v/>
      </c>
      <c r="Q424" s="216" t="str">
        <f>IF(F424="",J424,VLOOKUP(F424,框架条目清单!A:K,4,FALSE))</f>
        <v/>
      </c>
      <c r="R424" s="237" t="str">
        <f>IF($A424="","",'2.报价结算清单'!$K$86)</f>
        <v/>
      </c>
      <c r="S424" s="236" t="str">
        <f>IF($A424="","",'2.报价结算清单'!$E$86)</f>
        <v/>
      </c>
      <c r="T424" s="216" t="str">
        <f>IF(F424="","",VLOOKUP(F424,框架条目清单!A:K,7,FALSE))</f>
        <v/>
      </c>
      <c r="U424" s="216" t="str">
        <f>IF(F424="","",VLOOKUP(F424,框架条目清单!A:K,8,FALSE))</f>
        <v/>
      </c>
      <c r="V424" s="216" t="str">
        <f>IF(F424="","",VLOOKUP(F424,框架条目清单!A:K,9,FALSE))</f>
        <v/>
      </c>
    </row>
    <row r="425" spans="1:22">
      <c r="A425" s="216" t="str">
        <f>IF(AND('2.报价结算清单'!$P431&gt;0,'2.报价结算清单'!$B431&lt;&gt;0,'2.报价结算清单'!$F431&lt;&gt;0),'2.报价结算清单'!$F431,"")</f>
        <v/>
      </c>
      <c r="B425" s="216" t="str">
        <f>_xlfn.IFNA(VLOOKUP(A425,'3.框架内物料'!$A:$I,3,0),A425)</f>
        <v/>
      </c>
      <c r="C425" s="216" t="str">
        <f>IF(AND('2.报价结算清单'!$P431&gt;0,'2.报价结算清单'!$B431&lt;&gt;0,'2.报价结算清单'!C431&lt;&gt;0),'2.报价结算清单'!C431,"")</f>
        <v/>
      </c>
      <c r="D425" s="216" t="str">
        <f>IF(AND('2.报价结算清单'!$P431&gt;0,'2.报价结算清单'!$B431&lt;&gt;0,'2.报价结算清单'!D431&lt;&gt;0),'2.报价结算清单'!D431,"")</f>
        <v/>
      </c>
      <c r="E425" s="216" t="str">
        <f>IF(AND('2.报价结算清单'!$P431&gt;0,'2.报价结算清单'!$B431&lt;&gt;0,'2.报价结算清单'!E431&lt;&gt;0),'2.报价结算清单'!E431,"")</f>
        <v/>
      </c>
      <c r="F425" s="233" t="str">
        <f>_xlfn.IFNA(IF($A425="","",IF(VLOOKUP($A425,'3.框架内物料'!$A:$I,2,0)="","",VLOOKUP($A425,'3.框架内物料'!$A:$I,2,0))),"")</f>
        <v/>
      </c>
      <c r="G425" s="214" t="str">
        <f>IF(AND('2.报价结算清单'!$P431&gt;0,'2.报价结算清单'!$B431&lt;&gt;0,'2.报价结算清单'!H431&lt;&gt;0),'2.报价结算清单'!H431,"")</f>
        <v/>
      </c>
      <c r="H425" s="234" t="str">
        <f>IF(AND('2.报价结算清单'!$P431&gt;0,'2.报价结算清单'!$B431&lt;&gt;0,'2.报价结算清单'!$F431&lt;&gt;0),'2.报价结算清单'!J431,"")</f>
        <v/>
      </c>
      <c r="I425" s="233" t="str">
        <f>IF(AND('2.报价结算清单'!$P431&gt;0,'2.报价结算清单'!$B431&lt;&gt;0,'2.报价结算清单'!$F431&lt;&gt;0),'2.报价结算清单'!L431,"")</f>
        <v/>
      </c>
      <c r="J425" s="233" t="str">
        <f>IF(AND('2.报价结算清单'!$P431&gt;0,'2.报价结算清单'!$B431&lt;&gt;0,'2.报价结算清单'!I431&lt;&gt;0),'2.报价结算清单'!I431,"")</f>
        <v/>
      </c>
      <c r="K425" s="233" t="str">
        <f>IF(AND('2.报价结算清单'!$P431&gt;0,'2.报价结算清单'!$B431&lt;&gt;0,'2.报价结算清单'!$F431&lt;&gt;0),'2.报价结算清单'!N431,"")</f>
        <v/>
      </c>
      <c r="L425" s="233" t="str">
        <f>IF(AND('2.报价结算清单'!$P431&gt;0,'2.报价结算清单'!$B431&lt;&gt;0,'2.报价结算清单'!I431&lt;&gt;0),"天","")</f>
        <v/>
      </c>
      <c r="M425" s="236" t="str">
        <f t="shared" si="16"/>
        <v/>
      </c>
      <c r="N425" s="216" t="str">
        <f t="shared" si="17"/>
        <v/>
      </c>
      <c r="O425" s="216" t="str">
        <f>IF(AND('2.报价结算清单'!$P431&gt;0,'2.报价结算清单'!$B431&lt;&gt;0,'2.报价结算清单'!S431&lt;&gt;0),'2.报价结算清单'!S431,"")</f>
        <v/>
      </c>
      <c r="P425" s="216" t="str">
        <f>IF(AND('2.报价结算清单'!$P431&gt;0,'2.报价结算清单'!$B431&lt;&gt;0,'2.报价结算清单'!T431&lt;&gt;0),'2.报价结算清单'!T431,"")</f>
        <v/>
      </c>
      <c r="Q425" s="216" t="str">
        <f>IF(F425="",J425,VLOOKUP(F425,框架条目清单!A:K,4,FALSE))</f>
        <v/>
      </c>
      <c r="R425" s="237" t="str">
        <f>IF($A425="","",'2.报价结算清单'!$K$86)</f>
        <v/>
      </c>
      <c r="S425" s="236" t="str">
        <f>IF($A425="","",'2.报价结算清单'!$E$86)</f>
        <v/>
      </c>
      <c r="T425" s="216" t="str">
        <f>IF(F425="","",VLOOKUP(F425,框架条目清单!A:K,7,FALSE))</f>
        <v/>
      </c>
      <c r="U425" s="216" t="str">
        <f>IF(F425="","",VLOOKUP(F425,框架条目清单!A:K,8,FALSE))</f>
        <v/>
      </c>
      <c r="V425" s="216" t="str">
        <f>IF(F425="","",VLOOKUP(F425,框架条目清单!A:K,9,FALSE))</f>
        <v/>
      </c>
    </row>
    <row r="426" spans="1:22">
      <c r="A426" s="216" t="str">
        <f>IF(AND('2.报价结算清单'!$P432&gt;0,'2.报价结算清单'!$B432&lt;&gt;0,'2.报价结算清单'!$F432&lt;&gt;0),'2.报价结算清单'!$F432,"")</f>
        <v/>
      </c>
      <c r="B426" s="216" t="str">
        <f>_xlfn.IFNA(VLOOKUP(A426,'3.框架内物料'!$A:$I,3,0),A426)</f>
        <v/>
      </c>
      <c r="C426" s="216" t="str">
        <f>IF(AND('2.报价结算清单'!$P432&gt;0,'2.报价结算清单'!$B432&lt;&gt;0,'2.报价结算清单'!C432&lt;&gt;0),'2.报价结算清单'!C432,"")</f>
        <v/>
      </c>
      <c r="D426" s="216" t="str">
        <f>IF(AND('2.报价结算清单'!$P432&gt;0,'2.报价结算清单'!$B432&lt;&gt;0,'2.报价结算清单'!D432&lt;&gt;0),'2.报价结算清单'!D432,"")</f>
        <v/>
      </c>
      <c r="E426" s="216" t="str">
        <f>IF(AND('2.报价结算清单'!$P432&gt;0,'2.报价结算清单'!$B432&lt;&gt;0,'2.报价结算清单'!E432&lt;&gt;0),'2.报价结算清单'!E432,"")</f>
        <v/>
      </c>
      <c r="F426" s="233" t="str">
        <f>_xlfn.IFNA(IF($A426="","",IF(VLOOKUP($A426,'3.框架内物料'!$A:$I,2,0)="","",VLOOKUP($A426,'3.框架内物料'!$A:$I,2,0))),"")</f>
        <v/>
      </c>
      <c r="G426" s="214" t="str">
        <f>IF(AND('2.报价结算清单'!$P432&gt;0,'2.报价结算清单'!$B432&lt;&gt;0,'2.报价结算清单'!H432&lt;&gt;0),'2.报价结算清单'!H432,"")</f>
        <v/>
      </c>
      <c r="H426" s="234" t="str">
        <f>IF(AND('2.报价结算清单'!$P432&gt;0,'2.报价结算清单'!$B432&lt;&gt;0,'2.报价结算清单'!$F432&lt;&gt;0),'2.报价结算清单'!J432,"")</f>
        <v/>
      </c>
      <c r="I426" s="233" t="str">
        <f>IF(AND('2.报价结算清单'!$P432&gt;0,'2.报价结算清单'!$B432&lt;&gt;0,'2.报价结算清单'!$F432&lt;&gt;0),'2.报价结算清单'!L432,"")</f>
        <v/>
      </c>
      <c r="J426" s="233" t="str">
        <f>IF(AND('2.报价结算清单'!$P432&gt;0,'2.报价结算清单'!$B432&lt;&gt;0,'2.报价结算清单'!I432&lt;&gt;0),'2.报价结算清单'!I432,"")</f>
        <v/>
      </c>
      <c r="K426" s="233" t="str">
        <f>IF(AND('2.报价结算清单'!$P432&gt;0,'2.报价结算清单'!$B432&lt;&gt;0,'2.报价结算清单'!$F432&lt;&gt;0),'2.报价结算清单'!N432,"")</f>
        <v/>
      </c>
      <c r="L426" s="233" t="str">
        <f>IF(AND('2.报价结算清单'!$P432&gt;0,'2.报价结算清单'!$B432&lt;&gt;0,'2.报价结算清单'!I432&lt;&gt;0),"天","")</f>
        <v/>
      </c>
      <c r="M426" s="236" t="str">
        <f t="shared" si="16"/>
        <v/>
      </c>
      <c r="N426" s="216" t="str">
        <f t="shared" si="17"/>
        <v/>
      </c>
      <c r="O426" s="216" t="str">
        <f>IF(AND('2.报价结算清单'!$P432&gt;0,'2.报价结算清单'!$B432&lt;&gt;0,'2.报价结算清单'!S432&lt;&gt;0),'2.报价结算清单'!S432,"")</f>
        <v/>
      </c>
      <c r="P426" s="216" t="str">
        <f>IF(AND('2.报价结算清单'!$P432&gt;0,'2.报价结算清单'!$B432&lt;&gt;0,'2.报价结算清单'!T432&lt;&gt;0),'2.报价结算清单'!T432,"")</f>
        <v/>
      </c>
      <c r="Q426" s="216" t="str">
        <f>IF(F426="",J426,VLOOKUP(F426,框架条目清单!A:K,4,FALSE))</f>
        <v/>
      </c>
      <c r="R426" s="237" t="str">
        <f>IF($A426="","",'2.报价结算清单'!$K$86)</f>
        <v/>
      </c>
      <c r="S426" s="236" t="str">
        <f>IF($A426="","",'2.报价结算清单'!$E$86)</f>
        <v/>
      </c>
      <c r="T426" s="216" t="str">
        <f>IF(F426="","",VLOOKUP(F426,框架条目清单!A:K,7,FALSE))</f>
        <v/>
      </c>
      <c r="U426" s="216" t="str">
        <f>IF(F426="","",VLOOKUP(F426,框架条目清单!A:K,8,FALSE))</f>
        <v/>
      </c>
      <c r="V426" s="216" t="str">
        <f>IF(F426="","",VLOOKUP(F426,框架条目清单!A:K,9,FALSE))</f>
        <v/>
      </c>
    </row>
    <row r="427" spans="1:22">
      <c r="A427" s="216" t="str">
        <f>IF(AND('2.报价结算清单'!$P433&gt;0,'2.报价结算清单'!$B433&lt;&gt;0,'2.报价结算清单'!$F433&lt;&gt;0),'2.报价结算清单'!$F433,"")</f>
        <v/>
      </c>
      <c r="B427" s="216" t="str">
        <f>_xlfn.IFNA(VLOOKUP(A427,'3.框架内物料'!$A:$I,3,0),A427)</f>
        <v/>
      </c>
      <c r="C427" s="216" t="str">
        <f>IF(AND('2.报价结算清单'!$P433&gt;0,'2.报价结算清单'!$B433&lt;&gt;0,'2.报价结算清单'!C433&lt;&gt;0),'2.报价结算清单'!C433,"")</f>
        <v/>
      </c>
      <c r="D427" s="216" t="str">
        <f>IF(AND('2.报价结算清单'!$P433&gt;0,'2.报价结算清单'!$B433&lt;&gt;0,'2.报价结算清单'!D433&lt;&gt;0),'2.报价结算清单'!D433,"")</f>
        <v/>
      </c>
      <c r="E427" s="216" t="str">
        <f>IF(AND('2.报价结算清单'!$P433&gt;0,'2.报价结算清单'!$B433&lt;&gt;0,'2.报价结算清单'!E433&lt;&gt;0),'2.报价结算清单'!E433,"")</f>
        <v/>
      </c>
      <c r="F427" s="233" t="str">
        <f>_xlfn.IFNA(IF($A427="","",IF(VLOOKUP($A427,'3.框架内物料'!$A:$I,2,0)="","",VLOOKUP($A427,'3.框架内物料'!$A:$I,2,0))),"")</f>
        <v/>
      </c>
      <c r="G427" s="214" t="str">
        <f>IF(AND('2.报价结算清单'!$P433&gt;0,'2.报价结算清单'!$B433&lt;&gt;0,'2.报价结算清单'!H433&lt;&gt;0),'2.报价结算清单'!H433,"")</f>
        <v/>
      </c>
      <c r="H427" s="234" t="str">
        <f>IF(AND('2.报价结算清单'!$P433&gt;0,'2.报价结算清单'!$B433&lt;&gt;0,'2.报价结算清单'!$F433&lt;&gt;0),'2.报价结算清单'!J433,"")</f>
        <v/>
      </c>
      <c r="I427" s="233" t="str">
        <f>IF(AND('2.报价结算清单'!$P433&gt;0,'2.报价结算清单'!$B433&lt;&gt;0,'2.报价结算清单'!$F433&lt;&gt;0),'2.报价结算清单'!L433,"")</f>
        <v/>
      </c>
      <c r="J427" s="233" t="str">
        <f>IF(AND('2.报价结算清单'!$P433&gt;0,'2.报价结算清单'!$B433&lt;&gt;0,'2.报价结算清单'!I433&lt;&gt;0),'2.报价结算清单'!I433,"")</f>
        <v/>
      </c>
      <c r="K427" s="233" t="str">
        <f>IF(AND('2.报价结算清单'!$P433&gt;0,'2.报价结算清单'!$B433&lt;&gt;0,'2.报价结算清单'!$F433&lt;&gt;0),'2.报价结算清单'!N433,"")</f>
        <v/>
      </c>
      <c r="L427" s="233" t="str">
        <f>IF(AND('2.报价结算清单'!$P433&gt;0,'2.报价结算清单'!$B433&lt;&gt;0,'2.报价结算清单'!I433&lt;&gt;0),"天","")</f>
        <v/>
      </c>
      <c r="M427" s="236" t="str">
        <f t="shared" si="16"/>
        <v/>
      </c>
      <c r="N427" s="216" t="str">
        <f t="shared" si="17"/>
        <v/>
      </c>
      <c r="O427" s="216" t="str">
        <f>IF(AND('2.报价结算清单'!$P433&gt;0,'2.报价结算清单'!$B433&lt;&gt;0,'2.报价结算清单'!S433&lt;&gt;0),'2.报价结算清单'!S433,"")</f>
        <v/>
      </c>
      <c r="P427" s="216" t="str">
        <f>IF(AND('2.报价结算清单'!$P433&gt;0,'2.报价结算清单'!$B433&lt;&gt;0,'2.报价结算清单'!T433&lt;&gt;0),'2.报价结算清单'!T433,"")</f>
        <v/>
      </c>
      <c r="Q427" s="216" t="str">
        <f>IF(F427="",J427,VLOOKUP(F427,框架条目清单!A:K,4,FALSE))</f>
        <v/>
      </c>
      <c r="R427" s="237" t="str">
        <f>IF($A427="","",'2.报价结算清单'!$K$86)</f>
        <v/>
      </c>
      <c r="S427" s="236" t="str">
        <f>IF($A427="","",'2.报价结算清单'!$E$86)</f>
        <v/>
      </c>
      <c r="T427" s="216" t="str">
        <f>IF(F427="","",VLOOKUP(F427,框架条目清单!A:K,7,FALSE))</f>
        <v/>
      </c>
      <c r="U427" s="216" t="str">
        <f>IF(F427="","",VLOOKUP(F427,框架条目清单!A:K,8,FALSE))</f>
        <v/>
      </c>
      <c r="V427" s="216" t="str">
        <f>IF(F427="","",VLOOKUP(F427,框架条目清单!A:K,9,FALSE))</f>
        <v/>
      </c>
    </row>
    <row r="428" spans="1:22">
      <c r="A428" s="216" t="str">
        <f>IF(AND('2.报价结算清单'!$P434&gt;0,'2.报价结算清单'!$B434&lt;&gt;0,'2.报价结算清单'!$F434&lt;&gt;0),'2.报价结算清单'!$F434,"")</f>
        <v/>
      </c>
      <c r="B428" s="216" t="str">
        <f>_xlfn.IFNA(VLOOKUP(A428,'3.框架内物料'!$A:$I,3,0),A428)</f>
        <v/>
      </c>
      <c r="C428" s="216" t="str">
        <f>IF(AND('2.报价结算清单'!$P434&gt;0,'2.报价结算清单'!$B434&lt;&gt;0,'2.报价结算清单'!C434&lt;&gt;0),'2.报价结算清单'!C434,"")</f>
        <v/>
      </c>
      <c r="D428" s="216" t="str">
        <f>IF(AND('2.报价结算清单'!$P434&gt;0,'2.报价结算清单'!$B434&lt;&gt;0,'2.报价结算清单'!D434&lt;&gt;0),'2.报价结算清单'!D434,"")</f>
        <v/>
      </c>
      <c r="E428" s="216" t="str">
        <f>IF(AND('2.报价结算清单'!$P434&gt;0,'2.报价结算清单'!$B434&lt;&gt;0,'2.报价结算清单'!E434&lt;&gt;0),'2.报价结算清单'!E434,"")</f>
        <v/>
      </c>
      <c r="F428" s="233" t="str">
        <f>_xlfn.IFNA(IF($A428="","",IF(VLOOKUP($A428,'3.框架内物料'!$A:$I,2,0)="","",VLOOKUP($A428,'3.框架内物料'!$A:$I,2,0))),"")</f>
        <v/>
      </c>
      <c r="G428" s="214" t="str">
        <f>IF(AND('2.报价结算清单'!$P434&gt;0,'2.报价结算清单'!$B434&lt;&gt;0,'2.报价结算清单'!H434&lt;&gt;0),'2.报价结算清单'!H434,"")</f>
        <v/>
      </c>
      <c r="H428" s="234" t="str">
        <f>IF(AND('2.报价结算清单'!$P434&gt;0,'2.报价结算清单'!$B434&lt;&gt;0,'2.报价结算清单'!$F434&lt;&gt;0),'2.报价结算清单'!J434,"")</f>
        <v/>
      </c>
      <c r="I428" s="233" t="str">
        <f>IF(AND('2.报价结算清单'!$P434&gt;0,'2.报价结算清单'!$B434&lt;&gt;0,'2.报价结算清单'!$F434&lt;&gt;0),'2.报价结算清单'!L434,"")</f>
        <v/>
      </c>
      <c r="J428" s="233" t="str">
        <f>IF(AND('2.报价结算清单'!$P434&gt;0,'2.报价结算清单'!$B434&lt;&gt;0,'2.报价结算清单'!I434&lt;&gt;0),'2.报价结算清单'!I434,"")</f>
        <v/>
      </c>
      <c r="K428" s="233" t="str">
        <f>IF(AND('2.报价结算清单'!$P434&gt;0,'2.报价结算清单'!$B434&lt;&gt;0,'2.报价结算清单'!$F434&lt;&gt;0),'2.报价结算清单'!N434,"")</f>
        <v/>
      </c>
      <c r="L428" s="233" t="str">
        <f>IF(AND('2.报价结算清单'!$P434&gt;0,'2.报价结算清单'!$B434&lt;&gt;0,'2.报价结算清单'!I434&lt;&gt;0),"天","")</f>
        <v/>
      </c>
      <c r="M428" s="236" t="str">
        <f t="shared" si="16"/>
        <v/>
      </c>
      <c r="N428" s="216" t="str">
        <f t="shared" si="17"/>
        <v/>
      </c>
      <c r="O428" s="216" t="str">
        <f>IF(AND('2.报价结算清单'!$P434&gt;0,'2.报价结算清单'!$B434&lt;&gt;0,'2.报价结算清单'!S434&lt;&gt;0),'2.报价结算清单'!S434,"")</f>
        <v/>
      </c>
      <c r="P428" s="216" t="str">
        <f>IF(AND('2.报价结算清单'!$P434&gt;0,'2.报价结算清单'!$B434&lt;&gt;0,'2.报价结算清单'!T434&lt;&gt;0),'2.报价结算清单'!T434,"")</f>
        <v/>
      </c>
      <c r="Q428" s="216" t="str">
        <f>IF(F428="",J428,VLOOKUP(F428,框架条目清单!A:K,4,FALSE))</f>
        <v/>
      </c>
      <c r="R428" s="237" t="str">
        <f>IF($A428="","",'2.报价结算清单'!$K$86)</f>
        <v/>
      </c>
      <c r="S428" s="236" t="str">
        <f>IF($A428="","",'2.报价结算清单'!$E$86)</f>
        <v/>
      </c>
      <c r="T428" s="216" t="str">
        <f>IF(F428="","",VLOOKUP(F428,框架条目清单!A:K,7,FALSE))</f>
        <v/>
      </c>
      <c r="U428" s="216" t="str">
        <f>IF(F428="","",VLOOKUP(F428,框架条目清单!A:K,8,FALSE))</f>
        <v/>
      </c>
      <c r="V428" s="216" t="str">
        <f>IF(F428="","",VLOOKUP(F428,框架条目清单!A:K,9,FALSE))</f>
        <v/>
      </c>
    </row>
    <row r="429" spans="1:22">
      <c r="A429" s="216" t="str">
        <f>IF(AND('2.报价结算清单'!$P435&gt;0,'2.报价结算清单'!$B435&lt;&gt;0,'2.报价结算清单'!$F435&lt;&gt;0),'2.报价结算清单'!$F435,"")</f>
        <v/>
      </c>
      <c r="B429" s="216" t="str">
        <f>_xlfn.IFNA(VLOOKUP(A429,'3.框架内物料'!$A:$I,3,0),A429)</f>
        <v/>
      </c>
      <c r="C429" s="216" t="str">
        <f>IF(AND('2.报价结算清单'!$P435&gt;0,'2.报价结算清单'!$B435&lt;&gt;0,'2.报价结算清单'!C435&lt;&gt;0),'2.报价结算清单'!C435,"")</f>
        <v/>
      </c>
      <c r="D429" s="216" t="str">
        <f>IF(AND('2.报价结算清单'!$P435&gt;0,'2.报价结算清单'!$B435&lt;&gt;0,'2.报价结算清单'!D435&lt;&gt;0),'2.报价结算清单'!D435,"")</f>
        <v/>
      </c>
      <c r="E429" s="216" t="str">
        <f>IF(AND('2.报价结算清单'!$P435&gt;0,'2.报价结算清单'!$B435&lt;&gt;0,'2.报价结算清单'!E435&lt;&gt;0),'2.报价结算清单'!E435,"")</f>
        <v/>
      </c>
      <c r="F429" s="233" t="str">
        <f>_xlfn.IFNA(IF($A429="","",IF(VLOOKUP($A429,'3.框架内物料'!$A:$I,2,0)="","",VLOOKUP($A429,'3.框架内物料'!$A:$I,2,0))),"")</f>
        <v/>
      </c>
      <c r="G429" s="214" t="str">
        <f>IF(AND('2.报价结算清单'!$P435&gt;0,'2.报价结算清单'!$B435&lt;&gt;0,'2.报价结算清单'!H435&lt;&gt;0),'2.报价结算清单'!H435,"")</f>
        <v/>
      </c>
      <c r="H429" s="234" t="str">
        <f>IF(AND('2.报价结算清单'!$P435&gt;0,'2.报价结算清单'!$B435&lt;&gt;0,'2.报价结算清单'!$F435&lt;&gt;0),'2.报价结算清单'!J435,"")</f>
        <v/>
      </c>
      <c r="I429" s="233" t="str">
        <f>IF(AND('2.报价结算清单'!$P435&gt;0,'2.报价结算清单'!$B435&lt;&gt;0,'2.报价结算清单'!$F435&lt;&gt;0),'2.报价结算清单'!L435,"")</f>
        <v/>
      </c>
      <c r="J429" s="233" t="str">
        <f>IF(AND('2.报价结算清单'!$P435&gt;0,'2.报价结算清单'!$B435&lt;&gt;0,'2.报价结算清单'!I435&lt;&gt;0),'2.报价结算清单'!I435,"")</f>
        <v/>
      </c>
      <c r="K429" s="233" t="str">
        <f>IF(AND('2.报价结算清单'!$P435&gt;0,'2.报价结算清单'!$B435&lt;&gt;0,'2.报价结算清单'!$F435&lt;&gt;0),'2.报价结算清单'!N435,"")</f>
        <v/>
      </c>
      <c r="L429" s="233" t="str">
        <f>IF(AND('2.报价结算清单'!$P435&gt;0,'2.报价结算清单'!$B435&lt;&gt;0,'2.报价结算清单'!I435&lt;&gt;0),"天","")</f>
        <v/>
      </c>
      <c r="M429" s="236" t="str">
        <f t="shared" si="16"/>
        <v/>
      </c>
      <c r="N429" s="216" t="str">
        <f t="shared" si="17"/>
        <v/>
      </c>
      <c r="O429" s="216" t="str">
        <f>IF(AND('2.报价结算清单'!$P435&gt;0,'2.报价结算清单'!$B435&lt;&gt;0,'2.报价结算清单'!S435&lt;&gt;0),'2.报价结算清单'!S435,"")</f>
        <v/>
      </c>
      <c r="P429" s="216" t="str">
        <f>IF(AND('2.报价结算清单'!$P435&gt;0,'2.报价结算清单'!$B435&lt;&gt;0,'2.报价结算清单'!T435&lt;&gt;0),'2.报价结算清单'!T435,"")</f>
        <v/>
      </c>
      <c r="Q429" s="216" t="str">
        <f>IF(F429="",J429,VLOOKUP(F429,框架条目清单!A:K,4,FALSE))</f>
        <v/>
      </c>
      <c r="R429" s="237" t="str">
        <f>IF($A429="","",'2.报价结算清单'!$K$86)</f>
        <v/>
      </c>
      <c r="S429" s="236" t="str">
        <f>IF($A429="","",'2.报价结算清单'!$E$86)</f>
        <v/>
      </c>
      <c r="T429" s="216" t="str">
        <f>IF(F429="","",VLOOKUP(F429,框架条目清单!A:K,7,FALSE))</f>
        <v/>
      </c>
      <c r="U429" s="216" t="str">
        <f>IF(F429="","",VLOOKUP(F429,框架条目清单!A:K,8,FALSE))</f>
        <v/>
      </c>
      <c r="V429" s="216" t="str">
        <f>IF(F429="","",VLOOKUP(F429,框架条目清单!A:K,9,FALSE))</f>
        <v/>
      </c>
    </row>
    <row r="430" spans="1:22">
      <c r="A430" s="216" t="str">
        <f>IF(AND('2.报价结算清单'!$P436&gt;0,'2.报价结算清单'!$B436&lt;&gt;0,'2.报价结算清单'!$F436&lt;&gt;0),'2.报价结算清单'!$F436,"")</f>
        <v/>
      </c>
      <c r="B430" s="216" t="str">
        <f>_xlfn.IFNA(VLOOKUP(A430,'3.框架内物料'!$A:$I,3,0),A430)</f>
        <v/>
      </c>
      <c r="C430" s="216" t="str">
        <f>IF(AND('2.报价结算清单'!$P436&gt;0,'2.报价结算清单'!$B436&lt;&gt;0,'2.报价结算清单'!C436&lt;&gt;0),'2.报价结算清单'!C436,"")</f>
        <v/>
      </c>
      <c r="D430" s="216" t="str">
        <f>IF(AND('2.报价结算清单'!$P436&gt;0,'2.报价结算清单'!$B436&lt;&gt;0,'2.报价结算清单'!D436&lt;&gt;0),'2.报价结算清单'!D436,"")</f>
        <v/>
      </c>
      <c r="E430" s="216" t="str">
        <f>IF(AND('2.报价结算清单'!$P436&gt;0,'2.报价结算清单'!$B436&lt;&gt;0,'2.报价结算清单'!E436&lt;&gt;0),'2.报价结算清单'!E436,"")</f>
        <v/>
      </c>
      <c r="F430" s="233" t="str">
        <f>_xlfn.IFNA(IF($A430="","",IF(VLOOKUP($A430,'3.框架内物料'!$A:$I,2,0)="","",VLOOKUP($A430,'3.框架内物料'!$A:$I,2,0))),"")</f>
        <v/>
      </c>
      <c r="G430" s="214" t="str">
        <f>IF(AND('2.报价结算清单'!$P436&gt;0,'2.报价结算清单'!$B436&lt;&gt;0,'2.报价结算清单'!H436&lt;&gt;0),'2.报价结算清单'!H436,"")</f>
        <v/>
      </c>
      <c r="H430" s="234" t="str">
        <f>IF(AND('2.报价结算清单'!$P436&gt;0,'2.报价结算清单'!$B436&lt;&gt;0,'2.报价结算清单'!$F436&lt;&gt;0),'2.报价结算清单'!J436,"")</f>
        <v/>
      </c>
      <c r="I430" s="233" t="str">
        <f>IF(AND('2.报价结算清单'!$P436&gt;0,'2.报价结算清单'!$B436&lt;&gt;0,'2.报价结算清单'!$F436&lt;&gt;0),'2.报价结算清单'!L436,"")</f>
        <v/>
      </c>
      <c r="J430" s="233" t="str">
        <f>IF(AND('2.报价结算清单'!$P436&gt;0,'2.报价结算清单'!$B436&lt;&gt;0,'2.报价结算清单'!I436&lt;&gt;0),'2.报价结算清单'!I436,"")</f>
        <v/>
      </c>
      <c r="K430" s="233" t="str">
        <f>IF(AND('2.报价结算清单'!$P436&gt;0,'2.报价结算清单'!$B436&lt;&gt;0,'2.报价结算清单'!$F436&lt;&gt;0),'2.报价结算清单'!N436,"")</f>
        <v/>
      </c>
      <c r="L430" s="233" t="str">
        <f>IF(AND('2.报价结算清单'!$P436&gt;0,'2.报价结算清单'!$B436&lt;&gt;0,'2.报价结算清单'!I436&lt;&gt;0),"天","")</f>
        <v/>
      </c>
      <c r="M430" s="236" t="str">
        <f t="shared" si="16"/>
        <v/>
      </c>
      <c r="N430" s="216" t="str">
        <f t="shared" si="17"/>
        <v/>
      </c>
      <c r="O430" s="216" t="str">
        <f>IF(AND('2.报价结算清单'!$P436&gt;0,'2.报价结算清单'!$B436&lt;&gt;0,'2.报价结算清单'!S436&lt;&gt;0),'2.报价结算清单'!S436,"")</f>
        <v/>
      </c>
      <c r="P430" s="216" t="str">
        <f>IF(AND('2.报价结算清单'!$P436&gt;0,'2.报价结算清单'!$B436&lt;&gt;0,'2.报价结算清单'!T436&lt;&gt;0),'2.报价结算清单'!T436,"")</f>
        <v/>
      </c>
      <c r="Q430" s="216" t="str">
        <f>IF(F430="",J430,VLOOKUP(F430,框架条目清单!A:K,4,FALSE))</f>
        <v/>
      </c>
      <c r="R430" s="237" t="str">
        <f>IF($A430="","",'2.报价结算清单'!$K$86)</f>
        <v/>
      </c>
      <c r="S430" s="236" t="str">
        <f>IF($A430="","",'2.报价结算清单'!$E$86)</f>
        <v/>
      </c>
      <c r="T430" s="216" t="str">
        <f>IF(F430="","",VLOOKUP(F430,框架条目清单!A:K,7,FALSE))</f>
        <v/>
      </c>
      <c r="U430" s="216" t="str">
        <f>IF(F430="","",VLOOKUP(F430,框架条目清单!A:K,8,FALSE))</f>
        <v/>
      </c>
      <c r="V430" s="216" t="str">
        <f>IF(F430="","",VLOOKUP(F430,框架条目清单!A:K,9,FALSE))</f>
        <v/>
      </c>
    </row>
    <row r="431" spans="1:22">
      <c r="A431" s="216" t="str">
        <f>IF(AND('2.报价结算清单'!$P437&gt;0,'2.报价结算清单'!$B437&lt;&gt;0,'2.报价结算清单'!$F437&lt;&gt;0),'2.报价结算清单'!$F437,"")</f>
        <v/>
      </c>
      <c r="B431" s="216" t="str">
        <f>_xlfn.IFNA(VLOOKUP(A431,'3.框架内物料'!$A:$I,3,0),A431)</f>
        <v/>
      </c>
      <c r="C431" s="216" t="str">
        <f>IF(AND('2.报价结算清单'!$P437&gt;0,'2.报价结算清单'!$B437&lt;&gt;0,'2.报价结算清单'!C437&lt;&gt;0),'2.报价结算清单'!C437,"")</f>
        <v/>
      </c>
      <c r="D431" s="216" t="str">
        <f>IF(AND('2.报价结算清单'!$P437&gt;0,'2.报价结算清单'!$B437&lt;&gt;0,'2.报价结算清单'!D437&lt;&gt;0),'2.报价结算清单'!D437,"")</f>
        <v/>
      </c>
      <c r="E431" s="216" t="str">
        <f>IF(AND('2.报价结算清单'!$P437&gt;0,'2.报价结算清单'!$B437&lt;&gt;0,'2.报价结算清单'!E437&lt;&gt;0),'2.报价结算清单'!E437,"")</f>
        <v/>
      </c>
      <c r="F431" s="233" t="str">
        <f>_xlfn.IFNA(IF($A431="","",IF(VLOOKUP($A431,'3.框架内物料'!$A:$I,2,0)="","",VLOOKUP($A431,'3.框架内物料'!$A:$I,2,0))),"")</f>
        <v/>
      </c>
      <c r="G431" s="214" t="str">
        <f>IF(AND('2.报价结算清单'!$P437&gt;0,'2.报价结算清单'!$B437&lt;&gt;0,'2.报价结算清单'!H437&lt;&gt;0),'2.报价结算清单'!H437,"")</f>
        <v/>
      </c>
      <c r="H431" s="234" t="str">
        <f>IF(AND('2.报价结算清单'!$P437&gt;0,'2.报价结算清单'!$B437&lt;&gt;0,'2.报价结算清单'!$F437&lt;&gt;0),'2.报价结算清单'!J437,"")</f>
        <v/>
      </c>
      <c r="I431" s="233" t="str">
        <f>IF(AND('2.报价结算清单'!$P437&gt;0,'2.报价结算清单'!$B437&lt;&gt;0,'2.报价结算清单'!$F437&lt;&gt;0),'2.报价结算清单'!L437,"")</f>
        <v/>
      </c>
      <c r="J431" s="233" t="str">
        <f>IF(AND('2.报价结算清单'!$P437&gt;0,'2.报价结算清单'!$B437&lt;&gt;0,'2.报价结算清单'!I437&lt;&gt;0),'2.报价结算清单'!I437,"")</f>
        <v/>
      </c>
      <c r="K431" s="233" t="str">
        <f>IF(AND('2.报价结算清单'!$P437&gt;0,'2.报价结算清单'!$B437&lt;&gt;0,'2.报价结算清单'!$F437&lt;&gt;0),'2.报价结算清单'!N437,"")</f>
        <v/>
      </c>
      <c r="L431" s="233" t="str">
        <f>IF(AND('2.报价结算清单'!$P437&gt;0,'2.报价结算清单'!$B437&lt;&gt;0,'2.报价结算清单'!I437&lt;&gt;0),"天","")</f>
        <v/>
      </c>
      <c r="M431" s="236" t="str">
        <f t="shared" si="16"/>
        <v/>
      </c>
      <c r="N431" s="216" t="str">
        <f t="shared" si="17"/>
        <v/>
      </c>
      <c r="O431" s="216" t="str">
        <f>IF(AND('2.报价结算清单'!$P437&gt;0,'2.报价结算清单'!$B437&lt;&gt;0,'2.报价结算清单'!S437&lt;&gt;0),'2.报价结算清单'!S437,"")</f>
        <v/>
      </c>
      <c r="P431" s="216" t="str">
        <f>IF(AND('2.报价结算清单'!$P437&gt;0,'2.报价结算清单'!$B437&lt;&gt;0,'2.报价结算清单'!T437&lt;&gt;0),'2.报价结算清单'!T437,"")</f>
        <v/>
      </c>
      <c r="Q431" s="216" t="str">
        <f>IF(F431="",J431,VLOOKUP(F431,框架条目清单!A:K,4,FALSE))</f>
        <v/>
      </c>
      <c r="R431" s="237" t="str">
        <f>IF($A431="","",'2.报价结算清单'!$K$86)</f>
        <v/>
      </c>
      <c r="S431" s="236" t="str">
        <f>IF($A431="","",'2.报价结算清单'!$E$86)</f>
        <v/>
      </c>
      <c r="T431" s="216" t="str">
        <f>IF(F431="","",VLOOKUP(F431,框架条目清单!A:K,7,FALSE))</f>
        <v/>
      </c>
      <c r="U431" s="216" t="str">
        <f>IF(F431="","",VLOOKUP(F431,框架条目清单!A:K,8,FALSE))</f>
        <v/>
      </c>
      <c r="V431" s="216" t="str">
        <f>IF(F431="","",VLOOKUP(F431,框架条目清单!A:K,9,FALSE))</f>
        <v/>
      </c>
    </row>
    <row r="432" spans="1:22">
      <c r="A432" s="216" t="str">
        <f>IF(AND('2.报价结算清单'!$P438&gt;0,'2.报价结算清单'!$B438&lt;&gt;0,'2.报价结算清单'!$F438&lt;&gt;0),'2.报价结算清单'!$F438,"")</f>
        <v/>
      </c>
      <c r="B432" s="216" t="str">
        <f>_xlfn.IFNA(VLOOKUP(A432,'3.框架内物料'!$A:$I,3,0),A432)</f>
        <v/>
      </c>
      <c r="C432" s="216" t="str">
        <f>IF(AND('2.报价结算清单'!$P438&gt;0,'2.报价结算清单'!$B438&lt;&gt;0,'2.报价结算清单'!C438&lt;&gt;0),'2.报价结算清单'!C438,"")</f>
        <v/>
      </c>
      <c r="D432" s="216" t="str">
        <f>IF(AND('2.报价结算清单'!$P438&gt;0,'2.报价结算清单'!$B438&lt;&gt;0,'2.报价结算清单'!D438&lt;&gt;0),'2.报价结算清单'!D438,"")</f>
        <v/>
      </c>
      <c r="E432" s="216" t="str">
        <f>IF(AND('2.报价结算清单'!$P438&gt;0,'2.报价结算清单'!$B438&lt;&gt;0,'2.报价结算清单'!E438&lt;&gt;0),'2.报价结算清单'!E438,"")</f>
        <v/>
      </c>
      <c r="F432" s="233" t="str">
        <f>_xlfn.IFNA(IF($A432="","",IF(VLOOKUP($A432,'3.框架内物料'!$A:$I,2,0)="","",VLOOKUP($A432,'3.框架内物料'!$A:$I,2,0))),"")</f>
        <v/>
      </c>
      <c r="G432" s="214" t="str">
        <f>IF(AND('2.报价结算清单'!$P438&gt;0,'2.报价结算清单'!$B438&lt;&gt;0,'2.报价结算清单'!H438&lt;&gt;0),'2.报价结算清单'!H438,"")</f>
        <v/>
      </c>
      <c r="H432" s="234" t="str">
        <f>IF(AND('2.报价结算清单'!$P438&gt;0,'2.报价结算清单'!$B438&lt;&gt;0,'2.报价结算清单'!$F438&lt;&gt;0),'2.报价结算清单'!J438,"")</f>
        <v/>
      </c>
      <c r="I432" s="233" t="str">
        <f>IF(AND('2.报价结算清单'!$P438&gt;0,'2.报价结算清单'!$B438&lt;&gt;0,'2.报价结算清单'!$F438&lt;&gt;0),'2.报价结算清单'!L438,"")</f>
        <v/>
      </c>
      <c r="J432" s="233" t="str">
        <f>IF(AND('2.报价结算清单'!$P438&gt;0,'2.报价结算清单'!$B438&lt;&gt;0,'2.报价结算清单'!I438&lt;&gt;0),'2.报价结算清单'!I438,"")</f>
        <v/>
      </c>
      <c r="K432" s="233" t="str">
        <f>IF(AND('2.报价结算清单'!$P438&gt;0,'2.报价结算清单'!$B438&lt;&gt;0,'2.报价结算清单'!$F438&lt;&gt;0),'2.报价结算清单'!N438,"")</f>
        <v/>
      </c>
      <c r="L432" s="233" t="str">
        <f>IF(AND('2.报价结算清单'!$P438&gt;0,'2.报价结算清单'!$B438&lt;&gt;0,'2.报价结算清单'!I438&lt;&gt;0),"天","")</f>
        <v/>
      </c>
      <c r="M432" s="236" t="str">
        <f t="shared" si="16"/>
        <v/>
      </c>
      <c r="N432" s="216" t="str">
        <f t="shared" si="17"/>
        <v/>
      </c>
      <c r="O432" s="216" t="str">
        <f>IF(AND('2.报价结算清单'!$P438&gt;0,'2.报价结算清单'!$B438&lt;&gt;0,'2.报价结算清单'!S438&lt;&gt;0),'2.报价结算清单'!S438,"")</f>
        <v/>
      </c>
      <c r="P432" s="216" t="str">
        <f>IF(AND('2.报价结算清单'!$P438&gt;0,'2.报价结算清单'!$B438&lt;&gt;0,'2.报价结算清单'!T438&lt;&gt;0),'2.报价结算清单'!T438,"")</f>
        <v/>
      </c>
      <c r="Q432" s="216" t="str">
        <f>IF(F432="",J432,VLOOKUP(F432,框架条目清单!A:K,4,FALSE))</f>
        <v/>
      </c>
      <c r="R432" s="237" t="str">
        <f>IF($A432="","",'2.报价结算清单'!$K$86)</f>
        <v/>
      </c>
      <c r="S432" s="236" t="str">
        <f>IF($A432="","",'2.报价结算清单'!$E$86)</f>
        <v/>
      </c>
      <c r="T432" s="216" t="str">
        <f>IF(F432="","",VLOOKUP(F432,框架条目清单!A:K,7,FALSE))</f>
        <v/>
      </c>
      <c r="U432" s="216" t="str">
        <f>IF(F432="","",VLOOKUP(F432,框架条目清单!A:K,8,FALSE))</f>
        <v/>
      </c>
      <c r="V432" s="216" t="str">
        <f>IF(F432="","",VLOOKUP(F432,框架条目清单!A:K,9,FALSE))</f>
        <v/>
      </c>
    </row>
    <row r="433" spans="1:22">
      <c r="A433" s="216" t="str">
        <f>IF(AND('2.报价结算清单'!$P439&gt;0,'2.报价结算清单'!$B439&lt;&gt;0,'2.报价结算清单'!$F439&lt;&gt;0),'2.报价结算清单'!$F439,"")</f>
        <v/>
      </c>
      <c r="B433" s="216" t="str">
        <f>_xlfn.IFNA(VLOOKUP(A433,'3.框架内物料'!$A:$I,3,0),A433)</f>
        <v/>
      </c>
      <c r="C433" s="216" t="str">
        <f>IF(AND('2.报价结算清单'!$P439&gt;0,'2.报价结算清单'!$B439&lt;&gt;0,'2.报价结算清单'!C439&lt;&gt;0),'2.报价结算清单'!C439,"")</f>
        <v/>
      </c>
      <c r="D433" s="216" t="str">
        <f>IF(AND('2.报价结算清单'!$P439&gt;0,'2.报价结算清单'!$B439&lt;&gt;0,'2.报价结算清单'!D439&lt;&gt;0),'2.报价结算清单'!D439,"")</f>
        <v/>
      </c>
      <c r="E433" s="216" t="str">
        <f>IF(AND('2.报价结算清单'!$P439&gt;0,'2.报价结算清单'!$B439&lt;&gt;0,'2.报价结算清单'!E439&lt;&gt;0),'2.报价结算清单'!E439,"")</f>
        <v/>
      </c>
      <c r="F433" s="233" t="str">
        <f>_xlfn.IFNA(IF($A433="","",IF(VLOOKUP($A433,'3.框架内物料'!$A:$I,2,0)="","",VLOOKUP($A433,'3.框架内物料'!$A:$I,2,0))),"")</f>
        <v/>
      </c>
      <c r="G433" s="214" t="str">
        <f>IF(AND('2.报价结算清单'!$P439&gt;0,'2.报价结算清单'!$B439&lt;&gt;0,'2.报价结算清单'!H439&lt;&gt;0),'2.报价结算清单'!H439,"")</f>
        <v/>
      </c>
      <c r="H433" s="234" t="str">
        <f>IF(AND('2.报价结算清单'!$P439&gt;0,'2.报价结算清单'!$B439&lt;&gt;0,'2.报价结算清单'!$F439&lt;&gt;0),'2.报价结算清单'!J439,"")</f>
        <v/>
      </c>
      <c r="I433" s="233" t="str">
        <f>IF(AND('2.报价结算清单'!$P439&gt;0,'2.报价结算清单'!$B439&lt;&gt;0,'2.报价结算清单'!$F439&lt;&gt;0),'2.报价结算清单'!L439,"")</f>
        <v/>
      </c>
      <c r="J433" s="233" t="str">
        <f>IF(AND('2.报价结算清单'!$P439&gt;0,'2.报价结算清单'!$B439&lt;&gt;0,'2.报价结算清单'!I439&lt;&gt;0),'2.报价结算清单'!I439,"")</f>
        <v/>
      </c>
      <c r="K433" s="233" t="str">
        <f>IF(AND('2.报价结算清单'!$P439&gt;0,'2.报价结算清单'!$B439&lt;&gt;0,'2.报价结算清单'!$F439&lt;&gt;0),'2.报价结算清单'!N439,"")</f>
        <v/>
      </c>
      <c r="L433" s="233" t="str">
        <f>IF(AND('2.报价结算清单'!$P439&gt;0,'2.报价结算清单'!$B439&lt;&gt;0,'2.报价结算清单'!I439&lt;&gt;0),"天","")</f>
        <v/>
      </c>
      <c r="M433" s="236" t="str">
        <f t="shared" si="16"/>
        <v/>
      </c>
      <c r="N433" s="216" t="str">
        <f t="shared" si="17"/>
        <v/>
      </c>
      <c r="O433" s="216" t="str">
        <f>IF(AND('2.报价结算清单'!$P439&gt;0,'2.报价结算清单'!$B439&lt;&gt;0,'2.报价结算清单'!S439&lt;&gt;0),'2.报价结算清单'!S439,"")</f>
        <v/>
      </c>
      <c r="P433" s="216" t="str">
        <f>IF(AND('2.报价结算清单'!$P439&gt;0,'2.报价结算清单'!$B439&lt;&gt;0,'2.报价结算清单'!T439&lt;&gt;0),'2.报价结算清单'!T439,"")</f>
        <v/>
      </c>
      <c r="Q433" s="216" t="str">
        <f>IF(F433="",J433,VLOOKUP(F433,框架条目清单!A:K,4,FALSE))</f>
        <v/>
      </c>
      <c r="R433" s="237" t="str">
        <f>IF($A433="","",'2.报价结算清单'!$K$86)</f>
        <v/>
      </c>
      <c r="S433" s="236" t="str">
        <f>IF($A433="","",'2.报价结算清单'!$E$86)</f>
        <v/>
      </c>
      <c r="T433" s="216" t="str">
        <f>IF(F433="","",VLOOKUP(F433,框架条目清单!A:K,7,FALSE))</f>
        <v/>
      </c>
      <c r="U433" s="216" t="str">
        <f>IF(F433="","",VLOOKUP(F433,框架条目清单!A:K,8,FALSE))</f>
        <v/>
      </c>
      <c r="V433" s="216" t="str">
        <f>IF(F433="","",VLOOKUP(F433,框架条目清单!A:K,9,FALSE))</f>
        <v/>
      </c>
    </row>
    <row r="434" spans="1:22">
      <c r="A434" s="216" t="str">
        <f>IF(AND('2.报价结算清单'!$P440&gt;0,'2.报价结算清单'!$B440&lt;&gt;0,'2.报价结算清单'!$F440&lt;&gt;0),'2.报价结算清单'!$F440,"")</f>
        <v/>
      </c>
      <c r="B434" s="216" t="str">
        <f>_xlfn.IFNA(VLOOKUP(A434,'3.框架内物料'!$A:$I,3,0),A434)</f>
        <v/>
      </c>
      <c r="C434" s="216" t="str">
        <f>IF(AND('2.报价结算清单'!$P440&gt;0,'2.报价结算清单'!$B440&lt;&gt;0,'2.报价结算清单'!C440&lt;&gt;0),'2.报价结算清单'!C440,"")</f>
        <v/>
      </c>
      <c r="D434" s="216" t="str">
        <f>IF(AND('2.报价结算清单'!$P440&gt;0,'2.报价结算清单'!$B440&lt;&gt;0,'2.报价结算清单'!D440&lt;&gt;0),'2.报价结算清单'!D440,"")</f>
        <v/>
      </c>
      <c r="E434" s="216" t="str">
        <f>IF(AND('2.报价结算清单'!$P440&gt;0,'2.报价结算清单'!$B440&lt;&gt;0,'2.报价结算清单'!E440&lt;&gt;0),'2.报价结算清单'!E440,"")</f>
        <v/>
      </c>
      <c r="F434" s="233" t="str">
        <f>_xlfn.IFNA(IF($A434="","",IF(VLOOKUP($A434,'3.框架内物料'!$A:$I,2,0)="","",VLOOKUP($A434,'3.框架内物料'!$A:$I,2,0))),"")</f>
        <v/>
      </c>
      <c r="G434" s="214" t="str">
        <f>IF(AND('2.报价结算清单'!$P440&gt;0,'2.报价结算清单'!$B440&lt;&gt;0,'2.报价结算清单'!H440&lt;&gt;0),'2.报价结算清单'!H440,"")</f>
        <v/>
      </c>
      <c r="H434" s="234" t="str">
        <f>IF(AND('2.报价结算清单'!$P440&gt;0,'2.报价结算清单'!$B440&lt;&gt;0,'2.报价结算清单'!$F440&lt;&gt;0),'2.报价结算清单'!J440,"")</f>
        <v/>
      </c>
      <c r="I434" s="233" t="str">
        <f>IF(AND('2.报价结算清单'!$P440&gt;0,'2.报价结算清单'!$B440&lt;&gt;0,'2.报价结算清单'!$F440&lt;&gt;0),'2.报价结算清单'!L440,"")</f>
        <v/>
      </c>
      <c r="J434" s="233" t="str">
        <f>IF(AND('2.报价结算清单'!$P440&gt;0,'2.报价结算清单'!$B440&lt;&gt;0,'2.报价结算清单'!I440&lt;&gt;0),'2.报价结算清单'!I440,"")</f>
        <v/>
      </c>
      <c r="K434" s="233" t="str">
        <f>IF(AND('2.报价结算清单'!$P440&gt;0,'2.报价结算清单'!$B440&lt;&gt;0,'2.报价结算清单'!$F440&lt;&gt;0),'2.报价结算清单'!N440,"")</f>
        <v/>
      </c>
      <c r="L434" s="233" t="str">
        <f>IF(AND('2.报价结算清单'!$P440&gt;0,'2.报价结算清单'!$B440&lt;&gt;0,'2.报价结算清单'!I440&lt;&gt;0),"天","")</f>
        <v/>
      </c>
      <c r="M434" s="236" t="str">
        <f t="shared" si="16"/>
        <v/>
      </c>
      <c r="N434" s="216" t="str">
        <f t="shared" si="17"/>
        <v/>
      </c>
      <c r="O434" s="216" t="str">
        <f>IF(AND('2.报价结算清单'!$P440&gt;0,'2.报价结算清单'!$B440&lt;&gt;0,'2.报价结算清单'!S440&lt;&gt;0),'2.报价结算清单'!S440,"")</f>
        <v/>
      </c>
      <c r="P434" s="216" t="str">
        <f>IF(AND('2.报价结算清单'!$P440&gt;0,'2.报价结算清单'!$B440&lt;&gt;0,'2.报价结算清单'!T440&lt;&gt;0),'2.报价结算清单'!T440,"")</f>
        <v/>
      </c>
      <c r="Q434" s="216" t="str">
        <f>IF(F434="",J434,VLOOKUP(F434,框架条目清单!A:K,4,FALSE))</f>
        <v/>
      </c>
      <c r="R434" s="237" t="str">
        <f>IF($A434="","",'2.报价结算清单'!$K$86)</f>
        <v/>
      </c>
      <c r="S434" s="236" t="str">
        <f>IF($A434="","",'2.报价结算清单'!$E$86)</f>
        <v/>
      </c>
      <c r="T434" s="216" t="str">
        <f>IF(F434="","",VLOOKUP(F434,框架条目清单!A:K,7,FALSE))</f>
        <v/>
      </c>
      <c r="U434" s="216" t="str">
        <f>IF(F434="","",VLOOKUP(F434,框架条目清单!A:K,8,FALSE))</f>
        <v/>
      </c>
      <c r="V434" s="216" t="str">
        <f>IF(F434="","",VLOOKUP(F434,框架条目清单!A:K,9,FALSE))</f>
        <v/>
      </c>
    </row>
    <row r="435" spans="1:22">
      <c r="A435" s="216" t="str">
        <f>IF(AND('2.报价结算清单'!$P441&gt;0,'2.报价结算清单'!$B441&lt;&gt;0,'2.报价结算清单'!$F441&lt;&gt;0),'2.报价结算清单'!$F441,"")</f>
        <v/>
      </c>
      <c r="B435" s="216" t="str">
        <f>_xlfn.IFNA(VLOOKUP(A435,'3.框架内物料'!$A:$I,3,0),A435)</f>
        <v/>
      </c>
      <c r="C435" s="216" t="str">
        <f>IF(AND('2.报价结算清单'!$P441&gt;0,'2.报价结算清单'!$B441&lt;&gt;0,'2.报价结算清单'!C441&lt;&gt;0),'2.报价结算清单'!C441,"")</f>
        <v/>
      </c>
      <c r="D435" s="216" t="str">
        <f>IF(AND('2.报价结算清单'!$P441&gt;0,'2.报价结算清单'!$B441&lt;&gt;0,'2.报价结算清单'!D441&lt;&gt;0),'2.报价结算清单'!D441,"")</f>
        <v/>
      </c>
      <c r="E435" s="216" t="str">
        <f>IF(AND('2.报价结算清单'!$P441&gt;0,'2.报价结算清单'!$B441&lt;&gt;0,'2.报价结算清单'!E441&lt;&gt;0),'2.报价结算清单'!E441,"")</f>
        <v/>
      </c>
      <c r="F435" s="233" t="str">
        <f>_xlfn.IFNA(IF($A435="","",IF(VLOOKUP($A435,'3.框架内物料'!$A:$I,2,0)="","",VLOOKUP($A435,'3.框架内物料'!$A:$I,2,0))),"")</f>
        <v/>
      </c>
      <c r="G435" s="214" t="str">
        <f>IF(AND('2.报价结算清单'!$P441&gt;0,'2.报价结算清单'!$B441&lt;&gt;0,'2.报价结算清单'!H441&lt;&gt;0),'2.报价结算清单'!H441,"")</f>
        <v/>
      </c>
      <c r="H435" s="234" t="str">
        <f>IF(AND('2.报价结算清单'!$P441&gt;0,'2.报价结算清单'!$B441&lt;&gt;0,'2.报价结算清单'!$F441&lt;&gt;0),'2.报价结算清单'!J441,"")</f>
        <v/>
      </c>
      <c r="I435" s="233" t="str">
        <f>IF(AND('2.报价结算清单'!$P441&gt;0,'2.报价结算清单'!$B441&lt;&gt;0,'2.报价结算清单'!$F441&lt;&gt;0),'2.报价结算清单'!L441,"")</f>
        <v/>
      </c>
      <c r="J435" s="233" t="str">
        <f>IF(AND('2.报价结算清单'!$P441&gt;0,'2.报价结算清单'!$B441&lt;&gt;0,'2.报价结算清单'!I441&lt;&gt;0),'2.报价结算清单'!I441,"")</f>
        <v/>
      </c>
      <c r="K435" s="233" t="str">
        <f>IF(AND('2.报价结算清单'!$P441&gt;0,'2.报价结算清单'!$B441&lt;&gt;0,'2.报价结算清单'!$F441&lt;&gt;0),'2.报价结算清单'!N441,"")</f>
        <v/>
      </c>
      <c r="L435" s="233" t="str">
        <f>IF(AND('2.报价结算清单'!$P441&gt;0,'2.报价结算清单'!$B441&lt;&gt;0,'2.报价结算清单'!I441&lt;&gt;0),"天","")</f>
        <v/>
      </c>
      <c r="M435" s="236" t="str">
        <f t="shared" si="16"/>
        <v/>
      </c>
      <c r="N435" s="216" t="str">
        <f t="shared" si="17"/>
        <v/>
      </c>
      <c r="O435" s="216" t="str">
        <f>IF(AND('2.报价结算清单'!$P441&gt;0,'2.报价结算清单'!$B441&lt;&gt;0,'2.报价结算清单'!S441&lt;&gt;0),'2.报价结算清单'!S441,"")</f>
        <v/>
      </c>
      <c r="P435" s="216" t="str">
        <f>IF(AND('2.报价结算清单'!$P441&gt;0,'2.报价结算清单'!$B441&lt;&gt;0,'2.报价结算清单'!T441&lt;&gt;0),'2.报价结算清单'!T441,"")</f>
        <v/>
      </c>
      <c r="Q435" s="216" t="str">
        <f>IF(F435="",J435,VLOOKUP(F435,框架条目清单!A:K,4,FALSE))</f>
        <v/>
      </c>
      <c r="R435" s="237" t="str">
        <f>IF($A435="","",'2.报价结算清单'!$K$86)</f>
        <v/>
      </c>
      <c r="S435" s="236" t="str">
        <f>IF($A435="","",'2.报价结算清单'!$E$86)</f>
        <v/>
      </c>
      <c r="T435" s="216" t="str">
        <f>IF(F435="","",VLOOKUP(F435,框架条目清单!A:K,7,FALSE))</f>
        <v/>
      </c>
      <c r="U435" s="216" t="str">
        <f>IF(F435="","",VLOOKUP(F435,框架条目清单!A:K,8,FALSE))</f>
        <v/>
      </c>
      <c r="V435" s="216" t="str">
        <f>IF(F435="","",VLOOKUP(F435,框架条目清单!A:K,9,FALSE))</f>
        <v/>
      </c>
    </row>
    <row r="436" spans="1:22">
      <c r="A436" s="216" t="str">
        <f>IF(AND('2.报价结算清单'!$P442&gt;0,'2.报价结算清单'!$B442&lt;&gt;0,'2.报价结算清单'!$F442&lt;&gt;0),'2.报价结算清单'!$F442,"")</f>
        <v/>
      </c>
      <c r="B436" s="216" t="str">
        <f>_xlfn.IFNA(VLOOKUP(A436,'3.框架内物料'!$A:$I,3,0),A436)</f>
        <v/>
      </c>
      <c r="C436" s="216" t="str">
        <f>IF(AND('2.报价结算清单'!$P442&gt;0,'2.报价结算清单'!$B442&lt;&gt;0,'2.报价结算清单'!C442&lt;&gt;0),'2.报价结算清单'!C442,"")</f>
        <v/>
      </c>
      <c r="D436" s="216" t="str">
        <f>IF(AND('2.报价结算清单'!$P442&gt;0,'2.报价结算清单'!$B442&lt;&gt;0,'2.报价结算清单'!D442&lt;&gt;0),'2.报价结算清单'!D442,"")</f>
        <v/>
      </c>
      <c r="E436" s="216" t="str">
        <f>IF(AND('2.报价结算清单'!$P442&gt;0,'2.报价结算清单'!$B442&lt;&gt;0,'2.报价结算清单'!E442&lt;&gt;0),'2.报价结算清单'!E442,"")</f>
        <v/>
      </c>
      <c r="F436" s="233" t="str">
        <f>_xlfn.IFNA(IF($A436="","",IF(VLOOKUP($A436,'3.框架内物料'!$A:$I,2,0)="","",VLOOKUP($A436,'3.框架内物料'!$A:$I,2,0))),"")</f>
        <v/>
      </c>
      <c r="G436" s="214" t="str">
        <f>IF(AND('2.报价结算清单'!$P442&gt;0,'2.报价结算清单'!$B442&lt;&gt;0,'2.报价结算清单'!H442&lt;&gt;0),'2.报价结算清单'!H442,"")</f>
        <v/>
      </c>
      <c r="H436" s="234" t="str">
        <f>IF(AND('2.报价结算清单'!$P442&gt;0,'2.报价结算清单'!$B442&lt;&gt;0,'2.报价结算清单'!$F442&lt;&gt;0),'2.报价结算清单'!J442,"")</f>
        <v/>
      </c>
      <c r="I436" s="233" t="str">
        <f>IF(AND('2.报价结算清单'!$P442&gt;0,'2.报价结算清单'!$B442&lt;&gt;0,'2.报价结算清单'!$F442&lt;&gt;0),'2.报价结算清单'!L442,"")</f>
        <v/>
      </c>
      <c r="J436" s="233" t="str">
        <f>IF(AND('2.报价结算清单'!$P442&gt;0,'2.报价结算清单'!$B442&lt;&gt;0,'2.报价结算清单'!I442&lt;&gt;0),'2.报价结算清单'!I442,"")</f>
        <v/>
      </c>
      <c r="K436" s="233" t="str">
        <f>IF(AND('2.报价结算清单'!$P442&gt;0,'2.报价结算清单'!$B442&lt;&gt;0,'2.报价结算清单'!$F442&lt;&gt;0),'2.报价结算清单'!N442,"")</f>
        <v/>
      </c>
      <c r="L436" s="233" t="str">
        <f>IF(AND('2.报价结算清单'!$P442&gt;0,'2.报价结算清单'!$B442&lt;&gt;0,'2.报价结算清单'!I442&lt;&gt;0),"天","")</f>
        <v/>
      </c>
      <c r="M436" s="236" t="str">
        <f t="shared" si="16"/>
        <v/>
      </c>
      <c r="N436" s="216" t="str">
        <f t="shared" si="17"/>
        <v/>
      </c>
      <c r="O436" s="216" t="str">
        <f>IF(AND('2.报价结算清单'!$P442&gt;0,'2.报价结算清单'!$B442&lt;&gt;0,'2.报价结算清单'!S442&lt;&gt;0),'2.报价结算清单'!S442,"")</f>
        <v/>
      </c>
      <c r="P436" s="216" t="str">
        <f>IF(AND('2.报价结算清单'!$P442&gt;0,'2.报价结算清单'!$B442&lt;&gt;0,'2.报价结算清单'!T442&lt;&gt;0),'2.报价结算清单'!T442,"")</f>
        <v/>
      </c>
      <c r="Q436" s="216" t="str">
        <f>IF(F436="",J436,VLOOKUP(F436,框架条目清单!A:K,4,FALSE))</f>
        <v/>
      </c>
      <c r="R436" s="237" t="str">
        <f>IF($A436="","",'2.报价结算清单'!$K$86)</f>
        <v/>
      </c>
      <c r="S436" s="236" t="str">
        <f>IF($A436="","",'2.报价结算清单'!$E$86)</f>
        <v/>
      </c>
      <c r="T436" s="216" t="str">
        <f>IF(F436="","",VLOOKUP(F436,框架条目清单!A:K,7,FALSE))</f>
        <v/>
      </c>
      <c r="U436" s="216" t="str">
        <f>IF(F436="","",VLOOKUP(F436,框架条目清单!A:K,8,FALSE))</f>
        <v/>
      </c>
      <c r="V436" s="216" t="str">
        <f>IF(F436="","",VLOOKUP(F436,框架条目清单!A:K,9,FALSE))</f>
        <v/>
      </c>
    </row>
    <row r="437" spans="1:22">
      <c r="A437" s="216" t="str">
        <f>IF(AND('2.报价结算清单'!$P443&gt;0,'2.报价结算清单'!$B443&lt;&gt;0,'2.报价结算清单'!$F443&lt;&gt;0),'2.报价结算清单'!$F443,"")</f>
        <v/>
      </c>
      <c r="B437" s="216" t="str">
        <f>_xlfn.IFNA(VLOOKUP(A437,'3.框架内物料'!$A:$I,3,0),A437)</f>
        <v/>
      </c>
      <c r="C437" s="216" t="str">
        <f>IF(AND('2.报价结算清单'!$P443&gt;0,'2.报价结算清单'!$B443&lt;&gt;0,'2.报价结算清单'!C443&lt;&gt;0),'2.报价结算清单'!C443,"")</f>
        <v/>
      </c>
      <c r="D437" s="216" t="str">
        <f>IF(AND('2.报价结算清单'!$P443&gt;0,'2.报价结算清单'!$B443&lt;&gt;0,'2.报价结算清单'!D443&lt;&gt;0),'2.报价结算清单'!D443,"")</f>
        <v/>
      </c>
      <c r="E437" s="216" t="str">
        <f>IF(AND('2.报价结算清单'!$P443&gt;0,'2.报价结算清单'!$B443&lt;&gt;0,'2.报价结算清单'!E443&lt;&gt;0),'2.报价结算清单'!E443,"")</f>
        <v/>
      </c>
      <c r="F437" s="233" t="str">
        <f>_xlfn.IFNA(IF($A437="","",IF(VLOOKUP($A437,'3.框架内物料'!$A:$I,2,0)="","",VLOOKUP($A437,'3.框架内物料'!$A:$I,2,0))),"")</f>
        <v/>
      </c>
      <c r="G437" s="214" t="str">
        <f>IF(AND('2.报价结算清单'!$P443&gt;0,'2.报价结算清单'!$B443&lt;&gt;0,'2.报价结算清单'!H443&lt;&gt;0),'2.报价结算清单'!H443,"")</f>
        <v/>
      </c>
      <c r="H437" s="234" t="str">
        <f>IF(AND('2.报价结算清单'!$P443&gt;0,'2.报价结算清单'!$B443&lt;&gt;0,'2.报价结算清单'!$F443&lt;&gt;0),'2.报价结算清单'!J443,"")</f>
        <v/>
      </c>
      <c r="I437" s="233" t="str">
        <f>IF(AND('2.报价结算清单'!$P443&gt;0,'2.报价结算清单'!$B443&lt;&gt;0,'2.报价结算清单'!$F443&lt;&gt;0),'2.报价结算清单'!L443,"")</f>
        <v/>
      </c>
      <c r="J437" s="233" t="str">
        <f>IF(AND('2.报价结算清单'!$P443&gt;0,'2.报价结算清单'!$B443&lt;&gt;0,'2.报价结算清单'!I443&lt;&gt;0),'2.报价结算清单'!I443,"")</f>
        <v/>
      </c>
      <c r="K437" s="233" t="str">
        <f>IF(AND('2.报价结算清单'!$P443&gt;0,'2.报价结算清单'!$B443&lt;&gt;0,'2.报价结算清单'!$F443&lt;&gt;0),'2.报价结算清单'!N443,"")</f>
        <v/>
      </c>
      <c r="L437" s="233" t="str">
        <f>IF(AND('2.报价结算清单'!$P443&gt;0,'2.报价结算清单'!$B443&lt;&gt;0,'2.报价结算清单'!I443&lt;&gt;0),"天","")</f>
        <v/>
      </c>
      <c r="M437" s="236" t="str">
        <f t="shared" si="16"/>
        <v/>
      </c>
      <c r="N437" s="216" t="str">
        <f t="shared" si="17"/>
        <v/>
      </c>
      <c r="O437" s="216" t="str">
        <f>IF(AND('2.报价结算清单'!$P443&gt;0,'2.报价结算清单'!$B443&lt;&gt;0,'2.报价结算清单'!S443&lt;&gt;0),'2.报价结算清单'!S443,"")</f>
        <v/>
      </c>
      <c r="P437" s="216" t="str">
        <f>IF(AND('2.报价结算清单'!$P443&gt;0,'2.报价结算清单'!$B443&lt;&gt;0,'2.报价结算清单'!T443&lt;&gt;0),'2.报价结算清单'!T443,"")</f>
        <v/>
      </c>
      <c r="Q437" s="216" t="str">
        <f>IF(F437="",J437,VLOOKUP(F437,框架条目清单!A:K,4,FALSE))</f>
        <v/>
      </c>
      <c r="R437" s="237" t="str">
        <f>IF($A437="","",'2.报价结算清单'!$K$86)</f>
        <v/>
      </c>
      <c r="S437" s="236" t="str">
        <f>IF($A437="","",'2.报价结算清单'!$E$86)</f>
        <v/>
      </c>
      <c r="T437" s="216" t="str">
        <f>IF(F437="","",VLOOKUP(F437,框架条目清单!A:K,7,FALSE))</f>
        <v/>
      </c>
      <c r="U437" s="216" t="str">
        <f>IF(F437="","",VLOOKUP(F437,框架条目清单!A:K,8,FALSE))</f>
        <v/>
      </c>
      <c r="V437" s="216" t="str">
        <f>IF(F437="","",VLOOKUP(F437,框架条目清单!A:K,9,FALSE))</f>
        <v/>
      </c>
    </row>
    <row r="438" spans="1:22">
      <c r="A438" s="216" t="str">
        <f>IF(AND('2.报价结算清单'!$P444&gt;0,'2.报价结算清单'!$B444&lt;&gt;0,'2.报价结算清单'!$F444&lt;&gt;0),'2.报价结算清单'!$F444,"")</f>
        <v/>
      </c>
      <c r="B438" s="216" t="str">
        <f>_xlfn.IFNA(VLOOKUP(A438,'3.框架内物料'!$A:$I,3,0),A438)</f>
        <v/>
      </c>
      <c r="C438" s="216" t="str">
        <f>IF(AND('2.报价结算清单'!$P444&gt;0,'2.报价结算清单'!$B444&lt;&gt;0,'2.报价结算清单'!C444&lt;&gt;0),'2.报价结算清单'!C444,"")</f>
        <v/>
      </c>
      <c r="D438" s="216" t="str">
        <f>IF(AND('2.报价结算清单'!$P444&gt;0,'2.报价结算清单'!$B444&lt;&gt;0,'2.报价结算清单'!D444&lt;&gt;0),'2.报价结算清单'!D444,"")</f>
        <v/>
      </c>
      <c r="E438" s="216" t="str">
        <f>IF(AND('2.报价结算清单'!$P444&gt;0,'2.报价结算清单'!$B444&lt;&gt;0,'2.报价结算清单'!E444&lt;&gt;0),'2.报价结算清单'!E444,"")</f>
        <v/>
      </c>
      <c r="F438" s="233" t="str">
        <f>_xlfn.IFNA(IF($A438="","",IF(VLOOKUP($A438,'3.框架内物料'!$A:$I,2,0)="","",VLOOKUP($A438,'3.框架内物料'!$A:$I,2,0))),"")</f>
        <v/>
      </c>
      <c r="G438" s="214" t="str">
        <f>IF(AND('2.报价结算清单'!$P444&gt;0,'2.报价结算清单'!$B444&lt;&gt;0,'2.报价结算清单'!H444&lt;&gt;0),'2.报价结算清单'!H444,"")</f>
        <v/>
      </c>
      <c r="H438" s="234" t="str">
        <f>IF(AND('2.报价结算清单'!$P444&gt;0,'2.报价结算清单'!$B444&lt;&gt;0,'2.报价结算清单'!$F444&lt;&gt;0),'2.报价结算清单'!J444,"")</f>
        <v/>
      </c>
      <c r="I438" s="233" t="str">
        <f>IF(AND('2.报价结算清单'!$P444&gt;0,'2.报价结算清单'!$B444&lt;&gt;0,'2.报价结算清单'!$F444&lt;&gt;0),'2.报价结算清单'!L444,"")</f>
        <v/>
      </c>
      <c r="J438" s="233" t="str">
        <f>IF(AND('2.报价结算清单'!$P444&gt;0,'2.报价结算清单'!$B444&lt;&gt;0,'2.报价结算清单'!I444&lt;&gt;0),'2.报价结算清单'!I444,"")</f>
        <v/>
      </c>
      <c r="K438" s="233" t="str">
        <f>IF(AND('2.报价结算清单'!$P444&gt;0,'2.报价结算清单'!$B444&lt;&gt;0,'2.报价结算清单'!$F444&lt;&gt;0),'2.报价结算清单'!N444,"")</f>
        <v/>
      </c>
      <c r="L438" s="233" t="str">
        <f>IF(AND('2.报价结算清单'!$P444&gt;0,'2.报价结算清单'!$B444&lt;&gt;0,'2.报价结算清单'!I444&lt;&gt;0),"天","")</f>
        <v/>
      </c>
      <c r="M438" s="236" t="str">
        <f t="shared" si="16"/>
        <v/>
      </c>
      <c r="N438" s="216" t="str">
        <f t="shared" si="17"/>
        <v/>
      </c>
      <c r="O438" s="216" t="str">
        <f>IF(AND('2.报价结算清单'!$P444&gt;0,'2.报价结算清单'!$B444&lt;&gt;0,'2.报价结算清单'!S444&lt;&gt;0),'2.报价结算清单'!S444,"")</f>
        <v/>
      </c>
      <c r="P438" s="216" t="str">
        <f>IF(AND('2.报价结算清单'!$P444&gt;0,'2.报价结算清单'!$B444&lt;&gt;0,'2.报价结算清单'!T444&lt;&gt;0),'2.报价结算清单'!T444,"")</f>
        <v/>
      </c>
      <c r="Q438" s="216" t="str">
        <f>IF(F438="",J438,VLOOKUP(F438,框架条目清单!A:K,4,FALSE))</f>
        <v/>
      </c>
      <c r="R438" s="237" t="str">
        <f>IF($A438="","",'2.报价结算清单'!$K$86)</f>
        <v/>
      </c>
      <c r="S438" s="236" t="str">
        <f>IF($A438="","",'2.报价结算清单'!$E$86)</f>
        <v/>
      </c>
      <c r="T438" s="216" t="str">
        <f>IF(F438="","",VLOOKUP(F438,框架条目清单!A:K,7,FALSE))</f>
        <v/>
      </c>
      <c r="U438" s="216" t="str">
        <f>IF(F438="","",VLOOKUP(F438,框架条目清单!A:K,8,FALSE))</f>
        <v/>
      </c>
      <c r="V438" s="216" t="str">
        <f>IF(F438="","",VLOOKUP(F438,框架条目清单!A:K,9,FALSE))</f>
        <v/>
      </c>
    </row>
    <row r="439" spans="1:22">
      <c r="A439" s="216" t="str">
        <f>IF(AND('2.报价结算清单'!$P445&gt;0,'2.报价结算清单'!$B445&lt;&gt;0,'2.报价结算清单'!$F445&lt;&gt;0),'2.报价结算清单'!$F445,"")</f>
        <v/>
      </c>
      <c r="B439" s="216" t="str">
        <f>_xlfn.IFNA(VLOOKUP(A439,'3.框架内物料'!$A:$I,3,0),A439)</f>
        <v/>
      </c>
      <c r="C439" s="216" t="str">
        <f>IF(AND('2.报价结算清单'!$P445&gt;0,'2.报价结算清单'!$B445&lt;&gt;0,'2.报价结算清单'!C445&lt;&gt;0),'2.报价结算清单'!C445,"")</f>
        <v/>
      </c>
      <c r="D439" s="216" t="str">
        <f>IF(AND('2.报价结算清单'!$P445&gt;0,'2.报价结算清单'!$B445&lt;&gt;0,'2.报价结算清单'!D445&lt;&gt;0),'2.报价结算清单'!D445,"")</f>
        <v/>
      </c>
      <c r="E439" s="216" t="str">
        <f>IF(AND('2.报价结算清单'!$P445&gt;0,'2.报价结算清单'!$B445&lt;&gt;0,'2.报价结算清单'!E445&lt;&gt;0),'2.报价结算清单'!E445,"")</f>
        <v/>
      </c>
      <c r="F439" s="233" t="str">
        <f>_xlfn.IFNA(IF($A439="","",IF(VLOOKUP($A439,'3.框架内物料'!$A:$I,2,0)="","",VLOOKUP($A439,'3.框架内物料'!$A:$I,2,0))),"")</f>
        <v/>
      </c>
      <c r="G439" s="214" t="str">
        <f>IF(AND('2.报价结算清单'!$P445&gt;0,'2.报价结算清单'!$B445&lt;&gt;0,'2.报价结算清单'!H445&lt;&gt;0),'2.报价结算清单'!H445,"")</f>
        <v/>
      </c>
      <c r="H439" s="234" t="str">
        <f>IF(AND('2.报价结算清单'!$P445&gt;0,'2.报价结算清单'!$B445&lt;&gt;0,'2.报价结算清单'!$F445&lt;&gt;0),'2.报价结算清单'!J445,"")</f>
        <v/>
      </c>
      <c r="I439" s="233" t="str">
        <f>IF(AND('2.报价结算清单'!$P445&gt;0,'2.报价结算清单'!$B445&lt;&gt;0,'2.报价结算清单'!$F445&lt;&gt;0),'2.报价结算清单'!L445,"")</f>
        <v/>
      </c>
      <c r="J439" s="233" t="str">
        <f>IF(AND('2.报价结算清单'!$P445&gt;0,'2.报价结算清单'!$B445&lt;&gt;0,'2.报价结算清单'!I445&lt;&gt;0),'2.报价结算清单'!I445,"")</f>
        <v/>
      </c>
      <c r="K439" s="233" t="str">
        <f>IF(AND('2.报价结算清单'!$P445&gt;0,'2.报价结算清单'!$B445&lt;&gt;0,'2.报价结算清单'!$F445&lt;&gt;0),'2.报价结算清单'!N445,"")</f>
        <v/>
      </c>
      <c r="L439" s="233" t="str">
        <f>IF(AND('2.报价结算清单'!$P445&gt;0,'2.报价结算清单'!$B445&lt;&gt;0,'2.报价结算清单'!I445&lt;&gt;0),"天","")</f>
        <v/>
      </c>
      <c r="M439" s="236" t="str">
        <f t="shared" si="16"/>
        <v/>
      </c>
      <c r="N439" s="216" t="str">
        <f t="shared" si="17"/>
        <v/>
      </c>
      <c r="O439" s="216" t="str">
        <f>IF(AND('2.报价结算清单'!$P445&gt;0,'2.报价结算清单'!$B445&lt;&gt;0,'2.报价结算清单'!S445&lt;&gt;0),'2.报价结算清单'!S445,"")</f>
        <v/>
      </c>
      <c r="P439" s="216" t="str">
        <f>IF(AND('2.报价结算清单'!$P445&gt;0,'2.报价结算清单'!$B445&lt;&gt;0,'2.报价结算清单'!T445&lt;&gt;0),'2.报价结算清单'!T445,"")</f>
        <v/>
      </c>
      <c r="Q439" s="216" t="str">
        <f>IF(F439="",J439,VLOOKUP(F439,框架条目清单!A:K,4,FALSE))</f>
        <v/>
      </c>
      <c r="R439" s="237" t="str">
        <f>IF($A439="","",'2.报价结算清单'!$K$86)</f>
        <v/>
      </c>
      <c r="S439" s="236" t="str">
        <f>IF($A439="","",'2.报价结算清单'!$E$86)</f>
        <v/>
      </c>
      <c r="T439" s="216" t="str">
        <f>IF(F439="","",VLOOKUP(F439,框架条目清单!A:K,7,FALSE))</f>
        <v/>
      </c>
      <c r="U439" s="216" t="str">
        <f>IF(F439="","",VLOOKUP(F439,框架条目清单!A:K,8,FALSE))</f>
        <v/>
      </c>
      <c r="V439" s="216" t="str">
        <f>IF(F439="","",VLOOKUP(F439,框架条目清单!A:K,9,FALSE))</f>
        <v/>
      </c>
    </row>
    <row r="440" spans="1:22">
      <c r="A440" s="216" t="str">
        <f>IF(AND('2.报价结算清单'!$P446&gt;0,'2.报价结算清单'!$B446&lt;&gt;0,'2.报价结算清单'!$F446&lt;&gt;0),'2.报价结算清单'!$F446,"")</f>
        <v/>
      </c>
      <c r="B440" s="216" t="str">
        <f>_xlfn.IFNA(VLOOKUP(A440,'3.框架内物料'!$A:$I,3,0),A440)</f>
        <v/>
      </c>
      <c r="C440" s="216" t="str">
        <f>IF(AND('2.报价结算清单'!$P446&gt;0,'2.报价结算清单'!$B446&lt;&gt;0,'2.报价结算清单'!C446&lt;&gt;0),'2.报价结算清单'!C446,"")</f>
        <v/>
      </c>
      <c r="D440" s="216" t="str">
        <f>IF(AND('2.报价结算清单'!$P446&gt;0,'2.报价结算清单'!$B446&lt;&gt;0,'2.报价结算清单'!D446&lt;&gt;0),'2.报价结算清单'!D446,"")</f>
        <v/>
      </c>
      <c r="E440" s="216" t="str">
        <f>IF(AND('2.报价结算清单'!$P446&gt;0,'2.报价结算清单'!$B446&lt;&gt;0,'2.报价结算清单'!E446&lt;&gt;0),'2.报价结算清单'!E446,"")</f>
        <v/>
      </c>
      <c r="F440" s="233" t="str">
        <f>_xlfn.IFNA(IF($A440="","",IF(VLOOKUP($A440,'3.框架内物料'!$A:$I,2,0)="","",VLOOKUP($A440,'3.框架内物料'!$A:$I,2,0))),"")</f>
        <v/>
      </c>
      <c r="G440" s="214" t="str">
        <f>IF(AND('2.报价结算清单'!$P446&gt;0,'2.报价结算清单'!$B446&lt;&gt;0,'2.报价结算清单'!H446&lt;&gt;0),'2.报价结算清单'!H446,"")</f>
        <v/>
      </c>
      <c r="H440" s="234" t="str">
        <f>IF(AND('2.报价结算清单'!$P446&gt;0,'2.报价结算清单'!$B446&lt;&gt;0,'2.报价结算清单'!$F446&lt;&gt;0),'2.报价结算清单'!J446,"")</f>
        <v/>
      </c>
      <c r="I440" s="233" t="str">
        <f>IF(AND('2.报价结算清单'!$P446&gt;0,'2.报价结算清单'!$B446&lt;&gt;0,'2.报价结算清单'!$F446&lt;&gt;0),'2.报价结算清单'!L446,"")</f>
        <v/>
      </c>
      <c r="J440" s="233" t="str">
        <f>IF(AND('2.报价结算清单'!$P446&gt;0,'2.报价结算清单'!$B446&lt;&gt;0,'2.报价结算清单'!I446&lt;&gt;0),'2.报价结算清单'!I446,"")</f>
        <v/>
      </c>
      <c r="K440" s="233" t="str">
        <f>IF(AND('2.报价结算清单'!$P446&gt;0,'2.报价结算清单'!$B446&lt;&gt;0,'2.报价结算清单'!$F446&lt;&gt;0),'2.报价结算清单'!N446,"")</f>
        <v/>
      </c>
      <c r="L440" s="233" t="str">
        <f>IF(AND('2.报价结算清单'!$P446&gt;0,'2.报价结算清单'!$B446&lt;&gt;0,'2.报价结算清单'!I446&lt;&gt;0),"天","")</f>
        <v/>
      </c>
      <c r="M440" s="236" t="str">
        <f t="shared" si="16"/>
        <v/>
      </c>
      <c r="N440" s="216" t="str">
        <f t="shared" si="17"/>
        <v/>
      </c>
      <c r="O440" s="216" t="str">
        <f>IF(AND('2.报价结算清单'!$P446&gt;0,'2.报价结算清单'!$B446&lt;&gt;0,'2.报价结算清单'!S446&lt;&gt;0),'2.报价结算清单'!S446,"")</f>
        <v/>
      </c>
      <c r="P440" s="216" t="str">
        <f>IF(AND('2.报价结算清单'!$P446&gt;0,'2.报价结算清单'!$B446&lt;&gt;0,'2.报价结算清单'!T446&lt;&gt;0),'2.报价结算清单'!T446,"")</f>
        <v/>
      </c>
      <c r="Q440" s="216" t="str">
        <f>IF(F440="",J440,VLOOKUP(F440,框架条目清单!A:K,4,FALSE))</f>
        <v/>
      </c>
      <c r="R440" s="237" t="str">
        <f>IF($A440="","",'2.报价结算清单'!$K$86)</f>
        <v/>
      </c>
      <c r="S440" s="236" t="str">
        <f>IF($A440="","",'2.报价结算清单'!$E$86)</f>
        <v/>
      </c>
      <c r="T440" s="216" t="str">
        <f>IF(F440="","",VLOOKUP(F440,框架条目清单!A:K,7,FALSE))</f>
        <v/>
      </c>
      <c r="U440" s="216" t="str">
        <f>IF(F440="","",VLOOKUP(F440,框架条目清单!A:K,8,FALSE))</f>
        <v/>
      </c>
      <c r="V440" s="216" t="str">
        <f>IF(F440="","",VLOOKUP(F440,框架条目清单!A:K,9,FALSE))</f>
        <v/>
      </c>
    </row>
    <row r="441" spans="1:22">
      <c r="A441" s="216" t="str">
        <f>IF(AND('2.报价结算清单'!$P447&gt;0,'2.报价结算清单'!$B447&lt;&gt;0,'2.报价结算清单'!$F447&lt;&gt;0),'2.报价结算清单'!$F447,"")</f>
        <v/>
      </c>
      <c r="B441" s="216" t="str">
        <f>_xlfn.IFNA(VLOOKUP(A441,'3.框架内物料'!$A:$I,3,0),A441)</f>
        <v/>
      </c>
      <c r="C441" s="216" t="str">
        <f>IF(AND('2.报价结算清单'!$P447&gt;0,'2.报价结算清单'!$B447&lt;&gt;0,'2.报价结算清单'!C447&lt;&gt;0),'2.报价结算清单'!C447,"")</f>
        <v/>
      </c>
      <c r="D441" s="216" t="str">
        <f>IF(AND('2.报价结算清单'!$P447&gt;0,'2.报价结算清单'!$B447&lt;&gt;0,'2.报价结算清单'!D447&lt;&gt;0),'2.报价结算清单'!D447,"")</f>
        <v/>
      </c>
      <c r="E441" s="216" t="str">
        <f>IF(AND('2.报价结算清单'!$P447&gt;0,'2.报价结算清单'!$B447&lt;&gt;0,'2.报价结算清单'!E447&lt;&gt;0),'2.报价结算清单'!E447,"")</f>
        <v/>
      </c>
      <c r="F441" s="233" t="str">
        <f>_xlfn.IFNA(IF($A441="","",IF(VLOOKUP($A441,'3.框架内物料'!$A:$I,2,0)="","",VLOOKUP($A441,'3.框架内物料'!$A:$I,2,0))),"")</f>
        <v/>
      </c>
      <c r="G441" s="214" t="str">
        <f>IF(AND('2.报价结算清单'!$P447&gt;0,'2.报价结算清单'!$B447&lt;&gt;0,'2.报价结算清单'!H447&lt;&gt;0),'2.报价结算清单'!H447,"")</f>
        <v/>
      </c>
      <c r="H441" s="234" t="str">
        <f>IF(AND('2.报价结算清单'!$P447&gt;0,'2.报价结算清单'!$B447&lt;&gt;0,'2.报价结算清单'!$F447&lt;&gt;0),'2.报价结算清单'!J447,"")</f>
        <v/>
      </c>
      <c r="I441" s="233" t="str">
        <f>IF(AND('2.报价结算清单'!$P447&gt;0,'2.报价结算清单'!$B447&lt;&gt;0,'2.报价结算清单'!$F447&lt;&gt;0),'2.报价结算清单'!L447,"")</f>
        <v/>
      </c>
      <c r="J441" s="233" t="str">
        <f>IF(AND('2.报价结算清单'!$P447&gt;0,'2.报价结算清单'!$B447&lt;&gt;0,'2.报价结算清单'!I447&lt;&gt;0),'2.报价结算清单'!I447,"")</f>
        <v/>
      </c>
      <c r="K441" s="233" t="str">
        <f>IF(AND('2.报价结算清单'!$P447&gt;0,'2.报价结算清单'!$B447&lt;&gt;0,'2.报价结算清单'!$F447&lt;&gt;0),'2.报价结算清单'!N447,"")</f>
        <v/>
      </c>
      <c r="L441" s="233" t="str">
        <f>IF(AND('2.报价结算清单'!$P447&gt;0,'2.报价结算清单'!$B447&lt;&gt;0,'2.报价结算清单'!I447&lt;&gt;0),"天","")</f>
        <v/>
      </c>
      <c r="M441" s="236" t="str">
        <f t="shared" si="16"/>
        <v/>
      </c>
      <c r="N441" s="216" t="str">
        <f t="shared" si="17"/>
        <v/>
      </c>
      <c r="O441" s="216" t="str">
        <f>IF(AND('2.报价结算清单'!$P447&gt;0,'2.报价结算清单'!$B447&lt;&gt;0,'2.报价结算清单'!S447&lt;&gt;0),'2.报价结算清单'!S447,"")</f>
        <v/>
      </c>
      <c r="P441" s="216" t="str">
        <f>IF(AND('2.报价结算清单'!$P447&gt;0,'2.报价结算清单'!$B447&lt;&gt;0,'2.报价结算清单'!T447&lt;&gt;0),'2.报价结算清单'!T447,"")</f>
        <v/>
      </c>
      <c r="Q441" s="216" t="str">
        <f>IF(F441="",J441,VLOOKUP(F441,框架条目清单!A:K,4,FALSE))</f>
        <v/>
      </c>
      <c r="R441" s="237" t="str">
        <f>IF($A441="","",'2.报价结算清单'!$K$86)</f>
        <v/>
      </c>
      <c r="S441" s="236" t="str">
        <f>IF($A441="","",'2.报价结算清单'!$E$86)</f>
        <v/>
      </c>
      <c r="T441" s="216" t="str">
        <f>IF(F441="","",VLOOKUP(F441,框架条目清单!A:K,7,FALSE))</f>
        <v/>
      </c>
      <c r="U441" s="216" t="str">
        <f>IF(F441="","",VLOOKUP(F441,框架条目清单!A:K,8,FALSE))</f>
        <v/>
      </c>
      <c r="V441" s="216" t="str">
        <f>IF(F441="","",VLOOKUP(F441,框架条目清单!A:K,9,FALSE))</f>
        <v/>
      </c>
    </row>
    <row r="442" spans="1:22">
      <c r="A442" s="216" t="str">
        <f>IF(AND('2.报价结算清单'!$P448&gt;0,'2.报价结算清单'!$B448&lt;&gt;0,'2.报价结算清单'!$F448&lt;&gt;0),'2.报价结算清单'!$F448,"")</f>
        <v/>
      </c>
      <c r="B442" s="216" t="str">
        <f>_xlfn.IFNA(VLOOKUP(A442,'3.框架内物料'!$A:$I,3,0),A442)</f>
        <v/>
      </c>
      <c r="C442" s="216" t="str">
        <f>IF(AND('2.报价结算清单'!$P448&gt;0,'2.报价结算清单'!$B448&lt;&gt;0,'2.报价结算清单'!C448&lt;&gt;0),'2.报价结算清单'!C448,"")</f>
        <v/>
      </c>
      <c r="D442" s="216" t="str">
        <f>IF(AND('2.报价结算清单'!$P448&gt;0,'2.报价结算清单'!$B448&lt;&gt;0,'2.报价结算清单'!D448&lt;&gt;0),'2.报价结算清单'!D448,"")</f>
        <v/>
      </c>
      <c r="E442" s="216" t="str">
        <f>IF(AND('2.报价结算清单'!$P448&gt;0,'2.报价结算清单'!$B448&lt;&gt;0,'2.报价结算清单'!E448&lt;&gt;0),'2.报价结算清单'!E448,"")</f>
        <v/>
      </c>
      <c r="F442" s="233" t="str">
        <f>_xlfn.IFNA(IF($A442="","",IF(VLOOKUP($A442,'3.框架内物料'!$A:$I,2,0)="","",VLOOKUP($A442,'3.框架内物料'!$A:$I,2,0))),"")</f>
        <v/>
      </c>
      <c r="G442" s="214" t="str">
        <f>IF(AND('2.报价结算清单'!$P448&gt;0,'2.报价结算清单'!$B448&lt;&gt;0,'2.报价结算清单'!H448&lt;&gt;0),'2.报价结算清单'!H448,"")</f>
        <v/>
      </c>
      <c r="H442" s="234" t="str">
        <f>IF(AND('2.报价结算清单'!$P448&gt;0,'2.报价结算清单'!$B448&lt;&gt;0,'2.报价结算清单'!$F448&lt;&gt;0),'2.报价结算清单'!J448,"")</f>
        <v/>
      </c>
      <c r="I442" s="233" t="str">
        <f>IF(AND('2.报价结算清单'!$P448&gt;0,'2.报价结算清单'!$B448&lt;&gt;0,'2.报价结算清单'!$F448&lt;&gt;0),'2.报价结算清单'!L448,"")</f>
        <v/>
      </c>
      <c r="J442" s="233" t="str">
        <f>IF(AND('2.报价结算清单'!$P448&gt;0,'2.报价结算清单'!$B448&lt;&gt;0,'2.报价结算清单'!I448&lt;&gt;0),'2.报价结算清单'!I448,"")</f>
        <v/>
      </c>
      <c r="K442" s="233" t="str">
        <f>IF(AND('2.报价结算清单'!$P448&gt;0,'2.报价结算清单'!$B448&lt;&gt;0,'2.报价结算清单'!$F448&lt;&gt;0),'2.报价结算清单'!N448,"")</f>
        <v/>
      </c>
      <c r="L442" s="233" t="str">
        <f>IF(AND('2.报价结算清单'!$P448&gt;0,'2.报价结算清单'!$B448&lt;&gt;0,'2.报价结算清单'!I448&lt;&gt;0),"天","")</f>
        <v/>
      </c>
      <c r="M442" s="236" t="str">
        <f t="shared" si="16"/>
        <v/>
      </c>
      <c r="N442" s="216" t="str">
        <f t="shared" si="17"/>
        <v/>
      </c>
      <c r="O442" s="216" t="str">
        <f>IF(AND('2.报价结算清单'!$P448&gt;0,'2.报价结算清单'!$B448&lt;&gt;0,'2.报价结算清单'!S448&lt;&gt;0),'2.报价结算清单'!S448,"")</f>
        <v/>
      </c>
      <c r="P442" s="216" t="str">
        <f>IF(AND('2.报价结算清单'!$P448&gt;0,'2.报价结算清单'!$B448&lt;&gt;0,'2.报价结算清单'!T448&lt;&gt;0),'2.报价结算清单'!T448,"")</f>
        <v/>
      </c>
      <c r="Q442" s="216" t="str">
        <f>IF(F442="",J442,VLOOKUP(F442,框架条目清单!A:K,4,FALSE))</f>
        <v/>
      </c>
      <c r="R442" s="237" t="str">
        <f>IF($A442="","",'2.报价结算清单'!$K$86)</f>
        <v/>
      </c>
      <c r="S442" s="236" t="str">
        <f>IF($A442="","",'2.报价结算清单'!$E$86)</f>
        <v/>
      </c>
      <c r="T442" s="216" t="str">
        <f>IF(F442="","",VLOOKUP(F442,框架条目清单!A:K,7,FALSE))</f>
        <v/>
      </c>
      <c r="U442" s="216" t="str">
        <f>IF(F442="","",VLOOKUP(F442,框架条目清单!A:K,8,FALSE))</f>
        <v/>
      </c>
      <c r="V442" s="216" t="str">
        <f>IF(F442="","",VLOOKUP(F442,框架条目清单!A:K,9,FALSE))</f>
        <v/>
      </c>
    </row>
    <row r="443" spans="1:22">
      <c r="A443" s="216" t="str">
        <f>IF(AND('2.报价结算清单'!$P449&gt;0,'2.报价结算清单'!$B449&lt;&gt;0,'2.报价结算清单'!$F449&lt;&gt;0),'2.报价结算清单'!$F449,"")</f>
        <v/>
      </c>
      <c r="B443" s="216" t="str">
        <f>_xlfn.IFNA(VLOOKUP(A443,'3.框架内物料'!$A:$I,3,0),A443)</f>
        <v/>
      </c>
      <c r="C443" s="216" t="str">
        <f>IF(AND('2.报价结算清单'!$P449&gt;0,'2.报价结算清单'!$B449&lt;&gt;0,'2.报价结算清单'!C449&lt;&gt;0),'2.报价结算清单'!C449,"")</f>
        <v/>
      </c>
      <c r="D443" s="216" t="str">
        <f>IF(AND('2.报价结算清单'!$P449&gt;0,'2.报价结算清单'!$B449&lt;&gt;0,'2.报价结算清单'!D449&lt;&gt;0),'2.报价结算清单'!D449,"")</f>
        <v/>
      </c>
      <c r="E443" s="216" t="str">
        <f>IF(AND('2.报价结算清单'!$P449&gt;0,'2.报价结算清单'!$B449&lt;&gt;0,'2.报价结算清单'!E449&lt;&gt;0),'2.报价结算清单'!E449,"")</f>
        <v/>
      </c>
      <c r="F443" s="233" t="str">
        <f>_xlfn.IFNA(IF($A443="","",IF(VLOOKUP($A443,'3.框架内物料'!$A:$I,2,0)="","",VLOOKUP($A443,'3.框架内物料'!$A:$I,2,0))),"")</f>
        <v/>
      </c>
      <c r="G443" s="214" t="str">
        <f>IF(AND('2.报价结算清单'!$P449&gt;0,'2.报价结算清单'!$B449&lt;&gt;0,'2.报价结算清单'!H449&lt;&gt;0),'2.报价结算清单'!H449,"")</f>
        <v/>
      </c>
      <c r="H443" s="234" t="str">
        <f>IF(AND('2.报价结算清单'!$P449&gt;0,'2.报价结算清单'!$B449&lt;&gt;0,'2.报价结算清单'!$F449&lt;&gt;0),'2.报价结算清单'!J449,"")</f>
        <v/>
      </c>
      <c r="I443" s="233" t="str">
        <f>IF(AND('2.报价结算清单'!$P449&gt;0,'2.报价结算清单'!$B449&lt;&gt;0,'2.报价结算清单'!$F449&lt;&gt;0),'2.报价结算清单'!L449,"")</f>
        <v/>
      </c>
      <c r="J443" s="233" t="str">
        <f>IF(AND('2.报价结算清单'!$P449&gt;0,'2.报价结算清单'!$B449&lt;&gt;0,'2.报价结算清单'!I449&lt;&gt;0),'2.报价结算清单'!I449,"")</f>
        <v/>
      </c>
      <c r="K443" s="233" t="str">
        <f>IF(AND('2.报价结算清单'!$P449&gt;0,'2.报价结算清单'!$B449&lt;&gt;0,'2.报价结算清单'!$F449&lt;&gt;0),'2.报价结算清单'!N449,"")</f>
        <v/>
      </c>
      <c r="L443" s="233" t="str">
        <f>IF(AND('2.报价结算清单'!$P449&gt;0,'2.报价结算清单'!$B449&lt;&gt;0,'2.报价结算清单'!I449&lt;&gt;0),"天","")</f>
        <v/>
      </c>
      <c r="M443" s="236" t="str">
        <f t="shared" si="16"/>
        <v/>
      </c>
      <c r="N443" s="216" t="str">
        <f t="shared" si="17"/>
        <v/>
      </c>
      <c r="O443" s="216" t="str">
        <f>IF(AND('2.报价结算清单'!$P449&gt;0,'2.报价结算清单'!$B449&lt;&gt;0,'2.报价结算清单'!S449&lt;&gt;0),'2.报价结算清单'!S449,"")</f>
        <v/>
      </c>
      <c r="P443" s="216" t="str">
        <f>IF(AND('2.报价结算清单'!$P449&gt;0,'2.报价结算清单'!$B449&lt;&gt;0,'2.报价结算清单'!T449&lt;&gt;0),'2.报价结算清单'!T449,"")</f>
        <v/>
      </c>
      <c r="Q443" s="216" t="str">
        <f>IF(F443="",J443,VLOOKUP(F443,框架条目清单!A:K,4,FALSE))</f>
        <v/>
      </c>
      <c r="R443" s="237" t="str">
        <f>IF($A443="","",'2.报价结算清单'!$K$86)</f>
        <v/>
      </c>
      <c r="S443" s="236" t="str">
        <f>IF($A443="","",'2.报价结算清单'!$E$86)</f>
        <v/>
      </c>
      <c r="T443" s="216" t="str">
        <f>IF(F443="","",VLOOKUP(F443,框架条目清单!A:K,7,FALSE))</f>
        <v/>
      </c>
      <c r="U443" s="216" t="str">
        <f>IF(F443="","",VLOOKUP(F443,框架条目清单!A:K,8,FALSE))</f>
        <v/>
      </c>
      <c r="V443" s="216" t="str">
        <f>IF(F443="","",VLOOKUP(F443,框架条目清单!A:K,9,FALSE))</f>
        <v/>
      </c>
    </row>
    <row r="444" spans="1:22">
      <c r="A444" s="216" t="str">
        <f>IF(AND('2.报价结算清单'!$P450&gt;0,'2.报价结算清单'!$B450&lt;&gt;0,'2.报价结算清单'!$F450&lt;&gt;0),'2.报价结算清单'!$F450,"")</f>
        <v/>
      </c>
      <c r="B444" s="216" t="str">
        <f>_xlfn.IFNA(VLOOKUP(A444,'3.框架内物料'!$A:$I,3,0),A444)</f>
        <v/>
      </c>
      <c r="C444" s="216" t="str">
        <f>IF(AND('2.报价结算清单'!$P450&gt;0,'2.报价结算清单'!$B450&lt;&gt;0,'2.报价结算清单'!C450&lt;&gt;0),'2.报价结算清单'!C450,"")</f>
        <v/>
      </c>
      <c r="D444" s="216" t="str">
        <f>IF(AND('2.报价结算清单'!$P450&gt;0,'2.报价结算清单'!$B450&lt;&gt;0,'2.报价结算清单'!D450&lt;&gt;0),'2.报价结算清单'!D450,"")</f>
        <v/>
      </c>
      <c r="E444" s="216" t="str">
        <f>IF(AND('2.报价结算清单'!$P450&gt;0,'2.报价结算清单'!$B450&lt;&gt;0,'2.报价结算清单'!E450&lt;&gt;0),'2.报价结算清单'!E450,"")</f>
        <v/>
      </c>
      <c r="F444" s="233" t="str">
        <f>_xlfn.IFNA(IF($A444="","",IF(VLOOKUP($A444,'3.框架内物料'!$A:$I,2,0)="","",VLOOKUP($A444,'3.框架内物料'!$A:$I,2,0))),"")</f>
        <v/>
      </c>
      <c r="G444" s="214" t="str">
        <f>IF(AND('2.报价结算清单'!$P450&gt;0,'2.报价结算清单'!$B450&lt;&gt;0,'2.报价结算清单'!H450&lt;&gt;0),'2.报价结算清单'!H450,"")</f>
        <v/>
      </c>
      <c r="H444" s="234" t="str">
        <f>IF(AND('2.报价结算清单'!$P450&gt;0,'2.报价结算清单'!$B450&lt;&gt;0,'2.报价结算清单'!$F450&lt;&gt;0),'2.报价结算清单'!J450,"")</f>
        <v/>
      </c>
      <c r="I444" s="233" t="str">
        <f>IF(AND('2.报价结算清单'!$P450&gt;0,'2.报价结算清单'!$B450&lt;&gt;0,'2.报价结算清单'!$F450&lt;&gt;0),'2.报价结算清单'!L450,"")</f>
        <v/>
      </c>
      <c r="J444" s="233" t="str">
        <f>IF(AND('2.报价结算清单'!$P450&gt;0,'2.报价结算清单'!$B450&lt;&gt;0,'2.报价结算清单'!I450&lt;&gt;0),'2.报价结算清单'!I450,"")</f>
        <v/>
      </c>
      <c r="K444" s="233" t="str">
        <f>IF(AND('2.报价结算清单'!$P450&gt;0,'2.报价结算清单'!$B450&lt;&gt;0,'2.报价结算清单'!$F450&lt;&gt;0),'2.报价结算清单'!N450,"")</f>
        <v/>
      </c>
      <c r="L444" s="233" t="str">
        <f>IF(AND('2.报价结算清单'!$P450&gt;0,'2.报价结算清单'!$B450&lt;&gt;0,'2.报价结算清单'!I450&lt;&gt;0),"天","")</f>
        <v/>
      </c>
      <c r="M444" s="236" t="str">
        <f t="shared" si="16"/>
        <v/>
      </c>
      <c r="N444" s="216" t="str">
        <f t="shared" si="17"/>
        <v/>
      </c>
      <c r="O444" s="216" t="str">
        <f>IF(AND('2.报价结算清单'!$P450&gt;0,'2.报价结算清单'!$B450&lt;&gt;0,'2.报价结算清单'!S450&lt;&gt;0),'2.报价结算清单'!S450,"")</f>
        <v/>
      </c>
      <c r="P444" s="216" t="str">
        <f>IF(AND('2.报价结算清单'!$P450&gt;0,'2.报价结算清单'!$B450&lt;&gt;0,'2.报价结算清单'!T450&lt;&gt;0),'2.报价结算清单'!T450,"")</f>
        <v/>
      </c>
      <c r="Q444" s="216" t="str">
        <f>IF(F444="",J444,VLOOKUP(F444,框架条目清单!A:K,4,FALSE))</f>
        <v/>
      </c>
      <c r="R444" s="237" t="str">
        <f>IF($A444="","",'2.报价结算清单'!$K$86)</f>
        <v/>
      </c>
      <c r="S444" s="236" t="str">
        <f>IF($A444="","",'2.报价结算清单'!$E$86)</f>
        <v/>
      </c>
      <c r="T444" s="216" t="str">
        <f>IF(F444="","",VLOOKUP(F444,框架条目清单!A:K,7,FALSE))</f>
        <v/>
      </c>
      <c r="U444" s="216" t="str">
        <f>IF(F444="","",VLOOKUP(F444,框架条目清单!A:K,8,FALSE))</f>
        <v/>
      </c>
      <c r="V444" s="216" t="str">
        <f>IF(F444="","",VLOOKUP(F444,框架条目清单!A:K,9,FALSE))</f>
        <v/>
      </c>
    </row>
    <row r="445" spans="1:22">
      <c r="A445" s="216" t="str">
        <f>IF(AND('2.报价结算清单'!$P451&gt;0,'2.报价结算清单'!$B451&lt;&gt;0,'2.报价结算清单'!$F451&lt;&gt;0),'2.报价结算清单'!$F451,"")</f>
        <v/>
      </c>
      <c r="B445" s="216" t="str">
        <f>_xlfn.IFNA(VLOOKUP(A445,'3.框架内物料'!$A:$I,3,0),A445)</f>
        <v/>
      </c>
      <c r="C445" s="216" t="str">
        <f>IF(AND('2.报价结算清单'!$P451&gt;0,'2.报价结算清单'!$B451&lt;&gt;0,'2.报价结算清单'!C451&lt;&gt;0),'2.报价结算清单'!C451,"")</f>
        <v/>
      </c>
      <c r="D445" s="216" t="str">
        <f>IF(AND('2.报价结算清单'!$P451&gt;0,'2.报价结算清单'!$B451&lt;&gt;0,'2.报价结算清单'!D451&lt;&gt;0),'2.报价结算清单'!D451,"")</f>
        <v/>
      </c>
      <c r="E445" s="216" t="str">
        <f>IF(AND('2.报价结算清单'!$P451&gt;0,'2.报价结算清单'!$B451&lt;&gt;0,'2.报价结算清单'!E451&lt;&gt;0),'2.报价结算清单'!E451,"")</f>
        <v/>
      </c>
      <c r="F445" s="233" t="str">
        <f>_xlfn.IFNA(IF($A445="","",IF(VLOOKUP($A445,'3.框架内物料'!$A:$I,2,0)="","",VLOOKUP($A445,'3.框架内物料'!$A:$I,2,0))),"")</f>
        <v/>
      </c>
      <c r="G445" s="214" t="str">
        <f>IF(AND('2.报价结算清单'!$P451&gt;0,'2.报价结算清单'!$B451&lt;&gt;0,'2.报价结算清单'!H451&lt;&gt;0),'2.报价结算清单'!H451,"")</f>
        <v/>
      </c>
      <c r="H445" s="234" t="str">
        <f>IF(AND('2.报价结算清单'!$P451&gt;0,'2.报价结算清单'!$B451&lt;&gt;0,'2.报价结算清单'!$F451&lt;&gt;0),'2.报价结算清单'!J451,"")</f>
        <v/>
      </c>
      <c r="I445" s="233" t="str">
        <f>IF(AND('2.报价结算清单'!$P451&gt;0,'2.报价结算清单'!$B451&lt;&gt;0,'2.报价结算清单'!$F451&lt;&gt;0),'2.报价结算清单'!L451,"")</f>
        <v/>
      </c>
      <c r="J445" s="233" t="str">
        <f>IF(AND('2.报价结算清单'!$P451&gt;0,'2.报价结算清单'!$B451&lt;&gt;0,'2.报价结算清单'!I451&lt;&gt;0),'2.报价结算清单'!I451,"")</f>
        <v/>
      </c>
      <c r="K445" s="233" t="str">
        <f>IF(AND('2.报价结算清单'!$P451&gt;0,'2.报价结算清单'!$B451&lt;&gt;0,'2.报价结算清单'!$F451&lt;&gt;0),'2.报价结算清单'!N451,"")</f>
        <v/>
      </c>
      <c r="L445" s="233" t="str">
        <f>IF(AND('2.报价结算清单'!$P451&gt;0,'2.报价结算清单'!$B451&lt;&gt;0,'2.报价结算清单'!I451&lt;&gt;0),"天","")</f>
        <v/>
      </c>
      <c r="M445" s="236" t="str">
        <f t="shared" si="16"/>
        <v/>
      </c>
      <c r="N445" s="216" t="str">
        <f t="shared" si="17"/>
        <v/>
      </c>
      <c r="O445" s="216" t="str">
        <f>IF(AND('2.报价结算清单'!$P451&gt;0,'2.报价结算清单'!$B451&lt;&gt;0,'2.报价结算清单'!S451&lt;&gt;0),'2.报价结算清单'!S451,"")</f>
        <v/>
      </c>
      <c r="P445" s="216" t="str">
        <f>IF(AND('2.报价结算清单'!$P451&gt;0,'2.报价结算清单'!$B451&lt;&gt;0,'2.报价结算清单'!T451&lt;&gt;0),'2.报价结算清单'!T451,"")</f>
        <v/>
      </c>
      <c r="Q445" s="216" t="str">
        <f>IF(F445="",J445,VLOOKUP(F445,框架条目清单!A:K,4,FALSE))</f>
        <v/>
      </c>
      <c r="R445" s="237" t="str">
        <f>IF($A445="","",'2.报价结算清单'!$K$86)</f>
        <v/>
      </c>
      <c r="S445" s="236" t="str">
        <f>IF($A445="","",'2.报价结算清单'!$E$86)</f>
        <v/>
      </c>
      <c r="T445" s="216" t="str">
        <f>IF(F445="","",VLOOKUP(F445,框架条目清单!A:K,7,FALSE))</f>
        <v/>
      </c>
      <c r="U445" s="216" t="str">
        <f>IF(F445="","",VLOOKUP(F445,框架条目清单!A:K,8,FALSE))</f>
        <v/>
      </c>
      <c r="V445" s="216" t="str">
        <f>IF(F445="","",VLOOKUP(F445,框架条目清单!A:K,9,FALSE))</f>
        <v/>
      </c>
    </row>
    <row r="446" spans="1:22">
      <c r="A446" s="216" t="str">
        <f>IF(AND('2.报价结算清单'!$P452&gt;0,'2.报价结算清单'!$B452&lt;&gt;0,'2.报价结算清单'!$F452&lt;&gt;0),'2.报价结算清单'!$F452,"")</f>
        <v/>
      </c>
      <c r="B446" s="216" t="str">
        <f>_xlfn.IFNA(VLOOKUP(A446,'3.框架内物料'!$A:$I,3,0),A446)</f>
        <v/>
      </c>
      <c r="C446" s="216" t="str">
        <f>IF(AND('2.报价结算清单'!$P452&gt;0,'2.报价结算清单'!$B452&lt;&gt;0,'2.报价结算清单'!C452&lt;&gt;0),'2.报价结算清单'!C452,"")</f>
        <v/>
      </c>
      <c r="D446" s="216" t="str">
        <f>IF(AND('2.报价结算清单'!$P452&gt;0,'2.报价结算清单'!$B452&lt;&gt;0,'2.报价结算清单'!D452&lt;&gt;0),'2.报价结算清单'!D452,"")</f>
        <v/>
      </c>
      <c r="E446" s="216" t="str">
        <f>IF(AND('2.报价结算清单'!$P452&gt;0,'2.报价结算清单'!$B452&lt;&gt;0,'2.报价结算清单'!E452&lt;&gt;0),'2.报价结算清单'!E452,"")</f>
        <v/>
      </c>
      <c r="F446" s="233" t="str">
        <f>_xlfn.IFNA(IF($A446="","",IF(VLOOKUP($A446,'3.框架内物料'!$A:$I,2,0)="","",VLOOKUP($A446,'3.框架内物料'!$A:$I,2,0))),"")</f>
        <v/>
      </c>
      <c r="G446" s="214" t="str">
        <f>IF(AND('2.报价结算清单'!$P452&gt;0,'2.报价结算清单'!$B452&lt;&gt;0,'2.报价结算清单'!H452&lt;&gt;0),'2.报价结算清单'!H452,"")</f>
        <v/>
      </c>
      <c r="H446" s="234" t="str">
        <f>IF(AND('2.报价结算清单'!$P452&gt;0,'2.报价结算清单'!$B452&lt;&gt;0,'2.报价结算清单'!$F452&lt;&gt;0),'2.报价结算清单'!J452,"")</f>
        <v/>
      </c>
      <c r="I446" s="233" t="str">
        <f>IF(AND('2.报价结算清单'!$P452&gt;0,'2.报价结算清单'!$B452&lt;&gt;0,'2.报价结算清单'!$F452&lt;&gt;0),'2.报价结算清单'!L452,"")</f>
        <v/>
      </c>
      <c r="J446" s="233" t="str">
        <f>IF(AND('2.报价结算清单'!$P452&gt;0,'2.报价结算清单'!$B452&lt;&gt;0,'2.报价结算清单'!I452&lt;&gt;0),'2.报价结算清单'!I452,"")</f>
        <v/>
      </c>
      <c r="K446" s="233" t="str">
        <f>IF(AND('2.报价结算清单'!$P452&gt;0,'2.报价结算清单'!$B452&lt;&gt;0,'2.报价结算清单'!$F452&lt;&gt;0),'2.报价结算清单'!N452,"")</f>
        <v/>
      </c>
      <c r="L446" s="233" t="str">
        <f>IF(AND('2.报价结算清单'!$P452&gt;0,'2.报价结算清单'!$B452&lt;&gt;0,'2.报价结算清单'!I452&lt;&gt;0),"天","")</f>
        <v/>
      </c>
      <c r="M446" s="236" t="str">
        <f t="shared" si="16"/>
        <v/>
      </c>
      <c r="N446" s="216" t="str">
        <f t="shared" si="17"/>
        <v/>
      </c>
      <c r="O446" s="216" t="str">
        <f>IF(AND('2.报价结算清单'!$P452&gt;0,'2.报价结算清单'!$B452&lt;&gt;0,'2.报价结算清单'!S452&lt;&gt;0),'2.报价结算清单'!S452,"")</f>
        <v/>
      </c>
      <c r="P446" s="216" t="str">
        <f>IF(AND('2.报价结算清单'!$P452&gt;0,'2.报价结算清单'!$B452&lt;&gt;0,'2.报价结算清单'!T452&lt;&gt;0),'2.报价结算清单'!T452,"")</f>
        <v/>
      </c>
      <c r="Q446" s="216" t="str">
        <f>IF(F446="",J446,VLOOKUP(F446,框架条目清单!A:K,4,FALSE))</f>
        <v/>
      </c>
      <c r="R446" s="237" t="str">
        <f>IF($A446="","",'2.报价结算清单'!$K$86)</f>
        <v/>
      </c>
      <c r="S446" s="236" t="str">
        <f>IF($A446="","",'2.报价结算清单'!$E$86)</f>
        <v/>
      </c>
      <c r="T446" s="216" t="str">
        <f>IF(F446="","",VLOOKUP(F446,框架条目清单!A:K,7,FALSE))</f>
        <v/>
      </c>
      <c r="U446" s="216" t="str">
        <f>IF(F446="","",VLOOKUP(F446,框架条目清单!A:K,8,FALSE))</f>
        <v/>
      </c>
      <c r="V446" s="216" t="str">
        <f>IF(F446="","",VLOOKUP(F446,框架条目清单!A:K,9,FALSE))</f>
        <v/>
      </c>
    </row>
    <row r="447" spans="1:22">
      <c r="A447" s="216" t="str">
        <f>IF(AND('2.报价结算清单'!$P453&gt;0,'2.报价结算清单'!$B453&lt;&gt;0,'2.报价结算清单'!$F453&lt;&gt;0),'2.报价结算清单'!$F453,"")</f>
        <v/>
      </c>
      <c r="B447" s="216" t="str">
        <f>_xlfn.IFNA(VLOOKUP(A447,'3.框架内物料'!$A:$I,3,0),A447)</f>
        <v/>
      </c>
      <c r="C447" s="216" t="str">
        <f>IF(AND('2.报价结算清单'!$P453&gt;0,'2.报价结算清单'!$B453&lt;&gt;0,'2.报价结算清单'!C453&lt;&gt;0),'2.报价结算清单'!C453,"")</f>
        <v/>
      </c>
      <c r="D447" s="216" t="str">
        <f>IF(AND('2.报价结算清单'!$P453&gt;0,'2.报价结算清单'!$B453&lt;&gt;0,'2.报价结算清单'!D453&lt;&gt;0),'2.报价结算清单'!D453,"")</f>
        <v/>
      </c>
      <c r="E447" s="216" t="str">
        <f>IF(AND('2.报价结算清单'!$P453&gt;0,'2.报价结算清单'!$B453&lt;&gt;0,'2.报价结算清单'!E453&lt;&gt;0),'2.报价结算清单'!E453,"")</f>
        <v/>
      </c>
      <c r="F447" s="233" t="str">
        <f>_xlfn.IFNA(IF($A447="","",IF(VLOOKUP($A447,'3.框架内物料'!$A:$I,2,0)="","",VLOOKUP($A447,'3.框架内物料'!$A:$I,2,0))),"")</f>
        <v/>
      </c>
      <c r="G447" s="214" t="str">
        <f>IF(AND('2.报价结算清单'!$P453&gt;0,'2.报价结算清单'!$B453&lt;&gt;0,'2.报价结算清单'!H453&lt;&gt;0),'2.报价结算清单'!H453,"")</f>
        <v/>
      </c>
      <c r="H447" s="234" t="str">
        <f>IF(AND('2.报价结算清单'!$P453&gt;0,'2.报价结算清单'!$B453&lt;&gt;0,'2.报价结算清单'!$F453&lt;&gt;0),'2.报价结算清单'!J453,"")</f>
        <v/>
      </c>
      <c r="I447" s="233" t="str">
        <f>IF(AND('2.报价结算清单'!$P453&gt;0,'2.报价结算清单'!$B453&lt;&gt;0,'2.报价结算清单'!$F453&lt;&gt;0),'2.报价结算清单'!L453,"")</f>
        <v/>
      </c>
      <c r="J447" s="233" t="str">
        <f>IF(AND('2.报价结算清单'!$P453&gt;0,'2.报价结算清单'!$B453&lt;&gt;0,'2.报价结算清单'!I453&lt;&gt;0),'2.报价结算清单'!I453,"")</f>
        <v/>
      </c>
      <c r="K447" s="233" t="str">
        <f>IF(AND('2.报价结算清单'!$P453&gt;0,'2.报价结算清单'!$B453&lt;&gt;0,'2.报价结算清单'!$F453&lt;&gt;0),'2.报价结算清单'!N453,"")</f>
        <v/>
      </c>
      <c r="L447" s="233" t="str">
        <f>IF(AND('2.报价结算清单'!$P453&gt;0,'2.报价结算清单'!$B453&lt;&gt;0,'2.报价结算清单'!I453&lt;&gt;0),"天","")</f>
        <v/>
      </c>
      <c r="M447" s="236" t="str">
        <f t="shared" si="16"/>
        <v/>
      </c>
      <c r="N447" s="216" t="str">
        <f t="shared" si="17"/>
        <v/>
      </c>
      <c r="O447" s="216" t="str">
        <f>IF(AND('2.报价结算清单'!$P453&gt;0,'2.报价结算清单'!$B453&lt;&gt;0,'2.报价结算清单'!S453&lt;&gt;0),'2.报价结算清单'!S453,"")</f>
        <v/>
      </c>
      <c r="P447" s="216" t="str">
        <f>IF(AND('2.报价结算清单'!$P453&gt;0,'2.报价结算清单'!$B453&lt;&gt;0,'2.报价结算清单'!T453&lt;&gt;0),'2.报价结算清单'!T453,"")</f>
        <v/>
      </c>
      <c r="Q447" s="216" t="str">
        <f>IF(F447="",J447,VLOOKUP(F447,框架条目清单!A:K,4,FALSE))</f>
        <v/>
      </c>
      <c r="R447" s="237" t="str">
        <f>IF($A447="","",'2.报价结算清单'!$K$86)</f>
        <v/>
      </c>
      <c r="S447" s="236" t="str">
        <f>IF($A447="","",'2.报价结算清单'!$E$86)</f>
        <v/>
      </c>
      <c r="T447" s="216" t="str">
        <f>IF(F447="","",VLOOKUP(F447,框架条目清单!A:K,7,FALSE))</f>
        <v/>
      </c>
      <c r="U447" s="216" t="str">
        <f>IF(F447="","",VLOOKUP(F447,框架条目清单!A:K,8,FALSE))</f>
        <v/>
      </c>
      <c r="V447" s="216" t="str">
        <f>IF(F447="","",VLOOKUP(F447,框架条目清单!A:K,9,FALSE))</f>
        <v/>
      </c>
    </row>
    <row r="448" spans="1:22">
      <c r="A448" s="216" t="str">
        <f>IF(AND('2.报价结算清单'!$P454&gt;0,'2.报价结算清单'!$B454&lt;&gt;0,'2.报价结算清单'!$F454&lt;&gt;0),'2.报价结算清单'!$F454,"")</f>
        <v/>
      </c>
      <c r="B448" s="216" t="str">
        <f>_xlfn.IFNA(VLOOKUP(A448,'3.框架内物料'!$A:$I,3,0),A448)</f>
        <v/>
      </c>
      <c r="C448" s="216" t="str">
        <f>IF(AND('2.报价结算清单'!$P454&gt;0,'2.报价结算清单'!$B454&lt;&gt;0,'2.报价结算清单'!C454&lt;&gt;0),'2.报价结算清单'!C454,"")</f>
        <v/>
      </c>
      <c r="D448" s="216" t="str">
        <f>IF(AND('2.报价结算清单'!$P454&gt;0,'2.报价结算清单'!$B454&lt;&gt;0,'2.报价结算清单'!D454&lt;&gt;0),'2.报价结算清单'!D454,"")</f>
        <v/>
      </c>
      <c r="E448" s="216" t="str">
        <f>IF(AND('2.报价结算清单'!$P454&gt;0,'2.报价结算清单'!$B454&lt;&gt;0,'2.报价结算清单'!E454&lt;&gt;0),'2.报价结算清单'!E454,"")</f>
        <v/>
      </c>
      <c r="F448" s="233" t="str">
        <f>_xlfn.IFNA(IF($A448="","",IF(VLOOKUP($A448,'3.框架内物料'!$A:$I,2,0)="","",VLOOKUP($A448,'3.框架内物料'!$A:$I,2,0))),"")</f>
        <v/>
      </c>
      <c r="G448" s="214" t="str">
        <f>IF(AND('2.报价结算清单'!$P454&gt;0,'2.报价结算清单'!$B454&lt;&gt;0,'2.报价结算清单'!H454&lt;&gt;0),'2.报价结算清单'!H454,"")</f>
        <v/>
      </c>
      <c r="H448" s="234" t="str">
        <f>IF(AND('2.报价结算清单'!$P454&gt;0,'2.报价结算清单'!$B454&lt;&gt;0,'2.报价结算清单'!$F454&lt;&gt;0),'2.报价结算清单'!J454,"")</f>
        <v/>
      </c>
      <c r="I448" s="233" t="str">
        <f>IF(AND('2.报价结算清单'!$P454&gt;0,'2.报价结算清单'!$B454&lt;&gt;0,'2.报价结算清单'!$F454&lt;&gt;0),'2.报价结算清单'!L454,"")</f>
        <v/>
      </c>
      <c r="J448" s="233" t="str">
        <f>IF(AND('2.报价结算清单'!$P454&gt;0,'2.报价结算清单'!$B454&lt;&gt;0,'2.报价结算清单'!I454&lt;&gt;0),'2.报价结算清单'!I454,"")</f>
        <v/>
      </c>
      <c r="K448" s="233" t="str">
        <f>IF(AND('2.报价结算清单'!$P454&gt;0,'2.报价结算清单'!$B454&lt;&gt;0,'2.报价结算清单'!$F454&lt;&gt;0),'2.报价结算清单'!N454,"")</f>
        <v/>
      </c>
      <c r="L448" s="233" t="str">
        <f>IF(AND('2.报价结算清单'!$P454&gt;0,'2.报价结算清单'!$B454&lt;&gt;0,'2.报价结算清单'!I454&lt;&gt;0),"天","")</f>
        <v/>
      </c>
      <c r="M448" s="236" t="str">
        <f t="shared" si="16"/>
        <v/>
      </c>
      <c r="N448" s="216" t="str">
        <f t="shared" si="17"/>
        <v/>
      </c>
      <c r="O448" s="216" t="str">
        <f>IF(AND('2.报价结算清单'!$P454&gt;0,'2.报价结算清单'!$B454&lt;&gt;0,'2.报价结算清单'!S454&lt;&gt;0),'2.报价结算清单'!S454,"")</f>
        <v/>
      </c>
      <c r="P448" s="216" t="str">
        <f>IF(AND('2.报价结算清单'!$P454&gt;0,'2.报价结算清单'!$B454&lt;&gt;0,'2.报价结算清单'!T454&lt;&gt;0),'2.报价结算清单'!T454,"")</f>
        <v/>
      </c>
      <c r="Q448" s="216" t="str">
        <f>IF(F448="",J448,VLOOKUP(F448,框架条目清单!A:K,4,FALSE))</f>
        <v/>
      </c>
      <c r="R448" s="237" t="str">
        <f>IF($A448="","",'2.报价结算清单'!$K$86)</f>
        <v/>
      </c>
      <c r="S448" s="236" t="str">
        <f>IF($A448="","",'2.报价结算清单'!$E$86)</f>
        <v/>
      </c>
      <c r="T448" s="216" t="str">
        <f>IF(F448="","",VLOOKUP(F448,框架条目清单!A:K,7,FALSE))</f>
        <v/>
      </c>
      <c r="U448" s="216" t="str">
        <f>IF(F448="","",VLOOKUP(F448,框架条目清单!A:K,8,FALSE))</f>
        <v/>
      </c>
      <c r="V448" s="216" t="str">
        <f>IF(F448="","",VLOOKUP(F448,框架条目清单!A:K,9,FALSE))</f>
        <v/>
      </c>
    </row>
    <row r="449" spans="1:22">
      <c r="A449" s="216" t="str">
        <f>IF(AND('2.报价结算清单'!$P455&gt;0,'2.报价结算清单'!$B455&lt;&gt;0,'2.报价结算清单'!$F455&lt;&gt;0),'2.报价结算清单'!$F455,"")</f>
        <v/>
      </c>
      <c r="B449" s="216" t="str">
        <f>_xlfn.IFNA(VLOOKUP(A449,'3.框架内物料'!$A:$I,3,0),A449)</f>
        <v/>
      </c>
      <c r="C449" s="216" t="str">
        <f>IF(AND('2.报价结算清单'!$P455&gt;0,'2.报价结算清单'!$B455&lt;&gt;0,'2.报价结算清单'!C455&lt;&gt;0),'2.报价结算清单'!C455,"")</f>
        <v/>
      </c>
      <c r="D449" s="216" t="str">
        <f>IF(AND('2.报价结算清单'!$P455&gt;0,'2.报价结算清单'!$B455&lt;&gt;0,'2.报价结算清单'!D455&lt;&gt;0),'2.报价结算清单'!D455,"")</f>
        <v/>
      </c>
      <c r="E449" s="216" t="str">
        <f>IF(AND('2.报价结算清单'!$P455&gt;0,'2.报价结算清单'!$B455&lt;&gt;0,'2.报价结算清单'!E455&lt;&gt;0),'2.报价结算清单'!E455,"")</f>
        <v/>
      </c>
      <c r="F449" s="233" t="str">
        <f>_xlfn.IFNA(IF($A449="","",IF(VLOOKUP($A449,'3.框架内物料'!$A:$I,2,0)="","",VLOOKUP($A449,'3.框架内物料'!$A:$I,2,0))),"")</f>
        <v/>
      </c>
      <c r="G449" s="214" t="str">
        <f>IF(AND('2.报价结算清单'!$P455&gt;0,'2.报价结算清单'!$B455&lt;&gt;0,'2.报价结算清单'!H455&lt;&gt;0),'2.报价结算清单'!H455,"")</f>
        <v/>
      </c>
      <c r="H449" s="234" t="str">
        <f>IF(AND('2.报价结算清单'!$P455&gt;0,'2.报价结算清单'!$B455&lt;&gt;0,'2.报价结算清单'!$F455&lt;&gt;0),'2.报价结算清单'!J455,"")</f>
        <v/>
      </c>
      <c r="I449" s="233" t="str">
        <f>IF(AND('2.报价结算清单'!$P455&gt;0,'2.报价结算清单'!$B455&lt;&gt;0,'2.报价结算清单'!$F455&lt;&gt;0),'2.报价结算清单'!L455,"")</f>
        <v/>
      </c>
      <c r="J449" s="233" t="str">
        <f>IF(AND('2.报价结算清单'!$P455&gt;0,'2.报价结算清单'!$B455&lt;&gt;0,'2.报价结算清单'!I455&lt;&gt;0),'2.报价结算清单'!I455,"")</f>
        <v/>
      </c>
      <c r="K449" s="233" t="str">
        <f>IF(AND('2.报价结算清单'!$P455&gt;0,'2.报价结算清单'!$B455&lt;&gt;0,'2.报价结算清单'!$F455&lt;&gt;0),'2.报价结算清单'!N455,"")</f>
        <v/>
      </c>
      <c r="L449" s="233" t="str">
        <f>IF(AND('2.报价结算清单'!$P455&gt;0,'2.报价结算清单'!$B455&lt;&gt;0,'2.报价结算清单'!I455&lt;&gt;0),"天","")</f>
        <v/>
      </c>
      <c r="M449" s="236" t="str">
        <f t="shared" si="16"/>
        <v/>
      </c>
      <c r="N449" s="216" t="str">
        <f t="shared" si="17"/>
        <v/>
      </c>
      <c r="O449" s="216" t="str">
        <f>IF(AND('2.报价结算清单'!$P455&gt;0,'2.报价结算清单'!$B455&lt;&gt;0,'2.报价结算清单'!S455&lt;&gt;0),'2.报价结算清单'!S455,"")</f>
        <v/>
      </c>
      <c r="P449" s="216" t="str">
        <f>IF(AND('2.报价结算清单'!$P455&gt;0,'2.报价结算清单'!$B455&lt;&gt;0,'2.报价结算清单'!T455&lt;&gt;0),'2.报价结算清单'!T455,"")</f>
        <v/>
      </c>
      <c r="Q449" s="216" t="str">
        <f>IF(F449="",J449,VLOOKUP(F449,框架条目清单!A:K,4,FALSE))</f>
        <v/>
      </c>
      <c r="R449" s="237" t="str">
        <f>IF($A449="","",'2.报价结算清单'!$K$86)</f>
        <v/>
      </c>
      <c r="S449" s="236" t="str">
        <f>IF($A449="","",'2.报价结算清单'!$E$86)</f>
        <v/>
      </c>
      <c r="T449" s="216" t="str">
        <f>IF(F449="","",VLOOKUP(F449,框架条目清单!A:K,7,FALSE))</f>
        <v/>
      </c>
      <c r="U449" s="216" t="str">
        <f>IF(F449="","",VLOOKUP(F449,框架条目清单!A:K,8,FALSE))</f>
        <v/>
      </c>
      <c r="V449" s="216" t="str">
        <f>IF(F449="","",VLOOKUP(F449,框架条目清单!A:K,9,FALSE))</f>
        <v/>
      </c>
    </row>
    <row r="450" spans="1:22">
      <c r="A450" s="216" t="str">
        <f>IF(AND('2.报价结算清单'!$P456&gt;0,'2.报价结算清单'!$B456&lt;&gt;0,'2.报价结算清单'!$F456&lt;&gt;0),'2.报价结算清单'!$F456,"")</f>
        <v/>
      </c>
      <c r="B450" s="216" t="str">
        <f>_xlfn.IFNA(VLOOKUP(A450,'3.框架内物料'!$A:$I,3,0),A450)</f>
        <v/>
      </c>
      <c r="C450" s="216" t="str">
        <f>IF(AND('2.报价结算清单'!$P456&gt;0,'2.报价结算清单'!$B456&lt;&gt;0,'2.报价结算清单'!C456&lt;&gt;0),'2.报价结算清单'!C456,"")</f>
        <v/>
      </c>
      <c r="D450" s="216" t="str">
        <f>IF(AND('2.报价结算清单'!$P456&gt;0,'2.报价结算清单'!$B456&lt;&gt;0,'2.报价结算清单'!D456&lt;&gt;0),'2.报价结算清单'!D456,"")</f>
        <v/>
      </c>
      <c r="E450" s="216" t="str">
        <f>IF(AND('2.报价结算清单'!$P456&gt;0,'2.报价结算清单'!$B456&lt;&gt;0,'2.报价结算清单'!E456&lt;&gt;0),'2.报价结算清单'!E456,"")</f>
        <v/>
      </c>
      <c r="F450" s="233" t="str">
        <f>_xlfn.IFNA(IF($A450="","",IF(VLOOKUP($A450,'3.框架内物料'!$A:$I,2,0)="","",VLOOKUP($A450,'3.框架内物料'!$A:$I,2,0))),"")</f>
        <v/>
      </c>
      <c r="G450" s="214" t="str">
        <f>IF(AND('2.报价结算清单'!$P456&gt;0,'2.报价结算清单'!$B456&lt;&gt;0,'2.报价结算清单'!H456&lt;&gt;0),'2.报价结算清单'!H456,"")</f>
        <v/>
      </c>
      <c r="H450" s="234" t="str">
        <f>IF(AND('2.报价结算清单'!$P456&gt;0,'2.报价结算清单'!$B456&lt;&gt;0,'2.报价结算清单'!$F456&lt;&gt;0),'2.报价结算清单'!J456,"")</f>
        <v/>
      </c>
      <c r="I450" s="233" t="str">
        <f>IF(AND('2.报价结算清单'!$P456&gt;0,'2.报价结算清单'!$B456&lt;&gt;0,'2.报价结算清单'!$F456&lt;&gt;0),'2.报价结算清单'!L456,"")</f>
        <v/>
      </c>
      <c r="J450" s="233" t="str">
        <f>IF(AND('2.报价结算清单'!$P456&gt;0,'2.报价结算清单'!$B456&lt;&gt;0,'2.报价结算清单'!I456&lt;&gt;0),'2.报价结算清单'!I456,"")</f>
        <v/>
      </c>
      <c r="K450" s="233" t="str">
        <f>IF(AND('2.报价结算清单'!$P456&gt;0,'2.报价结算清单'!$B456&lt;&gt;0,'2.报价结算清单'!$F456&lt;&gt;0),'2.报价结算清单'!N456,"")</f>
        <v/>
      </c>
      <c r="L450" s="233" t="str">
        <f>IF(AND('2.报价结算清单'!$P456&gt;0,'2.报价结算清单'!$B456&lt;&gt;0,'2.报价结算清单'!I456&lt;&gt;0),"天","")</f>
        <v/>
      </c>
      <c r="M450" s="236" t="str">
        <f t="shared" si="16"/>
        <v/>
      </c>
      <c r="N450" s="216" t="str">
        <f t="shared" si="17"/>
        <v/>
      </c>
      <c r="O450" s="216" t="str">
        <f>IF(AND('2.报价结算清单'!$P456&gt;0,'2.报价结算清单'!$B456&lt;&gt;0,'2.报价结算清单'!S456&lt;&gt;0),'2.报价结算清单'!S456,"")</f>
        <v/>
      </c>
      <c r="P450" s="216" t="str">
        <f>IF(AND('2.报价结算清单'!$P456&gt;0,'2.报价结算清单'!$B456&lt;&gt;0,'2.报价结算清单'!T456&lt;&gt;0),'2.报价结算清单'!T456,"")</f>
        <v/>
      </c>
      <c r="Q450" s="216" t="str">
        <f>IF(F450="",J450,VLOOKUP(F450,框架条目清单!A:K,4,FALSE))</f>
        <v/>
      </c>
      <c r="R450" s="237" t="str">
        <f>IF($A450="","",'2.报价结算清单'!$K$86)</f>
        <v/>
      </c>
      <c r="S450" s="236" t="str">
        <f>IF($A450="","",'2.报价结算清单'!$E$86)</f>
        <v/>
      </c>
      <c r="T450" s="216" t="str">
        <f>IF(F450="","",VLOOKUP(F450,框架条目清单!A:K,7,FALSE))</f>
        <v/>
      </c>
      <c r="U450" s="216" t="str">
        <f>IF(F450="","",VLOOKUP(F450,框架条目清单!A:K,8,FALSE))</f>
        <v/>
      </c>
      <c r="V450" s="216" t="str">
        <f>IF(F450="","",VLOOKUP(F450,框架条目清单!A:K,9,FALSE))</f>
        <v/>
      </c>
    </row>
    <row r="451" spans="1:22">
      <c r="A451" s="216" t="str">
        <f>IF(AND('2.报价结算清单'!$P457&gt;0,'2.报价结算清单'!$B457&lt;&gt;0,'2.报价结算清单'!$F457&lt;&gt;0),'2.报价结算清单'!$F457,"")</f>
        <v/>
      </c>
      <c r="B451" s="216" t="str">
        <f>_xlfn.IFNA(VLOOKUP(A451,'3.框架内物料'!$A:$I,3,0),A451)</f>
        <v/>
      </c>
      <c r="C451" s="216" t="str">
        <f>IF(AND('2.报价结算清单'!$P457&gt;0,'2.报价结算清单'!$B457&lt;&gt;0,'2.报价结算清单'!C457&lt;&gt;0),'2.报价结算清单'!C457,"")</f>
        <v/>
      </c>
      <c r="D451" s="216" t="str">
        <f>IF(AND('2.报价结算清单'!$P457&gt;0,'2.报价结算清单'!$B457&lt;&gt;0,'2.报价结算清单'!D457&lt;&gt;0),'2.报价结算清单'!D457,"")</f>
        <v/>
      </c>
      <c r="E451" s="216" t="str">
        <f>IF(AND('2.报价结算清单'!$P457&gt;0,'2.报价结算清单'!$B457&lt;&gt;0,'2.报价结算清单'!E457&lt;&gt;0),'2.报价结算清单'!E457,"")</f>
        <v/>
      </c>
      <c r="F451" s="233" t="str">
        <f>_xlfn.IFNA(IF($A451="","",IF(VLOOKUP($A451,'3.框架内物料'!$A:$I,2,0)="","",VLOOKUP($A451,'3.框架内物料'!$A:$I,2,0))),"")</f>
        <v/>
      </c>
      <c r="G451" s="214" t="str">
        <f>IF(AND('2.报价结算清单'!$P457&gt;0,'2.报价结算清单'!$B457&lt;&gt;0,'2.报价结算清单'!H457&lt;&gt;0),'2.报价结算清单'!H457,"")</f>
        <v/>
      </c>
      <c r="H451" s="234" t="str">
        <f>IF(AND('2.报价结算清单'!$P457&gt;0,'2.报价结算清单'!$B457&lt;&gt;0,'2.报价结算清单'!$F457&lt;&gt;0),'2.报价结算清单'!J457,"")</f>
        <v/>
      </c>
      <c r="I451" s="233" t="str">
        <f>IF(AND('2.报价结算清单'!$P457&gt;0,'2.报价结算清单'!$B457&lt;&gt;0,'2.报价结算清单'!$F457&lt;&gt;0),'2.报价结算清单'!L457,"")</f>
        <v/>
      </c>
      <c r="J451" s="233" t="str">
        <f>IF(AND('2.报价结算清单'!$P457&gt;0,'2.报价结算清单'!$B457&lt;&gt;0,'2.报价结算清单'!I457&lt;&gt;0),'2.报价结算清单'!I457,"")</f>
        <v/>
      </c>
      <c r="K451" s="233" t="str">
        <f>IF(AND('2.报价结算清单'!$P457&gt;0,'2.报价结算清单'!$B457&lt;&gt;0,'2.报价结算清单'!$F457&lt;&gt;0),'2.报价结算清单'!N457,"")</f>
        <v/>
      </c>
      <c r="L451" s="233" t="str">
        <f>IF(AND('2.报价结算清单'!$P457&gt;0,'2.报价结算清单'!$B457&lt;&gt;0,'2.报价结算清单'!I457&lt;&gt;0),"天","")</f>
        <v/>
      </c>
      <c r="M451" s="236" t="str">
        <f t="shared" si="16"/>
        <v/>
      </c>
      <c r="N451" s="216" t="str">
        <f t="shared" si="17"/>
        <v/>
      </c>
      <c r="O451" s="216" t="str">
        <f>IF(AND('2.报价结算清单'!$P457&gt;0,'2.报价结算清单'!$B457&lt;&gt;0,'2.报价结算清单'!S457&lt;&gt;0),'2.报价结算清单'!S457,"")</f>
        <v/>
      </c>
      <c r="P451" s="216" t="str">
        <f>IF(AND('2.报价结算清单'!$P457&gt;0,'2.报价结算清单'!$B457&lt;&gt;0,'2.报价结算清单'!T457&lt;&gt;0),'2.报价结算清单'!T457,"")</f>
        <v/>
      </c>
      <c r="Q451" s="216" t="str">
        <f>IF(F451="",J451,VLOOKUP(F451,框架条目清单!A:K,4,FALSE))</f>
        <v/>
      </c>
      <c r="R451" s="237" t="str">
        <f>IF($A451="","",'2.报价结算清单'!$K$86)</f>
        <v/>
      </c>
      <c r="S451" s="236" t="str">
        <f>IF($A451="","",'2.报价结算清单'!$E$86)</f>
        <v/>
      </c>
      <c r="T451" s="216" t="str">
        <f>IF(F451="","",VLOOKUP(F451,框架条目清单!A:K,7,FALSE))</f>
        <v/>
      </c>
      <c r="U451" s="216" t="str">
        <f>IF(F451="","",VLOOKUP(F451,框架条目清单!A:K,8,FALSE))</f>
        <v/>
      </c>
      <c r="V451" s="216" t="str">
        <f>IF(F451="","",VLOOKUP(F451,框架条目清单!A:K,9,FALSE))</f>
        <v/>
      </c>
    </row>
    <row r="452" spans="1:22">
      <c r="A452" s="216" t="str">
        <f>IF(AND('2.报价结算清单'!$P458&gt;0,'2.报价结算清单'!$B458&lt;&gt;0,'2.报价结算清单'!$F458&lt;&gt;0),'2.报价结算清单'!$F458,"")</f>
        <v/>
      </c>
      <c r="B452" s="216" t="str">
        <f>_xlfn.IFNA(VLOOKUP(A452,'3.框架内物料'!$A:$I,3,0),A452)</f>
        <v/>
      </c>
      <c r="C452" s="216" t="str">
        <f>IF(AND('2.报价结算清单'!$P458&gt;0,'2.报价结算清单'!$B458&lt;&gt;0,'2.报价结算清单'!C458&lt;&gt;0),'2.报价结算清单'!C458,"")</f>
        <v/>
      </c>
      <c r="D452" s="216" t="str">
        <f>IF(AND('2.报价结算清单'!$P458&gt;0,'2.报价结算清单'!$B458&lt;&gt;0,'2.报价结算清单'!D458&lt;&gt;0),'2.报价结算清单'!D458,"")</f>
        <v/>
      </c>
      <c r="E452" s="216" t="str">
        <f>IF(AND('2.报价结算清单'!$P458&gt;0,'2.报价结算清单'!$B458&lt;&gt;0,'2.报价结算清单'!E458&lt;&gt;0),'2.报价结算清单'!E458,"")</f>
        <v/>
      </c>
      <c r="F452" s="233" t="str">
        <f>_xlfn.IFNA(IF($A452="","",IF(VLOOKUP($A452,'3.框架内物料'!$A:$I,2,0)="","",VLOOKUP($A452,'3.框架内物料'!$A:$I,2,0))),"")</f>
        <v/>
      </c>
      <c r="G452" s="214" t="str">
        <f>IF(AND('2.报价结算清单'!$P458&gt;0,'2.报价结算清单'!$B458&lt;&gt;0,'2.报价结算清单'!H458&lt;&gt;0),'2.报价结算清单'!H458,"")</f>
        <v/>
      </c>
      <c r="H452" s="234" t="str">
        <f>IF(AND('2.报价结算清单'!$P458&gt;0,'2.报价结算清单'!$B458&lt;&gt;0,'2.报价结算清单'!$F458&lt;&gt;0),'2.报价结算清单'!J458,"")</f>
        <v/>
      </c>
      <c r="I452" s="233" t="str">
        <f>IF(AND('2.报价结算清单'!$P458&gt;0,'2.报价结算清单'!$B458&lt;&gt;0,'2.报价结算清单'!$F458&lt;&gt;0),'2.报价结算清单'!L458,"")</f>
        <v/>
      </c>
      <c r="J452" s="233" t="str">
        <f>IF(AND('2.报价结算清单'!$P458&gt;0,'2.报价结算清单'!$B458&lt;&gt;0,'2.报价结算清单'!I458&lt;&gt;0),'2.报价结算清单'!I458,"")</f>
        <v/>
      </c>
      <c r="K452" s="233" t="str">
        <f>IF(AND('2.报价结算清单'!$P458&gt;0,'2.报价结算清单'!$B458&lt;&gt;0,'2.报价结算清单'!$F458&lt;&gt;0),'2.报价结算清单'!N458,"")</f>
        <v/>
      </c>
      <c r="L452" s="233" t="str">
        <f>IF(AND('2.报价结算清单'!$P458&gt;0,'2.报价结算清单'!$B458&lt;&gt;0,'2.报价结算清单'!I458&lt;&gt;0),"天","")</f>
        <v/>
      </c>
      <c r="M452" s="236" t="str">
        <f t="shared" si="16"/>
        <v/>
      </c>
      <c r="N452" s="216" t="str">
        <f t="shared" si="17"/>
        <v/>
      </c>
      <c r="O452" s="216" t="str">
        <f>IF(AND('2.报价结算清单'!$P458&gt;0,'2.报价结算清单'!$B458&lt;&gt;0,'2.报价结算清单'!S458&lt;&gt;0),'2.报价结算清单'!S458,"")</f>
        <v/>
      </c>
      <c r="P452" s="216" t="str">
        <f>IF(AND('2.报价结算清单'!$P458&gt;0,'2.报价结算清单'!$B458&lt;&gt;0,'2.报价结算清单'!T458&lt;&gt;0),'2.报价结算清单'!T458,"")</f>
        <v/>
      </c>
      <c r="Q452" s="216" t="str">
        <f>IF(F452="",J452,VLOOKUP(F452,框架条目清单!A:K,4,FALSE))</f>
        <v/>
      </c>
      <c r="R452" s="237" t="str">
        <f>IF($A452="","",'2.报价结算清单'!$K$86)</f>
        <v/>
      </c>
      <c r="S452" s="236" t="str">
        <f>IF($A452="","",'2.报价结算清单'!$E$86)</f>
        <v/>
      </c>
      <c r="T452" s="216" t="str">
        <f>IF(F452="","",VLOOKUP(F452,框架条目清单!A:K,7,FALSE))</f>
        <v/>
      </c>
      <c r="U452" s="216" t="str">
        <f>IF(F452="","",VLOOKUP(F452,框架条目清单!A:K,8,FALSE))</f>
        <v/>
      </c>
      <c r="V452" s="216" t="str">
        <f>IF(F452="","",VLOOKUP(F452,框架条目清单!A:K,9,FALSE))</f>
        <v/>
      </c>
    </row>
    <row r="453" spans="1:22">
      <c r="A453" s="216" t="str">
        <f>IF(AND('2.报价结算清单'!$P459&gt;0,'2.报价结算清单'!$B459&lt;&gt;0,'2.报价结算清单'!$F459&lt;&gt;0),'2.报价结算清单'!$F459,"")</f>
        <v/>
      </c>
      <c r="B453" s="216" t="str">
        <f>_xlfn.IFNA(VLOOKUP(A453,'3.框架内物料'!$A:$I,3,0),A453)</f>
        <v/>
      </c>
      <c r="C453" s="216" t="str">
        <f>IF(AND('2.报价结算清单'!$P459&gt;0,'2.报价结算清单'!$B459&lt;&gt;0,'2.报价结算清单'!C459&lt;&gt;0),'2.报价结算清单'!C459,"")</f>
        <v/>
      </c>
      <c r="D453" s="216" t="str">
        <f>IF(AND('2.报价结算清单'!$P459&gt;0,'2.报价结算清单'!$B459&lt;&gt;0,'2.报价结算清单'!D459&lt;&gt;0),'2.报价结算清单'!D459,"")</f>
        <v/>
      </c>
      <c r="E453" s="216" t="str">
        <f>IF(AND('2.报价结算清单'!$P459&gt;0,'2.报价结算清单'!$B459&lt;&gt;0,'2.报价结算清单'!E459&lt;&gt;0),'2.报价结算清单'!E459,"")</f>
        <v/>
      </c>
      <c r="F453" s="233" t="str">
        <f>_xlfn.IFNA(IF($A453="","",IF(VLOOKUP($A453,'3.框架内物料'!$A:$I,2,0)="","",VLOOKUP($A453,'3.框架内物料'!$A:$I,2,0))),"")</f>
        <v/>
      </c>
      <c r="G453" s="214" t="str">
        <f>IF(AND('2.报价结算清单'!$P459&gt;0,'2.报价结算清单'!$B459&lt;&gt;0,'2.报价结算清单'!H459&lt;&gt;0),'2.报价结算清单'!H459,"")</f>
        <v/>
      </c>
      <c r="H453" s="234" t="str">
        <f>IF(AND('2.报价结算清单'!$P459&gt;0,'2.报价结算清单'!$B459&lt;&gt;0,'2.报价结算清单'!$F459&lt;&gt;0),'2.报价结算清单'!J459,"")</f>
        <v/>
      </c>
      <c r="I453" s="233" t="str">
        <f>IF(AND('2.报价结算清单'!$P459&gt;0,'2.报价结算清单'!$B459&lt;&gt;0,'2.报价结算清单'!$F459&lt;&gt;0),'2.报价结算清单'!L459,"")</f>
        <v/>
      </c>
      <c r="J453" s="233" t="str">
        <f>IF(AND('2.报价结算清单'!$P459&gt;0,'2.报价结算清单'!$B459&lt;&gt;0,'2.报价结算清单'!I459&lt;&gt;0),'2.报价结算清单'!I459,"")</f>
        <v/>
      </c>
      <c r="K453" s="233" t="str">
        <f>IF(AND('2.报价结算清单'!$P459&gt;0,'2.报价结算清单'!$B459&lt;&gt;0,'2.报价结算清单'!$F459&lt;&gt;0),'2.报价结算清单'!N459,"")</f>
        <v/>
      </c>
      <c r="L453" s="233" t="str">
        <f>IF(AND('2.报价结算清单'!$P459&gt;0,'2.报价结算清单'!$B459&lt;&gt;0,'2.报价结算清单'!I459&lt;&gt;0),"天","")</f>
        <v/>
      </c>
      <c r="M453" s="236" t="str">
        <f t="shared" si="16"/>
        <v/>
      </c>
      <c r="N453" s="216" t="str">
        <f t="shared" si="17"/>
        <v/>
      </c>
      <c r="O453" s="216" t="str">
        <f>IF(AND('2.报价结算清单'!$P459&gt;0,'2.报价结算清单'!$B459&lt;&gt;0,'2.报价结算清单'!S459&lt;&gt;0),'2.报价结算清单'!S459,"")</f>
        <v/>
      </c>
      <c r="P453" s="216" t="str">
        <f>IF(AND('2.报价结算清单'!$P459&gt;0,'2.报价结算清单'!$B459&lt;&gt;0,'2.报价结算清单'!T459&lt;&gt;0),'2.报价结算清单'!T459,"")</f>
        <v/>
      </c>
      <c r="Q453" s="216" t="str">
        <f>IF(F453="",J453,VLOOKUP(F453,框架条目清单!A:K,4,FALSE))</f>
        <v/>
      </c>
      <c r="R453" s="237" t="str">
        <f>IF($A453="","",'2.报价结算清单'!$K$86)</f>
        <v/>
      </c>
      <c r="S453" s="236" t="str">
        <f>IF($A453="","",'2.报价结算清单'!$E$86)</f>
        <v/>
      </c>
      <c r="T453" s="216" t="str">
        <f>IF(F453="","",VLOOKUP(F453,框架条目清单!A:K,7,FALSE))</f>
        <v/>
      </c>
      <c r="U453" s="216" t="str">
        <f>IF(F453="","",VLOOKUP(F453,框架条目清单!A:K,8,FALSE))</f>
        <v/>
      </c>
      <c r="V453" s="216" t="str">
        <f>IF(F453="","",VLOOKUP(F453,框架条目清单!A:K,9,FALSE))</f>
        <v/>
      </c>
    </row>
    <row r="454" spans="1:22">
      <c r="A454" s="216" t="str">
        <f>IF(AND('2.报价结算清单'!$P460&gt;0,'2.报价结算清单'!$B460&lt;&gt;0,'2.报价结算清单'!$F460&lt;&gt;0),'2.报价结算清单'!$F460,"")</f>
        <v/>
      </c>
      <c r="B454" s="216" t="str">
        <f>_xlfn.IFNA(VLOOKUP(A454,'3.框架内物料'!$A:$I,3,0),A454)</f>
        <v/>
      </c>
      <c r="C454" s="216" t="str">
        <f>IF(AND('2.报价结算清单'!$P460&gt;0,'2.报价结算清单'!$B460&lt;&gt;0,'2.报价结算清单'!C460&lt;&gt;0),'2.报价结算清单'!C460,"")</f>
        <v/>
      </c>
      <c r="D454" s="216" t="str">
        <f>IF(AND('2.报价结算清单'!$P460&gt;0,'2.报价结算清单'!$B460&lt;&gt;0,'2.报价结算清单'!D460&lt;&gt;0),'2.报价结算清单'!D460,"")</f>
        <v/>
      </c>
      <c r="E454" s="216" t="str">
        <f>IF(AND('2.报价结算清单'!$P460&gt;0,'2.报价结算清单'!$B460&lt;&gt;0,'2.报价结算清单'!E460&lt;&gt;0),'2.报价结算清单'!E460,"")</f>
        <v/>
      </c>
      <c r="F454" s="233" t="str">
        <f>_xlfn.IFNA(IF($A454="","",IF(VLOOKUP($A454,'3.框架内物料'!$A:$I,2,0)="","",VLOOKUP($A454,'3.框架内物料'!$A:$I,2,0))),"")</f>
        <v/>
      </c>
      <c r="G454" s="214" t="str">
        <f>IF(AND('2.报价结算清单'!$P460&gt;0,'2.报价结算清单'!$B460&lt;&gt;0,'2.报价结算清单'!H460&lt;&gt;0),'2.报价结算清单'!H460,"")</f>
        <v/>
      </c>
      <c r="H454" s="234" t="str">
        <f>IF(AND('2.报价结算清单'!$P460&gt;0,'2.报价结算清单'!$B460&lt;&gt;0,'2.报价结算清单'!$F460&lt;&gt;0),'2.报价结算清单'!J460,"")</f>
        <v/>
      </c>
      <c r="I454" s="233" t="str">
        <f>IF(AND('2.报价结算清单'!$P460&gt;0,'2.报价结算清单'!$B460&lt;&gt;0,'2.报价结算清单'!$F460&lt;&gt;0),'2.报价结算清单'!L460,"")</f>
        <v/>
      </c>
      <c r="J454" s="233" t="str">
        <f>IF(AND('2.报价结算清单'!$P460&gt;0,'2.报价结算清单'!$B460&lt;&gt;0,'2.报价结算清单'!I460&lt;&gt;0),'2.报价结算清单'!I460,"")</f>
        <v/>
      </c>
      <c r="K454" s="233" t="str">
        <f>IF(AND('2.报价结算清单'!$P460&gt;0,'2.报价结算清单'!$B460&lt;&gt;0,'2.报价结算清单'!$F460&lt;&gt;0),'2.报价结算清单'!N460,"")</f>
        <v/>
      </c>
      <c r="L454" s="233" t="str">
        <f>IF(AND('2.报价结算清单'!$P460&gt;0,'2.报价结算清单'!$B460&lt;&gt;0,'2.报价结算清单'!I460&lt;&gt;0),"天","")</f>
        <v/>
      </c>
      <c r="M454" s="236" t="str">
        <f t="shared" si="16"/>
        <v/>
      </c>
      <c r="N454" s="216" t="str">
        <f t="shared" si="17"/>
        <v/>
      </c>
      <c r="O454" s="216" t="str">
        <f>IF(AND('2.报价结算清单'!$P460&gt;0,'2.报价结算清单'!$B460&lt;&gt;0,'2.报价结算清单'!S460&lt;&gt;0),'2.报价结算清单'!S460,"")</f>
        <v/>
      </c>
      <c r="P454" s="216" t="str">
        <f>IF(AND('2.报价结算清单'!$P460&gt;0,'2.报价结算清单'!$B460&lt;&gt;0,'2.报价结算清单'!T460&lt;&gt;0),'2.报价结算清单'!T460,"")</f>
        <v/>
      </c>
      <c r="Q454" s="216" t="str">
        <f>IF(F454="",J454,VLOOKUP(F454,框架条目清单!A:K,4,FALSE))</f>
        <v/>
      </c>
      <c r="R454" s="237" t="str">
        <f>IF($A454="","",'2.报价结算清单'!$K$86)</f>
        <v/>
      </c>
      <c r="S454" s="236" t="str">
        <f>IF($A454="","",'2.报价结算清单'!$E$86)</f>
        <v/>
      </c>
      <c r="T454" s="216" t="str">
        <f>IF(F454="","",VLOOKUP(F454,框架条目清单!A:K,7,FALSE))</f>
        <v/>
      </c>
      <c r="U454" s="216" t="str">
        <f>IF(F454="","",VLOOKUP(F454,框架条目清单!A:K,8,FALSE))</f>
        <v/>
      </c>
      <c r="V454" s="216" t="str">
        <f>IF(F454="","",VLOOKUP(F454,框架条目清单!A:K,9,FALSE))</f>
        <v/>
      </c>
    </row>
    <row r="455" spans="1:22">
      <c r="A455" s="216" t="str">
        <f>IF(AND('2.报价结算清单'!$P461&gt;0,'2.报价结算清单'!$B461&lt;&gt;0,'2.报价结算清单'!$F461&lt;&gt;0),'2.报价结算清单'!$F461,"")</f>
        <v/>
      </c>
      <c r="B455" s="216" t="str">
        <f>_xlfn.IFNA(VLOOKUP(A455,'3.框架内物料'!$A:$I,3,0),A455)</f>
        <v/>
      </c>
      <c r="C455" s="216" t="str">
        <f>IF(AND('2.报价结算清单'!$P461&gt;0,'2.报价结算清单'!$B461&lt;&gt;0,'2.报价结算清单'!C461&lt;&gt;0),'2.报价结算清单'!C461,"")</f>
        <v/>
      </c>
      <c r="D455" s="216" t="str">
        <f>IF(AND('2.报价结算清单'!$P461&gt;0,'2.报价结算清单'!$B461&lt;&gt;0,'2.报价结算清单'!D461&lt;&gt;0),'2.报价结算清单'!D461,"")</f>
        <v/>
      </c>
      <c r="E455" s="216" t="str">
        <f>IF(AND('2.报价结算清单'!$P461&gt;0,'2.报价结算清单'!$B461&lt;&gt;0,'2.报价结算清单'!E461&lt;&gt;0),'2.报价结算清单'!E461,"")</f>
        <v/>
      </c>
      <c r="F455" s="233" t="str">
        <f>_xlfn.IFNA(IF($A455="","",IF(VLOOKUP($A455,'3.框架内物料'!$A:$I,2,0)="","",VLOOKUP($A455,'3.框架内物料'!$A:$I,2,0))),"")</f>
        <v/>
      </c>
      <c r="G455" s="214" t="str">
        <f>IF(AND('2.报价结算清单'!$P461&gt;0,'2.报价结算清单'!$B461&lt;&gt;0,'2.报价结算清单'!H461&lt;&gt;0),'2.报价结算清单'!H461,"")</f>
        <v/>
      </c>
      <c r="H455" s="234" t="str">
        <f>IF(AND('2.报价结算清单'!$P461&gt;0,'2.报价结算清单'!$B461&lt;&gt;0,'2.报价结算清单'!$F461&lt;&gt;0),'2.报价结算清单'!J461,"")</f>
        <v/>
      </c>
      <c r="I455" s="233" t="str">
        <f>IF(AND('2.报价结算清单'!$P461&gt;0,'2.报价结算清单'!$B461&lt;&gt;0,'2.报价结算清单'!$F461&lt;&gt;0),'2.报价结算清单'!L461,"")</f>
        <v/>
      </c>
      <c r="J455" s="233" t="str">
        <f>IF(AND('2.报价结算清单'!$P461&gt;0,'2.报价结算清单'!$B461&lt;&gt;0,'2.报价结算清单'!I461&lt;&gt;0),'2.报价结算清单'!I461,"")</f>
        <v/>
      </c>
      <c r="K455" s="233" t="str">
        <f>IF(AND('2.报价结算清单'!$P461&gt;0,'2.报价结算清单'!$B461&lt;&gt;0,'2.报价结算清单'!$F461&lt;&gt;0),'2.报价结算清单'!N461,"")</f>
        <v/>
      </c>
      <c r="L455" s="233" t="str">
        <f>IF(AND('2.报价结算清单'!$P461&gt;0,'2.报价结算清单'!$B461&lt;&gt;0,'2.报价结算清单'!I461&lt;&gt;0),"天","")</f>
        <v/>
      </c>
      <c r="M455" s="236" t="str">
        <f t="shared" si="16"/>
        <v/>
      </c>
      <c r="N455" s="216" t="str">
        <f t="shared" si="17"/>
        <v/>
      </c>
      <c r="O455" s="216" t="str">
        <f>IF(AND('2.报价结算清单'!$P461&gt;0,'2.报价结算清单'!$B461&lt;&gt;0,'2.报价结算清单'!S461&lt;&gt;0),'2.报价结算清单'!S461,"")</f>
        <v/>
      </c>
      <c r="P455" s="216" t="str">
        <f>IF(AND('2.报价结算清单'!$P461&gt;0,'2.报价结算清单'!$B461&lt;&gt;0,'2.报价结算清单'!T461&lt;&gt;0),'2.报价结算清单'!T461,"")</f>
        <v/>
      </c>
      <c r="Q455" s="216" t="str">
        <f>IF(F455="",J455,VLOOKUP(F455,框架条目清单!A:K,4,FALSE))</f>
        <v/>
      </c>
      <c r="R455" s="237" t="str">
        <f>IF($A455="","",'2.报价结算清单'!$K$86)</f>
        <v/>
      </c>
      <c r="S455" s="236" t="str">
        <f>IF($A455="","",'2.报价结算清单'!$E$86)</f>
        <v/>
      </c>
      <c r="T455" s="216" t="str">
        <f>IF(F455="","",VLOOKUP(F455,框架条目清单!A:K,7,FALSE))</f>
        <v/>
      </c>
      <c r="U455" s="216" t="str">
        <f>IF(F455="","",VLOOKUP(F455,框架条目清单!A:K,8,FALSE))</f>
        <v/>
      </c>
      <c r="V455" s="216" t="str">
        <f>IF(F455="","",VLOOKUP(F455,框架条目清单!A:K,9,FALSE))</f>
        <v/>
      </c>
    </row>
    <row r="456" spans="1:22">
      <c r="A456" s="216" t="str">
        <f>IF(AND('2.报价结算清单'!$P462&gt;0,'2.报价结算清单'!$B462&lt;&gt;0,'2.报价结算清单'!$F462&lt;&gt;0),'2.报价结算清单'!$F462,"")</f>
        <v/>
      </c>
      <c r="B456" s="216" t="str">
        <f>_xlfn.IFNA(VLOOKUP(A456,'3.框架内物料'!$A:$I,3,0),A456)</f>
        <v/>
      </c>
      <c r="C456" s="216" t="str">
        <f>IF(AND('2.报价结算清单'!$P462&gt;0,'2.报价结算清单'!$B462&lt;&gt;0,'2.报价结算清单'!C462&lt;&gt;0),'2.报价结算清单'!C462,"")</f>
        <v/>
      </c>
      <c r="D456" s="216" t="str">
        <f>IF(AND('2.报价结算清单'!$P462&gt;0,'2.报价结算清单'!$B462&lt;&gt;0,'2.报价结算清单'!D462&lt;&gt;0),'2.报价结算清单'!D462,"")</f>
        <v/>
      </c>
      <c r="E456" s="216" t="str">
        <f>IF(AND('2.报价结算清单'!$P462&gt;0,'2.报价结算清单'!$B462&lt;&gt;0,'2.报价结算清单'!E462&lt;&gt;0),'2.报价结算清单'!E462,"")</f>
        <v/>
      </c>
      <c r="F456" s="233" t="str">
        <f>_xlfn.IFNA(IF($A456="","",IF(VLOOKUP($A456,'3.框架内物料'!$A:$I,2,0)="","",VLOOKUP($A456,'3.框架内物料'!$A:$I,2,0))),"")</f>
        <v/>
      </c>
      <c r="G456" s="214" t="str">
        <f>IF(AND('2.报价结算清单'!$P462&gt;0,'2.报价结算清单'!$B462&lt;&gt;0,'2.报价结算清单'!H462&lt;&gt;0),'2.报价结算清单'!H462,"")</f>
        <v/>
      </c>
      <c r="H456" s="234" t="str">
        <f>IF(AND('2.报价结算清单'!$P462&gt;0,'2.报价结算清单'!$B462&lt;&gt;0,'2.报价结算清单'!$F462&lt;&gt;0),'2.报价结算清单'!J462,"")</f>
        <v/>
      </c>
      <c r="I456" s="233" t="str">
        <f>IF(AND('2.报价结算清单'!$P462&gt;0,'2.报价结算清单'!$B462&lt;&gt;0,'2.报价结算清单'!$F462&lt;&gt;0),'2.报价结算清单'!L462,"")</f>
        <v/>
      </c>
      <c r="J456" s="233" t="str">
        <f>IF(AND('2.报价结算清单'!$P462&gt;0,'2.报价结算清单'!$B462&lt;&gt;0,'2.报价结算清单'!I462&lt;&gt;0),'2.报价结算清单'!I462,"")</f>
        <v/>
      </c>
      <c r="K456" s="233" t="str">
        <f>IF(AND('2.报价结算清单'!$P462&gt;0,'2.报价结算清单'!$B462&lt;&gt;0,'2.报价结算清单'!$F462&lt;&gt;0),'2.报价结算清单'!N462,"")</f>
        <v/>
      </c>
      <c r="L456" s="233" t="str">
        <f>IF(AND('2.报价结算清单'!$P462&gt;0,'2.报价结算清单'!$B462&lt;&gt;0,'2.报价结算清单'!I462&lt;&gt;0),"天","")</f>
        <v/>
      </c>
      <c r="M456" s="236" t="str">
        <f t="shared" ref="M456:M500" si="18">IF(A456="框架外物料","框架外",IF(A456="据实结算","据实结算",IF(A456="","","框架内")))</f>
        <v/>
      </c>
      <c r="N456" s="216" t="str">
        <f t="shared" ref="N456:N500" si="19">IFERROR(IF(H456*I456*K456=0,"",H456*I456*K456),"")</f>
        <v/>
      </c>
      <c r="O456" s="216" t="str">
        <f>IF(AND('2.报价结算清单'!$P462&gt;0,'2.报价结算清单'!$B462&lt;&gt;0,'2.报价结算清单'!S462&lt;&gt;0),'2.报价结算清单'!S462,"")</f>
        <v/>
      </c>
      <c r="P456" s="216" t="str">
        <f>IF(AND('2.报价结算清单'!$P462&gt;0,'2.报价结算清单'!$B462&lt;&gt;0,'2.报价结算清单'!T462&lt;&gt;0),'2.报价结算清单'!T462,"")</f>
        <v/>
      </c>
      <c r="Q456" s="216" t="str">
        <f>IF(F456="",J456,VLOOKUP(F456,框架条目清单!A:K,4,FALSE))</f>
        <v/>
      </c>
      <c r="R456" s="237" t="str">
        <f>IF($A456="","",'2.报价结算清单'!$K$86)</f>
        <v/>
      </c>
      <c r="S456" s="236" t="str">
        <f>IF($A456="","",'2.报价结算清单'!$E$86)</f>
        <v/>
      </c>
      <c r="T456" s="216" t="str">
        <f>IF(F456="","",VLOOKUP(F456,框架条目清单!A:K,7,FALSE))</f>
        <v/>
      </c>
      <c r="U456" s="216" t="str">
        <f>IF(F456="","",VLOOKUP(F456,框架条目清单!A:K,8,FALSE))</f>
        <v/>
      </c>
      <c r="V456" s="216" t="str">
        <f>IF(F456="","",VLOOKUP(F456,框架条目清单!A:K,9,FALSE))</f>
        <v/>
      </c>
    </row>
    <row r="457" spans="1:22">
      <c r="A457" s="216" t="str">
        <f>IF(AND('2.报价结算清单'!$P463&gt;0,'2.报价结算清单'!$B463&lt;&gt;0,'2.报价结算清单'!$F463&lt;&gt;0),'2.报价结算清单'!$F463,"")</f>
        <v/>
      </c>
      <c r="B457" s="216" t="str">
        <f>_xlfn.IFNA(VLOOKUP(A457,'3.框架内物料'!$A:$I,3,0),A457)</f>
        <v/>
      </c>
      <c r="C457" s="216" t="str">
        <f>IF(AND('2.报价结算清单'!$P463&gt;0,'2.报价结算清单'!$B463&lt;&gt;0,'2.报价结算清单'!C463&lt;&gt;0),'2.报价结算清单'!C463,"")</f>
        <v/>
      </c>
      <c r="D457" s="216" t="str">
        <f>IF(AND('2.报价结算清单'!$P463&gt;0,'2.报价结算清单'!$B463&lt;&gt;0,'2.报价结算清单'!D463&lt;&gt;0),'2.报价结算清单'!D463,"")</f>
        <v/>
      </c>
      <c r="E457" s="216" t="str">
        <f>IF(AND('2.报价结算清单'!$P463&gt;0,'2.报价结算清单'!$B463&lt;&gt;0,'2.报价结算清单'!E463&lt;&gt;0),'2.报价结算清单'!E463,"")</f>
        <v/>
      </c>
      <c r="F457" s="233" t="str">
        <f>_xlfn.IFNA(IF($A457="","",IF(VLOOKUP($A457,'3.框架内物料'!$A:$I,2,0)="","",VLOOKUP($A457,'3.框架内物料'!$A:$I,2,0))),"")</f>
        <v/>
      </c>
      <c r="G457" s="214" t="str">
        <f>IF(AND('2.报价结算清单'!$P463&gt;0,'2.报价结算清单'!$B463&lt;&gt;0,'2.报价结算清单'!H463&lt;&gt;0),'2.报价结算清单'!H463,"")</f>
        <v/>
      </c>
      <c r="H457" s="234" t="str">
        <f>IF(AND('2.报价结算清单'!$P463&gt;0,'2.报价结算清单'!$B463&lt;&gt;0,'2.报价结算清单'!$F463&lt;&gt;0),'2.报价结算清单'!J463,"")</f>
        <v/>
      </c>
      <c r="I457" s="233" t="str">
        <f>IF(AND('2.报价结算清单'!$P463&gt;0,'2.报价结算清单'!$B463&lt;&gt;0,'2.报价结算清单'!$F463&lt;&gt;0),'2.报价结算清单'!L463,"")</f>
        <v/>
      </c>
      <c r="J457" s="233" t="str">
        <f>IF(AND('2.报价结算清单'!$P463&gt;0,'2.报价结算清单'!$B463&lt;&gt;0,'2.报价结算清单'!I463&lt;&gt;0),'2.报价结算清单'!I463,"")</f>
        <v/>
      </c>
      <c r="K457" s="233" t="str">
        <f>IF(AND('2.报价结算清单'!$P463&gt;0,'2.报价结算清单'!$B463&lt;&gt;0,'2.报价结算清单'!$F463&lt;&gt;0),'2.报价结算清单'!N463,"")</f>
        <v/>
      </c>
      <c r="L457" s="233" t="str">
        <f>IF(AND('2.报价结算清单'!$P463&gt;0,'2.报价结算清单'!$B463&lt;&gt;0,'2.报价结算清单'!I463&lt;&gt;0),"天","")</f>
        <v/>
      </c>
      <c r="M457" s="236" t="str">
        <f t="shared" si="18"/>
        <v/>
      </c>
      <c r="N457" s="216" t="str">
        <f t="shared" si="19"/>
        <v/>
      </c>
      <c r="O457" s="216" t="str">
        <f>IF(AND('2.报价结算清单'!$P463&gt;0,'2.报价结算清单'!$B463&lt;&gt;0,'2.报价结算清单'!S463&lt;&gt;0),'2.报价结算清单'!S463,"")</f>
        <v/>
      </c>
      <c r="P457" s="216" t="str">
        <f>IF(AND('2.报价结算清单'!$P463&gt;0,'2.报价结算清单'!$B463&lt;&gt;0,'2.报价结算清单'!T463&lt;&gt;0),'2.报价结算清单'!T463,"")</f>
        <v/>
      </c>
      <c r="Q457" s="216" t="str">
        <f>IF(F457="",J457,VLOOKUP(F457,框架条目清单!A:K,4,FALSE))</f>
        <v/>
      </c>
      <c r="R457" s="237" t="str">
        <f>IF($A457="","",'2.报价结算清单'!$K$86)</f>
        <v/>
      </c>
      <c r="S457" s="236" t="str">
        <f>IF($A457="","",'2.报价结算清单'!$E$86)</f>
        <v/>
      </c>
      <c r="T457" s="216" t="str">
        <f>IF(F457="","",VLOOKUP(F457,框架条目清单!A:K,7,FALSE))</f>
        <v/>
      </c>
      <c r="U457" s="216" t="str">
        <f>IF(F457="","",VLOOKUP(F457,框架条目清单!A:K,8,FALSE))</f>
        <v/>
      </c>
      <c r="V457" s="216" t="str">
        <f>IF(F457="","",VLOOKUP(F457,框架条目清单!A:K,9,FALSE))</f>
        <v/>
      </c>
    </row>
    <row r="458" spans="1:22">
      <c r="A458" s="216" t="str">
        <f>IF(AND('2.报价结算清单'!$P464&gt;0,'2.报价结算清单'!$B464&lt;&gt;0,'2.报价结算清单'!$F464&lt;&gt;0),'2.报价结算清单'!$F464,"")</f>
        <v/>
      </c>
      <c r="B458" s="216" t="str">
        <f>_xlfn.IFNA(VLOOKUP(A458,'3.框架内物料'!$A:$I,3,0),A458)</f>
        <v/>
      </c>
      <c r="C458" s="216" t="str">
        <f>IF(AND('2.报价结算清单'!$P464&gt;0,'2.报价结算清单'!$B464&lt;&gt;0,'2.报价结算清单'!C464&lt;&gt;0),'2.报价结算清单'!C464,"")</f>
        <v/>
      </c>
      <c r="D458" s="216" t="str">
        <f>IF(AND('2.报价结算清单'!$P464&gt;0,'2.报价结算清单'!$B464&lt;&gt;0,'2.报价结算清单'!D464&lt;&gt;0),'2.报价结算清单'!D464,"")</f>
        <v/>
      </c>
      <c r="E458" s="216" t="str">
        <f>IF(AND('2.报价结算清单'!$P464&gt;0,'2.报价结算清单'!$B464&lt;&gt;0,'2.报价结算清单'!E464&lt;&gt;0),'2.报价结算清单'!E464,"")</f>
        <v/>
      </c>
      <c r="F458" s="233" t="str">
        <f>_xlfn.IFNA(IF($A458="","",IF(VLOOKUP($A458,'3.框架内物料'!$A:$I,2,0)="","",VLOOKUP($A458,'3.框架内物料'!$A:$I,2,0))),"")</f>
        <v/>
      </c>
      <c r="G458" s="214" t="str">
        <f>IF(AND('2.报价结算清单'!$P464&gt;0,'2.报价结算清单'!$B464&lt;&gt;0,'2.报价结算清单'!H464&lt;&gt;0),'2.报价结算清单'!H464,"")</f>
        <v/>
      </c>
      <c r="H458" s="234" t="str">
        <f>IF(AND('2.报价结算清单'!$P464&gt;0,'2.报价结算清单'!$B464&lt;&gt;0,'2.报价结算清单'!$F464&lt;&gt;0),'2.报价结算清单'!J464,"")</f>
        <v/>
      </c>
      <c r="I458" s="233" t="str">
        <f>IF(AND('2.报价结算清单'!$P464&gt;0,'2.报价结算清单'!$B464&lt;&gt;0,'2.报价结算清单'!$F464&lt;&gt;0),'2.报价结算清单'!L464,"")</f>
        <v/>
      </c>
      <c r="J458" s="233" t="str">
        <f>IF(AND('2.报价结算清单'!$P464&gt;0,'2.报价结算清单'!$B464&lt;&gt;0,'2.报价结算清单'!I464&lt;&gt;0),'2.报价结算清单'!I464,"")</f>
        <v/>
      </c>
      <c r="K458" s="233" t="str">
        <f>IF(AND('2.报价结算清单'!$P464&gt;0,'2.报价结算清单'!$B464&lt;&gt;0,'2.报价结算清单'!$F464&lt;&gt;0),'2.报价结算清单'!N464,"")</f>
        <v/>
      </c>
      <c r="L458" s="233" t="str">
        <f>IF(AND('2.报价结算清单'!$P464&gt;0,'2.报价结算清单'!$B464&lt;&gt;0,'2.报价结算清单'!I464&lt;&gt;0),"天","")</f>
        <v/>
      </c>
      <c r="M458" s="236" t="str">
        <f t="shared" si="18"/>
        <v/>
      </c>
      <c r="N458" s="216" t="str">
        <f t="shared" si="19"/>
        <v/>
      </c>
      <c r="O458" s="216" t="str">
        <f>IF(AND('2.报价结算清单'!$P464&gt;0,'2.报价结算清单'!$B464&lt;&gt;0,'2.报价结算清单'!S464&lt;&gt;0),'2.报价结算清单'!S464,"")</f>
        <v/>
      </c>
      <c r="P458" s="216" t="str">
        <f>IF(AND('2.报价结算清单'!$P464&gt;0,'2.报价结算清单'!$B464&lt;&gt;0,'2.报价结算清单'!T464&lt;&gt;0),'2.报价结算清单'!T464,"")</f>
        <v/>
      </c>
      <c r="Q458" s="216" t="str">
        <f>IF(F458="",J458,VLOOKUP(F458,框架条目清单!A:K,4,FALSE))</f>
        <v/>
      </c>
      <c r="R458" s="237" t="str">
        <f>IF($A458="","",'2.报价结算清单'!$K$86)</f>
        <v/>
      </c>
      <c r="S458" s="236" t="str">
        <f>IF($A458="","",'2.报价结算清单'!$E$86)</f>
        <v/>
      </c>
      <c r="T458" s="216" t="str">
        <f>IF(F458="","",VLOOKUP(F458,框架条目清单!A:K,7,FALSE))</f>
        <v/>
      </c>
      <c r="U458" s="216" t="str">
        <f>IF(F458="","",VLOOKUP(F458,框架条目清单!A:K,8,FALSE))</f>
        <v/>
      </c>
      <c r="V458" s="216" t="str">
        <f>IF(F458="","",VLOOKUP(F458,框架条目清单!A:K,9,FALSE))</f>
        <v/>
      </c>
    </row>
    <row r="459" spans="1:22">
      <c r="A459" s="216" t="str">
        <f>IF(AND('2.报价结算清单'!$P465&gt;0,'2.报价结算清单'!$B465&lt;&gt;0,'2.报价结算清单'!$F465&lt;&gt;0),'2.报价结算清单'!$F465,"")</f>
        <v/>
      </c>
      <c r="B459" s="216" t="str">
        <f>_xlfn.IFNA(VLOOKUP(A459,'3.框架内物料'!$A:$I,3,0),A459)</f>
        <v/>
      </c>
      <c r="C459" s="216" t="str">
        <f>IF(AND('2.报价结算清单'!$P465&gt;0,'2.报价结算清单'!$B465&lt;&gt;0,'2.报价结算清单'!C465&lt;&gt;0),'2.报价结算清单'!C465,"")</f>
        <v/>
      </c>
      <c r="D459" s="216" t="str">
        <f>IF(AND('2.报价结算清单'!$P465&gt;0,'2.报价结算清单'!$B465&lt;&gt;0,'2.报价结算清单'!D465&lt;&gt;0),'2.报价结算清单'!D465,"")</f>
        <v/>
      </c>
      <c r="E459" s="216" t="str">
        <f>IF(AND('2.报价结算清单'!$P465&gt;0,'2.报价结算清单'!$B465&lt;&gt;0,'2.报价结算清单'!E465&lt;&gt;0),'2.报价结算清单'!E465,"")</f>
        <v/>
      </c>
      <c r="F459" s="233" t="str">
        <f>_xlfn.IFNA(IF($A459="","",IF(VLOOKUP($A459,'3.框架内物料'!$A:$I,2,0)="","",VLOOKUP($A459,'3.框架内物料'!$A:$I,2,0))),"")</f>
        <v/>
      </c>
      <c r="G459" s="214" t="str">
        <f>IF(AND('2.报价结算清单'!$P465&gt;0,'2.报价结算清单'!$B465&lt;&gt;0,'2.报价结算清单'!H465&lt;&gt;0),'2.报价结算清单'!H465,"")</f>
        <v/>
      </c>
      <c r="H459" s="234" t="str">
        <f>IF(AND('2.报价结算清单'!$P465&gt;0,'2.报价结算清单'!$B465&lt;&gt;0,'2.报价结算清单'!$F465&lt;&gt;0),'2.报价结算清单'!J465,"")</f>
        <v/>
      </c>
      <c r="I459" s="233" t="str">
        <f>IF(AND('2.报价结算清单'!$P465&gt;0,'2.报价结算清单'!$B465&lt;&gt;0,'2.报价结算清单'!$F465&lt;&gt;0),'2.报价结算清单'!L465,"")</f>
        <v/>
      </c>
      <c r="J459" s="233" t="str">
        <f>IF(AND('2.报价结算清单'!$P465&gt;0,'2.报价结算清单'!$B465&lt;&gt;0,'2.报价结算清单'!I465&lt;&gt;0),'2.报价结算清单'!I465,"")</f>
        <v/>
      </c>
      <c r="K459" s="233" t="str">
        <f>IF(AND('2.报价结算清单'!$P465&gt;0,'2.报价结算清单'!$B465&lt;&gt;0,'2.报价结算清单'!$F465&lt;&gt;0),'2.报价结算清单'!N465,"")</f>
        <v/>
      </c>
      <c r="L459" s="233" t="str">
        <f>IF(AND('2.报价结算清单'!$P465&gt;0,'2.报价结算清单'!$B465&lt;&gt;0,'2.报价结算清单'!I465&lt;&gt;0),"天","")</f>
        <v/>
      </c>
      <c r="M459" s="236" t="str">
        <f t="shared" si="18"/>
        <v/>
      </c>
      <c r="N459" s="216" t="str">
        <f t="shared" si="19"/>
        <v/>
      </c>
      <c r="O459" s="216" t="str">
        <f>IF(AND('2.报价结算清单'!$P465&gt;0,'2.报价结算清单'!$B465&lt;&gt;0,'2.报价结算清单'!S465&lt;&gt;0),'2.报价结算清单'!S465,"")</f>
        <v/>
      </c>
      <c r="P459" s="216" t="str">
        <f>IF(AND('2.报价结算清单'!$P465&gt;0,'2.报价结算清单'!$B465&lt;&gt;0,'2.报价结算清单'!T465&lt;&gt;0),'2.报价结算清单'!T465,"")</f>
        <v/>
      </c>
      <c r="Q459" s="216" t="str">
        <f>IF(F459="",J459,VLOOKUP(F459,框架条目清单!A:K,4,FALSE))</f>
        <v/>
      </c>
      <c r="R459" s="237" t="str">
        <f>IF($A459="","",'2.报价结算清单'!$K$86)</f>
        <v/>
      </c>
      <c r="S459" s="236" t="str">
        <f>IF($A459="","",'2.报价结算清单'!$E$86)</f>
        <v/>
      </c>
      <c r="T459" s="216" t="str">
        <f>IF(F459="","",VLOOKUP(F459,框架条目清单!A:K,7,FALSE))</f>
        <v/>
      </c>
      <c r="U459" s="216" t="str">
        <f>IF(F459="","",VLOOKUP(F459,框架条目清单!A:K,8,FALSE))</f>
        <v/>
      </c>
      <c r="V459" s="216" t="str">
        <f>IF(F459="","",VLOOKUP(F459,框架条目清单!A:K,9,FALSE))</f>
        <v/>
      </c>
    </row>
    <row r="460" spans="1:22">
      <c r="A460" s="216" t="str">
        <f>IF(AND('2.报价结算清单'!$P466&gt;0,'2.报价结算清单'!$B466&lt;&gt;0,'2.报价结算清单'!$F466&lt;&gt;0),'2.报价结算清单'!$F466,"")</f>
        <v/>
      </c>
      <c r="B460" s="216" t="str">
        <f>_xlfn.IFNA(VLOOKUP(A460,'3.框架内物料'!$A:$I,3,0),A460)</f>
        <v/>
      </c>
      <c r="C460" s="216" t="str">
        <f>IF(AND('2.报价结算清单'!$P466&gt;0,'2.报价结算清单'!$B466&lt;&gt;0,'2.报价结算清单'!C466&lt;&gt;0),'2.报价结算清单'!C466,"")</f>
        <v/>
      </c>
      <c r="D460" s="216" t="str">
        <f>IF(AND('2.报价结算清单'!$P466&gt;0,'2.报价结算清单'!$B466&lt;&gt;0,'2.报价结算清单'!D466&lt;&gt;0),'2.报价结算清单'!D466,"")</f>
        <v/>
      </c>
      <c r="E460" s="216" t="str">
        <f>IF(AND('2.报价结算清单'!$P466&gt;0,'2.报价结算清单'!$B466&lt;&gt;0,'2.报价结算清单'!E466&lt;&gt;0),'2.报价结算清单'!E466,"")</f>
        <v/>
      </c>
      <c r="F460" s="233" t="str">
        <f>_xlfn.IFNA(IF($A460="","",IF(VLOOKUP($A460,'3.框架内物料'!$A:$I,2,0)="","",VLOOKUP($A460,'3.框架内物料'!$A:$I,2,0))),"")</f>
        <v/>
      </c>
      <c r="G460" s="214" t="str">
        <f>IF(AND('2.报价结算清单'!$P466&gt;0,'2.报价结算清单'!$B466&lt;&gt;0,'2.报价结算清单'!H466&lt;&gt;0),'2.报价结算清单'!H466,"")</f>
        <v/>
      </c>
      <c r="H460" s="234" t="str">
        <f>IF(AND('2.报价结算清单'!$P466&gt;0,'2.报价结算清单'!$B466&lt;&gt;0,'2.报价结算清单'!$F466&lt;&gt;0),'2.报价结算清单'!J466,"")</f>
        <v/>
      </c>
      <c r="I460" s="233" t="str">
        <f>IF(AND('2.报价结算清单'!$P466&gt;0,'2.报价结算清单'!$B466&lt;&gt;0,'2.报价结算清单'!$F466&lt;&gt;0),'2.报价结算清单'!L466,"")</f>
        <v/>
      </c>
      <c r="J460" s="233" t="str">
        <f>IF(AND('2.报价结算清单'!$P466&gt;0,'2.报价结算清单'!$B466&lt;&gt;0,'2.报价结算清单'!I466&lt;&gt;0),'2.报价结算清单'!I466,"")</f>
        <v/>
      </c>
      <c r="K460" s="233" t="str">
        <f>IF(AND('2.报价结算清单'!$P466&gt;0,'2.报价结算清单'!$B466&lt;&gt;0,'2.报价结算清单'!$F466&lt;&gt;0),'2.报价结算清单'!N466,"")</f>
        <v/>
      </c>
      <c r="L460" s="233" t="str">
        <f>IF(AND('2.报价结算清单'!$P466&gt;0,'2.报价结算清单'!$B466&lt;&gt;0,'2.报价结算清单'!I466&lt;&gt;0),"天","")</f>
        <v/>
      </c>
      <c r="M460" s="236" t="str">
        <f t="shared" si="18"/>
        <v/>
      </c>
      <c r="N460" s="216" t="str">
        <f t="shared" si="19"/>
        <v/>
      </c>
      <c r="O460" s="216" t="str">
        <f>IF(AND('2.报价结算清单'!$P466&gt;0,'2.报价结算清单'!$B466&lt;&gt;0,'2.报价结算清单'!S466&lt;&gt;0),'2.报价结算清单'!S466,"")</f>
        <v/>
      </c>
      <c r="P460" s="216" t="str">
        <f>IF(AND('2.报价结算清单'!$P466&gt;0,'2.报价结算清单'!$B466&lt;&gt;0,'2.报价结算清单'!T466&lt;&gt;0),'2.报价结算清单'!T466,"")</f>
        <v/>
      </c>
      <c r="Q460" s="216" t="str">
        <f>IF(F460="",J460,VLOOKUP(F460,框架条目清单!A:K,4,FALSE))</f>
        <v/>
      </c>
      <c r="R460" s="237" t="str">
        <f>IF($A460="","",'2.报价结算清单'!$K$86)</f>
        <v/>
      </c>
      <c r="S460" s="236" t="str">
        <f>IF($A460="","",'2.报价结算清单'!$E$86)</f>
        <v/>
      </c>
      <c r="T460" s="216" t="str">
        <f>IF(F460="","",VLOOKUP(F460,框架条目清单!A:K,7,FALSE))</f>
        <v/>
      </c>
      <c r="U460" s="216" t="str">
        <f>IF(F460="","",VLOOKUP(F460,框架条目清单!A:K,8,FALSE))</f>
        <v/>
      </c>
      <c r="V460" s="216" t="str">
        <f>IF(F460="","",VLOOKUP(F460,框架条目清单!A:K,9,FALSE))</f>
        <v/>
      </c>
    </row>
    <row r="461" spans="1:22">
      <c r="A461" s="216" t="str">
        <f>IF(AND('2.报价结算清单'!$P467&gt;0,'2.报价结算清单'!$B467&lt;&gt;0,'2.报价结算清单'!$F467&lt;&gt;0),'2.报价结算清单'!$F467,"")</f>
        <v/>
      </c>
      <c r="B461" s="216" t="str">
        <f>_xlfn.IFNA(VLOOKUP(A461,'3.框架内物料'!$A:$I,3,0),A461)</f>
        <v/>
      </c>
      <c r="C461" s="216" t="str">
        <f>IF(AND('2.报价结算清单'!$P467&gt;0,'2.报价结算清单'!$B467&lt;&gt;0,'2.报价结算清单'!C467&lt;&gt;0),'2.报价结算清单'!C467,"")</f>
        <v/>
      </c>
      <c r="D461" s="216" t="str">
        <f>IF(AND('2.报价结算清单'!$P467&gt;0,'2.报价结算清单'!$B467&lt;&gt;0,'2.报价结算清单'!D467&lt;&gt;0),'2.报价结算清单'!D467,"")</f>
        <v/>
      </c>
      <c r="E461" s="216" t="str">
        <f>IF(AND('2.报价结算清单'!$P467&gt;0,'2.报价结算清单'!$B467&lt;&gt;0,'2.报价结算清单'!E467&lt;&gt;0),'2.报价结算清单'!E467,"")</f>
        <v/>
      </c>
      <c r="F461" s="233" t="str">
        <f>_xlfn.IFNA(IF($A461="","",IF(VLOOKUP($A461,'3.框架内物料'!$A:$I,2,0)="","",VLOOKUP($A461,'3.框架内物料'!$A:$I,2,0))),"")</f>
        <v/>
      </c>
      <c r="G461" s="214" t="str">
        <f>IF(AND('2.报价结算清单'!$P467&gt;0,'2.报价结算清单'!$B467&lt;&gt;0,'2.报价结算清单'!H467&lt;&gt;0),'2.报价结算清单'!H467,"")</f>
        <v/>
      </c>
      <c r="H461" s="234" t="str">
        <f>IF(AND('2.报价结算清单'!$P467&gt;0,'2.报价结算清单'!$B467&lt;&gt;0,'2.报价结算清单'!$F467&lt;&gt;0),'2.报价结算清单'!J467,"")</f>
        <v/>
      </c>
      <c r="I461" s="233" t="str">
        <f>IF(AND('2.报价结算清单'!$P467&gt;0,'2.报价结算清单'!$B467&lt;&gt;0,'2.报价结算清单'!$F467&lt;&gt;0),'2.报价结算清单'!L467,"")</f>
        <v/>
      </c>
      <c r="J461" s="233" t="str">
        <f>IF(AND('2.报价结算清单'!$P467&gt;0,'2.报价结算清单'!$B467&lt;&gt;0,'2.报价结算清单'!I467&lt;&gt;0),'2.报价结算清单'!I467,"")</f>
        <v/>
      </c>
      <c r="K461" s="233" t="str">
        <f>IF(AND('2.报价结算清单'!$P467&gt;0,'2.报价结算清单'!$B467&lt;&gt;0,'2.报价结算清单'!$F467&lt;&gt;0),'2.报价结算清单'!N467,"")</f>
        <v/>
      </c>
      <c r="L461" s="233" t="str">
        <f>IF(AND('2.报价结算清单'!$P467&gt;0,'2.报价结算清单'!$B467&lt;&gt;0,'2.报价结算清单'!I467&lt;&gt;0),"天","")</f>
        <v/>
      </c>
      <c r="M461" s="236" t="str">
        <f t="shared" si="18"/>
        <v/>
      </c>
      <c r="N461" s="216" t="str">
        <f t="shared" si="19"/>
        <v/>
      </c>
      <c r="O461" s="216" t="str">
        <f>IF(AND('2.报价结算清单'!$P467&gt;0,'2.报价结算清单'!$B467&lt;&gt;0,'2.报价结算清单'!S467&lt;&gt;0),'2.报价结算清单'!S467,"")</f>
        <v/>
      </c>
      <c r="P461" s="216" t="str">
        <f>IF(AND('2.报价结算清单'!$P467&gt;0,'2.报价结算清单'!$B467&lt;&gt;0,'2.报价结算清单'!T467&lt;&gt;0),'2.报价结算清单'!T467,"")</f>
        <v/>
      </c>
      <c r="Q461" s="216" t="str">
        <f>IF(F461="",J461,VLOOKUP(F461,框架条目清单!A:K,4,FALSE))</f>
        <v/>
      </c>
      <c r="R461" s="237" t="str">
        <f>IF($A461="","",'2.报价结算清单'!$K$86)</f>
        <v/>
      </c>
      <c r="S461" s="236" t="str">
        <f>IF($A461="","",'2.报价结算清单'!$E$86)</f>
        <v/>
      </c>
      <c r="T461" s="216" t="str">
        <f>IF(F461="","",VLOOKUP(F461,框架条目清单!A:K,7,FALSE))</f>
        <v/>
      </c>
      <c r="U461" s="216" t="str">
        <f>IF(F461="","",VLOOKUP(F461,框架条目清单!A:K,8,FALSE))</f>
        <v/>
      </c>
      <c r="V461" s="216" t="str">
        <f>IF(F461="","",VLOOKUP(F461,框架条目清单!A:K,9,FALSE))</f>
        <v/>
      </c>
    </row>
    <row r="462" spans="1:22">
      <c r="A462" s="216" t="str">
        <f>IF(AND('2.报价结算清单'!$P468&gt;0,'2.报价结算清单'!$B468&lt;&gt;0,'2.报价结算清单'!$F468&lt;&gt;0),'2.报价结算清单'!$F468,"")</f>
        <v/>
      </c>
      <c r="B462" s="216" t="str">
        <f>_xlfn.IFNA(VLOOKUP(A462,'3.框架内物料'!$A:$I,3,0),A462)</f>
        <v/>
      </c>
      <c r="C462" s="216" t="str">
        <f>IF(AND('2.报价结算清单'!$P468&gt;0,'2.报价结算清单'!$B468&lt;&gt;0,'2.报价结算清单'!C468&lt;&gt;0),'2.报价结算清单'!C468,"")</f>
        <v/>
      </c>
      <c r="D462" s="216" t="str">
        <f>IF(AND('2.报价结算清单'!$P468&gt;0,'2.报价结算清单'!$B468&lt;&gt;0,'2.报价结算清单'!D468&lt;&gt;0),'2.报价结算清单'!D468,"")</f>
        <v/>
      </c>
      <c r="E462" s="216" t="str">
        <f>IF(AND('2.报价结算清单'!$P468&gt;0,'2.报价结算清单'!$B468&lt;&gt;0,'2.报价结算清单'!E468&lt;&gt;0),'2.报价结算清单'!E468,"")</f>
        <v/>
      </c>
      <c r="F462" s="233" t="str">
        <f>_xlfn.IFNA(IF($A462="","",IF(VLOOKUP($A462,'3.框架内物料'!$A:$I,2,0)="","",VLOOKUP($A462,'3.框架内物料'!$A:$I,2,0))),"")</f>
        <v/>
      </c>
      <c r="G462" s="214" t="str">
        <f>IF(AND('2.报价结算清单'!$P468&gt;0,'2.报价结算清单'!$B468&lt;&gt;0,'2.报价结算清单'!H468&lt;&gt;0),'2.报价结算清单'!H468,"")</f>
        <v/>
      </c>
      <c r="H462" s="234" t="str">
        <f>IF(AND('2.报价结算清单'!$P468&gt;0,'2.报价结算清单'!$B468&lt;&gt;0,'2.报价结算清单'!$F468&lt;&gt;0),'2.报价结算清单'!J468,"")</f>
        <v/>
      </c>
      <c r="I462" s="233" t="str">
        <f>IF(AND('2.报价结算清单'!$P468&gt;0,'2.报价结算清单'!$B468&lt;&gt;0,'2.报价结算清单'!$F468&lt;&gt;0),'2.报价结算清单'!L468,"")</f>
        <v/>
      </c>
      <c r="J462" s="233" t="str">
        <f>IF(AND('2.报价结算清单'!$P468&gt;0,'2.报价结算清单'!$B468&lt;&gt;0,'2.报价结算清单'!I468&lt;&gt;0),'2.报价结算清单'!I468,"")</f>
        <v/>
      </c>
      <c r="K462" s="233" t="str">
        <f>IF(AND('2.报价结算清单'!$P468&gt;0,'2.报价结算清单'!$B468&lt;&gt;0,'2.报价结算清单'!$F468&lt;&gt;0),'2.报价结算清单'!N468,"")</f>
        <v/>
      </c>
      <c r="L462" s="233" t="str">
        <f>IF(AND('2.报价结算清单'!$P468&gt;0,'2.报价结算清单'!$B468&lt;&gt;0,'2.报价结算清单'!I468&lt;&gt;0),"天","")</f>
        <v/>
      </c>
      <c r="M462" s="236" t="str">
        <f t="shared" si="18"/>
        <v/>
      </c>
      <c r="N462" s="216" t="str">
        <f t="shared" si="19"/>
        <v/>
      </c>
      <c r="O462" s="216" t="str">
        <f>IF(AND('2.报价结算清单'!$P468&gt;0,'2.报价结算清单'!$B468&lt;&gt;0,'2.报价结算清单'!S468&lt;&gt;0),'2.报价结算清单'!S468,"")</f>
        <v/>
      </c>
      <c r="P462" s="216" t="str">
        <f>IF(AND('2.报价结算清单'!$P468&gt;0,'2.报价结算清单'!$B468&lt;&gt;0,'2.报价结算清单'!T468&lt;&gt;0),'2.报价结算清单'!T468,"")</f>
        <v/>
      </c>
      <c r="Q462" s="216" t="str">
        <f>IF(F462="",J462,VLOOKUP(F462,框架条目清单!A:K,4,FALSE))</f>
        <v/>
      </c>
      <c r="R462" s="237" t="str">
        <f>IF($A462="","",'2.报价结算清单'!$K$86)</f>
        <v/>
      </c>
      <c r="S462" s="236" t="str">
        <f>IF($A462="","",'2.报价结算清单'!$E$86)</f>
        <v/>
      </c>
      <c r="T462" s="216" t="str">
        <f>IF(F462="","",VLOOKUP(F462,框架条目清单!A:K,7,FALSE))</f>
        <v/>
      </c>
      <c r="U462" s="216" t="str">
        <f>IF(F462="","",VLOOKUP(F462,框架条目清单!A:K,8,FALSE))</f>
        <v/>
      </c>
      <c r="V462" s="216" t="str">
        <f>IF(F462="","",VLOOKUP(F462,框架条目清单!A:K,9,FALSE))</f>
        <v/>
      </c>
    </row>
    <row r="463" spans="1:22">
      <c r="A463" s="216" t="str">
        <f>IF(AND('2.报价结算清单'!$P469&gt;0,'2.报价结算清单'!$B469&lt;&gt;0,'2.报价结算清单'!$F469&lt;&gt;0),'2.报价结算清单'!$F469,"")</f>
        <v/>
      </c>
      <c r="B463" s="216" t="str">
        <f>_xlfn.IFNA(VLOOKUP(A463,'3.框架内物料'!$A:$I,3,0),A463)</f>
        <v/>
      </c>
      <c r="C463" s="216" t="str">
        <f>IF(AND('2.报价结算清单'!$P469&gt;0,'2.报价结算清单'!$B469&lt;&gt;0,'2.报价结算清单'!C469&lt;&gt;0),'2.报价结算清单'!C469,"")</f>
        <v/>
      </c>
      <c r="D463" s="216" t="str">
        <f>IF(AND('2.报价结算清单'!$P469&gt;0,'2.报价结算清单'!$B469&lt;&gt;0,'2.报价结算清单'!D469&lt;&gt;0),'2.报价结算清单'!D469,"")</f>
        <v/>
      </c>
      <c r="E463" s="216" t="str">
        <f>IF(AND('2.报价结算清单'!$P469&gt;0,'2.报价结算清单'!$B469&lt;&gt;0,'2.报价结算清单'!E469&lt;&gt;0),'2.报价结算清单'!E469,"")</f>
        <v/>
      </c>
      <c r="F463" s="233" t="str">
        <f>_xlfn.IFNA(IF($A463="","",IF(VLOOKUP($A463,'3.框架内物料'!$A:$I,2,0)="","",VLOOKUP($A463,'3.框架内物料'!$A:$I,2,0))),"")</f>
        <v/>
      </c>
      <c r="G463" s="214" t="str">
        <f>IF(AND('2.报价结算清单'!$P469&gt;0,'2.报价结算清单'!$B469&lt;&gt;0,'2.报价结算清单'!H469&lt;&gt;0),'2.报价结算清单'!H469,"")</f>
        <v/>
      </c>
      <c r="H463" s="234" t="str">
        <f>IF(AND('2.报价结算清单'!$P469&gt;0,'2.报价结算清单'!$B469&lt;&gt;0,'2.报价结算清单'!$F469&lt;&gt;0),'2.报价结算清单'!J469,"")</f>
        <v/>
      </c>
      <c r="I463" s="233" t="str">
        <f>IF(AND('2.报价结算清单'!$P469&gt;0,'2.报价结算清单'!$B469&lt;&gt;0,'2.报价结算清单'!$F469&lt;&gt;0),'2.报价结算清单'!L469,"")</f>
        <v/>
      </c>
      <c r="J463" s="233" t="str">
        <f>IF(AND('2.报价结算清单'!$P469&gt;0,'2.报价结算清单'!$B469&lt;&gt;0,'2.报价结算清单'!I469&lt;&gt;0),'2.报价结算清单'!I469,"")</f>
        <v/>
      </c>
      <c r="K463" s="233" t="str">
        <f>IF(AND('2.报价结算清单'!$P469&gt;0,'2.报价结算清单'!$B469&lt;&gt;0,'2.报价结算清单'!$F469&lt;&gt;0),'2.报价结算清单'!N469,"")</f>
        <v/>
      </c>
      <c r="L463" s="233" t="str">
        <f>IF(AND('2.报价结算清单'!$P469&gt;0,'2.报价结算清单'!$B469&lt;&gt;0,'2.报价结算清单'!I469&lt;&gt;0),"天","")</f>
        <v/>
      </c>
      <c r="M463" s="236" t="str">
        <f t="shared" si="18"/>
        <v/>
      </c>
      <c r="N463" s="216" t="str">
        <f t="shared" si="19"/>
        <v/>
      </c>
      <c r="O463" s="216" t="str">
        <f>IF(AND('2.报价结算清单'!$P469&gt;0,'2.报价结算清单'!$B469&lt;&gt;0,'2.报价结算清单'!S469&lt;&gt;0),'2.报价结算清单'!S469,"")</f>
        <v/>
      </c>
      <c r="P463" s="216" t="str">
        <f>IF(AND('2.报价结算清单'!$P469&gt;0,'2.报价结算清单'!$B469&lt;&gt;0,'2.报价结算清单'!T469&lt;&gt;0),'2.报价结算清单'!T469,"")</f>
        <v/>
      </c>
      <c r="Q463" s="216" t="str">
        <f>IF(F463="",J463,VLOOKUP(F463,框架条目清单!A:K,4,FALSE))</f>
        <v/>
      </c>
      <c r="R463" s="237" t="str">
        <f>IF($A463="","",'2.报价结算清单'!$K$86)</f>
        <v/>
      </c>
      <c r="S463" s="236" t="str">
        <f>IF($A463="","",'2.报价结算清单'!$E$86)</f>
        <v/>
      </c>
      <c r="T463" s="216" t="str">
        <f>IF(F463="","",VLOOKUP(F463,框架条目清单!A:K,7,FALSE))</f>
        <v/>
      </c>
      <c r="U463" s="216" t="str">
        <f>IF(F463="","",VLOOKUP(F463,框架条目清单!A:K,8,FALSE))</f>
        <v/>
      </c>
      <c r="V463" s="216" t="str">
        <f>IF(F463="","",VLOOKUP(F463,框架条目清单!A:K,9,FALSE))</f>
        <v/>
      </c>
    </row>
    <row r="464" spans="1:22">
      <c r="A464" s="216" t="str">
        <f>IF(AND('2.报价结算清单'!$P470&gt;0,'2.报价结算清单'!$B470&lt;&gt;0,'2.报价结算清单'!$F470&lt;&gt;0),'2.报价结算清单'!$F470,"")</f>
        <v/>
      </c>
      <c r="B464" s="216" t="str">
        <f>_xlfn.IFNA(VLOOKUP(A464,'3.框架内物料'!$A:$I,3,0),A464)</f>
        <v/>
      </c>
      <c r="C464" s="216" t="str">
        <f>IF(AND('2.报价结算清单'!$P470&gt;0,'2.报价结算清单'!$B470&lt;&gt;0,'2.报价结算清单'!C470&lt;&gt;0),'2.报价结算清单'!C470,"")</f>
        <v/>
      </c>
      <c r="D464" s="216" t="str">
        <f>IF(AND('2.报价结算清单'!$P470&gt;0,'2.报价结算清单'!$B470&lt;&gt;0,'2.报价结算清单'!D470&lt;&gt;0),'2.报价结算清单'!D470,"")</f>
        <v/>
      </c>
      <c r="E464" s="216" t="str">
        <f>IF(AND('2.报价结算清单'!$P470&gt;0,'2.报价结算清单'!$B470&lt;&gt;0,'2.报价结算清单'!E470&lt;&gt;0),'2.报价结算清单'!E470,"")</f>
        <v/>
      </c>
      <c r="F464" s="233" t="str">
        <f>_xlfn.IFNA(IF($A464="","",IF(VLOOKUP($A464,'3.框架内物料'!$A:$I,2,0)="","",VLOOKUP($A464,'3.框架内物料'!$A:$I,2,0))),"")</f>
        <v/>
      </c>
      <c r="G464" s="214" t="str">
        <f>IF(AND('2.报价结算清单'!$P470&gt;0,'2.报价结算清单'!$B470&lt;&gt;0,'2.报价结算清单'!H470&lt;&gt;0),'2.报价结算清单'!H470,"")</f>
        <v/>
      </c>
      <c r="H464" s="234" t="str">
        <f>IF(AND('2.报价结算清单'!$P470&gt;0,'2.报价结算清单'!$B470&lt;&gt;0,'2.报价结算清单'!$F470&lt;&gt;0),'2.报价结算清单'!J470,"")</f>
        <v/>
      </c>
      <c r="I464" s="233" t="str">
        <f>IF(AND('2.报价结算清单'!$P470&gt;0,'2.报价结算清单'!$B470&lt;&gt;0,'2.报价结算清单'!$F470&lt;&gt;0),'2.报价结算清单'!L470,"")</f>
        <v/>
      </c>
      <c r="J464" s="233" t="str">
        <f>IF(AND('2.报价结算清单'!$P470&gt;0,'2.报价结算清单'!$B470&lt;&gt;0,'2.报价结算清单'!I470&lt;&gt;0),'2.报价结算清单'!I470,"")</f>
        <v/>
      </c>
      <c r="K464" s="233" t="str">
        <f>IF(AND('2.报价结算清单'!$P470&gt;0,'2.报价结算清单'!$B470&lt;&gt;0,'2.报价结算清单'!$F470&lt;&gt;0),'2.报价结算清单'!N470,"")</f>
        <v/>
      </c>
      <c r="L464" s="233" t="str">
        <f>IF(AND('2.报价结算清单'!$P470&gt;0,'2.报价结算清单'!$B470&lt;&gt;0,'2.报价结算清单'!I470&lt;&gt;0),"天","")</f>
        <v/>
      </c>
      <c r="M464" s="236" t="str">
        <f t="shared" si="18"/>
        <v/>
      </c>
      <c r="N464" s="216" t="str">
        <f t="shared" si="19"/>
        <v/>
      </c>
      <c r="O464" s="216" t="str">
        <f>IF(AND('2.报价结算清单'!$P470&gt;0,'2.报价结算清单'!$B470&lt;&gt;0,'2.报价结算清单'!S470&lt;&gt;0),'2.报价结算清单'!S470,"")</f>
        <v/>
      </c>
      <c r="P464" s="216" t="str">
        <f>IF(AND('2.报价结算清单'!$P470&gt;0,'2.报价结算清单'!$B470&lt;&gt;0,'2.报价结算清单'!T470&lt;&gt;0),'2.报价结算清单'!T470,"")</f>
        <v/>
      </c>
      <c r="Q464" s="216" t="str">
        <f>IF(F464="",J464,VLOOKUP(F464,框架条目清单!A:K,4,FALSE))</f>
        <v/>
      </c>
      <c r="R464" s="237" t="str">
        <f>IF($A464="","",'2.报价结算清单'!$K$86)</f>
        <v/>
      </c>
      <c r="S464" s="236" t="str">
        <f>IF($A464="","",'2.报价结算清单'!$E$86)</f>
        <v/>
      </c>
      <c r="T464" s="216" t="str">
        <f>IF(F464="","",VLOOKUP(F464,框架条目清单!A:K,7,FALSE))</f>
        <v/>
      </c>
      <c r="U464" s="216" t="str">
        <f>IF(F464="","",VLOOKUP(F464,框架条目清单!A:K,8,FALSE))</f>
        <v/>
      </c>
      <c r="V464" s="216" t="str">
        <f>IF(F464="","",VLOOKUP(F464,框架条目清单!A:K,9,FALSE))</f>
        <v/>
      </c>
    </row>
    <row r="465" spans="1:22">
      <c r="A465" s="216" t="str">
        <f>IF(AND('2.报价结算清单'!$P471&gt;0,'2.报价结算清单'!$B471&lt;&gt;0,'2.报价结算清单'!$F471&lt;&gt;0),'2.报价结算清单'!$F471,"")</f>
        <v/>
      </c>
      <c r="B465" s="216" t="str">
        <f>_xlfn.IFNA(VLOOKUP(A465,'3.框架内物料'!$A:$I,3,0),A465)</f>
        <v/>
      </c>
      <c r="C465" s="216" t="str">
        <f>IF(AND('2.报价结算清单'!$P471&gt;0,'2.报价结算清单'!$B471&lt;&gt;0,'2.报价结算清单'!C471&lt;&gt;0),'2.报价结算清单'!C471,"")</f>
        <v/>
      </c>
      <c r="D465" s="216" t="str">
        <f>IF(AND('2.报价结算清单'!$P471&gt;0,'2.报价结算清单'!$B471&lt;&gt;0,'2.报价结算清单'!D471&lt;&gt;0),'2.报价结算清单'!D471,"")</f>
        <v/>
      </c>
      <c r="E465" s="216" t="str">
        <f>IF(AND('2.报价结算清单'!$P471&gt;0,'2.报价结算清单'!$B471&lt;&gt;0,'2.报价结算清单'!E471&lt;&gt;0),'2.报价结算清单'!E471,"")</f>
        <v/>
      </c>
      <c r="F465" s="233" t="str">
        <f>_xlfn.IFNA(IF($A465="","",IF(VLOOKUP($A465,'3.框架内物料'!$A:$I,2,0)="","",VLOOKUP($A465,'3.框架内物料'!$A:$I,2,0))),"")</f>
        <v/>
      </c>
      <c r="G465" s="214" t="str">
        <f>IF(AND('2.报价结算清单'!$P471&gt;0,'2.报价结算清单'!$B471&lt;&gt;0,'2.报价结算清单'!H471&lt;&gt;0),'2.报价结算清单'!H471,"")</f>
        <v/>
      </c>
      <c r="H465" s="234" t="str">
        <f>IF(AND('2.报价结算清单'!$P471&gt;0,'2.报价结算清单'!$B471&lt;&gt;0,'2.报价结算清单'!$F471&lt;&gt;0),'2.报价结算清单'!J471,"")</f>
        <v/>
      </c>
      <c r="I465" s="233" t="str">
        <f>IF(AND('2.报价结算清单'!$P471&gt;0,'2.报价结算清单'!$B471&lt;&gt;0,'2.报价结算清单'!$F471&lt;&gt;0),'2.报价结算清单'!L471,"")</f>
        <v/>
      </c>
      <c r="J465" s="233" t="str">
        <f>IF(AND('2.报价结算清单'!$P471&gt;0,'2.报价结算清单'!$B471&lt;&gt;0,'2.报价结算清单'!I471&lt;&gt;0),'2.报价结算清单'!I471,"")</f>
        <v/>
      </c>
      <c r="K465" s="233" t="str">
        <f>IF(AND('2.报价结算清单'!$P471&gt;0,'2.报价结算清单'!$B471&lt;&gt;0,'2.报价结算清单'!$F471&lt;&gt;0),'2.报价结算清单'!N471,"")</f>
        <v/>
      </c>
      <c r="L465" s="233" t="str">
        <f>IF(AND('2.报价结算清单'!$P471&gt;0,'2.报价结算清单'!$B471&lt;&gt;0,'2.报价结算清单'!I471&lt;&gt;0),"天","")</f>
        <v/>
      </c>
      <c r="M465" s="236" t="str">
        <f t="shared" si="18"/>
        <v/>
      </c>
      <c r="N465" s="216" t="str">
        <f t="shared" si="19"/>
        <v/>
      </c>
      <c r="O465" s="216" t="str">
        <f>IF(AND('2.报价结算清单'!$P471&gt;0,'2.报价结算清单'!$B471&lt;&gt;0,'2.报价结算清单'!S471&lt;&gt;0),'2.报价结算清单'!S471,"")</f>
        <v/>
      </c>
      <c r="P465" s="216" t="str">
        <f>IF(AND('2.报价结算清单'!$P471&gt;0,'2.报价结算清单'!$B471&lt;&gt;0,'2.报价结算清单'!T471&lt;&gt;0),'2.报价结算清单'!T471,"")</f>
        <v/>
      </c>
      <c r="Q465" s="216" t="str">
        <f>IF(F465="",J465,VLOOKUP(F465,框架条目清单!A:K,4,FALSE))</f>
        <v/>
      </c>
      <c r="R465" s="237" t="str">
        <f>IF($A465="","",'2.报价结算清单'!$K$86)</f>
        <v/>
      </c>
      <c r="S465" s="236" t="str">
        <f>IF($A465="","",'2.报价结算清单'!$E$86)</f>
        <v/>
      </c>
      <c r="T465" s="216" t="str">
        <f>IF(F465="","",VLOOKUP(F465,框架条目清单!A:K,7,FALSE))</f>
        <v/>
      </c>
      <c r="U465" s="216" t="str">
        <f>IF(F465="","",VLOOKUP(F465,框架条目清单!A:K,8,FALSE))</f>
        <v/>
      </c>
      <c r="V465" s="216" t="str">
        <f>IF(F465="","",VLOOKUP(F465,框架条目清单!A:K,9,FALSE))</f>
        <v/>
      </c>
    </row>
    <row r="466" spans="1:22">
      <c r="A466" s="216" t="str">
        <f>IF(AND('2.报价结算清单'!$P472&gt;0,'2.报价结算清单'!$B472&lt;&gt;0,'2.报价结算清单'!$F472&lt;&gt;0),'2.报价结算清单'!$F472,"")</f>
        <v/>
      </c>
      <c r="B466" s="216" t="str">
        <f>_xlfn.IFNA(VLOOKUP(A466,'3.框架内物料'!$A:$I,3,0),A466)</f>
        <v/>
      </c>
      <c r="C466" s="216" t="str">
        <f>IF(AND('2.报价结算清单'!$P472&gt;0,'2.报价结算清单'!$B472&lt;&gt;0,'2.报价结算清单'!C472&lt;&gt;0),'2.报价结算清单'!C472,"")</f>
        <v/>
      </c>
      <c r="D466" s="216" t="str">
        <f>IF(AND('2.报价结算清单'!$P472&gt;0,'2.报价结算清单'!$B472&lt;&gt;0,'2.报价结算清单'!D472&lt;&gt;0),'2.报价结算清单'!D472,"")</f>
        <v/>
      </c>
      <c r="E466" s="216" t="str">
        <f>IF(AND('2.报价结算清单'!$P472&gt;0,'2.报价结算清单'!$B472&lt;&gt;0,'2.报价结算清单'!E472&lt;&gt;0),'2.报价结算清单'!E472,"")</f>
        <v/>
      </c>
      <c r="F466" s="233" t="str">
        <f>_xlfn.IFNA(IF($A466="","",IF(VLOOKUP($A466,'3.框架内物料'!$A:$I,2,0)="","",VLOOKUP($A466,'3.框架内物料'!$A:$I,2,0))),"")</f>
        <v/>
      </c>
      <c r="G466" s="214" t="str">
        <f>IF(AND('2.报价结算清单'!$P472&gt;0,'2.报价结算清单'!$B472&lt;&gt;0,'2.报价结算清单'!H472&lt;&gt;0),'2.报价结算清单'!H472,"")</f>
        <v/>
      </c>
      <c r="H466" s="234" t="str">
        <f>IF(AND('2.报价结算清单'!$P472&gt;0,'2.报价结算清单'!$B472&lt;&gt;0,'2.报价结算清单'!$F472&lt;&gt;0),'2.报价结算清单'!J472,"")</f>
        <v/>
      </c>
      <c r="I466" s="233" t="str">
        <f>IF(AND('2.报价结算清单'!$P472&gt;0,'2.报价结算清单'!$B472&lt;&gt;0,'2.报价结算清单'!$F472&lt;&gt;0),'2.报价结算清单'!L472,"")</f>
        <v/>
      </c>
      <c r="J466" s="233" t="str">
        <f>IF(AND('2.报价结算清单'!$P472&gt;0,'2.报价结算清单'!$B472&lt;&gt;0,'2.报价结算清单'!I472&lt;&gt;0),'2.报价结算清单'!I472,"")</f>
        <v/>
      </c>
      <c r="K466" s="233" t="str">
        <f>IF(AND('2.报价结算清单'!$P472&gt;0,'2.报价结算清单'!$B472&lt;&gt;0,'2.报价结算清单'!$F472&lt;&gt;0),'2.报价结算清单'!N472,"")</f>
        <v/>
      </c>
      <c r="L466" s="233" t="str">
        <f>IF(AND('2.报价结算清单'!$P472&gt;0,'2.报价结算清单'!$B472&lt;&gt;0,'2.报价结算清单'!I472&lt;&gt;0),"天","")</f>
        <v/>
      </c>
      <c r="M466" s="236" t="str">
        <f t="shared" si="18"/>
        <v/>
      </c>
      <c r="N466" s="216" t="str">
        <f t="shared" si="19"/>
        <v/>
      </c>
      <c r="O466" s="216" t="str">
        <f>IF(AND('2.报价结算清单'!$P472&gt;0,'2.报价结算清单'!$B472&lt;&gt;0,'2.报价结算清单'!S472&lt;&gt;0),'2.报价结算清单'!S472,"")</f>
        <v/>
      </c>
      <c r="P466" s="216" t="str">
        <f>IF(AND('2.报价结算清单'!$P472&gt;0,'2.报价结算清单'!$B472&lt;&gt;0,'2.报价结算清单'!T472&lt;&gt;0),'2.报价结算清单'!T472,"")</f>
        <v/>
      </c>
      <c r="Q466" s="216" t="str">
        <f>IF(F466="",J466,VLOOKUP(F466,框架条目清单!A:K,4,FALSE))</f>
        <v/>
      </c>
      <c r="R466" s="237" t="str">
        <f>IF($A466="","",'2.报价结算清单'!$K$86)</f>
        <v/>
      </c>
      <c r="S466" s="236" t="str">
        <f>IF($A466="","",'2.报价结算清单'!$E$86)</f>
        <v/>
      </c>
      <c r="T466" s="216" t="str">
        <f>IF(F466="","",VLOOKUP(F466,框架条目清单!A:K,7,FALSE))</f>
        <v/>
      </c>
      <c r="U466" s="216" t="str">
        <f>IF(F466="","",VLOOKUP(F466,框架条目清单!A:K,8,FALSE))</f>
        <v/>
      </c>
      <c r="V466" s="216" t="str">
        <f>IF(F466="","",VLOOKUP(F466,框架条目清单!A:K,9,FALSE))</f>
        <v/>
      </c>
    </row>
    <row r="467" spans="1:22">
      <c r="A467" s="216" t="str">
        <f>IF(AND('2.报价结算清单'!$P473&gt;0,'2.报价结算清单'!$B473&lt;&gt;0,'2.报价结算清单'!$F473&lt;&gt;0),'2.报价结算清单'!$F473,"")</f>
        <v/>
      </c>
      <c r="B467" s="216" t="str">
        <f>_xlfn.IFNA(VLOOKUP(A467,'3.框架内物料'!$A:$I,3,0),A467)</f>
        <v/>
      </c>
      <c r="C467" s="216" t="str">
        <f>IF(AND('2.报价结算清单'!$P473&gt;0,'2.报价结算清单'!$B473&lt;&gt;0,'2.报价结算清单'!C473&lt;&gt;0),'2.报价结算清单'!C473,"")</f>
        <v/>
      </c>
      <c r="D467" s="216" t="str">
        <f>IF(AND('2.报价结算清单'!$P473&gt;0,'2.报价结算清单'!$B473&lt;&gt;0,'2.报价结算清单'!D473&lt;&gt;0),'2.报价结算清单'!D473,"")</f>
        <v/>
      </c>
      <c r="E467" s="216" t="str">
        <f>IF(AND('2.报价结算清单'!$P473&gt;0,'2.报价结算清单'!$B473&lt;&gt;0,'2.报价结算清单'!E473&lt;&gt;0),'2.报价结算清单'!E473,"")</f>
        <v/>
      </c>
      <c r="F467" s="233" t="str">
        <f>_xlfn.IFNA(IF($A467="","",IF(VLOOKUP($A467,'3.框架内物料'!$A:$I,2,0)="","",VLOOKUP($A467,'3.框架内物料'!$A:$I,2,0))),"")</f>
        <v/>
      </c>
      <c r="G467" s="214" t="str">
        <f>IF(AND('2.报价结算清单'!$P473&gt;0,'2.报价结算清单'!$B473&lt;&gt;0,'2.报价结算清单'!H473&lt;&gt;0),'2.报价结算清单'!H473,"")</f>
        <v/>
      </c>
      <c r="H467" s="234" t="str">
        <f>IF(AND('2.报价结算清单'!$P473&gt;0,'2.报价结算清单'!$B473&lt;&gt;0,'2.报价结算清单'!$F473&lt;&gt;0),'2.报价结算清单'!J473,"")</f>
        <v/>
      </c>
      <c r="I467" s="233" t="str">
        <f>IF(AND('2.报价结算清单'!$P473&gt;0,'2.报价结算清单'!$B473&lt;&gt;0,'2.报价结算清单'!$F473&lt;&gt;0),'2.报价结算清单'!L473,"")</f>
        <v/>
      </c>
      <c r="J467" s="233" t="str">
        <f>IF(AND('2.报价结算清单'!$P473&gt;0,'2.报价结算清单'!$B473&lt;&gt;0,'2.报价结算清单'!I473&lt;&gt;0),'2.报价结算清单'!I473,"")</f>
        <v/>
      </c>
      <c r="K467" s="233" t="str">
        <f>IF(AND('2.报价结算清单'!$P473&gt;0,'2.报价结算清单'!$B473&lt;&gt;0,'2.报价结算清单'!$F473&lt;&gt;0),'2.报价结算清单'!N473,"")</f>
        <v/>
      </c>
      <c r="L467" s="233" t="str">
        <f>IF(AND('2.报价结算清单'!$P473&gt;0,'2.报价结算清单'!$B473&lt;&gt;0,'2.报价结算清单'!I473&lt;&gt;0),"天","")</f>
        <v/>
      </c>
      <c r="M467" s="236" t="str">
        <f t="shared" si="18"/>
        <v/>
      </c>
      <c r="N467" s="216" t="str">
        <f t="shared" si="19"/>
        <v/>
      </c>
      <c r="O467" s="216" t="str">
        <f>IF(AND('2.报价结算清单'!$P473&gt;0,'2.报价结算清单'!$B473&lt;&gt;0,'2.报价结算清单'!S473&lt;&gt;0),'2.报价结算清单'!S473,"")</f>
        <v/>
      </c>
      <c r="P467" s="216" t="str">
        <f>IF(AND('2.报价结算清单'!$P473&gt;0,'2.报价结算清单'!$B473&lt;&gt;0,'2.报价结算清单'!T473&lt;&gt;0),'2.报价结算清单'!T473,"")</f>
        <v/>
      </c>
      <c r="Q467" s="216" t="str">
        <f>IF(F467="",J467,VLOOKUP(F467,框架条目清单!A:K,4,FALSE))</f>
        <v/>
      </c>
      <c r="R467" s="237" t="str">
        <f>IF($A467="","",'2.报价结算清单'!$K$86)</f>
        <v/>
      </c>
      <c r="S467" s="236" t="str">
        <f>IF($A467="","",'2.报价结算清单'!$E$86)</f>
        <v/>
      </c>
      <c r="T467" s="216" t="str">
        <f>IF(F467="","",VLOOKUP(F467,框架条目清单!A:K,7,FALSE))</f>
        <v/>
      </c>
      <c r="U467" s="216" t="str">
        <f>IF(F467="","",VLOOKUP(F467,框架条目清单!A:K,8,FALSE))</f>
        <v/>
      </c>
      <c r="V467" s="216" t="str">
        <f>IF(F467="","",VLOOKUP(F467,框架条目清单!A:K,9,FALSE))</f>
        <v/>
      </c>
    </row>
    <row r="468" spans="1:22">
      <c r="A468" s="216" t="str">
        <f>IF(AND('2.报价结算清单'!$P474&gt;0,'2.报价结算清单'!$B474&lt;&gt;0,'2.报价结算清单'!$F474&lt;&gt;0),'2.报价结算清单'!$F474,"")</f>
        <v/>
      </c>
      <c r="B468" s="216" t="str">
        <f>_xlfn.IFNA(VLOOKUP(A468,'3.框架内物料'!$A:$I,3,0),A468)</f>
        <v/>
      </c>
      <c r="C468" s="216" t="str">
        <f>IF(AND('2.报价结算清单'!$P474&gt;0,'2.报价结算清单'!$B474&lt;&gt;0,'2.报价结算清单'!C474&lt;&gt;0),'2.报价结算清单'!C474,"")</f>
        <v/>
      </c>
      <c r="D468" s="216" t="str">
        <f>IF(AND('2.报价结算清单'!$P474&gt;0,'2.报价结算清单'!$B474&lt;&gt;0,'2.报价结算清单'!D474&lt;&gt;0),'2.报价结算清单'!D474,"")</f>
        <v/>
      </c>
      <c r="E468" s="216" t="str">
        <f>IF(AND('2.报价结算清单'!$P474&gt;0,'2.报价结算清单'!$B474&lt;&gt;0,'2.报价结算清单'!E474&lt;&gt;0),'2.报价结算清单'!E474,"")</f>
        <v/>
      </c>
      <c r="F468" s="233" t="str">
        <f>_xlfn.IFNA(IF($A468="","",IF(VLOOKUP($A468,'3.框架内物料'!$A:$I,2,0)="","",VLOOKUP($A468,'3.框架内物料'!$A:$I,2,0))),"")</f>
        <v/>
      </c>
      <c r="G468" s="214" t="str">
        <f>IF(AND('2.报价结算清单'!$P474&gt;0,'2.报价结算清单'!$B474&lt;&gt;0,'2.报价结算清单'!H474&lt;&gt;0),'2.报价结算清单'!H474,"")</f>
        <v/>
      </c>
      <c r="H468" s="234" t="str">
        <f>IF(AND('2.报价结算清单'!$P474&gt;0,'2.报价结算清单'!$B474&lt;&gt;0,'2.报价结算清单'!$F474&lt;&gt;0),'2.报价结算清单'!J474,"")</f>
        <v/>
      </c>
      <c r="I468" s="233" t="str">
        <f>IF(AND('2.报价结算清单'!$P474&gt;0,'2.报价结算清单'!$B474&lt;&gt;0,'2.报价结算清单'!$F474&lt;&gt;0),'2.报价结算清单'!L474,"")</f>
        <v/>
      </c>
      <c r="J468" s="233" t="str">
        <f>IF(AND('2.报价结算清单'!$P474&gt;0,'2.报价结算清单'!$B474&lt;&gt;0,'2.报价结算清单'!I474&lt;&gt;0),'2.报价结算清单'!I474,"")</f>
        <v/>
      </c>
      <c r="K468" s="233" t="str">
        <f>IF(AND('2.报价结算清单'!$P474&gt;0,'2.报价结算清单'!$B474&lt;&gt;0,'2.报价结算清单'!$F474&lt;&gt;0),'2.报价结算清单'!N474,"")</f>
        <v/>
      </c>
      <c r="L468" s="233" t="str">
        <f>IF(AND('2.报价结算清单'!$P474&gt;0,'2.报价结算清单'!$B474&lt;&gt;0,'2.报价结算清单'!I474&lt;&gt;0),"天","")</f>
        <v/>
      </c>
      <c r="M468" s="236" t="str">
        <f t="shared" si="18"/>
        <v/>
      </c>
      <c r="N468" s="216" t="str">
        <f t="shared" si="19"/>
        <v/>
      </c>
      <c r="O468" s="216" t="str">
        <f>IF(AND('2.报价结算清单'!$P474&gt;0,'2.报价结算清单'!$B474&lt;&gt;0,'2.报价结算清单'!S474&lt;&gt;0),'2.报价结算清单'!S474,"")</f>
        <v/>
      </c>
      <c r="P468" s="216" t="str">
        <f>IF(AND('2.报价结算清单'!$P474&gt;0,'2.报价结算清单'!$B474&lt;&gt;0,'2.报价结算清单'!T474&lt;&gt;0),'2.报价结算清单'!T474,"")</f>
        <v/>
      </c>
      <c r="Q468" s="216" t="str">
        <f>IF(F468="",J468,VLOOKUP(F468,框架条目清单!A:K,4,FALSE))</f>
        <v/>
      </c>
      <c r="R468" s="237" t="str">
        <f>IF($A468="","",'2.报价结算清单'!$K$86)</f>
        <v/>
      </c>
      <c r="S468" s="236" t="str">
        <f>IF($A468="","",'2.报价结算清单'!$E$86)</f>
        <v/>
      </c>
      <c r="T468" s="216" t="str">
        <f>IF(F468="","",VLOOKUP(F468,框架条目清单!A:K,7,FALSE))</f>
        <v/>
      </c>
      <c r="U468" s="216" t="str">
        <f>IF(F468="","",VLOOKUP(F468,框架条目清单!A:K,8,FALSE))</f>
        <v/>
      </c>
      <c r="V468" s="216" t="str">
        <f>IF(F468="","",VLOOKUP(F468,框架条目清单!A:K,9,FALSE))</f>
        <v/>
      </c>
    </row>
    <row r="469" spans="1:22">
      <c r="A469" s="216" t="str">
        <f>IF(AND('2.报价结算清单'!$P475&gt;0,'2.报价结算清单'!$B475&lt;&gt;0,'2.报价结算清单'!$F475&lt;&gt;0),'2.报价结算清单'!$F475,"")</f>
        <v/>
      </c>
      <c r="B469" s="216" t="str">
        <f>_xlfn.IFNA(VLOOKUP(A469,'3.框架内物料'!$A:$I,3,0),A469)</f>
        <v/>
      </c>
      <c r="C469" s="216" t="str">
        <f>IF(AND('2.报价结算清单'!$P475&gt;0,'2.报价结算清单'!$B475&lt;&gt;0,'2.报价结算清单'!C475&lt;&gt;0),'2.报价结算清单'!C475,"")</f>
        <v/>
      </c>
      <c r="D469" s="216" t="str">
        <f>IF(AND('2.报价结算清单'!$P475&gt;0,'2.报价结算清单'!$B475&lt;&gt;0,'2.报价结算清单'!D475&lt;&gt;0),'2.报价结算清单'!D475,"")</f>
        <v/>
      </c>
      <c r="E469" s="216" t="str">
        <f>IF(AND('2.报价结算清单'!$P475&gt;0,'2.报价结算清单'!$B475&lt;&gt;0,'2.报价结算清单'!E475&lt;&gt;0),'2.报价结算清单'!E475,"")</f>
        <v/>
      </c>
      <c r="F469" s="233" t="str">
        <f>_xlfn.IFNA(IF($A469="","",IF(VLOOKUP($A469,'3.框架内物料'!$A:$I,2,0)="","",VLOOKUP($A469,'3.框架内物料'!$A:$I,2,0))),"")</f>
        <v/>
      </c>
      <c r="G469" s="214" t="str">
        <f>IF(AND('2.报价结算清单'!$P475&gt;0,'2.报价结算清单'!$B475&lt;&gt;0,'2.报价结算清单'!H475&lt;&gt;0),'2.报价结算清单'!H475,"")</f>
        <v/>
      </c>
      <c r="H469" s="234" t="str">
        <f>IF(AND('2.报价结算清单'!$P475&gt;0,'2.报价结算清单'!$B475&lt;&gt;0,'2.报价结算清单'!$F475&lt;&gt;0),'2.报价结算清单'!J475,"")</f>
        <v/>
      </c>
      <c r="I469" s="233" t="str">
        <f>IF(AND('2.报价结算清单'!$P475&gt;0,'2.报价结算清单'!$B475&lt;&gt;0,'2.报价结算清单'!$F475&lt;&gt;0),'2.报价结算清单'!L475,"")</f>
        <v/>
      </c>
      <c r="J469" s="233" t="str">
        <f>IF(AND('2.报价结算清单'!$P475&gt;0,'2.报价结算清单'!$B475&lt;&gt;0,'2.报价结算清单'!I475&lt;&gt;0),'2.报价结算清单'!I475,"")</f>
        <v/>
      </c>
      <c r="K469" s="233" t="str">
        <f>IF(AND('2.报价结算清单'!$P475&gt;0,'2.报价结算清单'!$B475&lt;&gt;0,'2.报价结算清单'!$F475&lt;&gt;0),'2.报价结算清单'!N475,"")</f>
        <v/>
      </c>
      <c r="L469" s="233" t="str">
        <f>IF(AND('2.报价结算清单'!$P475&gt;0,'2.报价结算清单'!$B475&lt;&gt;0,'2.报价结算清单'!I475&lt;&gt;0),"天","")</f>
        <v/>
      </c>
      <c r="M469" s="236" t="str">
        <f t="shared" si="18"/>
        <v/>
      </c>
      <c r="N469" s="216" t="str">
        <f t="shared" si="19"/>
        <v/>
      </c>
      <c r="O469" s="216" t="str">
        <f>IF(AND('2.报价结算清单'!$P475&gt;0,'2.报价结算清单'!$B475&lt;&gt;0,'2.报价结算清单'!S475&lt;&gt;0),'2.报价结算清单'!S475,"")</f>
        <v/>
      </c>
      <c r="P469" s="216" t="str">
        <f>IF(AND('2.报价结算清单'!$P475&gt;0,'2.报价结算清单'!$B475&lt;&gt;0,'2.报价结算清单'!T475&lt;&gt;0),'2.报价结算清单'!T475,"")</f>
        <v/>
      </c>
      <c r="Q469" s="216" t="str">
        <f>IF(F469="",J469,VLOOKUP(F469,框架条目清单!A:K,4,FALSE))</f>
        <v/>
      </c>
      <c r="R469" s="237" t="str">
        <f>IF($A469="","",'2.报价结算清单'!$K$86)</f>
        <v/>
      </c>
      <c r="S469" s="236" t="str">
        <f>IF($A469="","",'2.报价结算清单'!$E$86)</f>
        <v/>
      </c>
      <c r="T469" s="216" t="str">
        <f>IF(F469="","",VLOOKUP(F469,框架条目清单!A:K,7,FALSE))</f>
        <v/>
      </c>
      <c r="U469" s="216" t="str">
        <f>IF(F469="","",VLOOKUP(F469,框架条目清单!A:K,8,FALSE))</f>
        <v/>
      </c>
      <c r="V469" s="216" t="str">
        <f>IF(F469="","",VLOOKUP(F469,框架条目清单!A:K,9,FALSE))</f>
        <v/>
      </c>
    </row>
    <row r="470" spans="1:22">
      <c r="A470" s="216" t="str">
        <f>IF(AND('2.报价结算清单'!$P476&gt;0,'2.报价结算清单'!$B476&lt;&gt;0,'2.报价结算清单'!$F476&lt;&gt;0),'2.报价结算清单'!$F476,"")</f>
        <v/>
      </c>
      <c r="B470" s="216" t="str">
        <f>_xlfn.IFNA(VLOOKUP(A470,'3.框架内物料'!$A:$I,3,0),A470)</f>
        <v/>
      </c>
      <c r="C470" s="216" t="str">
        <f>IF(AND('2.报价结算清单'!$P476&gt;0,'2.报价结算清单'!$B476&lt;&gt;0,'2.报价结算清单'!C476&lt;&gt;0),'2.报价结算清单'!C476,"")</f>
        <v/>
      </c>
      <c r="D470" s="216" t="str">
        <f>IF(AND('2.报价结算清单'!$P476&gt;0,'2.报价结算清单'!$B476&lt;&gt;0,'2.报价结算清单'!D476&lt;&gt;0),'2.报价结算清单'!D476,"")</f>
        <v/>
      </c>
      <c r="E470" s="216" t="str">
        <f>IF(AND('2.报价结算清单'!$P476&gt;0,'2.报价结算清单'!$B476&lt;&gt;0,'2.报价结算清单'!E476&lt;&gt;0),'2.报价结算清单'!E476,"")</f>
        <v/>
      </c>
      <c r="F470" s="233" t="str">
        <f>_xlfn.IFNA(IF($A470="","",IF(VLOOKUP($A470,'3.框架内物料'!$A:$I,2,0)="","",VLOOKUP($A470,'3.框架内物料'!$A:$I,2,0))),"")</f>
        <v/>
      </c>
      <c r="G470" s="214" t="str">
        <f>IF(AND('2.报价结算清单'!$P476&gt;0,'2.报价结算清单'!$B476&lt;&gt;0,'2.报价结算清单'!H476&lt;&gt;0),'2.报价结算清单'!H476,"")</f>
        <v/>
      </c>
      <c r="H470" s="234" t="str">
        <f>IF(AND('2.报价结算清单'!$P476&gt;0,'2.报价结算清单'!$B476&lt;&gt;0,'2.报价结算清单'!$F476&lt;&gt;0),'2.报价结算清单'!J476,"")</f>
        <v/>
      </c>
      <c r="I470" s="233" t="str">
        <f>IF(AND('2.报价结算清单'!$P476&gt;0,'2.报价结算清单'!$B476&lt;&gt;0,'2.报价结算清单'!$F476&lt;&gt;0),'2.报价结算清单'!L476,"")</f>
        <v/>
      </c>
      <c r="J470" s="233" t="str">
        <f>IF(AND('2.报价结算清单'!$P476&gt;0,'2.报价结算清单'!$B476&lt;&gt;0,'2.报价结算清单'!I476&lt;&gt;0),'2.报价结算清单'!I476,"")</f>
        <v/>
      </c>
      <c r="K470" s="233" t="str">
        <f>IF(AND('2.报价结算清单'!$P476&gt;0,'2.报价结算清单'!$B476&lt;&gt;0,'2.报价结算清单'!$F476&lt;&gt;0),'2.报价结算清单'!N476,"")</f>
        <v/>
      </c>
      <c r="L470" s="233" t="str">
        <f>IF(AND('2.报价结算清单'!$P476&gt;0,'2.报价结算清单'!$B476&lt;&gt;0,'2.报价结算清单'!I476&lt;&gt;0),"天","")</f>
        <v/>
      </c>
      <c r="M470" s="236" t="str">
        <f t="shared" si="18"/>
        <v/>
      </c>
      <c r="N470" s="216" t="str">
        <f t="shared" si="19"/>
        <v/>
      </c>
      <c r="O470" s="216" t="str">
        <f>IF(AND('2.报价结算清单'!$P476&gt;0,'2.报价结算清单'!$B476&lt;&gt;0,'2.报价结算清单'!S476&lt;&gt;0),'2.报价结算清单'!S476,"")</f>
        <v/>
      </c>
      <c r="P470" s="216" t="str">
        <f>IF(AND('2.报价结算清单'!$P476&gt;0,'2.报价结算清单'!$B476&lt;&gt;0,'2.报价结算清单'!T476&lt;&gt;0),'2.报价结算清单'!T476,"")</f>
        <v/>
      </c>
      <c r="Q470" s="216" t="str">
        <f>IF(F470="",J470,VLOOKUP(F470,框架条目清单!A:K,4,FALSE))</f>
        <v/>
      </c>
      <c r="R470" s="237" t="str">
        <f>IF($A470="","",'2.报价结算清单'!$K$86)</f>
        <v/>
      </c>
      <c r="S470" s="236" t="str">
        <f>IF($A470="","",'2.报价结算清单'!$E$86)</f>
        <v/>
      </c>
      <c r="T470" s="216" t="str">
        <f>IF(F470="","",VLOOKUP(F470,框架条目清单!A:K,7,FALSE))</f>
        <v/>
      </c>
      <c r="U470" s="216" t="str">
        <f>IF(F470="","",VLOOKUP(F470,框架条目清单!A:K,8,FALSE))</f>
        <v/>
      </c>
      <c r="V470" s="216" t="str">
        <f>IF(F470="","",VLOOKUP(F470,框架条目清单!A:K,9,FALSE))</f>
        <v/>
      </c>
    </row>
    <row r="471" spans="1:22">
      <c r="A471" s="216" t="str">
        <f>IF(AND('2.报价结算清单'!$P477&gt;0,'2.报价结算清单'!$B477&lt;&gt;0,'2.报价结算清单'!$F477&lt;&gt;0),'2.报价结算清单'!$F477,"")</f>
        <v/>
      </c>
      <c r="B471" s="216" t="str">
        <f>_xlfn.IFNA(VLOOKUP(A471,'3.框架内物料'!$A:$I,3,0),A471)</f>
        <v/>
      </c>
      <c r="C471" s="216" t="str">
        <f>IF(AND('2.报价结算清单'!$P477&gt;0,'2.报价结算清单'!$B477&lt;&gt;0,'2.报价结算清单'!C477&lt;&gt;0),'2.报价结算清单'!C477,"")</f>
        <v/>
      </c>
      <c r="D471" s="216" t="str">
        <f>IF(AND('2.报价结算清单'!$P477&gt;0,'2.报价结算清单'!$B477&lt;&gt;0,'2.报价结算清单'!D477&lt;&gt;0),'2.报价结算清单'!D477,"")</f>
        <v/>
      </c>
      <c r="E471" s="216" t="str">
        <f>IF(AND('2.报价结算清单'!$P477&gt;0,'2.报价结算清单'!$B477&lt;&gt;0,'2.报价结算清单'!E477&lt;&gt;0),'2.报价结算清单'!E477,"")</f>
        <v/>
      </c>
      <c r="F471" s="233" t="str">
        <f>_xlfn.IFNA(IF($A471="","",IF(VLOOKUP($A471,'3.框架内物料'!$A:$I,2,0)="","",VLOOKUP($A471,'3.框架内物料'!$A:$I,2,0))),"")</f>
        <v/>
      </c>
      <c r="G471" s="214" t="str">
        <f>IF(AND('2.报价结算清单'!$P477&gt;0,'2.报价结算清单'!$B477&lt;&gt;0,'2.报价结算清单'!H477&lt;&gt;0),'2.报价结算清单'!H477,"")</f>
        <v/>
      </c>
      <c r="H471" s="234" t="str">
        <f>IF(AND('2.报价结算清单'!$P477&gt;0,'2.报价结算清单'!$B477&lt;&gt;0,'2.报价结算清单'!$F477&lt;&gt;0),'2.报价结算清单'!J477,"")</f>
        <v/>
      </c>
      <c r="I471" s="233" t="str">
        <f>IF(AND('2.报价结算清单'!$P477&gt;0,'2.报价结算清单'!$B477&lt;&gt;0,'2.报价结算清单'!$F477&lt;&gt;0),'2.报价结算清单'!L477,"")</f>
        <v/>
      </c>
      <c r="J471" s="233" t="str">
        <f>IF(AND('2.报价结算清单'!$P477&gt;0,'2.报价结算清单'!$B477&lt;&gt;0,'2.报价结算清单'!I477&lt;&gt;0),'2.报价结算清单'!I477,"")</f>
        <v/>
      </c>
      <c r="K471" s="233" t="str">
        <f>IF(AND('2.报价结算清单'!$P477&gt;0,'2.报价结算清单'!$B477&lt;&gt;0,'2.报价结算清单'!$F477&lt;&gt;0),'2.报价结算清单'!N477,"")</f>
        <v/>
      </c>
      <c r="L471" s="233" t="str">
        <f>IF(AND('2.报价结算清单'!$P477&gt;0,'2.报价结算清单'!$B477&lt;&gt;0,'2.报价结算清单'!I477&lt;&gt;0),"天","")</f>
        <v/>
      </c>
      <c r="M471" s="236" t="str">
        <f t="shared" si="18"/>
        <v/>
      </c>
      <c r="N471" s="216" t="str">
        <f t="shared" si="19"/>
        <v/>
      </c>
      <c r="O471" s="216" t="str">
        <f>IF(AND('2.报价结算清单'!$P477&gt;0,'2.报价结算清单'!$B477&lt;&gt;0,'2.报价结算清单'!S477&lt;&gt;0),'2.报价结算清单'!S477,"")</f>
        <v/>
      </c>
      <c r="P471" s="216" t="str">
        <f>IF(AND('2.报价结算清单'!$P477&gt;0,'2.报价结算清单'!$B477&lt;&gt;0,'2.报价结算清单'!T477&lt;&gt;0),'2.报价结算清单'!T477,"")</f>
        <v/>
      </c>
      <c r="Q471" s="216" t="str">
        <f>IF(F471="",J471,VLOOKUP(F471,框架条目清单!A:K,4,FALSE))</f>
        <v/>
      </c>
      <c r="R471" s="237" t="str">
        <f>IF($A471="","",'2.报价结算清单'!$K$86)</f>
        <v/>
      </c>
      <c r="S471" s="236" t="str">
        <f>IF($A471="","",'2.报价结算清单'!$E$86)</f>
        <v/>
      </c>
      <c r="T471" s="216" t="str">
        <f>IF(F471="","",VLOOKUP(F471,框架条目清单!A:K,7,FALSE))</f>
        <v/>
      </c>
      <c r="U471" s="216" t="str">
        <f>IF(F471="","",VLOOKUP(F471,框架条目清单!A:K,8,FALSE))</f>
        <v/>
      </c>
      <c r="V471" s="216" t="str">
        <f>IF(F471="","",VLOOKUP(F471,框架条目清单!A:K,9,FALSE))</f>
        <v/>
      </c>
    </row>
    <row r="472" spans="1:22">
      <c r="A472" s="216" t="str">
        <f>IF(AND('2.报价结算清单'!$P478&gt;0,'2.报价结算清单'!$B478&lt;&gt;0,'2.报价结算清单'!$F478&lt;&gt;0),'2.报价结算清单'!$F478,"")</f>
        <v/>
      </c>
      <c r="B472" s="216" t="str">
        <f>_xlfn.IFNA(VLOOKUP(A472,'3.框架内物料'!$A:$I,3,0),A472)</f>
        <v/>
      </c>
      <c r="C472" s="216" t="str">
        <f>IF(AND('2.报价结算清单'!$P478&gt;0,'2.报价结算清单'!$B478&lt;&gt;0,'2.报价结算清单'!C478&lt;&gt;0),'2.报价结算清单'!C478,"")</f>
        <v/>
      </c>
      <c r="D472" s="216" t="str">
        <f>IF(AND('2.报价结算清单'!$P478&gt;0,'2.报价结算清单'!$B478&lt;&gt;0,'2.报价结算清单'!D478&lt;&gt;0),'2.报价结算清单'!D478,"")</f>
        <v/>
      </c>
      <c r="E472" s="216" t="str">
        <f>IF(AND('2.报价结算清单'!$P478&gt;0,'2.报价结算清单'!$B478&lt;&gt;0,'2.报价结算清单'!E478&lt;&gt;0),'2.报价结算清单'!E478,"")</f>
        <v/>
      </c>
      <c r="F472" s="233" t="str">
        <f>_xlfn.IFNA(IF($A472="","",IF(VLOOKUP($A472,'3.框架内物料'!$A:$I,2,0)="","",VLOOKUP($A472,'3.框架内物料'!$A:$I,2,0))),"")</f>
        <v/>
      </c>
      <c r="G472" s="214" t="str">
        <f>IF(AND('2.报价结算清单'!$P478&gt;0,'2.报价结算清单'!$B478&lt;&gt;0,'2.报价结算清单'!H478&lt;&gt;0),'2.报价结算清单'!H478,"")</f>
        <v/>
      </c>
      <c r="H472" s="234" t="str">
        <f>IF(AND('2.报价结算清单'!$P478&gt;0,'2.报价结算清单'!$B478&lt;&gt;0,'2.报价结算清单'!$F478&lt;&gt;0),'2.报价结算清单'!J478,"")</f>
        <v/>
      </c>
      <c r="I472" s="233" t="str">
        <f>IF(AND('2.报价结算清单'!$P478&gt;0,'2.报价结算清单'!$B478&lt;&gt;0,'2.报价结算清单'!$F478&lt;&gt;0),'2.报价结算清单'!L478,"")</f>
        <v/>
      </c>
      <c r="J472" s="233" t="str">
        <f>IF(AND('2.报价结算清单'!$P478&gt;0,'2.报价结算清单'!$B478&lt;&gt;0,'2.报价结算清单'!I478&lt;&gt;0),'2.报价结算清单'!I478,"")</f>
        <v/>
      </c>
      <c r="K472" s="233" t="str">
        <f>IF(AND('2.报价结算清单'!$P478&gt;0,'2.报价结算清单'!$B478&lt;&gt;0,'2.报价结算清单'!$F478&lt;&gt;0),'2.报价结算清单'!N478,"")</f>
        <v/>
      </c>
      <c r="L472" s="233" t="str">
        <f>IF(AND('2.报价结算清单'!$P478&gt;0,'2.报价结算清单'!$B478&lt;&gt;0,'2.报价结算清单'!I478&lt;&gt;0),"天","")</f>
        <v/>
      </c>
      <c r="M472" s="236" t="str">
        <f t="shared" si="18"/>
        <v/>
      </c>
      <c r="N472" s="216" t="str">
        <f t="shared" si="19"/>
        <v/>
      </c>
      <c r="O472" s="216" t="str">
        <f>IF(AND('2.报价结算清单'!$P478&gt;0,'2.报价结算清单'!$B478&lt;&gt;0,'2.报价结算清单'!S478&lt;&gt;0),'2.报价结算清单'!S478,"")</f>
        <v/>
      </c>
      <c r="P472" s="216" t="str">
        <f>IF(AND('2.报价结算清单'!$P478&gt;0,'2.报价结算清单'!$B478&lt;&gt;0,'2.报价结算清单'!T478&lt;&gt;0),'2.报价结算清单'!T478,"")</f>
        <v/>
      </c>
      <c r="Q472" s="216" t="str">
        <f>IF(F472="",J472,VLOOKUP(F472,框架条目清单!A:K,4,FALSE))</f>
        <v/>
      </c>
      <c r="R472" s="237" t="str">
        <f>IF($A472="","",'2.报价结算清单'!$K$86)</f>
        <v/>
      </c>
      <c r="S472" s="236" t="str">
        <f>IF($A472="","",'2.报价结算清单'!$E$86)</f>
        <v/>
      </c>
      <c r="T472" s="216" t="str">
        <f>IF(F472="","",VLOOKUP(F472,框架条目清单!A:K,7,FALSE))</f>
        <v/>
      </c>
      <c r="U472" s="216" t="str">
        <f>IF(F472="","",VLOOKUP(F472,框架条目清单!A:K,8,FALSE))</f>
        <v/>
      </c>
      <c r="V472" s="216" t="str">
        <f>IF(F472="","",VLOOKUP(F472,框架条目清单!A:K,9,FALSE))</f>
        <v/>
      </c>
    </row>
    <row r="473" spans="1:22">
      <c r="A473" s="216" t="str">
        <f>IF(AND('2.报价结算清单'!$P479&gt;0,'2.报价结算清单'!$B479&lt;&gt;0,'2.报价结算清单'!$F479&lt;&gt;0),'2.报价结算清单'!$F479,"")</f>
        <v/>
      </c>
      <c r="B473" s="216" t="str">
        <f>_xlfn.IFNA(VLOOKUP(A473,'3.框架内物料'!$A:$I,3,0),A473)</f>
        <v/>
      </c>
      <c r="C473" s="216" t="str">
        <f>IF(AND('2.报价结算清单'!$P479&gt;0,'2.报价结算清单'!$B479&lt;&gt;0,'2.报价结算清单'!C479&lt;&gt;0),'2.报价结算清单'!C479,"")</f>
        <v/>
      </c>
      <c r="D473" s="216" t="str">
        <f>IF(AND('2.报价结算清单'!$P479&gt;0,'2.报价结算清单'!$B479&lt;&gt;0,'2.报价结算清单'!D479&lt;&gt;0),'2.报价结算清单'!D479,"")</f>
        <v/>
      </c>
      <c r="E473" s="216" t="str">
        <f>IF(AND('2.报价结算清单'!$P479&gt;0,'2.报价结算清单'!$B479&lt;&gt;0,'2.报价结算清单'!E479&lt;&gt;0),'2.报价结算清单'!E479,"")</f>
        <v/>
      </c>
      <c r="F473" s="233" t="str">
        <f>_xlfn.IFNA(IF($A473="","",IF(VLOOKUP($A473,'3.框架内物料'!$A:$I,2,0)="","",VLOOKUP($A473,'3.框架内物料'!$A:$I,2,0))),"")</f>
        <v/>
      </c>
      <c r="G473" s="214" t="str">
        <f>IF(AND('2.报价结算清单'!$P479&gt;0,'2.报价结算清单'!$B479&lt;&gt;0,'2.报价结算清单'!H479&lt;&gt;0),'2.报价结算清单'!H479,"")</f>
        <v/>
      </c>
      <c r="H473" s="234" t="str">
        <f>IF(AND('2.报价结算清单'!$P479&gt;0,'2.报价结算清单'!$B479&lt;&gt;0,'2.报价结算清单'!$F479&lt;&gt;0),'2.报价结算清单'!J479,"")</f>
        <v/>
      </c>
      <c r="I473" s="233" t="str">
        <f>IF(AND('2.报价结算清单'!$P479&gt;0,'2.报价结算清单'!$B479&lt;&gt;0,'2.报价结算清单'!$F479&lt;&gt;0),'2.报价结算清单'!L479,"")</f>
        <v/>
      </c>
      <c r="J473" s="233" t="str">
        <f>IF(AND('2.报价结算清单'!$P479&gt;0,'2.报价结算清单'!$B479&lt;&gt;0,'2.报价结算清单'!I479&lt;&gt;0),'2.报价结算清单'!I479,"")</f>
        <v/>
      </c>
      <c r="K473" s="233" t="str">
        <f>IF(AND('2.报价结算清单'!$P479&gt;0,'2.报价结算清单'!$B479&lt;&gt;0,'2.报价结算清单'!$F479&lt;&gt;0),'2.报价结算清单'!N479,"")</f>
        <v/>
      </c>
      <c r="L473" s="233" t="str">
        <f>IF(AND('2.报价结算清单'!$P479&gt;0,'2.报价结算清单'!$B479&lt;&gt;0,'2.报价结算清单'!I479&lt;&gt;0),"天","")</f>
        <v/>
      </c>
      <c r="M473" s="236" t="str">
        <f t="shared" si="18"/>
        <v/>
      </c>
      <c r="N473" s="216" t="str">
        <f t="shared" si="19"/>
        <v/>
      </c>
      <c r="O473" s="216" t="str">
        <f>IF(AND('2.报价结算清单'!$P479&gt;0,'2.报价结算清单'!$B479&lt;&gt;0,'2.报价结算清单'!S479&lt;&gt;0),'2.报价结算清单'!S479,"")</f>
        <v/>
      </c>
      <c r="P473" s="216" t="str">
        <f>IF(AND('2.报价结算清单'!$P479&gt;0,'2.报价结算清单'!$B479&lt;&gt;0,'2.报价结算清单'!T479&lt;&gt;0),'2.报价结算清单'!T479,"")</f>
        <v/>
      </c>
      <c r="Q473" s="216" t="str">
        <f>IF(F473="",J473,VLOOKUP(F473,框架条目清单!A:K,4,FALSE))</f>
        <v/>
      </c>
      <c r="R473" s="237" t="str">
        <f>IF($A473="","",'2.报价结算清单'!$K$86)</f>
        <v/>
      </c>
      <c r="S473" s="236" t="str">
        <f>IF($A473="","",'2.报价结算清单'!$E$86)</f>
        <v/>
      </c>
      <c r="T473" s="216" t="str">
        <f>IF(F473="","",VLOOKUP(F473,框架条目清单!A:K,7,FALSE))</f>
        <v/>
      </c>
      <c r="U473" s="216" t="str">
        <f>IF(F473="","",VLOOKUP(F473,框架条目清单!A:K,8,FALSE))</f>
        <v/>
      </c>
      <c r="V473" s="216" t="str">
        <f>IF(F473="","",VLOOKUP(F473,框架条目清单!A:K,9,FALSE))</f>
        <v/>
      </c>
    </row>
    <row r="474" spans="1:22">
      <c r="A474" s="216" t="str">
        <f>IF(AND('2.报价结算清单'!$P480&gt;0,'2.报价结算清单'!$B480&lt;&gt;0,'2.报价结算清单'!$F480&lt;&gt;0),'2.报价结算清单'!$F480,"")</f>
        <v/>
      </c>
      <c r="B474" s="216" t="str">
        <f>_xlfn.IFNA(VLOOKUP(A474,'3.框架内物料'!$A:$I,3,0),A474)</f>
        <v/>
      </c>
      <c r="C474" s="216" t="str">
        <f>IF(AND('2.报价结算清单'!$P480&gt;0,'2.报价结算清单'!$B480&lt;&gt;0,'2.报价结算清单'!C480&lt;&gt;0),'2.报价结算清单'!C480,"")</f>
        <v/>
      </c>
      <c r="D474" s="216" t="str">
        <f>IF(AND('2.报价结算清单'!$P480&gt;0,'2.报价结算清单'!$B480&lt;&gt;0,'2.报价结算清单'!D480&lt;&gt;0),'2.报价结算清单'!D480,"")</f>
        <v/>
      </c>
      <c r="E474" s="216" t="str">
        <f>IF(AND('2.报价结算清单'!$P480&gt;0,'2.报价结算清单'!$B480&lt;&gt;0,'2.报价结算清单'!E480&lt;&gt;0),'2.报价结算清单'!E480,"")</f>
        <v/>
      </c>
      <c r="F474" s="233" t="str">
        <f>_xlfn.IFNA(IF($A474="","",IF(VLOOKUP($A474,'3.框架内物料'!$A:$I,2,0)="","",VLOOKUP($A474,'3.框架内物料'!$A:$I,2,0))),"")</f>
        <v/>
      </c>
      <c r="G474" s="214" t="str">
        <f>IF(AND('2.报价结算清单'!$P480&gt;0,'2.报价结算清单'!$B480&lt;&gt;0,'2.报价结算清单'!H480&lt;&gt;0),'2.报价结算清单'!H480,"")</f>
        <v/>
      </c>
      <c r="H474" s="234" t="str">
        <f>IF(AND('2.报价结算清单'!$P480&gt;0,'2.报价结算清单'!$B480&lt;&gt;0,'2.报价结算清单'!$F480&lt;&gt;0),'2.报价结算清单'!J480,"")</f>
        <v/>
      </c>
      <c r="I474" s="233" t="str">
        <f>IF(AND('2.报价结算清单'!$P480&gt;0,'2.报价结算清单'!$B480&lt;&gt;0,'2.报价结算清单'!$F480&lt;&gt;0),'2.报价结算清单'!L480,"")</f>
        <v/>
      </c>
      <c r="J474" s="233" t="str">
        <f>IF(AND('2.报价结算清单'!$P480&gt;0,'2.报价结算清单'!$B480&lt;&gt;0,'2.报价结算清单'!I480&lt;&gt;0),'2.报价结算清单'!I480,"")</f>
        <v/>
      </c>
      <c r="K474" s="233" t="str">
        <f>IF(AND('2.报价结算清单'!$P480&gt;0,'2.报价结算清单'!$B480&lt;&gt;0,'2.报价结算清单'!$F480&lt;&gt;0),'2.报价结算清单'!N480,"")</f>
        <v/>
      </c>
      <c r="L474" s="233" t="str">
        <f>IF(AND('2.报价结算清单'!$P480&gt;0,'2.报价结算清单'!$B480&lt;&gt;0,'2.报价结算清单'!I480&lt;&gt;0),"天","")</f>
        <v/>
      </c>
      <c r="M474" s="236" t="str">
        <f t="shared" si="18"/>
        <v/>
      </c>
      <c r="N474" s="216" t="str">
        <f t="shared" si="19"/>
        <v/>
      </c>
      <c r="O474" s="216" t="str">
        <f>IF(AND('2.报价结算清单'!$P480&gt;0,'2.报价结算清单'!$B480&lt;&gt;0,'2.报价结算清单'!S480&lt;&gt;0),'2.报价结算清单'!S480,"")</f>
        <v/>
      </c>
      <c r="P474" s="216" t="str">
        <f>IF(AND('2.报价结算清单'!$P480&gt;0,'2.报价结算清单'!$B480&lt;&gt;0,'2.报价结算清单'!T480&lt;&gt;0),'2.报价结算清单'!T480,"")</f>
        <v/>
      </c>
      <c r="Q474" s="216" t="str">
        <f>IF(F474="",J474,VLOOKUP(F474,框架条目清单!A:K,4,FALSE))</f>
        <v/>
      </c>
      <c r="R474" s="237" t="str">
        <f>IF($A474="","",'2.报价结算清单'!$K$86)</f>
        <v/>
      </c>
      <c r="S474" s="236" t="str">
        <f>IF($A474="","",'2.报价结算清单'!$E$86)</f>
        <v/>
      </c>
      <c r="T474" s="216" t="str">
        <f>IF(F474="","",VLOOKUP(F474,框架条目清单!A:K,7,FALSE))</f>
        <v/>
      </c>
      <c r="U474" s="216" t="str">
        <f>IF(F474="","",VLOOKUP(F474,框架条目清单!A:K,8,FALSE))</f>
        <v/>
      </c>
      <c r="V474" s="216" t="str">
        <f>IF(F474="","",VLOOKUP(F474,框架条目清单!A:K,9,FALSE))</f>
        <v/>
      </c>
    </row>
    <row r="475" spans="1:22">
      <c r="A475" s="216" t="str">
        <f>IF(AND('2.报价结算清单'!$P481&gt;0,'2.报价结算清单'!$B481&lt;&gt;0,'2.报价结算清单'!$F481&lt;&gt;0),'2.报价结算清单'!$F481,"")</f>
        <v/>
      </c>
      <c r="B475" s="216" t="str">
        <f>_xlfn.IFNA(VLOOKUP(A475,'3.框架内物料'!$A:$I,3,0),A475)</f>
        <v/>
      </c>
      <c r="C475" s="216" t="str">
        <f>IF(AND('2.报价结算清单'!$P481&gt;0,'2.报价结算清单'!$B481&lt;&gt;0,'2.报价结算清单'!C481&lt;&gt;0),'2.报价结算清单'!C481,"")</f>
        <v/>
      </c>
      <c r="D475" s="216" t="str">
        <f>IF(AND('2.报价结算清单'!$P481&gt;0,'2.报价结算清单'!$B481&lt;&gt;0,'2.报价结算清单'!D481&lt;&gt;0),'2.报价结算清单'!D481,"")</f>
        <v/>
      </c>
      <c r="E475" s="216" t="str">
        <f>IF(AND('2.报价结算清单'!$P481&gt;0,'2.报价结算清单'!$B481&lt;&gt;0,'2.报价结算清单'!E481&lt;&gt;0),'2.报价结算清单'!E481,"")</f>
        <v/>
      </c>
      <c r="F475" s="233" t="str">
        <f>_xlfn.IFNA(IF($A475="","",IF(VLOOKUP($A475,'3.框架内物料'!$A:$I,2,0)="","",VLOOKUP($A475,'3.框架内物料'!$A:$I,2,0))),"")</f>
        <v/>
      </c>
      <c r="G475" s="214" t="str">
        <f>IF(AND('2.报价结算清单'!$P481&gt;0,'2.报价结算清单'!$B481&lt;&gt;0,'2.报价结算清单'!H481&lt;&gt;0),'2.报价结算清单'!H481,"")</f>
        <v/>
      </c>
      <c r="H475" s="234" t="str">
        <f>IF(AND('2.报价结算清单'!$P481&gt;0,'2.报价结算清单'!$B481&lt;&gt;0,'2.报价结算清单'!$F481&lt;&gt;0),'2.报价结算清单'!J481,"")</f>
        <v/>
      </c>
      <c r="I475" s="233" t="str">
        <f>IF(AND('2.报价结算清单'!$P481&gt;0,'2.报价结算清单'!$B481&lt;&gt;0,'2.报价结算清单'!$F481&lt;&gt;0),'2.报价结算清单'!L481,"")</f>
        <v/>
      </c>
      <c r="J475" s="233" t="str">
        <f>IF(AND('2.报价结算清单'!$P481&gt;0,'2.报价结算清单'!$B481&lt;&gt;0,'2.报价结算清单'!I481&lt;&gt;0),'2.报价结算清单'!I481,"")</f>
        <v/>
      </c>
      <c r="K475" s="233" t="str">
        <f>IF(AND('2.报价结算清单'!$P481&gt;0,'2.报价结算清单'!$B481&lt;&gt;0,'2.报价结算清单'!$F481&lt;&gt;0),'2.报价结算清单'!N481,"")</f>
        <v/>
      </c>
      <c r="L475" s="233" t="str">
        <f>IF(AND('2.报价结算清单'!$P481&gt;0,'2.报价结算清单'!$B481&lt;&gt;0,'2.报价结算清单'!I481&lt;&gt;0),"天","")</f>
        <v/>
      </c>
      <c r="M475" s="236" t="str">
        <f t="shared" si="18"/>
        <v/>
      </c>
      <c r="N475" s="216" t="str">
        <f t="shared" si="19"/>
        <v/>
      </c>
      <c r="O475" s="216" t="str">
        <f>IF(AND('2.报价结算清单'!$P481&gt;0,'2.报价结算清单'!$B481&lt;&gt;0,'2.报价结算清单'!S481&lt;&gt;0),'2.报价结算清单'!S481,"")</f>
        <v/>
      </c>
      <c r="P475" s="216" t="str">
        <f>IF(AND('2.报价结算清单'!$P481&gt;0,'2.报价结算清单'!$B481&lt;&gt;0,'2.报价结算清单'!T481&lt;&gt;0),'2.报价结算清单'!T481,"")</f>
        <v/>
      </c>
      <c r="Q475" s="216" t="str">
        <f>IF(F475="",J475,VLOOKUP(F475,框架条目清单!A:K,4,FALSE))</f>
        <v/>
      </c>
      <c r="R475" s="237" t="str">
        <f>IF($A475="","",'2.报价结算清单'!$K$86)</f>
        <v/>
      </c>
      <c r="S475" s="236" t="str">
        <f>IF($A475="","",'2.报价结算清单'!$E$86)</f>
        <v/>
      </c>
      <c r="T475" s="216" t="str">
        <f>IF(F475="","",VLOOKUP(F475,框架条目清单!A:K,7,FALSE))</f>
        <v/>
      </c>
      <c r="U475" s="216" t="str">
        <f>IF(F475="","",VLOOKUP(F475,框架条目清单!A:K,8,FALSE))</f>
        <v/>
      </c>
      <c r="V475" s="216" t="str">
        <f>IF(F475="","",VLOOKUP(F475,框架条目清单!A:K,9,FALSE))</f>
        <v/>
      </c>
    </row>
    <row r="476" spans="1:22">
      <c r="A476" s="216" t="str">
        <f>IF(AND('2.报价结算清单'!$P482&gt;0,'2.报价结算清单'!$B482&lt;&gt;0,'2.报价结算清单'!$F482&lt;&gt;0),'2.报价结算清单'!$F482,"")</f>
        <v/>
      </c>
      <c r="B476" s="216" t="str">
        <f>_xlfn.IFNA(VLOOKUP(A476,'3.框架内物料'!$A:$I,3,0),A476)</f>
        <v/>
      </c>
      <c r="C476" s="216" t="str">
        <f>IF(AND('2.报价结算清单'!$P482&gt;0,'2.报价结算清单'!$B482&lt;&gt;0,'2.报价结算清单'!C482&lt;&gt;0),'2.报价结算清单'!C482,"")</f>
        <v/>
      </c>
      <c r="D476" s="216" t="str">
        <f>IF(AND('2.报价结算清单'!$P482&gt;0,'2.报价结算清单'!$B482&lt;&gt;0,'2.报价结算清单'!D482&lt;&gt;0),'2.报价结算清单'!D482,"")</f>
        <v/>
      </c>
      <c r="E476" s="216" t="str">
        <f>IF(AND('2.报价结算清单'!$P482&gt;0,'2.报价结算清单'!$B482&lt;&gt;0,'2.报价结算清单'!E482&lt;&gt;0),'2.报价结算清单'!E482,"")</f>
        <v/>
      </c>
      <c r="F476" s="233" t="str">
        <f>_xlfn.IFNA(IF($A476="","",IF(VLOOKUP($A476,'3.框架内物料'!$A:$I,2,0)="","",VLOOKUP($A476,'3.框架内物料'!$A:$I,2,0))),"")</f>
        <v/>
      </c>
      <c r="G476" s="214" t="str">
        <f>IF(AND('2.报价结算清单'!$P482&gt;0,'2.报价结算清单'!$B482&lt;&gt;0,'2.报价结算清单'!H482&lt;&gt;0),'2.报价结算清单'!H482,"")</f>
        <v/>
      </c>
      <c r="H476" s="234" t="str">
        <f>IF(AND('2.报价结算清单'!$P482&gt;0,'2.报价结算清单'!$B482&lt;&gt;0,'2.报价结算清单'!$F482&lt;&gt;0),'2.报价结算清单'!J482,"")</f>
        <v/>
      </c>
      <c r="I476" s="233" t="str">
        <f>IF(AND('2.报价结算清单'!$P482&gt;0,'2.报价结算清单'!$B482&lt;&gt;0,'2.报价结算清单'!$F482&lt;&gt;0),'2.报价结算清单'!L482,"")</f>
        <v/>
      </c>
      <c r="J476" s="233" t="str">
        <f>IF(AND('2.报价结算清单'!$P482&gt;0,'2.报价结算清单'!$B482&lt;&gt;0,'2.报价结算清单'!I482&lt;&gt;0),'2.报价结算清单'!I482,"")</f>
        <v/>
      </c>
      <c r="K476" s="233" t="str">
        <f>IF(AND('2.报价结算清单'!$P482&gt;0,'2.报价结算清单'!$B482&lt;&gt;0,'2.报价结算清单'!$F482&lt;&gt;0),'2.报价结算清单'!N482,"")</f>
        <v/>
      </c>
      <c r="L476" s="233" t="str">
        <f>IF(AND('2.报价结算清单'!$P482&gt;0,'2.报价结算清单'!$B482&lt;&gt;0,'2.报价结算清单'!I482&lt;&gt;0),"天","")</f>
        <v/>
      </c>
      <c r="M476" s="236" t="str">
        <f t="shared" si="18"/>
        <v/>
      </c>
      <c r="N476" s="216" t="str">
        <f t="shared" si="19"/>
        <v/>
      </c>
      <c r="O476" s="216" t="str">
        <f>IF(AND('2.报价结算清单'!$P482&gt;0,'2.报价结算清单'!$B482&lt;&gt;0,'2.报价结算清单'!S482&lt;&gt;0),'2.报价结算清单'!S482,"")</f>
        <v/>
      </c>
      <c r="P476" s="216" t="str">
        <f>IF(AND('2.报价结算清单'!$P482&gt;0,'2.报价结算清单'!$B482&lt;&gt;0,'2.报价结算清单'!T482&lt;&gt;0),'2.报价结算清单'!T482,"")</f>
        <v/>
      </c>
      <c r="Q476" s="216" t="str">
        <f>IF(F476="",J476,VLOOKUP(F476,框架条目清单!A:K,4,FALSE))</f>
        <v/>
      </c>
      <c r="R476" s="237" t="str">
        <f>IF($A476="","",'2.报价结算清单'!$K$86)</f>
        <v/>
      </c>
      <c r="S476" s="236" t="str">
        <f>IF($A476="","",'2.报价结算清单'!$E$86)</f>
        <v/>
      </c>
      <c r="T476" s="216" t="str">
        <f>IF(F476="","",VLOOKUP(F476,框架条目清单!A:K,7,FALSE))</f>
        <v/>
      </c>
      <c r="U476" s="216" t="str">
        <f>IF(F476="","",VLOOKUP(F476,框架条目清单!A:K,8,FALSE))</f>
        <v/>
      </c>
      <c r="V476" s="216" t="str">
        <f>IF(F476="","",VLOOKUP(F476,框架条目清单!A:K,9,FALSE))</f>
        <v/>
      </c>
    </row>
    <row r="477" spans="1:22">
      <c r="A477" s="216" t="str">
        <f>IF(AND('2.报价结算清单'!$P483&gt;0,'2.报价结算清单'!$B483&lt;&gt;0,'2.报价结算清单'!$F483&lt;&gt;0),'2.报价结算清单'!$F483,"")</f>
        <v/>
      </c>
      <c r="B477" s="216" t="str">
        <f>_xlfn.IFNA(VLOOKUP(A477,'3.框架内物料'!$A:$I,3,0),A477)</f>
        <v/>
      </c>
      <c r="C477" s="216" t="str">
        <f>IF(AND('2.报价结算清单'!$P483&gt;0,'2.报价结算清单'!$B483&lt;&gt;0,'2.报价结算清单'!C483&lt;&gt;0),'2.报价结算清单'!C483,"")</f>
        <v/>
      </c>
      <c r="D477" s="216" t="str">
        <f>IF(AND('2.报价结算清单'!$P483&gt;0,'2.报价结算清单'!$B483&lt;&gt;0,'2.报价结算清单'!D483&lt;&gt;0),'2.报价结算清单'!D483,"")</f>
        <v/>
      </c>
      <c r="E477" s="216" t="str">
        <f>IF(AND('2.报价结算清单'!$P483&gt;0,'2.报价结算清单'!$B483&lt;&gt;0,'2.报价结算清单'!E483&lt;&gt;0),'2.报价结算清单'!E483,"")</f>
        <v/>
      </c>
      <c r="F477" s="233" t="str">
        <f>_xlfn.IFNA(IF($A477="","",IF(VLOOKUP($A477,'3.框架内物料'!$A:$I,2,0)="","",VLOOKUP($A477,'3.框架内物料'!$A:$I,2,0))),"")</f>
        <v/>
      </c>
      <c r="G477" s="214" t="str">
        <f>IF(AND('2.报价结算清单'!$P483&gt;0,'2.报价结算清单'!$B483&lt;&gt;0,'2.报价结算清单'!H483&lt;&gt;0),'2.报价结算清单'!H483,"")</f>
        <v/>
      </c>
      <c r="H477" s="234" t="str">
        <f>IF(AND('2.报价结算清单'!$P483&gt;0,'2.报价结算清单'!$B483&lt;&gt;0,'2.报价结算清单'!$F483&lt;&gt;0),'2.报价结算清单'!J483,"")</f>
        <v/>
      </c>
      <c r="I477" s="233" t="str">
        <f>IF(AND('2.报价结算清单'!$P483&gt;0,'2.报价结算清单'!$B483&lt;&gt;0,'2.报价结算清单'!$F483&lt;&gt;0),'2.报价结算清单'!L483,"")</f>
        <v/>
      </c>
      <c r="J477" s="233" t="str">
        <f>IF(AND('2.报价结算清单'!$P483&gt;0,'2.报价结算清单'!$B483&lt;&gt;0,'2.报价结算清单'!I483&lt;&gt;0),'2.报价结算清单'!I483,"")</f>
        <v/>
      </c>
      <c r="K477" s="233" t="str">
        <f>IF(AND('2.报价结算清单'!$P483&gt;0,'2.报价结算清单'!$B483&lt;&gt;0,'2.报价结算清单'!$F483&lt;&gt;0),'2.报价结算清单'!N483,"")</f>
        <v/>
      </c>
      <c r="L477" s="233" t="str">
        <f>IF(AND('2.报价结算清单'!$P483&gt;0,'2.报价结算清单'!$B483&lt;&gt;0,'2.报价结算清单'!I483&lt;&gt;0),"天","")</f>
        <v/>
      </c>
      <c r="M477" s="236" t="str">
        <f t="shared" si="18"/>
        <v/>
      </c>
      <c r="N477" s="216" t="str">
        <f t="shared" si="19"/>
        <v/>
      </c>
      <c r="O477" s="216" t="str">
        <f>IF(AND('2.报价结算清单'!$P483&gt;0,'2.报价结算清单'!$B483&lt;&gt;0,'2.报价结算清单'!S483&lt;&gt;0),'2.报价结算清单'!S483,"")</f>
        <v/>
      </c>
      <c r="P477" s="216" t="str">
        <f>IF(AND('2.报价结算清单'!$P483&gt;0,'2.报价结算清单'!$B483&lt;&gt;0,'2.报价结算清单'!T483&lt;&gt;0),'2.报价结算清单'!T483,"")</f>
        <v/>
      </c>
      <c r="Q477" s="216" t="str">
        <f>IF(F477="",J477,VLOOKUP(F477,框架条目清单!A:K,4,FALSE))</f>
        <v/>
      </c>
      <c r="R477" s="237" t="str">
        <f>IF($A477="","",'2.报价结算清单'!$K$86)</f>
        <v/>
      </c>
      <c r="S477" s="236" t="str">
        <f>IF($A477="","",'2.报价结算清单'!$E$86)</f>
        <v/>
      </c>
      <c r="T477" s="216" t="str">
        <f>IF(F477="","",VLOOKUP(F477,框架条目清单!A:K,7,FALSE))</f>
        <v/>
      </c>
      <c r="U477" s="216" t="str">
        <f>IF(F477="","",VLOOKUP(F477,框架条目清单!A:K,8,FALSE))</f>
        <v/>
      </c>
      <c r="V477" s="216" t="str">
        <f>IF(F477="","",VLOOKUP(F477,框架条目清单!A:K,9,FALSE))</f>
        <v/>
      </c>
    </row>
    <row r="478" spans="1:22">
      <c r="A478" s="216" t="str">
        <f>IF(AND('2.报价结算清单'!$P484&gt;0,'2.报价结算清单'!$B484&lt;&gt;0,'2.报价结算清单'!$F484&lt;&gt;0),'2.报价结算清单'!$F484,"")</f>
        <v/>
      </c>
      <c r="B478" s="216" t="str">
        <f>_xlfn.IFNA(VLOOKUP(A478,'3.框架内物料'!$A:$I,3,0),A478)</f>
        <v/>
      </c>
      <c r="C478" s="216" t="str">
        <f>IF(AND('2.报价结算清单'!$P484&gt;0,'2.报价结算清单'!$B484&lt;&gt;0,'2.报价结算清单'!C484&lt;&gt;0),'2.报价结算清单'!C484,"")</f>
        <v/>
      </c>
      <c r="D478" s="216" t="str">
        <f>IF(AND('2.报价结算清单'!$P484&gt;0,'2.报价结算清单'!$B484&lt;&gt;0,'2.报价结算清单'!D484&lt;&gt;0),'2.报价结算清单'!D484,"")</f>
        <v/>
      </c>
      <c r="E478" s="216" t="str">
        <f>IF(AND('2.报价结算清单'!$P484&gt;0,'2.报价结算清单'!$B484&lt;&gt;0,'2.报价结算清单'!E484&lt;&gt;0),'2.报价结算清单'!E484,"")</f>
        <v/>
      </c>
      <c r="F478" s="233" t="str">
        <f>_xlfn.IFNA(IF($A478="","",IF(VLOOKUP($A478,'3.框架内物料'!$A:$I,2,0)="","",VLOOKUP($A478,'3.框架内物料'!$A:$I,2,0))),"")</f>
        <v/>
      </c>
      <c r="G478" s="214" t="str">
        <f>IF(AND('2.报价结算清单'!$P484&gt;0,'2.报价结算清单'!$B484&lt;&gt;0,'2.报价结算清单'!H484&lt;&gt;0),'2.报价结算清单'!H484,"")</f>
        <v/>
      </c>
      <c r="H478" s="234" t="str">
        <f>IF(AND('2.报价结算清单'!$P484&gt;0,'2.报价结算清单'!$B484&lt;&gt;0,'2.报价结算清单'!$F484&lt;&gt;0),'2.报价结算清单'!J484,"")</f>
        <v/>
      </c>
      <c r="I478" s="233" t="str">
        <f>IF(AND('2.报价结算清单'!$P484&gt;0,'2.报价结算清单'!$B484&lt;&gt;0,'2.报价结算清单'!$F484&lt;&gt;0),'2.报价结算清单'!L484,"")</f>
        <v/>
      </c>
      <c r="J478" s="233" t="str">
        <f>IF(AND('2.报价结算清单'!$P484&gt;0,'2.报价结算清单'!$B484&lt;&gt;0,'2.报价结算清单'!I484&lt;&gt;0),'2.报价结算清单'!I484,"")</f>
        <v/>
      </c>
      <c r="K478" s="233" t="str">
        <f>IF(AND('2.报价结算清单'!$P484&gt;0,'2.报价结算清单'!$B484&lt;&gt;0,'2.报价结算清单'!$F484&lt;&gt;0),'2.报价结算清单'!N484,"")</f>
        <v/>
      </c>
      <c r="L478" s="233" t="str">
        <f>IF(AND('2.报价结算清单'!$P484&gt;0,'2.报价结算清单'!$B484&lt;&gt;0,'2.报价结算清单'!I484&lt;&gt;0),"天","")</f>
        <v/>
      </c>
      <c r="M478" s="236" t="str">
        <f t="shared" si="18"/>
        <v/>
      </c>
      <c r="N478" s="216" t="str">
        <f t="shared" si="19"/>
        <v/>
      </c>
      <c r="O478" s="216" t="str">
        <f>IF(AND('2.报价结算清单'!$P484&gt;0,'2.报价结算清单'!$B484&lt;&gt;0,'2.报价结算清单'!S484&lt;&gt;0),'2.报价结算清单'!S484,"")</f>
        <v/>
      </c>
      <c r="P478" s="216" t="str">
        <f>IF(AND('2.报价结算清单'!$P484&gt;0,'2.报价结算清单'!$B484&lt;&gt;0,'2.报价结算清单'!T484&lt;&gt;0),'2.报价结算清单'!T484,"")</f>
        <v/>
      </c>
      <c r="Q478" s="216" t="str">
        <f>IF(F478="",J478,VLOOKUP(F478,框架条目清单!A:K,4,FALSE))</f>
        <v/>
      </c>
      <c r="R478" s="237" t="str">
        <f>IF($A478="","",'2.报价结算清单'!$K$86)</f>
        <v/>
      </c>
      <c r="S478" s="236" t="str">
        <f>IF($A478="","",'2.报价结算清单'!$E$86)</f>
        <v/>
      </c>
      <c r="T478" s="216" t="str">
        <f>IF(F478="","",VLOOKUP(F478,框架条目清单!A:K,7,FALSE))</f>
        <v/>
      </c>
      <c r="U478" s="216" t="str">
        <f>IF(F478="","",VLOOKUP(F478,框架条目清单!A:K,8,FALSE))</f>
        <v/>
      </c>
      <c r="V478" s="216" t="str">
        <f>IF(F478="","",VLOOKUP(F478,框架条目清单!A:K,9,FALSE))</f>
        <v/>
      </c>
    </row>
    <row r="479" spans="1:22">
      <c r="A479" s="216" t="str">
        <f>IF(AND('2.报价结算清单'!$P485&gt;0,'2.报价结算清单'!$B485&lt;&gt;0,'2.报价结算清单'!$F485&lt;&gt;0),'2.报价结算清单'!$F485,"")</f>
        <v/>
      </c>
      <c r="B479" s="216" t="str">
        <f>_xlfn.IFNA(VLOOKUP(A479,'3.框架内物料'!$A:$I,3,0),A479)</f>
        <v/>
      </c>
      <c r="C479" s="216" t="str">
        <f>IF(AND('2.报价结算清单'!$P485&gt;0,'2.报价结算清单'!$B485&lt;&gt;0,'2.报价结算清单'!C485&lt;&gt;0),'2.报价结算清单'!C485,"")</f>
        <v/>
      </c>
      <c r="D479" s="216" t="str">
        <f>IF(AND('2.报价结算清单'!$P485&gt;0,'2.报价结算清单'!$B485&lt;&gt;0,'2.报价结算清单'!D485&lt;&gt;0),'2.报价结算清单'!D485,"")</f>
        <v/>
      </c>
      <c r="E479" s="216" t="str">
        <f>IF(AND('2.报价结算清单'!$P485&gt;0,'2.报价结算清单'!$B485&lt;&gt;0,'2.报价结算清单'!E485&lt;&gt;0),'2.报价结算清单'!E485,"")</f>
        <v/>
      </c>
      <c r="F479" s="233" t="str">
        <f>_xlfn.IFNA(IF($A479="","",IF(VLOOKUP($A479,'3.框架内物料'!$A:$I,2,0)="","",VLOOKUP($A479,'3.框架内物料'!$A:$I,2,0))),"")</f>
        <v/>
      </c>
      <c r="G479" s="214" t="str">
        <f>IF(AND('2.报价结算清单'!$P485&gt;0,'2.报价结算清单'!$B485&lt;&gt;0,'2.报价结算清单'!H485&lt;&gt;0),'2.报价结算清单'!H485,"")</f>
        <v/>
      </c>
      <c r="H479" s="234" t="str">
        <f>IF(AND('2.报价结算清单'!$P485&gt;0,'2.报价结算清单'!$B485&lt;&gt;0,'2.报价结算清单'!$F485&lt;&gt;0),'2.报价结算清单'!J485,"")</f>
        <v/>
      </c>
      <c r="I479" s="233" t="str">
        <f>IF(AND('2.报价结算清单'!$P485&gt;0,'2.报价结算清单'!$B485&lt;&gt;0,'2.报价结算清单'!$F485&lt;&gt;0),'2.报价结算清单'!L485,"")</f>
        <v/>
      </c>
      <c r="J479" s="233" t="str">
        <f>IF(AND('2.报价结算清单'!$P485&gt;0,'2.报价结算清单'!$B485&lt;&gt;0,'2.报价结算清单'!I485&lt;&gt;0),'2.报价结算清单'!I485,"")</f>
        <v/>
      </c>
      <c r="K479" s="233" t="str">
        <f>IF(AND('2.报价结算清单'!$P485&gt;0,'2.报价结算清单'!$B485&lt;&gt;0,'2.报价结算清单'!$F485&lt;&gt;0),'2.报价结算清单'!N485,"")</f>
        <v/>
      </c>
      <c r="L479" s="233" t="str">
        <f>IF(AND('2.报价结算清单'!$P485&gt;0,'2.报价结算清单'!$B485&lt;&gt;0,'2.报价结算清单'!I485&lt;&gt;0),"天","")</f>
        <v/>
      </c>
      <c r="M479" s="236" t="str">
        <f t="shared" si="18"/>
        <v/>
      </c>
      <c r="N479" s="216" t="str">
        <f t="shared" si="19"/>
        <v/>
      </c>
      <c r="O479" s="216" t="str">
        <f>IF(AND('2.报价结算清单'!$P485&gt;0,'2.报价结算清单'!$B485&lt;&gt;0,'2.报价结算清单'!S485&lt;&gt;0),'2.报价结算清单'!S485,"")</f>
        <v/>
      </c>
      <c r="P479" s="216" t="str">
        <f>IF(AND('2.报价结算清单'!$P485&gt;0,'2.报价结算清单'!$B485&lt;&gt;0,'2.报价结算清单'!T485&lt;&gt;0),'2.报价结算清单'!T485,"")</f>
        <v/>
      </c>
      <c r="Q479" s="216" t="str">
        <f>IF(F479="",J479,VLOOKUP(F479,框架条目清单!A:K,4,FALSE))</f>
        <v/>
      </c>
      <c r="R479" s="237" t="str">
        <f>IF($A479="","",'2.报价结算清单'!$K$86)</f>
        <v/>
      </c>
      <c r="S479" s="236" t="str">
        <f>IF($A479="","",'2.报价结算清单'!$E$86)</f>
        <v/>
      </c>
      <c r="T479" s="216" t="str">
        <f>IF(F479="","",VLOOKUP(F479,框架条目清单!A:K,7,FALSE))</f>
        <v/>
      </c>
      <c r="U479" s="216" t="str">
        <f>IF(F479="","",VLOOKUP(F479,框架条目清单!A:K,8,FALSE))</f>
        <v/>
      </c>
      <c r="V479" s="216" t="str">
        <f>IF(F479="","",VLOOKUP(F479,框架条目清单!A:K,9,FALSE))</f>
        <v/>
      </c>
    </row>
    <row r="480" spans="1:22">
      <c r="A480" s="216" t="str">
        <f>IF(AND('2.报价结算清单'!$P486&gt;0,'2.报价结算清单'!$B486&lt;&gt;0,'2.报价结算清单'!$F486&lt;&gt;0),'2.报价结算清单'!$F486,"")</f>
        <v/>
      </c>
      <c r="B480" s="216" t="str">
        <f>_xlfn.IFNA(VLOOKUP(A480,'3.框架内物料'!$A:$I,3,0),A480)</f>
        <v/>
      </c>
      <c r="C480" s="216" t="str">
        <f>IF(AND('2.报价结算清单'!$P486&gt;0,'2.报价结算清单'!$B486&lt;&gt;0,'2.报价结算清单'!C486&lt;&gt;0),'2.报价结算清单'!C486,"")</f>
        <v/>
      </c>
      <c r="D480" s="216" t="str">
        <f>IF(AND('2.报价结算清单'!$P486&gt;0,'2.报价结算清单'!$B486&lt;&gt;0,'2.报价结算清单'!D486&lt;&gt;0),'2.报价结算清单'!D486,"")</f>
        <v/>
      </c>
      <c r="E480" s="216" t="str">
        <f>IF(AND('2.报价结算清单'!$P486&gt;0,'2.报价结算清单'!$B486&lt;&gt;0,'2.报价结算清单'!E486&lt;&gt;0),'2.报价结算清单'!E486,"")</f>
        <v/>
      </c>
      <c r="F480" s="233" t="str">
        <f>_xlfn.IFNA(IF($A480="","",IF(VLOOKUP($A480,'3.框架内物料'!$A:$I,2,0)="","",VLOOKUP($A480,'3.框架内物料'!$A:$I,2,0))),"")</f>
        <v/>
      </c>
      <c r="G480" s="214" t="str">
        <f>IF(AND('2.报价结算清单'!$P486&gt;0,'2.报价结算清单'!$B486&lt;&gt;0,'2.报价结算清单'!H486&lt;&gt;0),'2.报价结算清单'!H486,"")</f>
        <v/>
      </c>
      <c r="H480" s="234" t="str">
        <f>IF(AND('2.报价结算清单'!$P486&gt;0,'2.报价结算清单'!$B486&lt;&gt;0,'2.报价结算清单'!$F486&lt;&gt;0),'2.报价结算清单'!J486,"")</f>
        <v/>
      </c>
      <c r="I480" s="233" t="str">
        <f>IF(AND('2.报价结算清单'!$P486&gt;0,'2.报价结算清单'!$B486&lt;&gt;0,'2.报价结算清单'!$F486&lt;&gt;0),'2.报价结算清单'!L486,"")</f>
        <v/>
      </c>
      <c r="J480" s="233" t="str">
        <f>IF(AND('2.报价结算清单'!$P486&gt;0,'2.报价结算清单'!$B486&lt;&gt;0,'2.报价结算清单'!I486&lt;&gt;0),'2.报价结算清单'!I486,"")</f>
        <v/>
      </c>
      <c r="K480" s="233" t="str">
        <f>IF(AND('2.报价结算清单'!$P486&gt;0,'2.报价结算清单'!$B486&lt;&gt;0,'2.报价结算清单'!$F486&lt;&gt;0),'2.报价结算清单'!N486,"")</f>
        <v/>
      </c>
      <c r="L480" s="233" t="str">
        <f>IF(AND('2.报价结算清单'!$P486&gt;0,'2.报价结算清单'!$B486&lt;&gt;0,'2.报价结算清单'!I486&lt;&gt;0),"天","")</f>
        <v/>
      </c>
      <c r="M480" s="236" t="str">
        <f t="shared" si="18"/>
        <v/>
      </c>
      <c r="N480" s="216" t="str">
        <f t="shared" si="19"/>
        <v/>
      </c>
      <c r="O480" s="216" t="str">
        <f>IF(AND('2.报价结算清单'!$P486&gt;0,'2.报价结算清单'!$B486&lt;&gt;0,'2.报价结算清单'!S486&lt;&gt;0),'2.报价结算清单'!S486,"")</f>
        <v/>
      </c>
      <c r="P480" s="216" t="str">
        <f>IF(AND('2.报价结算清单'!$P486&gt;0,'2.报价结算清单'!$B486&lt;&gt;0,'2.报价结算清单'!T486&lt;&gt;0),'2.报价结算清单'!T486,"")</f>
        <v/>
      </c>
      <c r="Q480" s="216" t="str">
        <f>IF(F480="",J480,VLOOKUP(F480,框架条目清单!A:K,4,FALSE))</f>
        <v/>
      </c>
      <c r="R480" s="237" t="str">
        <f>IF($A480="","",'2.报价结算清单'!$K$86)</f>
        <v/>
      </c>
      <c r="S480" s="236" t="str">
        <f>IF($A480="","",'2.报价结算清单'!$E$86)</f>
        <v/>
      </c>
      <c r="T480" s="216" t="str">
        <f>IF(F480="","",VLOOKUP(F480,框架条目清单!A:K,7,FALSE))</f>
        <v/>
      </c>
      <c r="U480" s="216" t="str">
        <f>IF(F480="","",VLOOKUP(F480,框架条目清单!A:K,8,FALSE))</f>
        <v/>
      </c>
      <c r="V480" s="216" t="str">
        <f>IF(F480="","",VLOOKUP(F480,框架条目清单!A:K,9,FALSE))</f>
        <v/>
      </c>
    </row>
    <row r="481" spans="1:22">
      <c r="A481" s="216" t="str">
        <f>IF(AND('2.报价结算清单'!$P487&gt;0,'2.报价结算清单'!$B487&lt;&gt;0,'2.报价结算清单'!$F487&lt;&gt;0),'2.报价结算清单'!$F487,"")</f>
        <v/>
      </c>
      <c r="B481" s="216" t="str">
        <f>_xlfn.IFNA(VLOOKUP(A481,'3.框架内物料'!$A:$I,3,0),A481)</f>
        <v/>
      </c>
      <c r="C481" s="216" t="str">
        <f>IF(AND('2.报价结算清单'!$P487&gt;0,'2.报价结算清单'!$B487&lt;&gt;0,'2.报价结算清单'!C487&lt;&gt;0),'2.报价结算清单'!C487,"")</f>
        <v/>
      </c>
      <c r="D481" s="216" t="str">
        <f>IF(AND('2.报价结算清单'!$P487&gt;0,'2.报价结算清单'!$B487&lt;&gt;0,'2.报价结算清单'!D487&lt;&gt;0),'2.报价结算清单'!D487,"")</f>
        <v/>
      </c>
      <c r="E481" s="216" t="str">
        <f>IF(AND('2.报价结算清单'!$P487&gt;0,'2.报价结算清单'!$B487&lt;&gt;0,'2.报价结算清单'!E487&lt;&gt;0),'2.报价结算清单'!E487,"")</f>
        <v/>
      </c>
      <c r="F481" s="233" t="str">
        <f>_xlfn.IFNA(IF($A481="","",IF(VLOOKUP($A481,'3.框架内物料'!$A:$I,2,0)="","",VLOOKUP($A481,'3.框架内物料'!$A:$I,2,0))),"")</f>
        <v/>
      </c>
      <c r="G481" s="214" t="str">
        <f>IF(AND('2.报价结算清单'!$P487&gt;0,'2.报价结算清单'!$B487&lt;&gt;0,'2.报价结算清单'!H487&lt;&gt;0),'2.报价结算清单'!H487,"")</f>
        <v/>
      </c>
      <c r="H481" s="234" t="str">
        <f>IF(AND('2.报价结算清单'!$P487&gt;0,'2.报价结算清单'!$B487&lt;&gt;0,'2.报价结算清单'!$F487&lt;&gt;0),'2.报价结算清单'!J487,"")</f>
        <v/>
      </c>
      <c r="I481" s="233" t="str">
        <f>IF(AND('2.报价结算清单'!$P487&gt;0,'2.报价结算清单'!$B487&lt;&gt;0,'2.报价结算清单'!$F487&lt;&gt;0),'2.报价结算清单'!L487,"")</f>
        <v/>
      </c>
      <c r="J481" s="233" t="str">
        <f>IF(AND('2.报价结算清单'!$P487&gt;0,'2.报价结算清单'!$B487&lt;&gt;0,'2.报价结算清单'!I487&lt;&gt;0),'2.报价结算清单'!I487,"")</f>
        <v/>
      </c>
      <c r="K481" s="233" t="str">
        <f>IF(AND('2.报价结算清单'!$P487&gt;0,'2.报价结算清单'!$B487&lt;&gt;0,'2.报价结算清单'!$F487&lt;&gt;0),'2.报价结算清单'!N487,"")</f>
        <v/>
      </c>
      <c r="L481" s="233" t="str">
        <f>IF(AND('2.报价结算清单'!$P487&gt;0,'2.报价结算清单'!$B487&lt;&gt;0,'2.报价结算清单'!I487&lt;&gt;0),"天","")</f>
        <v/>
      </c>
      <c r="M481" s="236" t="str">
        <f t="shared" si="18"/>
        <v/>
      </c>
      <c r="N481" s="216" t="str">
        <f t="shared" si="19"/>
        <v/>
      </c>
      <c r="O481" s="216" t="str">
        <f>IF(AND('2.报价结算清单'!$P487&gt;0,'2.报价结算清单'!$B487&lt;&gt;0,'2.报价结算清单'!S487&lt;&gt;0),'2.报价结算清单'!S487,"")</f>
        <v/>
      </c>
      <c r="P481" s="216" t="str">
        <f>IF(AND('2.报价结算清单'!$P487&gt;0,'2.报价结算清单'!$B487&lt;&gt;0,'2.报价结算清单'!T487&lt;&gt;0),'2.报价结算清单'!T487,"")</f>
        <v/>
      </c>
      <c r="Q481" s="216" t="str">
        <f>IF(F481="",J481,VLOOKUP(F481,框架条目清单!A:K,4,FALSE))</f>
        <v/>
      </c>
      <c r="R481" s="237" t="str">
        <f>IF($A481="","",'2.报价结算清单'!$K$86)</f>
        <v/>
      </c>
      <c r="S481" s="236" t="str">
        <f>IF($A481="","",'2.报价结算清单'!$E$86)</f>
        <v/>
      </c>
      <c r="T481" s="216" t="str">
        <f>IF(F481="","",VLOOKUP(F481,框架条目清单!A:K,7,FALSE))</f>
        <v/>
      </c>
      <c r="U481" s="216" t="str">
        <f>IF(F481="","",VLOOKUP(F481,框架条目清单!A:K,8,FALSE))</f>
        <v/>
      </c>
      <c r="V481" s="216" t="str">
        <f>IF(F481="","",VLOOKUP(F481,框架条目清单!A:K,9,FALSE))</f>
        <v/>
      </c>
    </row>
    <row r="482" spans="1:22">
      <c r="A482" s="216" t="str">
        <f>IF(AND('2.报价结算清单'!$P488&gt;0,'2.报价结算清单'!$B488&lt;&gt;0,'2.报价结算清单'!$F488&lt;&gt;0),'2.报价结算清单'!$F488,"")</f>
        <v/>
      </c>
      <c r="B482" s="216" t="str">
        <f>_xlfn.IFNA(VLOOKUP(A482,'3.框架内物料'!$A:$I,3,0),A482)</f>
        <v/>
      </c>
      <c r="C482" s="216" t="str">
        <f>IF(AND('2.报价结算清单'!$P488&gt;0,'2.报价结算清单'!$B488&lt;&gt;0,'2.报价结算清单'!C488&lt;&gt;0),'2.报价结算清单'!C488,"")</f>
        <v/>
      </c>
      <c r="D482" s="216" t="str">
        <f>IF(AND('2.报价结算清单'!$P488&gt;0,'2.报价结算清单'!$B488&lt;&gt;0,'2.报价结算清单'!D488&lt;&gt;0),'2.报价结算清单'!D488,"")</f>
        <v/>
      </c>
      <c r="E482" s="216" t="str">
        <f>IF(AND('2.报价结算清单'!$P488&gt;0,'2.报价结算清单'!$B488&lt;&gt;0,'2.报价结算清单'!E488&lt;&gt;0),'2.报价结算清单'!E488,"")</f>
        <v/>
      </c>
      <c r="F482" s="233" t="str">
        <f>_xlfn.IFNA(IF($A482="","",IF(VLOOKUP($A482,'3.框架内物料'!$A:$I,2,0)="","",VLOOKUP($A482,'3.框架内物料'!$A:$I,2,0))),"")</f>
        <v/>
      </c>
      <c r="G482" s="214" t="str">
        <f>IF(AND('2.报价结算清单'!$P488&gt;0,'2.报价结算清单'!$B488&lt;&gt;0,'2.报价结算清单'!H488&lt;&gt;0),'2.报价结算清单'!H488,"")</f>
        <v/>
      </c>
      <c r="H482" s="234" t="str">
        <f>IF(AND('2.报价结算清单'!$P488&gt;0,'2.报价结算清单'!$B488&lt;&gt;0,'2.报价结算清单'!$F488&lt;&gt;0),'2.报价结算清单'!J488,"")</f>
        <v/>
      </c>
      <c r="I482" s="233" t="str">
        <f>IF(AND('2.报价结算清单'!$P488&gt;0,'2.报价结算清单'!$B488&lt;&gt;0,'2.报价结算清单'!$F488&lt;&gt;0),'2.报价结算清单'!L488,"")</f>
        <v/>
      </c>
      <c r="J482" s="233" t="str">
        <f>IF(AND('2.报价结算清单'!$P488&gt;0,'2.报价结算清单'!$B488&lt;&gt;0,'2.报价结算清单'!I488&lt;&gt;0),'2.报价结算清单'!I488,"")</f>
        <v/>
      </c>
      <c r="K482" s="233" t="str">
        <f>IF(AND('2.报价结算清单'!$P488&gt;0,'2.报价结算清单'!$B488&lt;&gt;0,'2.报价结算清单'!$F488&lt;&gt;0),'2.报价结算清单'!N488,"")</f>
        <v/>
      </c>
      <c r="L482" s="233" t="str">
        <f>IF(AND('2.报价结算清单'!$P488&gt;0,'2.报价结算清单'!$B488&lt;&gt;0,'2.报价结算清单'!I488&lt;&gt;0),"天","")</f>
        <v/>
      </c>
      <c r="M482" s="236" t="str">
        <f t="shared" si="18"/>
        <v/>
      </c>
      <c r="N482" s="216" t="str">
        <f t="shared" si="19"/>
        <v/>
      </c>
      <c r="O482" s="216" t="str">
        <f>IF(AND('2.报价结算清单'!$P488&gt;0,'2.报价结算清单'!$B488&lt;&gt;0,'2.报价结算清单'!S488&lt;&gt;0),'2.报价结算清单'!S488,"")</f>
        <v/>
      </c>
      <c r="P482" s="216" t="str">
        <f>IF(AND('2.报价结算清单'!$P488&gt;0,'2.报价结算清单'!$B488&lt;&gt;0,'2.报价结算清单'!T488&lt;&gt;0),'2.报价结算清单'!T488,"")</f>
        <v/>
      </c>
      <c r="Q482" s="216" t="str">
        <f>IF(F482="",J482,VLOOKUP(F482,框架条目清单!A:K,4,FALSE))</f>
        <v/>
      </c>
      <c r="R482" s="237" t="str">
        <f>IF($A482="","",'2.报价结算清单'!$K$86)</f>
        <v/>
      </c>
      <c r="S482" s="236" t="str">
        <f>IF($A482="","",'2.报价结算清单'!$E$86)</f>
        <v/>
      </c>
      <c r="T482" s="216" t="str">
        <f>IF(F482="","",VLOOKUP(F482,框架条目清单!A:K,7,FALSE))</f>
        <v/>
      </c>
      <c r="U482" s="216" t="str">
        <f>IF(F482="","",VLOOKUP(F482,框架条目清单!A:K,8,FALSE))</f>
        <v/>
      </c>
      <c r="V482" s="216" t="str">
        <f>IF(F482="","",VLOOKUP(F482,框架条目清单!A:K,9,FALSE))</f>
        <v/>
      </c>
    </row>
    <row r="483" spans="1:22">
      <c r="A483" s="216" t="str">
        <f>IF(AND('2.报价结算清单'!$P489&gt;0,'2.报价结算清单'!$B489&lt;&gt;0,'2.报价结算清单'!$F489&lt;&gt;0),'2.报价结算清单'!$F489,"")</f>
        <v/>
      </c>
      <c r="B483" s="216" t="str">
        <f>_xlfn.IFNA(VLOOKUP(A483,'3.框架内物料'!$A:$I,3,0),A483)</f>
        <v/>
      </c>
      <c r="C483" s="216" t="str">
        <f>IF(AND('2.报价结算清单'!$P489&gt;0,'2.报价结算清单'!$B489&lt;&gt;0,'2.报价结算清单'!C489&lt;&gt;0),'2.报价结算清单'!C489,"")</f>
        <v/>
      </c>
      <c r="D483" s="216" t="str">
        <f>IF(AND('2.报价结算清单'!$P489&gt;0,'2.报价结算清单'!$B489&lt;&gt;0,'2.报价结算清单'!D489&lt;&gt;0),'2.报价结算清单'!D489,"")</f>
        <v/>
      </c>
      <c r="E483" s="216" t="str">
        <f>IF(AND('2.报价结算清单'!$P489&gt;0,'2.报价结算清单'!$B489&lt;&gt;0,'2.报价结算清单'!E489&lt;&gt;0),'2.报价结算清单'!E489,"")</f>
        <v/>
      </c>
      <c r="F483" s="233" t="str">
        <f>_xlfn.IFNA(IF($A483="","",IF(VLOOKUP($A483,'3.框架内物料'!$A:$I,2,0)="","",VLOOKUP($A483,'3.框架内物料'!$A:$I,2,0))),"")</f>
        <v/>
      </c>
      <c r="G483" s="214" t="str">
        <f>IF(AND('2.报价结算清单'!$P489&gt;0,'2.报价结算清单'!$B489&lt;&gt;0,'2.报价结算清单'!H489&lt;&gt;0),'2.报价结算清单'!H489,"")</f>
        <v/>
      </c>
      <c r="H483" s="234" t="str">
        <f>IF(AND('2.报价结算清单'!$P489&gt;0,'2.报价结算清单'!$B489&lt;&gt;0,'2.报价结算清单'!$F489&lt;&gt;0),'2.报价结算清单'!J489,"")</f>
        <v/>
      </c>
      <c r="I483" s="233" t="str">
        <f>IF(AND('2.报价结算清单'!$P489&gt;0,'2.报价结算清单'!$B489&lt;&gt;0,'2.报价结算清单'!$F489&lt;&gt;0),'2.报价结算清单'!L489,"")</f>
        <v/>
      </c>
      <c r="J483" s="233" t="str">
        <f>IF(AND('2.报价结算清单'!$P489&gt;0,'2.报价结算清单'!$B489&lt;&gt;0,'2.报价结算清单'!I489&lt;&gt;0),'2.报价结算清单'!I489,"")</f>
        <v/>
      </c>
      <c r="K483" s="233" t="str">
        <f>IF(AND('2.报价结算清单'!$P489&gt;0,'2.报价结算清单'!$B489&lt;&gt;0,'2.报价结算清单'!$F489&lt;&gt;0),'2.报价结算清单'!N489,"")</f>
        <v/>
      </c>
      <c r="L483" s="233" t="str">
        <f>IF(AND('2.报价结算清单'!$P489&gt;0,'2.报价结算清单'!$B489&lt;&gt;0,'2.报价结算清单'!I489&lt;&gt;0),"天","")</f>
        <v/>
      </c>
      <c r="M483" s="236" t="str">
        <f t="shared" si="18"/>
        <v/>
      </c>
      <c r="N483" s="216" t="str">
        <f t="shared" si="19"/>
        <v/>
      </c>
      <c r="O483" s="216" t="str">
        <f>IF(AND('2.报价结算清单'!$P489&gt;0,'2.报价结算清单'!$B489&lt;&gt;0,'2.报价结算清单'!S489&lt;&gt;0),'2.报价结算清单'!S489,"")</f>
        <v/>
      </c>
      <c r="P483" s="216" t="str">
        <f>IF(AND('2.报价结算清单'!$P489&gt;0,'2.报价结算清单'!$B489&lt;&gt;0,'2.报价结算清单'!T489&lt;&gt;0),'2.报价结算清单'!T489,"")</f>
        <v/>
      </c>
      <c r="Q483" s="216" t="str">
        <f>IF(F483="",J483,VLOOKUP(F483,框架条目清单!A:K,4,FALSE))</f>
        <v/>
      </c>
      <c r="R483" s="237" t="str">
        <f>IF($A483="","",'2.报价结算清单'!$K$86)</f>
        <v/>
      </c>
      <c r="S483" s="236" t="str">
        <f>IF($A483="","",'2.报价结算清单'!$E$86)</f>
        <v/>
      </c>
      <c r="T483" s="216" t="str">
        <f>IF(F483="","",VLOOKUP(F483,框架条目清单!A:K,7,FALSE))</f>
        <v/>
      </c>
      <c r="U483" s="216" t="str">
        <f>IF(F483="","",VLOOKUP(F483,框架条目清单!A:K,8,FALSE))</f>
        <v/>
      </c>
      <c r="V483" s="216" t="str">
        <f>IF(F483="","",VLOOKUP(F483,框架条目清单!A:K,9,FALSE))</f>
        <v/>
      </c>
    </row>
    <row r="484" spans="1:22">
      <c r="A484" s="216" t="str">
        <f>IF(AND('2.报价结算清单'!$P490&gt;0,'2.报价结算清单'!$B490&lt;&gt;0,'2.报价结算清单'!$F490&lt;&gt;0),'2.报价结算清单'!$F490,"")</f>
        <v/>
      </c>
      <c r="B484" s="216" t="str">
        <f>_xlfn.IFNA(VLOOKUP(A484,'3.框架内物料'!$A:$I,3,0),A484)</f>
        <v/>
      </c>
      <c r="C484" s="216" t="str">
        <f>IF(AND('2.报价结算清单'!$P490&gt;0,'2.报价结算清单'!$B490&lt;&gt;0,'2.报价结算清单'!C490&lt;&gt;0),'2.报价结算清单'!C490,"")</f>
        <v/>
      </c>
      <c r="D484" s="216" t="str">
        <f>IF(AND('2.报价结算清单'!$P490&gt;0,'2.报价结算清单'!$B490&lt;&gt;0,'2.报价结算清单'!D490&lt;&gt;0),'2.报价结算清单'!D490,"")</f>
        <v/>
      </c>
      <c r="E484" s="216" t="str">
        <f>IF(AND('2.报价结算清单'!$P490&gt;0,'2.报价结算清单'!$B490&lt;&gt;0,'2.报价结算清单'!E490&lt;&gt;0),'2.报价结算清单'!E490,"")</f>
        <v/>
      </c>
      <c r="F484" s="233" t="str">
        <f>_xlfn.IFNA(IF($A484="","",IF(VLOOKUP($A484,'3.框架内物料'!$A:$I,2,0)="","",VLOOKUP($A484,'3.框架内物料'!$A:$I,2,0))),"")</f>
        <v/>
      </c>
      <c r="G484" s="214" t="str">
        <f>IF(AND('2.报价结算清单'!$P490&gt;0,'2.报价结算清单'!$B490&lt;&gt;0,'2.报价结算清单'!H490&lt;&gt;0),'2.报价结算清单'!H490,"")</f>
        <v/>
      </c>
      <c r="H484" s="234" t="str">
        <f>IF(AND('2.报价结算清单'!$P490&gt;0,'2.报价结算清单'!$B490&lt;&gt;0,'2.报价结算清单'!$F490&lt;&gt;0),'2.报价结算清单'!J490,"")</f>
        <v/>
      </c>
      <c r="I484" s="233" t="str">
        <f>IF(AND('2.报价结算清单'!$P490&gt;0,'2.报价结算清单'!$B490&lt;&gt;0,'2.报价结算清单'!$F490&lt;&gt;0),'2.报价结算清单'!L490,"")</f>
        <v/>
      </c>
      <c r="J484" s="233" t="str">
        <f>IF(AND('2.报价结算清单'!$P490&gt;0,'2.报价结算清单'!$B490&lt;&gt;0,'2.报价结算清单'!I490&lt;&gt;0),'2.报价结算清单'!I490,"")</f>
        <v/>
      </c>
      <c r="K484" s="233" t="str">
        <f>IF(AND('2.报价结算清单'!$P490&gt;0,'2.报价结算清单'!$B490&lt;&gt;0,'2.报价结算清单'!$F490&lt;&gt;0),'2.报价结算清单'!N490,"")</f>
        <v/>
      </c>
      <c r="L484" s="233" t="str">
        <f>IF(AND('2.报价结算清单'!$P490&gt;0,'2.报价结算清单'!$B490&lt;&gt;0,'2.报价结算清单'!I490&lt;&gt;0),"天","")</f>
        <v/>
      </c>
      <c r="M484" s="236" t="str">
        <f t="shared" si="18"/>
        <v/>
      </c>
      <c r="N484" s="216" t="str">
        <f t="shared" si="19"/>
        <v/>
      </c>
      <c r="O484" s="216" t="str">
        <f>IF(AND('2.报价结算清单'!$P490&gt;0,'2.报价结算清单'!$B490&lt;&gt;0,'2.报价结算清单'!S490&lt;&gt;0),'2.报价结算清单'!S490,"")</f>
        <v/>
      </c>
      <c r="P484" s="216" t="str">
        <f>IF(AND('2.报价结算清单'!$P490&gt;0,'2.报价结算清单'!$B490&lt;&gt;0,'2.报价结算清单'!T490&lt;&gt;0),'2.报价结算清单'!T490,"")</f>
        <v/>
      </c>
      <c r="Q484" s="216" t="str">
        <f>IF(F484="",J484,VLOOKUP(F484,框架条目清单!A:K,4,FALSE))</f>
        <v/>
      </c>
      <c r="R484" s="237" t="str">
        <f>IF($A484="","",'2.报价结算清单'!$K$86)</f>
        <v/>
      </c>
      <c r="S484" s="236" t="str">
        <f>IF($A484="","",'2.报价结算清单'!$E$86)</f>
        <v/>
      </c>
      <c r="T484" s="216" t="str">
        <f>IF(F484="","",VLOOKUP(F484,框架条目清单!A:K,7,FALSE))</f>
        <v/>
      </c>
      <c r="U484" s="216" t="str">
        <f>IF(F484="","",VLOOKUP(F484,框架条目清单!A:K,8,FALSE))</f>
        <v/>
      </c>
      <c r="V484" s="216" t="str">
        <f>IF(F484="","",VLOOKUP(F484,框架条目清单!A:K,9,FALSE))</f>
        <v/>
      </c>
    </row>
    <row r="485" spans="1:22">
      <c r="A485" s="216" t="str">
        <f>IF(AND('2.报价结算清单'!$P491&gt;0,'2.报价结算清单'!$B491&lt;&gt;0,'2.报价结算清单'!$F491&lt;&gt;0),'2.报价结算清单'!$F491,"")</f>
        <v/>
      </c>
      <c r="B485" s="216" t="str">
        <f>_xlfn.IFNA(VLOOKUP(A485,'3.框架内物料'!$A:$I,3,0),A485)</f>
        <v/>
      </c>
      <c r="C485" s="216" t="str">
        <f>IF(AND('2.报价结算清单'!$P491&gt;0,'2.报价结算清单'!$B491&lt;&gt;0,'2.报价结算清单'!C491&lt;&gt;0),'2.报价结算清单'!C491,"")</f>
        <v/>
      </c>
      <c r="D485" s="216" t="str">
        <f>IF(AND('2.报价结算清单'!$P491&gt;0,'2.报价结算清单'!$B491&lt;&gt;0,'2.报价结算清单'!D491&lt;&gt;0),'2.报价结算清单'!D491,"")</f>
        <v/>
      </c>
      <c r="E485" s="216" t="str">
        <f>IF(AND('2.报价结算清单'!$P491&gt;0,'2.报价结算清单'!$B491&lt;&gt;0,'2.报价结算清单'!E491&lt;&gt;0),'2.报价结算清单'!E491,"")</f>
        <v/>
      </c>
      <c r="F485" s="233" t="str">
        <f>_xlfn.IFNA(IF($A485="","",IF(VLOOKUP($A485,'3.框架内物料'!$A:$I,2,0)="","",VLOOKUP($A485,'3.框架内物料'!$A:$I,2,0))),"")</f>
        <v/>
      </c>
      <c r="G485" s="214" t="str">
        <f>IF(AND('2.报价结算清单'!$P491&gt;0,'2.报价结算清单'!$B491&lt;&gt;0,'2.报价结算清单'!H491&lt;&gt;0),'2.报价结算清单'!H491,"")</f>
        <v/>
      </c>
      <c r="H485" s="234" t="str">
        <f>IF(AND('2.报价结算清单'!$P491&gt;0,'2.报价结算清单'!$B491&lt;&gt;0,'2.报价结算清单'!$F491&lt;&gt;0),'2.报价结算清单'!J491,"")</f>
        <v/>
      </c>
      <c r="I485" s="233" t="str">
        <f>IF(AND('2.报价结算清单'!$P491&gt;0,'2.报价结算清单'!$B491&lt;&gt;0,'2.报价结算清单'!$F491&lt;&gt;0),'2.报价结算清单'!L491,"")</f>
        <v/>
      </c>
      <c r="J485" s="233" t="str">
        <f>IF(AND('2.报价结算清单'!$P491&gt;0,'2.报价结算清单'!$B491&lt;&gt;0,'2.报价结算清单'!I491&lt;&gt;0),'2.报价结算清单'!I491,"")</f>
        <v/>
      </c>
      <c r="K485" s="233" t="str">
        <f>IF(AND('2.报价结算清单'!$P491&gt;0,'2.报价结算清单'!$B491&lt;&gt;0,'2.报价结算清单'!$F491&lt;&gt;0),'2.报价结算清单'!N491,"")</f>
        <v/>
      </c>
      <c r="L485" s="233" t="str">
        <f>IF(AND('2.报价结算清单'!$P491&gt;0,'2.报价结算清单'!$B491&lt;&gt;0,'2.报价结算清单'!I491&lt;&gt;0),"天","")</f>
        <v/>
      </c>
      <c r="M485" s="236" t="str">
        <f t="shared" si="18"/>
        <v/>
      </c>
      <c r="N485" s="216" t="str">
        <f t="shared" si="19"/>
        <v/>
      </c>
      <c r="O485" s="216" t="str">
        <f>IF(AND('2.报价结算清单'!$P491&gt;0,'2.报价结算清单'!$B491&lt;&gt;0,'2.报价结算清单'!S491&lt;&gt;0),'2.报价结算清单'!S491,"")</f>
        <v/>
      </c>
      <c r="P485" s="216" t="str">
        <f>IF(AND('2.报价结算清单'!$P491&gt;0,'2.报价结算清单'!$B491&lt;&gt;0,'2.报价结算清单'!T491&lt;&gt;0),'2.报价结算清单'!T491,"")</f>
        <v/>
      </c>
      <c r="Q485" s="216" t="str">
        <f>IF(F485="",J485,VLOOKUP(F485,框架条目清单!A:K,4,FALSE))</f>
        <v/>
      </c>
      <c r="R485" s="237" t="str">
        <f>IF($A485="","",'2.报价结算清单'!$K$86)</f>
        <v/>
      </c>
      <c r="S485" s="236" t="str">
        <f>IF($A485="","",'2.报价结算清单'!$E$86)</f>
        <v/>
      </c>
      <c r="T485" s="216" t="str">
        <f>IF(F485="","",VLOOKUP(F485,框架条目清单!A:K,7,FALSE))</f>
        <v/>
      </c>
      <c r="U485" s="216" t="str">
        <f>IF(F485="","",VLOOKUP(F485,框架条目清单!A:K,8,FALSE))</f>
        <v/>
      </c>
      <c r="V485" s="216" t="str">
        <f>IF(F485="","",VLOOKUP(F485,框架条目清单!A:K,9,FALSE))</f>
        <v/>
      </c>
    </row>
    <row r="486" spans="1:22">
      <c r="A486" s="216" t="str">
        <f>IF(AND('2.报价结算清单'!$P492&gt;0,'2.报价结算清单'!$B492&lt;&gt;0,'2.报价结算清单'!$F492&lt;&gt;0),'2.报价结算清单'!$F492,"")</f>
        <v/>
      </c>
      <c r="B486" s="216" t="str">
        <f>_xlfn.IFNA(VLOOKUP(A486,'3.框架内物料'!$A:$I,3,0),A486)</f>
        <v/>
      </c>
      <c r="C486" s="216" t="str">
        <f>IF(AND('2.报价结算清单'!$P492&gt;0,'2.报价结算清单'!$B492&lt;&gt;0,'2.报价结算清单'!C492&lt;&gt;0),'2.报价结算清单'!C492,"")</f>
        <v/>
      </c>
      <c r="D486" s="216" t="str">
        <f>IF(AND('2.报价结算清单'!$P492&gt;0,'2.报价结算清单'!$B492&lt;&gt;0,'2.报价结算清单'!D492&lt;&gt;0),'2.报价结算清单'!D492,"")</f>
        <v/>
      </c>
      <c r="E486" s="216" t="str">
        <f>IF(AND('2.报价结算清单'!$P492&gt;0,'2.报价结算清单'!$B492&lt;&gt;0,'2.报价结算清单'!E492&lt;&gt;0),'2.报价结算清单'!E492,"")</f>
        <v/>
      </c>
      <c r="F486" s="233" t="str">
        <f>_xlfn.IFNA(IF($A486="","",IF(VLOOKUP($A486,'3.框架内物料'!$A:$I,2,0)="","",VLOOKUP($A486,'3.框架内物料'!$A:$I,2,0))),"")</f>
        <v/>
      </c>
      <c r="G486" s="214" t="str">
        <f>IF(AND('2.报价结算清单'!$P492&gt;0,'2.报价结算清单'!$B492&lt;&gt;0,'2.报价结算清单'!H492&lt;&gt;0),'2.报价结算清单'!H492,"")</f>
        <v/>
      </c>
      <c r="H486" s="234" t="str">
        <f>IF(AND('2.报价结算清单'!$P492&gt;0,'2.报价结算清单'!$B492&lt;&gt;0,'2.报价结算清单'!$F492&lt;&gt;0),'2.报价结算清单'!J492,"")</f>
        <v/>
      </c>
      <c r="I486" s="233" t="str">
        <f>IF(AND('2.报价结算清单'!$P492&gt;0,'2.报价结算清单'!$B492&lt;&gt;0,'2.报价结算清单'!$F492&lt;&gt;0),'2.报价结算清单'!L492,"")</f>
        <v/>
      </c>
      <c r="J486" s="233" t="str">
        <f>IF(AND('2.报价结算清单'!$P492&gt;0,'2.报价结算清单'!$B492&lt;&gt;0,'2.报价结算清单'!I492&lt;&gt;0),'2.报价结算清单'!I492,"")</f>
        <v/>
      </c>
      <c r="K486" s="233" t="str">
        <f>IF(AND('2.报价结算清单'!$P492&gt;0,'2.报价结算清单'!$B492&lt;&gt;0,'2.报价结算清单'!$F492&lt;&gt;0),'2.报价结算清单'!N492,"")</f>
        <v/>
      </c>
      <c r="L486" s="233" t="str">
        <f>IF(AND('2.报价结算清单'!$P492&gt;0,'2.报价结算清单'!$B492&lt;&gt;0,'2.报价结算清单'!I492&lt;&gt;0),"天","")</f>
        <v/>
      </c>
      <c r="M486" s="236" t="str">
        <f t="shared" si="18"/>
        <v/>
      </c>
      <c r="N486" s="216" t="str">
        <f t="shared" si="19"/>
        <v/>
      </c>
      <c r="O486" s="216" t="str">
        <f>IF(AND('2.报价结算清单'!$P492&gt;0,'2.报价结算清单'!$B492&lt;&gt;0,'2.报价结算清单'!S492&lt;&gt;0),'2.报价结算清单'!S492,"")</f>
        <v/>
      </c>
      <c r="P486" s="216" t="str">
        <f>IF(AND('2.报价结算清单'!$P492&gt;0,'2.报价结算清单'!$B492&lt;&gt;0,'2.报价结算清单'!T492&lt;&gt;0),'2.报价结算清单'!T492,"")</f>
        <v/>
      </c>
      <c r="Q486" s="216" t="str">
        <f>IF(F486="",J486,VLOOKUP(F486,框架条目清单!A:K,4,FALSE))</f>
        <v/>
      </c>
      <c r="R486" s="237" t="str">
        <f>IF($A486="","",'2.报价结算清单'!$K$86)</f>
        <v/>
      </c>
      <c r="S486" s="236" t="str">
        <f>IF($A486="","",'2.报价结算清单'!$E$86)</f>
        <v/>
      </c>
      <c r="T486" s="216" t="str">
        <f>IF(F486="","",VLOOKUP(F486,框架条目清单!A:K,7,FALSE))</f>
        <v/>
      </c>
      <c r="U486" s="216" t="str">
        <f>IF(F486="","",VLOOKUP(F486,框架条目清单!A:K,8,FALSE))</f>
        <v/>
      </c>
      <c r="V486" s="216" t="str">
        <f>IF(F486="","",VLOOKUP(F486,框架条目清单!A:K,9,FALSE))</f>
        <v/>
      </c>
    </row>
    <row r="487" spans="1:22">
      <c r="A487" s="216" t="str">
        <f>IF(AND('2.报价结算清单'!$P493&gt;0,'2.报价结算清单'!$B493&lt;&gt;0,'2.报价结算清单'!$F493&lt;&gt;0),'2.报价结算清单'!$F493,"")</f>
        <v/>
      </c>
      <c r="B487" s="216" t="str">
        <f>_xlfn.IFNA(VLOOKUP(A487,'3.框架内物料'!$A:$I,3,0),A487)</f>
        <v/>
      </c>
      <c r="C487" s="216" t="str">
        <f>IF(AND('2.报价结算清单'!$P493&gt;0,'2.报价结算清单'!$B493&lt;&gt;0,'2.报价结算清单'!C493&lt;&gt;0),'2.报价结算清单'!C493,"")</f>
        <v/>
      </c>
      <c r="D487" s="216" t="str">
        <f>IF(AND('2.报价结算清单'!$P493&gt;0,'2.报价结算清单'!$B493&lt;&gt;0,'2.报价结算清单'!D493&lt;&gt;0),'2.报价结算清单'!D493,"")</f>
        <v/>
      </c>
      <c r="E487" s="216" t="str">
        <f>IF(AND('2.报价结算清单'!$P493&gt;0,'2.报价结算清单'!$B493&lt;&gt;0,'2.报价结算清单'!E493&lt;&gt;0),'2.报价结算清单'!E493,"")</f>
        <v/>
      </c>
      <c r="F487" s="233" t="str">
        <f>_xlfn.IFNA(IF($A487="","",IF(VLOOKUP($A487,'3.框架内物料'!$A:$I,2,0)="","",VLOOKUP($A487,'3.框架内物料'!$A:$I,2,0))),"")</f>
        <v/>
      </c>
      <c r="G487" s="214" t="str">
        <f>IF(AND('2.报价结算清单'!$P493&gt;0,'2.报价结算清单'!$B493&lt;&gt;0,'2.报价结算清单'!H493&lt;&gt;0),'2.报价结算清单'!H493,"")</f>
        <v/>
      </c>
      <c r="H487" s="234" t="str">
        <f>IF(AND('2.报价结算清单'!$P493&gt;0,'2.报价结算清单'!$B493&lt;&gt;0,'2.报价结算清单'!$F493&lt;&gt;0),'2.报价结算清单'!J493,"")</f>
        <v/>
      </c>
      <c r="I487" s="233" t="str">
        <f>IF(AND('2.报价结算清单'!$P493&gt;0,'2.报价结算清单'!$B493&lt;&gt;0,'2.报价结算清单'!$F493&lt;&gt;0),'2.报价结算清单'!L493,"")</f>
        <v/>
      </c>
      <c r="J487" s="233" t="str">
        <f>IF(AND('2.报价结算清单'!$P493&gt;0,'2.报价结算清单'!$B493&lt;&gt;0,'2.报价结算清单'!I493&lt;&gt;0),'2.报价结算清单'!I493,"")</f>
        <v/>
      </c>
      <c r="K487" s="233" t="str">
        <f>IF(AND('2.报价结算清单'!$P493&gt;0,'2.报价结算清单'!$B493&lt;&gt;0,'2.报价结算清单'!$F493&lt;&gt;0),'2.报价结算清单'!N493,"")</f>
        <v/>
      </c>
      <c r="L487" s="233" t="str">
        <f>IF(AND('2.报价结算清单'!$P493&gt;0,'2.报价结算清单'!$B493&lt;&gt;0,'2.报价结算清单'!I493&lt;&gt;0),"天","")</f>
        <v/>
      </c>
      <c r="M487" s="236" t="str">
        <f t="shared" si="18"/>
        <v/>
      </c>
      <c r="N487" s="216" t="str">
        <f t="shared" si="19"/>
        <v/>
      </c>
      <c r="O487" s="216" t="str">
        <f>IF(AND('2.报价结算清单'!$P493&gt;0,'2.报价结算清单'!$B493&lt;&gt;0,'2.报价结算清单'!S493&lt;&gt;0),'2.报价结算清单'!S493,"")</f>
        <v/>
      </c>
      <c r="P487" s="216" t="str">
        <f>IF(AND('2.报价结算清单'!$P493&gt;0,'2.报价结算清单'!$B493&lt;&gt;0,'2.报价结算清单'!T493&lt;&gt;0),'2.报价结算清单'!T493,"")</f>
        <v/>
      </c>
      <c r="Q487" s="216" t="str">
        <f>IF(F487="",J487,VLOOKUP(F487,框架条目清单!A:K,4,FALSE))</f>
        <v/>
      </c>
      <c r="R487" s="237" t="str">
        <f>IF($A487="","",'2.报价结算清单'!$K$86)</f>
        <v/>
      </c>
      <c r="S487" s="236" t="str">
        <f>IF($A487="","",'2.报价结算清单'!$E$86)</f>
        <v/>
      </c>
      <c r="T487" s="216" t="str">
        <f>IF(F487="","",VLOOKUP(F487,框架条目清单!A:K,7,FALSE))</f>
        <v/>
      </c>
      <c r="U487" s="216" t="str">
        <f>IF(F487="","",VLOOKUP(F487,框架条目清单!A:K,8,FALSE))</f>
        <v/>
      </c>
      <c r="V487" s="216" t="str">
        <f>IF(F487="","",VLOOKUP(F487,框架条目清单!A:K,9,FALSE))</f>
        <v/>
      </c>
    </row>
    <row r="488" spans="1:22">
      <c r="A488" s="216" t="str">
        <f>IF(AND('2.报价结算清单'!$P494&gt;0,'2.报价结算清单'!$B494&lt;&gt;0,'2.报价结算清单'!$F494&lt;&gt;0),'2.报价结算清单'!$F494,"")</f>
        <v/>
      </c>
      <c r="B488" s="216" t="str">
        <f>_xlfn.IFNA(VLOOKUP(A488,'3.框架内物料'!$A:$I,3,0),A488)</f>
        <v/>
      </c>
      <c r="C488" s="216" t="str">
        <f>IF(AND('2.报价结算清单'!$P494&gt;0,'2.报价结算清单'!$B494&lt;&gt;0,'2.报价结算清单'!C494&lt;&gt;0),'2.报价结算清单'!C494,"")</f>
        <v/>
      </c>
      <c r="D488" s="216" t="str">
        <f>IF(AND('2.报价结算清单'!$P494&gt;0,'2.报价结算清单'!$B494&lt;&gt;0,'2.报价结算清单'!D494&lt;&gt;0),'2.报价结算清单'!D494,"")</f>
        <v/>
      </c>
      <c r="E488" s="216" t="str">
        <f>IF(AND('2.报价结算清单'!$P494&gt;0,'2.报价结算清单'!$B494&lt;&gt;0,'2.报价结算清单'!E494&lt;&gt;0),'2.报价结算清单'!E494,"")</f>
        <v/>
      </c>
      <c r="F488" s="233" t="str">
        <f>_xlfn.IFNA(IF($A488="","",IF(VLOOKUP($A488,'3.框架内物料'!$A:$I,2,0)="","",VLOOKUP($A488,'3.框架内物料'!$A:$I,2,0))),"")</f>
        <v/>
      </c>
      <c r="G488" s="214" t="str">
        <f>IF(AND('2.报价结算清单'!$P494&gt;0,'2.报价结算清单'!$B494&lt;&gt;0,'2.报价结算清单'!H494&lt;&gt;0),'2.报价结算清单'!H494,"")</f>
        <v/>
      </c>
      <c r="H488" s="234" t="str">
        <f>IF(AND('2.报价结算清单'!$P494&gt;0,'2.报价结算清单'!$B494&lt;&gt;0,'2.报价结算清单'!$F494&lt;&gt;0),'2.报价结算清单'!J494,"")</f>
        <v/>
      </c>
      <c r="I488" s="233" t="str">
        <f>IF(AND('2.报价结算清单'!$P494&gt;0,'2.报价结算清单'!$B494&lt;&gt;0,'2.报价结算清单'!$F494&lt;&gt;0),'2.报价结算清单'!L494,"")</f>
        <v/>
      </c>
      <c r="J488" s="233" t="str">
        <f>IF(AND('2.报价结算清单'!$P494&gt;0,'2.报价结算清单'!$B494&lt;&gt;0,'2.报价结算清单'!I494&lt;&gt;0),'2.报价结算清单'!I494,"")</f>
        <v/>
      </c>
      <c r="K488" s="233" t="str">
        <f>IF(AND('2.报价结算清单'!$P494&gt;0,'2.报价结算清单'!$B494&lt;&gt;0,'2.报价结算清单'!$F494&lt;&gt;0),'2.报价结算清单'!N494,"")</f>
        <v/>
      </c>
      <c r="L488" s="233" t="str">
        <f>IF(AND('2.报价结算清单'!$P494&gt;0,'2.报价结算清单'!$B494&lt;&gt;0,'2.报价结算清单'!I494&lt;&gt;0),"天","")</f>
        <v/>
      </c>
      <c r="M488" s="236" t="str">
        <f t="shared" si="18"/>
        <v/>
      </c>
      <c r="N488" s="216" t="str">
        <f t="shared" si="19"/>
        <v/>
      </c>
      <c r="O488" s="216" t="str">
        <f>IF(AND('2.报价结算清单'!$P494&gt;0,'2.报价结算清单'!$B494&lt;&gt;0,'2.报价结算清单'!S494&lt;&gt;0),'2.报价结算清单'!S494,"")</f>
        <v/>
      </c>
      <c r="P488" s="216" t="str">
        <f>IF(AND('2.报价结算清单'!$P494&gt;0,'2.报价结算清单'!$B494&lt;&gt;0,'2.报价结算清单'!T494&lt;&gt;0),'2.报价结算清单'!T494,"")</f>
        <v/>
      </c>
      <c r="Q488" s="216" t="str">
        <f>IF(F488="",J488,VLOOKUP(F488,框架条目清单!A:K,4,FALSE))</f>
        <v/>
      </c>
      <c r="R488" s="237" t="str">
        <f>IF($A488="","",'2.报价结算清单'!$K$86)</f>
        <v/>
      </c>
      <c r="S488" s="236" t="str">
        <f>IF($A488="","",'2.报价结算清单'!$E$86)</f>
        <v/>
      </c>
      <c r="T488" s="216" t="str">
        <f>IF(F488="","",VLOOKUP(F488,框架条目清单!A:K,7,FALSE))</f>
        <v/>
      </c>
      <c r="U488" s="216" t="str">
        <f>IF(F488="","",VLOOKUP(F488,框架条目清单!A:K,8,FALSE))</f>
        <v/>
      </c>
      <c r="V488" s="216" t="str">
        <f>IF(F488="","",VLOOKUP(F488,框架条目清单!A:K,9,FALSE))</f>
        <v/>
      </c>
    </row>
    <row r="489" spans="1:22">
      <c r="A489" s="216" t="str">
        <f>IF(AND('2.报价结算清单'!$P495&gt;0,'2.报价结算清单'!$B495&lt;&gt;0,'2.报价结算清单'!$F495&lt;&gt;0),'2.报价结算清单'!$F495,"")</f>
        <v/>
      </c>
      <c r="B489" s="216" t="str">
        <f>_xlfn.IFNA(VLOOKUP(A489,'3.框架内物料'!$A:$I,3,0),A489)</f>
        <v/>
      </c>
      <c r="C489" s="216" t="str">
        <f>IF(AND('2.报价结算清单'!$P495&gt;0,'2.报价结算清单'!$B495&lt;&gt;0,'2.报价结算清单'!C495&lt;&gt;0),'2.报价结算清单'!C495,"")</f>
        <v/>
      </c>
      <c r="D489" s="216" t="str">
        <f>IF(AND('2.报价结算清单'!$P495&gt;0,'2.报价结算清单'!$B495&lt;&gt;0,'2.报价结算清单'!D495&lt;&gt;0),'2.报价结算清单'!D495,"")</f>
        <v/>
      </c>
      <c r="E489" s="216" t="str">
        <f>IF(AND('2.报价结算清单'!$P495&gt;0,'2.报价结算清单'!$B495&lt;&gt;0,'2.报价结算清单'!E495&lt;&gt;0),'2.报价结算清单'!E495,"")</f>
        <v/>
      </c>
      <c r="F489" s="233" t="str">
        <f>_xlfn.IFNA(IF($A489="","",IF(VLOOKUP($A489,'3.框架内物料'!$A:$I,2,0)="","",VLOOKUP($A489,'3.框架内物料'!$A:$I,2,0))),"")</f>
        <v/>
      </c>
      <c r="G489" s="214" t="str">
        <f>IF(AND('2.报价结算清单'!$P495&gt;0,'2.报价结算清单'!$B495&lt;&gt;0,'2.报价结算清单'!H495&lt;&gt;0),'2.报价结算清单'!H495,"")</f>
        <v/>
      </c>
      <c r="H489" s="234" t="str">
        <f>IF(AND('2.报价结算清单'!$P495&gt;0,'2.报价结算清单'!$B495&lt;&gt;0,'2.报价结算清单'!$F495&lt;&gt;0),'2.报价结算清单'!J495,"")</f>
        <v/>
      </c>
      <c r="I489" s="233" t="str">
        <f>IF(AND('2.报价结算清单'!$P495&gt;0,'2.报价结算清单'!$B495&lt;&gt;0,'2.报价结算清单'!$F495&lt;&gt;0),'2.报价结算清单'!L495,"")</f>
        <v/>
      </c>
      <c r="J489" s="233" t="str">
        <f>IF(AND('2.报价结算清单'!$P495&gt;0,'2.报价结算清单'!$B495&lt;&gt;0,'2.报价结算清单'!I495&lt;&gt;0),'2.报价结算清单'!I495,"")</f>
        <v/>
      </c>
      <c r="K489" s="233" t="str">
        <f>IF(AND('2.报价结算清单'!$P495&gt;0,'2.报价结算清单'!$B495&lt;&gt;0,'2.报价结算清单'!$F495&lt;&gt;0),'2.报价结算清单'!N495,"")</f>
        <v/>
      </c>
      <c r="L489" s="233" t="str">
        <f>IF(AND('2.报价结算清单'!$P495&gt;0,'2.报价结算清单'!$B495&lt;&gt;0,'2.报价结算清单'!I495&lt;&gt;0),"天","")</f>
        <v/>
      </c>
      <c r="M489" s="236" t="str">
        <f t="shared" si="18"/>
        <v/>
      </c>
      <c r="N489" s="216" t="str">
        <f t="shared" si="19"/>
        <v/>
      </c>
      <c r="O489" s="216" t="str">
        <f>IF(AND('2.报价结算清单'!$P495&gt;0,'2.报价结算清单'!$B495&lt;&gt;0,'2.报价结算清单'!S495&lt;&gt;0),'2.报价结算清单'!S495,"")</f>
        <v/>
      </c>
      <c r="P489" s="216" t="str">
        <f>IF(AND('2.报价结算清单'!$P495&gt;0,'2.报价结算清单'!$B495&lt;&gt;0,'2.报价结算清单'!T495&lt;&gt;0),'2.报价结算清单'!T495,"")</f>
        <v/>
      </c>
      <c r="Q489" s="216" t="str">
        <f>IF(F489="",J489,VLOOKUP(F489,框架条目清单!A:K,4,FALSE))</f>
        <v/>
      </c>
      <c r="R489" s="237" t="str">
        <f>IF($A489="","",'2.报价结算清单'!$K$86)</f>
        <v/>
      </c>
      <c r="S489" s="236" t="str">
        <f>IF($A489="","",'2.报价结算清单'!$E$86)</f>
        <v/>
      </c>
      <c r="T489" s="216" t="str">
        <f>IF(F489="","",VLOOKUP(F489,框架条目清单!A:K,7,FALSE))</f>
        <v/>
      </c>
      <c r="U489" s="216" t="str">
        <f>IF(F489="","",VLOOKUP(F489,框架条目清单!A:K,8,FALSE))</f>
        <v/>
      </c>
      <c r="V489" s="216" t="str">
        <f>IF(F489="","",VLOOKUP(F489,框架条目清单!A:K,9,FALSE))</f>
        <v/>
      </c>
    </row>
    <row r="490" spans="1:22">
      <c r="A490" s="216" t="str">
        <f>IF(AND('2.报价结算清单'!$P496&gt;0,'2.报价结算清单'!$B496&lt;&gt;0,'2.报价结算清单'!$F496&lt;&gt;0),'2.报价结算清单'!$F496,"")</f>
        <v/>
      </c>
      <c r="B490" s="216" t="str">
        <f>_xlfn.IFNA(VLOOKUP(A490,'3.框架内物料'!$A:$I,3,0),A490)</f>
        <v/>
      </c>
      <c r="C490" s="216" t="str">
        <f>IF(AND('2.报价结算清单'!$P496&gt;0,'2.报价结算清单'!$B496&lt;&gt;0,'2.报价结算清单'!C496&lt;&gt;0),'2.报价结算清单'!C496,"")</f>
        <v/>
      </c>
      <c r="D490" s="216" t="str">
        <f>IF(AND('2.报价结算清单'!$P496&gt;0,'2.报价结算清单'!$B496&lt;&gt;0,'2.报价结算清单'!D496&lt;&gt;0),'2.报价结算清单'!D496,"")</f>
        <v/>
      </c>
      <c r="E490" s="216" t="str">
        <f>IF(AND('2.报价结算清单'!$P496&gt;0,'2.报价结算清单'!$B496&lt;&gt;0,'2.报价结算清单'!E496&lt;&gt;0),'2.报价结算清单'!E496,"")</f>
        <v/>
      </c>
      <c r="F490" s="233" t="str">
        <f>_xlfn.IFNA(IF($A490="","",IF(VLOOKUP($A490,'3.框架内物料'!$A:$I,2,0)="","",VLOOKUP($A490,'3.框架内物料'!$A:$I,2,0))),"")</f>
        <v/>
      </c>
      <c r="G490" s="214" t="str">
        <f>IF(AND('2.报价结算清单'!$P496&gt;0,'2.报价结算清单'!$B496&lt;&gt;0,'2.报价结算清单'!H496&lt;&gt;0),'2.报价结算清单'!H496,"")</f>
        <v/>
      </c>
      <c r="H490" s="234" t="str">
        <f>IF(AND('2.报价结算清单'!$P496&gt;0,'2.报价结算清单'!$B496&lt;&gt;0,'2.报价结算清单'!$F496&lt;&gt;0),'2.报价结算清单'!J496,"")</f>
        <v/>
      </c>
      <c r="I490" s="233" t="str">
        <f>IF(AND('2.报价结算清单'!$P496&gt;0,'2.报价结算清单'!$B496&lt;&gt;0,'2.报价结算清单'!$F496&lt;&gt;0),'2.报价结算清单'!L496,"")</f>
        <v/>
      </c>
      <c r="J490" s="233" t="str">
        <f>IF(AND('2.报价结算清单'!$P496&gt;0,'2.报价结算清单'!$B496&lt;&gt;0,'2.报价结算清单'!I496&lt;&gt;0),'2.报价结算清单'!I496,"")</f>
        <v/>
      </c>
      <c r="K490" s="233" t="str">
        <f>IF(AND('2.报价结算清单'!$P496&gt;0,'2.报价结算清单'!$B496&lt;&gt;0,'2.报价结算清单'!$F496&lt;&gt;0),'2.报价结算清单'!N496,"")</f>
        <v/>
      </c>
      <c r="L490" s="233" t="str">
        <f>IF(AND('2.报价结算清单'!$P496&gt;0,'2.报价结算清单'!$B496&lt;&gt;0,'2.报价结算清单'!I496&lt;&gt;0),"天","")</f>
        <v/>
      </c>
      <c r="M490" s="236" t="str">
        <f t="shared" si="18"/>
        <v/>
      </c>
      <c r="N490" s="216" t="str">
        <f t="shared" si="19"/>
        <v/>
      </c>
      <c r="O490" s="216" t="str">
        <f>IF(AND('2.报价结算清单'!$P496&gt;0,'2.报价结算清单'!$B496&lt;&gt;0,'2.报价结算清单'!S496&lt;&gt;0),'2.报价结算清单'!S496,"")</f>
        <v/>
      </c>
      <c r="P490" s="216" t="str">
        <f>IF(AND('2.报价结算清单'!$P496&gt;0,'2.报价结算清单'!$B496&lt;&gt;0,'2.报价结算清单'!T496&lt;&gt;0),'2.报价结算清单'!T496,"")</f>
        <v/>
      </c>
      <c r="Q490" s="216" t="str">
        <f>IF(F490="",J490,VLOOKUP(F490,框架条目清单!A:K,4,FALSE))</f>
        <v/>
      </c>
      <c r="R490" s="237" t="str">
        <f>IF($A490="","",'2.报价结算清单'!$K$86)</f>
        <v/>
      </c>
      <c r="S490" s="236" t="str">
        <f>IF($A490="","",'2.报价结算清单'!$E$86)</f>
        <v/>
      </c>
      <c r="T490" s="216" t="str">
        <f>IF(F490="","",VLOOKUP(F490,框架条目清单!A:K,7,FALSE))</f>
        <v/>
      </c>
      <c r="U490" s="216" t="str">
        <f>IF(F490="","",VLOOKUP(F490,框架条目清单!A:K,8,FALSE))</f>
        <v/>
      </c>
      <c r="V490" s="216" t="str">
        <f>IF(F490="","",VLOOKUP(F490,框架条目清单!A:K,9,FALSE))</f>
        <v/>
      </c>
    </row>
    <row r="491" spans="1:22">
      <c r="A491" s="216" t="str">
        <f>IF(AND('2.报价结算清单'!$P497&gt;0,'2.报价结算清单'!$B497&lt;&gt;0,'2.报价结算清单'!$F497&lt;&gt;0),'2.报价结算清单'!$F497,"")</f>
        <v/>
      </c>
      <c r="B491" s="216" t="str">
        <f>_xlfn.IFNA(VLOOKUP(A491,'3.框架内物料'!$A:$I,3,0),A491)</f>
        <v/>
      </c>
      <c r="C491" s="216" t="str">
        <f>IF(AND('2.报价结算清单'!$P497&gt;0,'2.报价结算清单'!$B497&lt;&gt;0,'2.报价结算清单'!C497&lt;&gt;0),'2.报价结算清单'!C497,"")</f>
        <v/>
      </c>
      <c r="D491" s="216" t="str">
        <f>IF(AND('2.报价结算清单'!$P497&gt;0,'2.报价结算清单'!$B497&lt;&gt;0,'2.报价结算清单'!D497&lt;&gt;0),'2.报价结算清单'!D497,"")</f>
        <v/>
      </c>
      <c r="E491" s="216" t="str">
        <f>IF(AND('2.报价结算清单'!$P497&gt;0,'2.报价结算清单'!$B497&lt;&gt;0,'2.报价结算清单'!E497&lt;&gt;0),'2.报价结算清单'!E497,"")</f>
        <v/>
      </c>
      <c r="F491" s="233" t="str">
        <f>_xlfn.IFNA(IF($A491="","",IF(VLOOKUP($A491,'3.框架内物料'!$A:$I,2,0)="","",VLOOKUP($A491,'3.框架内物料'!$A:$I,2,0))),"")</f>
        <v/>
      </c>
      <c r="G491" s="214" t="str">
        <f>IF(AND('2.报价结算清单'!$P497&gt;0,'2.报价结算清单'!$B497&lt;&gt;0,'2.报价结算清单'!H497&lt;&gt;0),'2.报价结算清单'!H497,"")</f>
        <v/>
      </c>
      <c r="H491" s="234" t="str">
        <f>IF(AND('2.报价结算清单'!$P497&gt;0,'2.报价结算清单'!$B497&lt;&gt;0,'2.报价结算清单'!$F497&lt;&gt;0),'2.报价结算清单'!J497,"")</f>
        <v/>
      </c>
      <c r="I491" s="233" t="str">
        <f>IF(AND('2.报价结算清单'!$P497&gt;0,'2.报价结算清单'!$B497&lt;&gt;0,'2.报价结算清单'!$F497&lt;&gt;0),'2.报价结算清单'!L497,"")</f>
        <v/>
      </c>
      <c r="J491" s="233" t="str">
        <f>IF(AND('2.报价结算清单'!$P497&gt;0,'2.报价结算清单'!$B497&lt;&gt;0,'2.报价结算清单'!I497&lt;&gt;0),'2.报价结算清单'!I497,"")</f>
        <v/>
      </c>
      <c r="K491" s="233" t="str">
        <f>IF(AND('2.报价结算清单'!$P497&gt;0,'2.报价结算清单'!$B497&lt;&gt;0,'2.报价结算清单'!$F497&lt;&gt;0),'2.报价结算清单'!N497,"")</f>
        <v/>
      </c>
      <c r="L491" s="233" t="str">
        <f>IF(AND('2.报价结算清单'!$P497&gt;0,'2.报价结算清单'!$B497&lt;&gt;0,'2.报价结算清单'!I497&lt;&gt;0),"天","")</f>
        <v/>
      </c>
      <c r="M491" s="236" t="str">
        <f t="shared" si="18"/>
        <v/>
      </c>
      <c r="N491" s="216" t="str">
        <f t="shared" si="19"/>
        <v/>
      </c>
      <c r="O491" s="216" t="str">
        <f>IF(AND('2.报价结算清单'!$P497&gt;0,'2.报价结算清单'!$B497&lt;&gt;0,'2.报价结算清单'!S497&lt;&gt;0),'2.报价结算清单'!S497,"")</f>
        <v/>
      </c>
      <c r="P491" s="216" t="str">
        <f>IF(AND('2.报价结算清单'!$P497&gt;0,'2.报价结算清单'!$B497&lt;&gt;0,'2.报价结算清单'!T497&lt;&gt;0),'2.报价结算清单'!T497,"")</f>
        <v/>
      </c>
      <c r="Q491" s="216" t="str">
        <f>IF(F491="",J491,VLOOKUP(F491,框架条目清单!A:K,4,FALSE))</f>
        <v/>
      </c>
      <c r="R491" s="237" t="str">
        <f>IF($A491="","",'2.报价结算清单'!$K$86)</f>
        <v/>
      </c>
      <c r="S491" s="236" t="str">
        <f>IF($A491="","",'2.报价结算清单'!$E$86)</f>
        <v/>
      </c>
      <c r="T491" s="216" t="str">
        <f>IF(F491="","",VLOOKUP(F491,框架条目清单!A:K,7,FALSE))</f>
        <v/>
      </c>
      <c r="U491" s="216" t="str">
        <f>IF(F491="","",VLOOKUP(F491,框架条目清单!A:K,8,FALSE))</f>
        <v/>
      </c>
      <c r="V491" s="216" t="str">
        <f>IF(F491="","",VLOOKUP(F491,框架条目清单!A:K,9,FALSE))</f>
        <v/>
      </c>
    </row>
    <row r="492" spans="1:22">
      <c r="A492" s="216" t="str">
        <f>IF(AND('2.报价结算清单'!$P498&gt;0,'2.报价结算清单'!$B498&lt;&gt;0,'2.报价结算清单'!$F498&lt;&gt;0),'2.报价结算清单'!$F498,"")</f>
        <v/>
      </c>
      <c r="B492" s="216" t="str">
        <f>_xlfn.IFNA(VLOOKUP(A492,'3.框架内物料'!$A:$I,3,0),A492)</f>
        <v/>
      </c>
      <c r="C492" s="216" t="str">
        <f>IF(AND('2.报价结算清单'!$P498&gt;0,'2.报价结算清单'!$B498&lt;&gt;0,'2.报价结算清单'!C498&lt;&gt;0),'2.报价结算清单'!C498,"")</f>
        <v/>
      </c>
      <c r="D492" s="216" t="str">
        <f>IF(AND('2.报价结算清单'!$P498&gt;0,'2.报价结算清单'!$B498&lt;&gt;0,'2.报价结算清单'!D498&lt;&gt;0),'2.报价结算清单'!D498,"")</f>
        <v/>
      </c>
      <c r="E492" s="216" t="str">
        <f>IF(AND('2.报价结算清单'!$P498&gt;0,'2.报价结算清单'!$B498&lt;&gt;0,'2.报价结算清单'!E498&lt;&gt;0),'2.报价结算清单'!E498,"")</f>
        <v/>
      </c>
      <c r="F492" s="233" t="str">
        <f>_xlfn.IFNA(IF($A492="","",IF(VLOOKUP($A492,'3.框架内物料'!$A:$I,2,0)="","",VLOOKUP($A492,'3.框架内物料'!$A:$I,2,0))),"")</f>
        <v/>
      </c>
      <c r="G492" s="214" t="str">
        <f>IF(AND('2.报价结算清单'!$P498&gt;0,'2.报价结算清单'!$B498&lt;&gt;0,'2.报价结算清单'!H498&lt;&gt;0),'2.报价结算清单'!H498,"")</f>
        <v/>
      </c>
      <c r="H492" s="234" t="str">
        <f>IF(AND('2.报价结算清单'!$P498&gt;0,'2.报价结算清单'!$B498&lt;&gt;0,'2.报价结算清单'!$F498&lt;&gt;0),'2.报价结算清单'!J498,"")</f>
        <v/>
      </c>
      <c r="I492" s="233" t="str">
        <f>IF(AND('2.报价结算清单'!$P498&gt;0,'2.报价结算清单'!$B498&lt;&gt;0,'2.报价结算清单'!$F498&lt;&gt;0),'2.报价结算清单'!L498,"")</f>
        <v/>
      </c>
      <c r="J492" s="233" t="str">
        <f>IF(AND('2.报价结算清单'!$P498&gt;0,'2.报价结算清单'!$B498&lt;&gt;0,'2.报价结算清单'!I498&lt;&gt;0),'2.报价结算清单'!I498,"")</f>
        <v/>
      </c>
      <c r="K492" s="233" t="str">
        <f>IF(AND('2.报价结算清单'!$P498&gt;0,'2.报价结算清单'!$B498&lt;&gt;0,'2.报价结算清单'!$F498&lt;&gt;0),'2.报价结算清单'!N498,"")</f>
        <v/>
      </c>
      <c r="L492" s="233" t="str">
        <f>IF(AND('2.报价结算清单'!$P498&gt;0,'2.报价结算清单'!$B498&lt;&gt;0,'2.报价结算清单'!I498&lt;&gt;0),"天","")</f>
        <v/>
      </c>
      <c r="M492" s="236" t="str">
        <f t="shared" si="18"/>
        <v/>
      </c>
      <c r="N492" s="216" t="str">
        <f t="shared" si="19"/>
        <v/>
      </c>
      <c r="O492" s="216" t="str">
        <f>IF(AND('2.报价结算清单'!$P498&gt;0,'2.报价结算清单'!$B498&lt;&gt;0,'2.报价结算清单'!S498&lt;&gt;0),'2.报价结算清单'!S498,"")</f>
        <v/>
      </c>
      <c r="P492" s="216" t="str">
        <f>IF(AND('2.报价结算清单'!$P498&gt;0,'2.报价结算清单'!$B498&lt;&gt;0,'2.报价结算清单'!T498&lt;&gt;0),'2.报价结算清单'!T498,"")</f>
        <v/>
      </c>
      <c r="Q492" s="216" t="str">
        <f>IF(F492="",J492,VLOOKUP(F492,框架条目清单!A:K,4,FALSE))</f>
        <v/>
      </c>
      <c r="R492" s="237" t="str">
        <f>IF($A492="","",'2.报价结算清单'!$K$86)</f>
        <v/>
      </c>
      <c r="S492" s="236" t="str">
        <f>IF($A492="","",'2.报价结算清单'!$E$86)</f>
        <v/>
      </c>
      <c r="T492" s="216" t="str">
        <f>IF(F492="","",VLOOKUP(F492,框架条目清单!A:K,7,FALSE))</f>
        <v/>
      </c>
      <c r="U492" s="216" t="str">
        <f>IF(F492="","",VLOOKUP(F492,框架条目清单!A:K,8,FALSE))</f>
        <v/>
      </c>
      <c r="V492" s="216" t="str">
        <f>IF(F492="","",VLOOKUP(F492,框架条目清单!A:K,9,FALSE))</f>
        <v/>
      </c>
    </row>
    <row r="493" spans="1:22">
      <c r="A493" s="216" t="str">
        <f>IF(AND('2.报价结算清单'!$P499&gt;0,'2.报价结算清单'!$B499&lt;&gt;0,'2.报价结算清单'!$F499&lt;&gt;0),'2.报价结算清单'!$F499,"")</f>
        <v/>
      </c>
      <c r="B493" s="216" t="str">
        <f>_xlfn.IFNA(VLOOKUP(A493,'3.框架内物料'!$A:$I,3,0),A493)</f>
        <v/>
      </c>
      <c r="C493" s="216" t="str">
        <f>IF(AND('2.报价结算清单'!$P499&gt;0,'2.报价结算清单'!$B499&lt;&gt;0,'2.报价结算清单'!C499&lt;&gt;0),'2.报价结算清单'!C499,"")</f>
        <v/>
      </c>
      <c r="D493" s="216" t="str">
        <f>IF(AND('2.报价结算清单'!$P499&gt;0,'2.报价结算清单'!$B499&lt;&gt;0,'2.报价结算清单'!D499&lt;&gt;0),'2.报价结算清单'!D499,"")</f>
        <v/>
      </c>
      <c r="E493" s="216" t="str">
        <f>IF(AND('2.报价结算清单'!$P499&gt;0,'2.报价结算清单'!$B499&lt;&gt;0,'2.报价结算清单'!E499&lt;&gt;0),'2.报价结算清单'!E499,"")</f>
        <v/>
      </c>
      <c r="F493" s="233" t="str">
        <f>_xlfn.IFNA(IF($A493="","",IF(VLOOKUP($A493,'3.框架内物料'!$A:$I,2,0)="","",VLOOKUP($A493,'3.框架内物料'!$A:$I,2,0))),"")</f>
        <v/>
      </c>
      <c r="G493" s="214" t="str">
        <f>IF(AND('2.报价结算清单'!$P499&gt;0,'2.报价结算清单'!$B499&lt;&gt;0,'2.报价结算清单'!H499&lt;&gt;0),'2.报价结算清单'!H499,"")</f>
        <v/>
      </c>
      <c r="H493" s="234" t="str">
        <f>IF(AND('2.报价结算清单'!$P499&gt;0,'2.报价结算清单'!$B499&lt;&gt;0,'2.报价结算清单'!$F499&lt;&gt;0),'2.报价结算清单'!J499,"")</f>
        <v/>
      </c>
      <c r="I493" s="233" t="str">
        <f>IF(AND('2.报价结算清单'!$P499&gt;0,'2.报价结算清单'!$B499&lt;&gt;0,'2.报价结算清单'!$F499&lt;&gt;0),'2.报价结算清单'!L499,"")</f>
        <v/>
      </c>
      <c r="J493" s="233" t="str">
        <f>IF(AND('2.报价结算清单'!$P499&gt;0,'2.报价结算清单'!$B499&lt;&gt;0,'2.报价结算清单'!I499&lt;&gt;0),'2.报价结算清单'!I499,"")</f>
        <v/>
      </c>
      <c r="K493" s="233" t="str">
        <f>IF(AND('2.报价结算清单'!$P499&gt;0,'2.报价结算清单'!$B499&lt;&gt;0,'2.报价结算清单'!$F499&lt;&gt;0),'2.报价结算清单'!N499,"")</f>
        <v/>
      </c>
      <c r="L493" s="233" t="str">
        <f>IF(AND('2.报价结算清单'!$P499&gt;0,'2.报价结算清单'!$B499&lt;&gt;0,'2.报价结算清单'!I499&lt;&gt;0),"天","")</f>
        <v/>
      </c>
      <c r="M493" s="236" t="str">
        <f t="shared" si="18"/>
        <v/>
      </c>
      <c r="N493" s="216" t="str">
        <f t="shared" si="19"/>
        <v/>
      </c>
      <c r="O493" s="216" t="str">
        <f>IF(AND('2.报价结算清单'!$P499&gt;0,'2.报价结算清单'!$B499&lt;&gt;0,'2.报价结算清单'!S499&lt;&gt;0),'2.报价结算清单'!S499,"")</f>
        <v/>
      </c>
      <c r="P493" s="216" t="str">
        <f>IF(AND('2.报价结算清单'!$P499&gt;0,'2.报价结算清单'!$B499&lt;&gt;0,'2.报价结算清单'!T499&lt;&gt;0),'2.报价结算清单'!T499,"")</f>
        <v/>
      </c>
      <c r="Q493" s="216" t="str">
        <f>IF(F493="",J493,VLOOKUP(F493,框架条目清单!A:K,4,FALSE))</f>
        <v/>
      </c>
      <c r="R493" s="237" t="str">
        <f>IF($A493="","",'2.报价结算清单'!$K$86)</f>
        <v/>
      </c>
      <c r="S493" s="236" t="str">
        <f>IF($A493="","",'2.报价结算清单'!$E$86)</f>
        <v/>
      </c>
      <c r="T493" s="216" t="str">
        <f>IF(F493="","",VLOOKUP(F493,框架条目清单!A:K,7,FALSE))</f>
        <v/>
      </c>
      <c r="U493" s="216" t="str">
        <f>IF(F493="","",VLOOKUP(F493,框架条目清单!A:K,8,FALSE))</f>
        <v/>
      </c>
      <c r="V493" s="216" t="str">
        <f>IF(F493="","",VLOOKUP(F493,框架条目清单!A:K,9,FALSE))</f>
        <v/>
      </c>
    </row>
    <row r="494" spans="1:22">
      <c r="A494" s="216" t="str">
        <f>IF(AND('2.报价结算清单'!$P500&gt;0,'2.报价结算清单'!$B500&lt;&gt;0,'2.报价结算清单'!$F500&lt;&gt;0),'2.报价结算清单'!$F500,"")</f>
        <v/>
      </c>
      <c r="B494" s="216" t="str">
        <f>_xlfn.IFNA(VLOOKUP(A494,'3.框架内物料'!$A:$I,3,0),A494)</f>
        <v/>
      </c>
      <c r="C494" s="216" t="str">
        <f>IF(AND('2.报价结算清单'!$P500&gt;0,'2.报价结算清单'!$B500&lt;&gt;0,'2.报价结算清单'!C500&lt;&gt;0),'2.报价结算清单'!C500,"")</f>
        <v/>
      </c>
      <c r="D494" s="216" t="str">
        <f>IF(AND('2.报价结算清单'!$P500&gt;0,'2.报价结算清单'!$B500&lt;&gt;0,'2.报价结算清单'!D500&lt;&gt;0),'2.报价结算清单'!D500,"")</f>
        <v/>
      </c>
      <c r="E494" s="216" t="str">
        <f>IF(AND('2.报价结算清单'!$P500&gt;0,'2.报价结算清单'!$B500&lt;&gt;0,'2.报价结算清单'!E500&lt;&gt;0),'2.报价结算清单'!E500,"")</f>
        <v/>
      </c>
      <c r="F494" s="233" t="str">
        <f>_xlfn.IFNA(IF($A494="","",IF(VLOOKUP($A494,'3.框架内物料'!$A:$I,2,0)="","",VLOOKUP($A494,'3.框架内物料'!$A:$I,2,0))),"")</f>
        <v/>
      </c>
      <c r="G494" s="214" t="str">
        <f>IF(AND('2.报价结算清单'!$P500&gt;0,'2.报价结算清单'!$B500&lt;&gt;0,'2.报价结算清单'!H500&lt;&gt;0),'2.报价结算清单'!H500,"")</f>
        <v/>
      </c>
      <c r="H494" s="234" t="str">
        <f>IF(AND('2.报价结算清单'!$P500&gt;0,'2.报价结算清单'!$B500&lt;&gt;0,'2.报价结算清单'!$F500&lt;&gt;0),'2.报价结算清单'!J500,"")</f>
        <v/>
      </c>
      <c r="I494" s="233" t="str">
        <f>IF(AND('2.报价结算清单'!$P500&gt;0,'2.报价结算清单'!$B500&lt;&gt;0,'2.报价结算清单'!$F500&lt;&gt;0),'2.报价结算清单'!L500,"")</f>
        <v/>
      </c>
      <c r="J494" s="233" t="str">
        <f>IF(AND('2.报价结算清单'!$P500&gt;0,'2.报价结算清单'!$B500&lt;&gt;0,'2.报价结算清单'!I500&lt;&gt;0),'2.报价结算清单'!I500,"")</f>
        <v/>
      </c>
      <c r="K494" s="233" t="str">
        <f>IF(AND('2.报价结算清单'!$P500&gt;0,'2.报价结算清单'!$B500&lt;&gt;0,'2.报价结算清单'!$F500&lt;&gt;0),'2.报价结算清单'!N500,"")</f>
        <v/>
      </c>
      <c r="L494" s="233" t="str">
        <f>IF(AND('2.报价结算清单'!$P500&gt;0,'2.报价结算清单'!$B500&lt;&gt;0,'2.报价结算清单'!I500&lt;&gt;0),"天","")</f>
        <v/>
      </c>
      <c r="M494" s="236" t="str">
        <f t="shared" si="18"/>
        <v/>
      </c>
      <c r="N494" s="216" t="str">
        <f t="shared" si="19"/>
        <v/>
      </c>
      <c r="O494" s="216" t="str">
        <f>IF(AND('2.报价结算清单'!$P500&gt;0,'2.报价结算清单'!$B500&lt;&gt;0,'2.报价结算清单'!S500&lt;&gt;0),'2.报价结算清单'!S500,"")</f>
        <v/>
      </c>
      <c r="P494" s="216" t="str">
        <f>IF(AND('2.报价结算清单'!$P500&gt;0,'2.报价结算清单'!$B500&lt;&gt;0,'2.报价结算清单'!T500&lt;&gt;0),'2.报价结算清单'!T500,"")</f>
        <v/>
      </c>
      <c r="Q494" s="216" t="str">
        <f>IF(F494="",J494,VLOOKUP(F494,框架条目清单!A:K,4,FALSE))</f>
        <v/>
      </c>
      <c r="R494" s="237" t="str">
        <f>IF($A494="","",'2.报价结算清单'!$K$86)</f>
        <v/>
      </c>
      <c r="S494" s="236" t="str">
        <f>IF($A494="","",'2.报价结算清单'!$E$86)</f>
        <v/>
      </c>
      <c r="T494" s="216" t="str">
        <f>IF(F494="","",VLOOKUP(F494,框架条目清单!A:K,7,FALSE))</f>
        <v/>
      </c>
      <c r="U494" s="216" t="str">
        <f>IF(F494="","",VLOOKUP(F494,框架条目清单!A:K,8,FALSE))</f>
        <v/>
      </c>
      <c r="V494" s="216" t="str">
        <f>IF(F494="","",VLOOKUP(F494,框架条目清单!A:K,9,FALSE))</f>
        <v/>
      </c>
    </row>
    <row r="495" spans="1:22">
      <c r="A495" s="216" t="str">
        <f>IF(AND('2.报价结算清单'!$P501&gt;0,'2.报价结算清单'!$B501&lt;&gt;0,'2.报价结算清单'!$F501&lt;&gt;0),'2.报价结算清单'!$F501,"")</f>
        <v/>
      </c>
      <c r="B495" s="216" t="str">
        <f>_xlfn.IFNA(VLOOKUP(A495,'3.框架内物料'!$A:$I,3,0),A495)</f>
        <v/>
      </c>
      <c r="C495" s="216" t="str">
        <f>IF(AND('2.报价结算清单'!$P501&gt;0,'2.报价结算清单'!$B501&lt;&gt;0,'2.报价结算清单'!C501&lt;&gt;0),'2.报价结算清单'!C501,"")</f>
        <v/>
      </c>
      <c r="D495" s="216" t="str">
        <f>IF(AND('2.报价结算清单'!$P501&gt;0,'2.报价结算清单'!$B501&lt;&gt;0,'2.报价结算清单'!D501&lt;&gt;0),'2.报价结算清单'!D501,"")</f>
        <v/>
      </c>
      <c r="E495" s="216" t="str">
        <f>IF(AND('2.报价结算清单'!$P501&gt;0,'2.报价结算清单'!$B501&lt;&gt;0,'2.报价结算清单'!E501&lt;&gt;0),'2.报价结算清单'!E501,"")</f>
        <v/>
      </c>
      <c r="F495" s="233" t="str">
        <f>_xlfn.IFNA(IF($A495="","",IF(VLOOKUP($A495,'3.框架内物料'!$A:$I,2,0)="","",VLOOKUP($A495,'3.框架内物料'!$A:$I,2,0))),"")</f>
        <v/>
      </c>
      <c r="G495" s="214" t="str">
        <f>IF(AND('2.报价结算清单'!$P501&gt;0,'2.报价结算清单'!$B501&lt;&gt;0,'2.报价结算清单'!H501&lt;&gt;0),'2.报价结算清单'!H501,"")</f>
        <v/>
      </c>
      <c r="H495" s="234" t="str">
        <f>IF(AND('2.报价结算清单'!$P501&gt;0,'2.报价结算清单'!$B501&lt;&gt;0,'2.报价结算清单'!$F501&lt;&gt;0),'2.报价结算清单'!J501,"")</f>
        <v/>
      </c>
      <c r="I495" s="233" t="str">
        <f>IF(AND('2.报价结算清单'!$P501&gt;0,'2.报价结算清单'!$B501&lt;&gt;0,'2.报价结算清单'!$F501&lt;&gt;0),'2.报价结算清单'!L501,"")</f>
        <v/>
      </c>
      <c r="J495" s="233" t="str">
        <f>IF(AND('2.报价结算清单'!$P501&gt;0,'2.报价结算清单'!$B501&lt;&gt;0,'2.报价结算清单'!I501&lt;&gt;0),'2.报价结算清单'!I501,"")</f>
        <v/>
      </c>
      <c r="K495" s="233" t="str">
        <f>IF(AND('2.报价结算清单'!$P501&gt;0,'2.报价结算清单'!$B501&lt;&gt;0,'2.报价结算清单'!$F501&lt;&gt;0),'2.报价结算清单'!N501,"")</f>
        <v/>
      </c>
      <c r="L495" s="233" t="str">
        <f>IF(AND('2.报价结算清单'!$P501&gt;0,'2.报价结算清单'!$B501&lt;&gt;0,'2.报价结算清单'!I501&lt;&gt;0),"天","")</f>
        <v/>
      </c>
      <c r="M495" s="236" t="str">
        <f t="shared" si="18"/>
        <v/>
      </c>
      <c r="N495" s="216" t="str">
        <f t="shared" si="19"/>
        <v/>
      </c>
      <c r="O495" s="216" t="str">
        <f>IF(AND('2.报价结算清单'!$P501&gt;0,'2.报价结算清单'!$B501&lt;&gt;0,'2.报价结算清单'!S501&lt;&gt;0),'2.报价结算清单'!S501,"")</f>
        <v/>
      </c>
      <c r="P495" s="216" t="str">
        <f>IF(AND('2.报价结算清单'!$P501&gt;0,'2.报价结算清单'!$B501&lt;&gt;0,'2.报价结算清单'!T501&lt;&gt;0),'2.报价结算清单'!T501,"")</f>
        <v/>
      </c>
      <c r="Q495" s="216" t="str">
        <f>IF(F495="",J495,VLOOKUP(F495,框架条目清单!A:K,4,FALSE))</f>
        <v/>
      </c>
      <c r="R495" s="237" t="str">
        <f>IF($A495="","",'2.报价结算清单'!$K$86)</f>
        <v/>
      </c>
      <c r="S495" s="236" t="str">
        <f>IF($A495="","",'2.报价结算清单'!$E$86)</f>
        <v/>
      </c>
      <c r="T495" s="216" t="str">
        <f>IF(F495="","",VLOOKUP(F495,框架条目清单!A:K,7,FALSE))</f>
        <v/>
      </c>
      <c r="U495" s="216" t="str">
        <f>IF(F495="","",VLOOKUP(F495,框架条目清单!A:K,8,FALSE))</f>
        <v/>
      </c>
      <c r="V495" s="216" t="str">
        <f>IF(F495="","",VLOOKUP(F495,框架条目清单!A:K,9,FALSE))</f>
        <v/>
      </c>
    </row>
    <row r="496" spans="1:22">
      <c r="A496" s="216" t="str">
        <f>IF(AND('2.报价结算清单'!$P502&gt;0,'2.报价结算清单'!$B502&lt;&gt;0,'2.报价结算清单'!$F502&lt;&gt;0),'2.报价结算清单'!$F502,"")</f>
        <v/>
      </c>
      <c r="B496" s="216" t="str">
        <f>_xlfn.IFNA(VLOOKUP(A496,'3.框架内物料'!$A:$I,3,0),A496)</f>
        <v/>
      </c>
      <c r="C496" s="216" t="str">
        <f>IF(AND('2.报价结算清单'!$P502&gt;0,'2.报价结算清单'!$B502&lt;&gt;0,'2.报价结算清单'!C502&lt;&gt;0),'2.报价结算清单'!C502,"")</f>
        <v/>
      </c>
      <c r="D496" s="216" t="str">
        <f>IF(AND('2.报价结算清单'!$P502&gt;0,'2.报价结算清单'!$B502&lt;&gt;0,'2.报价结算清单'!D502&lt;&gt;0),'2.报价结算清单'!D502,"")</f>
        <v/>
      </c>
      <c r="E496" s="216" t="str">
        <f>IF(AND('2.报价结算清单'!$P502&gt;0,'2.报价结算清单'!$B502&lt;&gt;0,'2.报价结算清单'!E502&lt;&gt;0),'2.报价结算清单'!E502,"")</f>
        <v/>
      </c>
      <c r="F496" s="233" t="str">
        <f>_xlfn.IFNA(IF($A496="","",IF(VLOOKUP($A496,'3.框架内物料'!$A:$I,2,0)="","",VLOOKUP($A496,'3.框架内物料'!$A:$I,2,0))),"")</f>
        <v/>
      </c>
      <c r="G496" s="214" t="str">
        <f>IF(AND('2.报价结算清单'!$P502&gt;0,'2.报价结算清单'!$B502&lt;&gt;0,'2.报价结算清单'!H502&lt;&gt;0),'2.报价结算清单'!H502,"")</f>
        <v/>
      </c>
      <c r="H496" s="234" t="str">
        <f>IF(AND('2.报价结算清单'!$P502&gt;0,'2.报价结算清单'!$B502&lt;&gt;0,'2.报价结算清单'!$F502&lt;&gt;0),'2.报价结算清单'!J502,"")</f>
        <v/>
      </c>
      <c r="I496" s="233" t="str">
        <f>IF(AND('2.报价结算清单'!$P502&gt;0,'2.报价结算清单'!$B502&lt;&gt;0,'2.报价结算清单'!$F502&lt;&gt;0),'2.报价结算清单'!L502,"")</f>
        <v/>
      </c>
      <c r="J496" s="233" t="str">
        <f>IF(AND('2.报价结算清单'!$P502&gt;0,'2.报价结算清单'!$B502&lt;&gt;0,'2.报价结算清单'!I502&lt;&gt;0),'2.报价结算清单'!I502,"")</f>
        <v/>
      </c>
      <c r="K496" s="233" t="str">
        <f>IF(AND('2.报价结算清单'!$P502&gt;0,'2.报价结算清单'!$B502&lt;&gt;0,'2.报价结算清单'!$F502&lt;&gt;0),'2.报价结算清单'!N502,"")</f>
        <v/>
      </c>
      <c r="L496" s="233" t="str">
        <f>IF(AND('2.报价结算清单'!$P502&gt;0,'2.报价结算清单'!$B502&lt;&gt;0,'2.报价结算清单'!I502&lt;&gt;0),"天","")</f>
        <v/>
      </c>
      <c r="M496" s="236" t="str">
        <f t="shared" si="18"/>
        <v/>
      </c>
      <c r="N496" s="216" t="str">
        <f t="shared" si="19"/>
        <v/>
      </c>
      <c r="O496" s="216" t="str">
        <f>IF(AND('2.报价结算清单'!$P502&gt;0,'2.报价结算清单'!$B502&lt;&gt;0,'2.报价结算清单'!S502&lt;&gt;0),'2.报价结算清单'!S502,"")</f>
        <v/>
      </c>
      <c r="P496" s="216" t="str">
        <f>IF(AND('2.报价结算清单'!$P502&gt;0,'2.报价结算清单'!$B502&lt;&gt;0,'2.报价结算清单'!T502&lt;&gt;0),'2.报价结算清单'!T502,"")</f>
        <v/>
      </c>
      <c r="Q496" s="216" t="str">
        <f>IF(F496="",J496,VLOOKUP(F496,框架条目清单!A:K,4,FALSE))</f>
        <v/>
      </c>
      <c r="R496" s="237" t="str">
        <f>IF($A496="","",'2.报价结算清单'!$K$86)</f>
        <v/>
      </c>
      <c r="S496" s="236" t="str">
        <f>IF($A496="","",'2.报价结算清单'!$E$86)</f>
        <v/>
      </c>
      <c r="T496" s="216" t="str">
        <f>IF(F496="","",VLOOKUP(F496,框架条目清单!A:K,7,FALSE))</f>
        <v/>
      </c>
      <c r="U496" s="216" t="str">
        <f>IF(F496="","",VLOOKUP(F496,框架条目清单!A:K,8,FALSE))</f>
        <v/>
      </c>
      <c r="V496" s="216" t="str">
        <f>IF(F496="","",VLOOKUP(F496,框架条目清单!A:K,9,FALSE))</f>
        <v/>
      </c>
    </row>
    <row r="497" spans="1:22">
      <c r="A497" s="216" t="str">
        <f>IF(AND('2.报价结算清单'!$P503&gt;0,'2.报价结算清单'!$B503&lt;&gt;0,'2.报价结算清单'!$F503&lt;&gt;0),'2.报价结算清单'!$F503,"")</f>
        <v/>
      </c>
      <c r="B497" s="216" t="str">
        <f>_xlfn.IFNA(VLOOKUP(A497,'3.框架内物料'!$A:$I,3,0),A497)</f>
        <v/>
      </c>
      <c r="C497" s="216" t="str">
        <f>IF(AND('2.报价结算清单'!$P503&gt;0,'2.报价结算清单'!$B503&lt;&gt;0,'2.报价结算清单'!C503&lt;&gt;0),'2.报价结算清单'!C503,"")</f>
        <v/>
      </c>
      <c r="D497" s="216" t="str">
        <f>IF(AND('2.报价结算清单'!$P503&gt;0,'2.报价结算清单'!$B503&lt;&gt;0,'2.报价结算清单'!D503&lt;&gt;0),'2.报价结算清单'!D503,"")</f>
        <v/>
      </c>
      <c r="E497" s="216" t="str">
        <f>IF(AND('2.报价结算清单'!$P503&gt;0,'2.报价结算清单'!$B503&lt;&gt;0,'2.报价结算清单'!E503&lt;&gt;0),'2.报价结算清单'!E503,"")</f>
        <v/>
      </c>
      <c r="F497" s="233" t="str">
        <f>_xlfn.IFNA(IF($A497="","",IF(VLOOKUP($A497,'3.框架内物料'!$A:$I,2,0)="","",VLOOKUP($A497,'3.框架内物料'!$A:$I,2,0))),"")</f>
        <v/>
      </c>
      <c r="G497" s="214" t="str">
        <f>IF(AND('2.报价结算清单'!$P503&gt;0,'2.报价结算清单'!$B503&lt;&gt;0,'2.报价结算清单'!H503&lt;&gt;0),'2.报价结算清单'!H503,"")</f>
        <v/>
      </c>
      <c r="H497" s="234" t="str">
        <f>IF(AND('2.报价结算清单'!$P503&gt;0,'2.报价结算清单'!$B503&lt;&gt;0,'2.报价结算清单'!$F503&lt;&gt;0),'2.报价结算清单'!J503,"")</f>
        <v/>
      </c>
      <c r="I497" s="233" t="str">
        <f>IF(AND('2.报价结算清单'!$P503&gt;0,'2.报价结算清单'!$B503&lt;&gt;0,'2.报价结算清单'!$F503&lt;&gt;0),'2.报价结算清单'!L503,"")</f>
        <v/>
      </c>
      <c r="J497" s="233" t="str">
        <f>IF(AND('2.报价结算清单'!$P503&gt;0,'2.报价结算清单'!$B503&lt;&gt;0,'2.报价结算清单'!I503&lt;&gt;0),'2.报价结算清单'!I503,"")</f>
        <v/>
      </c>
      <c r="K497" s="233" t="str">
        <f>IF(AND('2.报价结算清单'!$P503&gt;0,'2.报价结算清单'!$B503&lt;&gt;0,'2.报价结算清单'!$F503&lt;&gt;0),'2.报价结算清单'!N503,"")</f>
        <v/>
      </c>
      <c r="L497" s="233" t="str">
        <f>IF(AND('2.报价结算清单'!$P503&gt;0,'2.报价结算清单'!$B503&lt;&gt;0,'2.报价结算清单'!I503&lt;&gt;0),"天","")</f>
        <v/>
      </c>
      <c r="M497" s="236" t="str">
        <f t="shared" si="18"/>
        <v/>
      </c>
      <c r="N497" s="216" t="str">
        <f t="shared" si="19"/>
        <v/>
      </c>
      <c r="O497" s="216" t="str">
        <f>IF(AND('2.报价结算清单'!$P503&gt;0,'2.报价结算清单'!$B503&lt;&gt;0,'2.报价结算清单'!S503&lt;&gt;0),'2.报价结算清单'!S503,"")</f>
        <v/>
      </c>
      <c r="P497" s="216" t="str">
        <f>IF(AND('2.报价结算清单'!$P503&gt;0,'2.报价结算清单'!$B503&lt;&gt;0,'2.报价结算清单'!T503&lt;&gt;0),'2.报价结算清单'!T503,"")</f>
        <v/>
      </c>
      <c r="Q497" s="216" t="str">
        <f>IF(F497="",J497,VLOOKUP(F497,框架条目清单!A:K,4,FALSE))</f>
        <v/>
      </c>
      <c r="R497" s="237" t="str">
        <f>IF($A497="","",'2.报价结算清单'!$K$86)</f>
        <v/>
      </c>
      <c r="S497" s="236" t="str">
        <f>IF($A497="","",'2.报价结算清单'!$E$86)</f>
        <v/>
      </c>
      <c r="T497" s="216" t="str">
        <f>IF(F497="","",VLOOKUP(F497,框架条目清单!A:K,7,FALSE))</f>
        <v/>
      </c>
      <c r="U497" s="216" t="str">
        <f>IF(F497="","",VLOOKUP(F497,框架条目清单!A:K,8,FALSE))</f>
        <v/>
      </c>
      <c r="V497" s="216" t="str">
        <f>IF(F497="","",VLOOKUP(F497,框架条目清单!A:K,9,FALSE))</f>
        <v/>
      </c>
    </row>
    <row r="498" spans="1:22">
      <c r="A498" s="216" t="str">
        <f>IF(AND('2.报价结算清单'!$P504&gt;0,'2.报价结算清单'!$B504&lt;&gt;0,'2.报价结算清单'!$F504&lt;&gt;0),'2.报价结算清单'!$F504,"")</f>
        <v/>
      </c>
      <c r="B498" s="216" t="str">
        <f>_xlfn.IFNA(VLOOKUP(A498,'3.框架内物料'!$A:$I,3,0),A498)</f>
        <v/>
      </c>
      <c r="C498" s="216" t="str">
        <f>IF(AND('2.报价结算清单'!$P504&gt;0,'2.报价结算清单'!$B504&lt;&gt;0,'2.报价结算清单'!C504&lt;&gt;0),'2.报价结算清单'!C504,"")</f>
        <v/>
      </c>
      <c r="D498" s="216" t="str">
        <f>IF(AND('2.报价结算清单'!$P504&gt;0,'2.报价结算清单'!$B504&lt;&gt;0,'2.报价结算清单'!D504&lt;&gt;0),'2.报价结算清单'!D504,"")</f>
        <v/>
      </c>
      <c r="E498" s="216" t="str">
        <f>IF(AND('2.报价结算清单'!$P504&gt;0,'2.报价结算清单'!$B504&lt;&gt;0,'2.报价结算清单'!E504&lt;&gt;0),'2.报价结算清单'!E504,"")</f>
        <v/>
      </c>
      <c r="F498" s="233" t="str">
        <f>_xlfn.IFNA(IF($A498="","",IF(VLOOKUP($A498,'3.框架内物料'!$A:$I,2,0)="","",VLOOKUP($A498,'3.框架内物料'!$A:$I,2,0))),"")</f>
        <v/>
      </c>
      <c r="G498" s="214" t="str">
        <f>IF(AND('2.报价结算清单'!$P504&gt;0,'2.报价结算清单'!$B504&lt;&gt;0,'2.报价结算清单'!H504&lt;&gt;0),'2.报价结算清单'!H504,"")</f>
        <v/>
      </c>
      <c r="H498" s="234" t="str">
        <f>IF(AND('2.报价结算清单'!$P504&gt;0,'2.报价结算清单'!$B504&lt;&gt;0,'2.报价结算清单'!$F504&lt;&gt;0),'2.报价结算清单'!J504,"")</f>
        <v/>
      </c>
      <c r="I498" s="233" t="str">
        <f>IF(AND('2.报价结算清单'!$P504&gt;0,'2.报价结算清单'!$B504&lt;&gt;0,'2.报价结算清单'!$F504&lt;&gt;0),'2.报价结算清单'!L504,"")</f>
        <v/>
      </c>
      <c r="J498" s="233" t="str">
        <f>IF(AND('2.报价结算清单'!$P504&gt;0,'2.报价结算清单'!$B504&lt;&gt;0,'2.报价结算清单'!I504&lt;&gt;0),'2.报价结算清单'!I504,"")</f>
        <v/>
      </c>
      <c r="K498" s="233" t="str">
        <f>IF(AND('2.报价结算清单'!$P504&gt;0,'2.报价结算清单'!$B504&lt;&gt;0,'2.报价结算清单'!$F504&lt;&gt;0),'2.报价结算清单'!N504,"")</f>
        <v/>
      </c>
      <c r="L498" s="233" t="str">
        <f>IF(AND('2.报价结算清单'!$P504&gt;0,'2.报价结算清单'!$B504&lt;&gt;0,'2.报价结算清单'!I504&lt;&gt;0),"天","")</f>
        <v/>
      </c>
      <c r="M498" s="236" t="str">
        <f t="shared" si="18"/>
        <v/>
      </c>
      <c r="N498" s="216" t="str">
        <f t="shared" si="19"/>
        <v/>
      </c>
      <c r="O498" s="216" t="str">
        <f>IF(AND('2.报价结算清单'!$P504&gt;0,'2.报价结算清单'!$B504&lt;&gt;0,'2.报价结算清单'!S504&lt;&gt;0),'2.报价结算清单'!S504,"")</f>
        <v/>
      </c>
      <c r="P498" s="216" t="str">
        <f>IF(AND('2.报价结算清单'!$P504&gt;0,'2.报价结算清单'!$B504&lt;&gt;0,'2.报价结算清单'!T504&lt;&gt;0),'2.报价结算清单'!T504,"")</f>
        <v/>
      </c>
      <c r="Q498" s="216" t="str">
        <f>IF(F498="",J498,VLOOKUP(F498,框架条目清单!A:K,4,FALSE))</f>
        <v/>
      </c>
      <c r="R498" s="237" t="str">
        <f>IF($A498="","",'2.报价结算清单'!$K$86)</f>
        <v/>
      </c>
      <c r="S498" s="236" t="str">
        <f>IF($A498="","",'2.报价结算清单'!$E$86)</f>
        <v/>
      </c>
      <c r="T498" s="216" t="str">
        <f>IF(F498="","",VLOOKUP(F498,框架条目清单!A:K,7,FALSE))</f>
        <v/>
      </c>
      <c r="U498" s="216" t="str">
        <f>IF(F498="","",VLOOKUP(F498,框架条目清单!A:K,8,FALSE))</f>
        <v/>
      </c>
      <c r="V498" s="216" t="str">
        <f>IF(F498="","",VLOOKUP(F498,框架条目清单!A:K,9,FALSE))</f>
        <v/>
      </c>
    </row>
    <row r="499" spans="1:22">
      <c r="A499" s="216" t="str">
        <f>IF(AND('2.报价结算清单'!$P505&gt;0,'2.报价结算清单'!$B505&lt;&gt;0,'2.报价结算清单'!$F505&lt;&gt;0),'2.报价结算清单'!$F505,"")</f>
        <v/>
      </c>
      <c r="B499" s="216" t="str">
        <f>_xlfn.IFNA(VLOOKUP(A499,'3.框架内物料'!$A:$I,3,0),A499)</f>
        <v/>
      </c>
      <c r="C499" s="216" t="str">
        <f>IF(AND('2.报价结算清单'!$P505&gt;0,'2.报价结算清单'!$B505&lt;&gt;0,'2.报价结算清单'!C505&lt;&gt;0),'2.报价结算清单'!C505,"")</f>
        <v/>
      </c>
      <c r="D499" s="216" t="str">
        <f>IF(AND('2.报价结算清单'!$P505&gt;0,'2.报价结算清单'!$B505&lt;&gt;0,'2.报价结算清单'!D505&lt;&gt;0),'2.报价结算清单'!D505,"")</f>
        <v/>
      </c>
      <c r="E499" s="216" t="str">
        <f>IF(AND('2.报价结算清单'!$P505&gt;0,'2.报价结算清单'!$B505&lt;&gt;0,'2.报价结算清单'!E505&lt;&gt;0),'2.报价结算清单'!E505,"")</f>
        <v/>
      </c>
      <c r="F499" s="233" t="str">
        <f>_xlfn.IFNA(IF($A499="","",IF(VLOOKUP($A499,'3.框架内物料'!$A:$I,2,0)="","",VLOOKUP($A499,'3.框架内物料'!$A:$I,2,0))),"")</f>
        <v/>
      </c>
      <c r="G499" s="214" t="str">
        <f>IF(AND('2.报价结算清单'!$P505&gt;0,'2.报价结算清单'!$B505&lt;&gt;0,'2.报价结算清单'!H505&lt;&gt;0),'2.报价结算清单'!H505,"")</f>
        <v/>
      </c>
      <c r="H499" s="234" t="str">
        <f>IF(AND('2.报价结算清单'!$P505&gt;0,'2.报价结算清单'!$B505&lt;&gt;0,'2.报价结算清单'!$F505&lt;&gt;0),'2.报价结算清单'!J505,"")</f>
        <v/>
      </c>
      <c r="I499" s="233" t="str">
        <f>IF(AND('2.报价结算清单'!$P505&gt;0,'2.报价结算清单'!$B505&lt;&gt;0,'2.报价结算清单'!$F505&lt;&gt;0),'2.报价结算清单'!L505,"")</f>
        <v/>
      </c>
      <c r="J499" s="233" t="str">
        <f>IF(AND('2.报价结算清单'!$P505&gt;0,'2.报价结算清单'!$B505&lt;&gt;0,'2.报价结算清单'!I505&lt;&gt;0),'2.报价结算清单'!I505,"")</f>
        <v/>
      </c>
      <c r="K499" s="233" t="str">
        <f>IF(AND('2.报价结算清单'!$P505&gt;0,'2.报价结算清单'!$B505&lt;&gt;0,'2.报价结算清单'!$F505&lt;&gt;0),'2.报价结算清单'!N505,"")</f>
        <v/>
      </c>
      <c r="L499" s="233" t="str">
        <f>IF(AND('2.报价结算清单'!$P505&gt;0,'2.报价结算清单'!$B505&lt;&gt;0,'2.报价结算清单'!I505&lt;&gt;0),"天","")</f>
        <v/>
      </c>
      <c r="M499" s="236" t="str">
        <f t="shared" si="18"/>
        <v/>
      </c>
      <c r="N499" s="216" t="str">
        <f t="shared" si="19"/>
        <v/>
      </c>
      <c r="O499" s="216" t="str">
        <f>IF(AND('2.报价结算清单'!$P505&gt;0,'2.报价结算清单'!$B505&lt;&gt;0,'2.报价结算清单'!S505&lt;&gt;0),'2.报价结算清单'!S505,"")</f>
        <v/>
      </c>
      <c r="P499" s="216" t="str">
        <f>IF(AND('2.报价结算清单'!$P505&gt;0,'2.报价结算清单'!$B505&lt;&gt;0,'2.报价结算清单'!T505&lt;&gt;0),'2.报价结算清单'!T505,"")</f>
        <v/>
      </c>
      <c r="Q499" s="216" t="str">
        <f>IF(F499="",J499,VLOOKUP(F499,框架条目清单!A:K,4,FALSE))</f>
        <v/>
      </c>
      <c r="R499" s="237" t="str">
        <f>IF($A499="","",'2.报价结算清单'!$K$86)</f>
        <v/>
      </c>
      <c r="S499" s="236" t="str">
        <f>IF($A499="","",'2.报价结算清单'!$E$86)</f>
        <v/>
      </c>
      <c r="T499" s="216" t="str">
        <f>IF(F499="","",VLOOKUP(F499,框架条目清单!A:K,7,FALSE))</f>
        <v/>
      </c>
      <c r="U499" s="216" t="str">
        <f>IF(F499="","",VLOOKUP(F499,框架条目清单!A:K,8,FALSE))</f>
        <v/>
      </c>
      <c r="V499" s="216" t="str">
        <f>IF(F499="","",VLOOKUP(F499,框架条目清单!A:K,9,FALSE))</f>
        <v/>
      </c>
    </row>
    <row r="500" spans="1:22">
      <c r="A500" s="216" t="str">
        <f>IF(AND('2.报价结算清单'!$P506&gt;0,'2.报价结算清单'!$B506&lt;&gt;0,'2.报价结算清单'!$F506&lt;&gt;0),'2.报价结算清单'!$F506,"")</f>
        <v/>
      </c>
      <c r="B500" s="216" t="str">
        <f>_xlfn.IFNA(VLOOKUP(A500,'3.框架内物料'!$A:$I,3,0),A500)</f>
        <v/>
      </c>
      <c r="C500" s="216" t="str">
        <f>IF(AND('2.报价结算清单'!$P506&gt;0,'2.报价结算清单'!$B506&lt;&gt;0,'2.报价结算清单'!C506&lt;&gt;0),'2.报价结算清单'!C506,"")</f>
        <v/>
      </c>
      <c r="D500" s="216" t="str">
        <f>IF(AND('2.报价结算清单'!$P506&gt;0,'2.报价结算清单'!$B506&lt;&gt;0,'2.报价结算清单'!D506&lt;&gt;0),'2.报价结算清单'!D506,"")</f>
        <v/>
      </c>
      <c r="E500" s="216" t="str">
        <f>IF(AND('2.报价结算清单'!$P506&gt;0,'2.报价结算清单'!$B506&lt;&gt;0,'2.报价结算清单'!E506&lt;&gt;0),'2.报价结算清单'!E506,"")</f>
        <v/>
      </c>
      <c r="F500" s="233" t="str">
        <f>_xlfn.IFNA(IF($A500="","",IF(VLOOKUP($A500,'3.框架内物料'!$A:$I,2,0)="","",VLOOKUP($A500,'3.框架内物料'!$A:$I,2,0))),"")</f>
        <v/>
      </c>
      <c r="G500" s="214" t="str">
        <f>IF(AND('2.报价结算清单'!$P506&gt;0,'2.报价结算清单'!$B506&lt;&gt;0,'2.报价结算清单'!H506&lt;&gt;0),'2.报价结算清单'!H506,"")</f>
        <v/>
      </c>
      <c r="H500" s="234" t="str">
        <f>IF(AND('2.报价结算清单'!$P506&gt;0,'2.报价结算清单'!$B506&lt;&gt;0,'2.报价结算清单'!$F506&lt;&gt;0),'2.报价结算清单'!J506,"")</f>
        <v/>
      </c>
      <c r="I500" s="233" t="str">
        <f>IF(AND('2.报价结算清单'!$P506&gt;0,'2.报价结算清单'!$B506&lt;&gt;0,'2.报价结算清单'!$F506&lt;&gt;0),'2.报价结算清单'!L506,"")</f>
        <v/>
      </c>
      <c r="J500" s="233" t="str">
        <f>IF(AND('2.报价结算清单'!$P506&gt;0,'2.报价结算清单'!$B506&lt;&gt;0,'2.报价结算清单'!I506&lt;&gt;0),'2.报价结算清单'!I506,"")</f>
        <v/>
      </c>
      <c r="K500" s="233" t="str">
        <f>IF(AND('2.报价结算清单'!$P506&gt;0,'2.报价结算清单'!$B506&lt;&gt;0,'2.报价结算清单'!$F506&lt;&gt;0),'2.报价结算清单'!N506,"")</f>
        <v/>
      </c>
      <c r="L500" s="233" t="str">
        <f>IF(AND('2.报价结算清单'!$P506&gt;0,'2.报价结算清单'!$B506&lt;&gt;0,'2.报价结算清单'!I506&lt;&gt;0),"天","")</f>
        <v/>
      </c>
      <c r="M500" s="236" t="str">
        <f t="shared" si="18"/>
        <v/>
      </c>
      <c r="N500" s="216" t="str">
        <f t="shared" si="19"/>
        <v/>
      </c>
      <c r="O500" s="216" t="str">
        <f>IF(AND('2.报价结算清单'!$P506&gt;0,'2.报价结算清单'!$B506&lt;&gt;0,'2.报价结算清单'!S506&lt;&gt;0),'2.报价结算清单'!S506,"")</f>
        <v/>
      </c>
      <c r="P500" s="216" t="str">
        <f>IF(AND('2.报价结算清单'!$P506&gt;0,'2.报价结算清单'!$B506&lt;&gt;0,'2.报价结算清单'!T506&lt;&gt;0),'2.报价结算清单'!T506,"")</f>
        <v/>
      </c>
      <c r="Q500" s="216" t="str">
        <f>IF(F500="",J500,VLOOKUP(F500,框架条目清单!A:K,4,FALSE))</f>
        <v/>
      </c>
      <c r="R500" s="237" t="str">
        <f>IF($A500="","",'2.报价结算清单'!$K$86)</f>
        <v/>
      </c>
      <c r="S500" s="236" t="str">
        <f>IF($A500="","",'2.报价结算清单'!$E$86)</f>
        <v/>
      </c>
      <c r="T500" s="216" t="str">
        <f>IF(F500="","",VLOOKUP(F500,框架条目清单!A:K,7,FALSE))</f>
        <v/>
      </c>
      <c r="U500" s="216" t="str">
        <f>IF(F500="","",VLOOKUP(F500,框架条目清单!A:K,8,FALSE))</f>
        <v/>
      </c>
      <c r="V500" s="216" t="str">
        <f>IF(F500="","",VLOOKUP(F500,框架条目清单!A:K,9,FALSE))</f>
        <v/>
      </c>
    </row>
  </sheetData>
  <sheetProtection formatCells="0" insertHyperlinks="0" autoFilter="0"/>
  <dataValidations count="3">
    <dataValidation type="list" allowBlank="1" showErrorMessage="1" sqref="M2:M500">
      <formula1>"框架内,框架外,据实结算"</formula1>
    </dataValidation>
    <dataValidation type="list" allowBlank="1" showErrorMessage="1" sqref="R2:R500">
      <formula1>"0.0%,1.0%,2.0%,3.0%,5.0%,6.0%,7.0%,7.5%,8.0%,9.0%,10.0%,11.0%,12.0%,13.0%,13.5%,14.0%,15.0%,16.0%,17.0%,18.0%,19.0%,20.0%,21.0%,22.0%,22.5%,23.0%,25.0%,27.0%,30.0%"</formula1>
    </dataValidation>
    <dataValidation type="list" allowBlank="1" showErrorMessage="1" sqref="S2:S500">
      <formula1>"CNY,USD,JPY,HKD"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  <outlinePr summaryBelow="0" summaryRight="0"/>
  </sheetPr>
  <dimension ref="A1:AB201"/>
  <sheetViews>
    <sheetView workbookViewId="0">
      <selection activeCell="B32" sqref="B32"/>
    </sheetView>
  </sheetViews>
  <sheetFormatPr defaultColWidth="11.6637931034483" defaultRowHeight="13"/>
  <cols>
    <col min="1" max="1" width="4.16379310344828" style="214" customWidth="1"/>
    <col min="2" max="2" width="16.6637931034483" style="214" customWidth="1"/>
    <col min="3" max="5" width="8" style="214" customWidth="1"/>
    <col min="6" max="6" width="39.6637931034483" style="214" customWidth="1"/>
    <col min="7" max="7" width="11.6637931034483" style="214"/>
    <col min="8" max="8" width="14.1637931034483" style="214" customWidth="1"/>
    <col min="9" max="9" width="22.5" style="214" customWidth="1"/>
    <col min="10" max="10" width="34.1637931034483" style="214" customWidth="1"/>
    <col min="11" max="11" width="11.6637931034483" style="214"/>
    <col min="12" max="12" width="11.6637931034483" style="215"/>
    <col min="13" max="13" width="11.6637931034483" style="215" customWidth="1"/>
    <col min="14" max="14" width="31.6637931034483" style="214" customWidth="1"/>
    <col min="15" max="15" width="11.6637931034483" style="215" customWidth="1"/>
    <col min="16" max="17" width="15" style="214" customWidth="1"/>
    <col min="18" max="18" width="10.8362068965517" style="216" customWidth="1"/>
    <col min="19" max="19" width="8.33620689655172" style="215" customWidth="1"/>
    <col min="20" max="20" width="36.6637931034483" style="214" customWidth="1"/>
    <col min="21" max="22" width="12.5" style="214" customWidth="1"/>
    <col min="23" max="23" width="12.5" style="217" customWidth="1"/>
    <col min="24" max="24" width="11.6637931034483" style="214"/>
    <col min="25" max="25" width="14.1637931034483" style="214" customWidth="1"/>
    <col min="26" max="26" width="22.5" style="214" customWidth="1"/>
    <col min="27" max="27" width="34.1637931034483" style="214" customWidth="1"/>
    <col min="28" max="28" width="34.1637931034483" style="216" customWidth="1"/>
    <col min="29" max="16384" width="11.6637931034483" style="216"/>
  </cols>
  <sheetData>
    <row r="1" s="213" customFormat="1" ht="23.2" spans="1:28">
      <c r="A1" s="218" t="s">
        <v>163</v>
      </c>
      <c r="B1" s="218" t="s">
        <v>141</v>
      </c>
      <c r="C1" s="218" t="s">
        <v>142</v>
      </c>
      <c r="D1" s="218" t="s">
        <v>143</v>
      </c>
      <c r="E1" s="218" t="s">
        <v>144</v>
      </c>
      <c r="F1" s="219" t="s">
        <v>145</v>
      </c>
      <c r="G1" s="220" t="s">
        <v>164</v>
      </c>
      <c r="H1" s="220" t="s">
        <v>165</v>
      </c>
      <c r="I1" s="220" t="s">
        <v>146</v>
      </c>
      <c r="J1" s="220" t="s">
        <v>166</v>
      </c>
      <c r="K1" s="220" t="s">
        <v>167</v>
      </c>
      <c r="L1" s="223" t="s">
        <v>147</v>
      </c>
      <c r="M1" s="224" t="s">
        <v>148</v>
      </c>
      <c r="N1" s="225" t="s">
        <v>149</v>
      </c>
      <c r="O1" s="224" t="s">
        <v>150</v>
      </c>
      <c r="P1" s="225" t="s">
        <v>151</v>
      </c>
      <c r="Q1" s="223" t="s">
        <v>168</v>
      </c>
      <c r="R1" s="218" t="s">
        <v>153</v>
      </c>
      <c r="S1" s="218" t="s">
        <v>169</v>
      </c>
      <c r="T1" s="218" t="s">
        <v>154</v>
      </c>
      <c r="U1" s="218" t="s">
        <v>155</v>
      </c>
      <c r="V1" s="228" t="s">
        <v>156</v>
      </c>
      <c r="W1" s="229" t="s">
        <v>157</v>
      </c>
      <c r="X1" s="224" t="s">
        <v>158</v>
      </c>
      <c r="Y1" s="231" t="s">
        <v>159</v>
      </c>
      <c r="Z1" s="231" t="s">
        <v>160</v>
      </c>
      <c r="AA1" s="231" t="s">
        <v>161</v>
      </c>
      <c r="AB1" s="231" t="s">
        <v>162</v>
      </c>
    </row>
    <row r="2" spans="1:27">
      <c r="A2" s="221" t="s">
        <v>170</v>
      </c>
      <c r="B2" s="221" t="s">
        <v>170</v>
      </c>
      <c r="C2" s="221" t="s">
        <v>170</v>
      </c>
      <c r="D2" s="221" t="s">
        <v>170</v>
      </c>
      <c r="E2" s="221" t="s">
        <v>170</v>
      </c>
      <c r="F2" s="221" t="s">
        <v>170</v>
      </c>
      <c r="G2" s="221" t="s">
        <v>170</v>
      </c>
      <c r="H2" s="221" t="s">
        <v>170</v>
      </c>
      <c r="I2" s="221" t="s">
        <v>170</v>
      </c>
      <c r="J2" s="221"/>
      <c r="K2" s="221" t="s">
        <v>170</v>
      </c>
      <c r="L2" s="226" t="s">
        <v>170</v>
      </c>
      <c r="M2" s="226" t="s">
        <v>170</v>
      </c>
      <c r="N2" s="221" t="s">
        <v>170</v>
      </c>
      <c r="O2" s="226" t="s">
        <v>170</v>
      </c>
      <c r="P2" s="221" t="s">
        <v>170</v>
      </c>
      <c r="Q2" s="221" t="s">
        <v>170</v>
      </c>
      <c r="R2" s="216" t="str">
        <f>IFERROR(IF(L2*M2*O2=0,"",L2*M2*O2),"")</f>
        <v/>
      </c>
      <c r="S2" s="226" t="s">
        <v>170</v>
      </c>
      <c r="T2" s="221" t="s">
        <v>170</v>
      </c>
      <c r="U2" s="221" t="s">
        <v>170</v>
      </c>
      <c r="V2" s="221" t="s">
        <v>170</v>
      </c>
      <c r="W2" s="230" t="s">
        <v>170</v>
      </c>
      <c r="X2" s="221" t="s">
        <v>170</v>
      </c>
      <c r="Y2" s="221" t="s">
        <v>170</v>
      </c>
      <c r="Z2" s="221" t="s">
        <v>170</v>
      </c>
      <c r="AA2" s="221" t="s">
        <v>170</v>
      </c>
    </row>
    <row r="3" spans="2:18">
      <c r="B3" s="222"/>
      <c r="G3" s="222"/>
      <c r="R3" s="216" t="str">
        <f t="shared" ref="R3:R66" si="0">IFERROR(IF(L3*M3*O3=0,"",L3*M3*O3),"")</f>
        <v/>
      </c>
    </row>
    <row r="4" spans="2:18">
      <c r="B4" s="222"/>
      <c r="G4" s="222"/>
      <c r="R4" s="216" t="str">
        <f t="shared" si="0"/>
        <v/>
      </c>
    </row>
    <row r="5" spans="2:18">
      <c r="B5" s="222"/>
      <c r="E5" s="222"/>
      <c r="G5" s="222"/>
      <c r="R5" s="216" t="str">
        <f t="shared" si="0"/>
        <v/>
      </c>
    </row>
    <row r="6" spans="2:18">
      <c r="B6" s="222"/>
      <c r="R6" s="216" t="str">
        <f t="shared" si="0"/>
        <v/>
      </c>
    </row>
    <row r="7" spans="2:18">
      <c r="B7" s="222"/>
      <c r="R7" s="216" t="str">
        <f t="shared" si="0"/>
        <v/>
      </c>
    </row>
    <row r="8" spans="1:20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7"/>
      <c r="M8" s="227"/>
      <c r="N8" s="222"/>
      <c r="O8" s="227"/>
      <c r="P8" s="222"/>
      <c r="Q8" s="222"/>
      <c r="R8" s="216" t="str">
        <f t="shared" si="0"/>
        <v/>
      </c>
      <c r="S8" s="227"/>
      <c r="T8" s="222"/>
    </row>
    <row r="9" spans="1:20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7"/>
      <c r="M9" s="227"/>
      <c r="N9" s="222"/>
      <c r="O9" s="227"/>
      <c r="P9" s="222"/>
      <c r="Q9" s="222"/>
      <c r="R9" s="216" t="str">
        <f t="shared" si="0"/>
        <v/>
      </c>
      <c r="S9" s="227"/>
      <c r="T9" s="222"/>
    </row>
    <row r="10" spans="1:20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7"/>
      <c r="M10" s="227"/>
      <c r="N10" s="222"/>
      <c r="O10" s="227"/>
      <c r="P10" s="222"/>
      <c r="Q10" s="222"/>
      <c r="R10" s="216" t="str">
        <f t="shared" si="0"/>
        <v/>
      </c>
      <c r="S10" s="227"/>
      <c r="T10" s="222"/>
    </row>
    <row r="11" spans="1:20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7"/>
      <c r="M11" s="227"/>
      <c r="N11" s="222"/>
      <c r="O11" s="227"/>
      <c r="P11" s="222"/>
      <c r="Q11" s="222"/>
      <c r="R11" s="216" t="str">
        <f t="shared" si="0"/>
        <v/>
      </c>
      <c r="S11" s="227"/>
      <c r="T11" s="222"/>
    </row>
    <row r="12" spans="1:20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7"/>
      <c r="M12" s="227"/>
      <c r="N12" s="222"/>
      <c r="O12" s="227"/>
      <c r="P12" s="222"/>
      <c r="Q12" s="222"/>
      <c r="R12" s="216" t="str">
        <f t="shared" si="0"/>
        <v/>
      </c>
      <c r="S12" s="227"/>
      <c r="T12" s="222"/>
    </row>
    <row r="13" spans="1:20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7"/>
      <c r="M13" s="227"/>
      <c r="N13" s="222"/>
      <c r="O13" s="227"/>
      <c r="P13" s="222"/>
      <c r="Q13" s="222"/>
      <c r="R13" s="216" t="str">
        <f t="shared" si="0"/>
        <v/>
      </c>
      <c r="S13" s="227"/>
      <c r="T13" s="222"/>
    </row>
    <row r="14" spans="18:18">
      <c r="R14" s="216" t="str">
        <f t="shared" si="0"/>
        <v/>
      </c>
    </row>
    <row r="15" spans="18:18">
      <c r="R15" s="216" t="str">
        <f t="shared" si="0"/>
        <v/>
      </c>
    </row>
    <row r="16" spans="18:18">
      <c r="R16" s="216" t="str">
        <f t="shared" si="0"/>
        <v/>
      </c>
    </row>
    <row r="17" spans="18:18">
      <c r="R17" s="216" t="str">
        <f t="shared" si="0"/>
        <v/>
      </c>
    </row>
    <row r="18" spans="18:18">
      <c r="R18" s="216" t="str">
        <f t="shared" si="0"/>
        <v/>
      </c>
    </row>
    <row r="19" spans="18:18">
      <c r="R19" s="216" t="str">
        <f t="shared" si="0"/>
        <v/>
      </c>
    </row>
    <row r="20" spans="18:18">
      <c r="R20" s="216" t="str">
        <f t="shared" si="0"/>
        <v/>
      </c>
    </row>
    <row r="21" spans="18:18">
      <c r="R21" s="216" t="str">
        <f t="shared" si="0"/>
        <v/>
      </c>
    </row>
    <row r="22" spans="18:18">
      <c r="R22" s="216" t="str">
        <f t="shared" si="0"/>
        <v/>
      </c>
    </row>
    <row r="23" spans="18:18">
      <c r="R23" s="216" t="str">
        <f t="shared" si="0"/>
        <v/>
      </c>
    </row>
    <row r="24" spans="18:18">
      <c r="R24" s="216" t="str">
        <f t="shared" si="0"/>
        <v/>
      </c>
    </row>
    <row r="25" spans="18:18">
      <c r="R25" s="216" t="str">
        <f t="shared" si="0"/>
        <v/>
      </c>
    </row>
    <row r="26" spans="18:18">
      <c r="R26" s="216" t="str">
        <f t="shared" si="0"/>
        <v/>
      </c>
    </row>
    <row r="27" spans="18:18">
      <c r="R27" s="216" t="str">
        <f t="shared" si="0"/>
        <v/>
      </c>
    </row>
    <row r="28" spans="18:18">
      <c r="R28" s="216" t="str">
        <f t="shared" si="0"/>
        <v/>
      </c>
    </row>
    <row r="29" spans="18:18">
      <c r="R29" s="216" t="str">
        <f t="shared" si="0"/>
        <v/>
      </c>
    </row>
    <row r="30" spans="18:18">
      <c r="R30" s="216" t="str">
        <f t="shared" si="0"/>
        <v/>
      </c>
    </row>
    <row r="31" spans="18:18">
      <c r="R31" s="216" t="str">
        <f t="shared" si="0"/>
        <v/>
      </c>
    </row>
    <row r="32" spans="18:18">
      <c r="R32" s="216" t="str">
        <f t="shared" si="0"/>
        <v/>
      </c>
    </row>
    <row r="33" spans="18:18">
      <c r="R33" s="216" t="str">
        <f t="shared" si="0"/>
        <v/>
      </c>
    </row>
    <row r="34" spans="18:18">
      <c r="R34" s="216" t="str">
        <f t="shared" si="0"/>
        <v/>
      </c>
    </row>
    <row r="35" spans="18:18">
      <c r="R35" s="216" t="str">
        <f t="shared" si="0"/>
        <v/>
      </c>
    </row>
    <row r="36" spans="18:18">
      <c r="R36" s="216" t="str">
        <f t="shared" si="0"/>
        <v/>
      </c>
    </row>
    <row r="37" spans="18:18">
      <c r="R37" s="216" t="str">
        <f t="shared" si="0"/>
        <v/>
      </c>
    </row>
    <row r="38" spans="18:18">
      <c r="R38" s="216" t="str">
        <f t="shared" si="0"/>
        <v/>
      </c>
    </row>
    <row r="39" spans="18:18">
      <c r="R39" s="216" t="str">
        <f t="shared" si="0"/>
        <v/>
      </c>
    </row>
    <row r="40" spans="18:18">
      <c r="R40" s="216" t="str">
        <f t="shared" si="0"/>
        <v/>
      </c>
    </row>
    <row r="41" spans="18:18">
      <c r="R41" s="216" t="str">
        <f t="shared" si="0"/>
        <v/>
      </c>
    </row>
    <row r="42" spans="18:18">
      <c r="R42" s="216" t="str">
        <f t="shared" si="0"/>
        <v/>
      </c>
    </row>
    <row r="43" spans="18:18">
      <c r="R43" s="216" t="str">
        <f t="shared" si="0"/>
        <v/>
      </c>
    </row>
    <row r="44" spans="18:18">
      <c r="R44" s="216" t="str">
        <f t="shared" si="0"/>
        <v/>
      </c>
    </row>
    <row r="45" spans="18:18">
      <c r="R45" s="216" t="str">
        <f t="shared" si="0"/>
        <v/>
      </c>
    </row>
    <row r="46" spans="18:18">
      <c r="R46" s="216" t="str">
        <f t="shared" si="0"/>
        <v/>
      </c>
    </row>
    <row r="47" spans="18:18">
      <c r="R47" s="216" t="str">
        <f t="shared" si="0"/>
        <v/>
      </c>
    </row>
    <row r="48" spans="18:18">
      <c r="R48" s="216" t="str">
        <f t="shared" si="0"/>
        <v/>
      </c>
    </row>
    <row r="49" spans="18:18">
      <c r="R49" s="216" t="str">
        <f t="shared" si="0"/>
        <v/>
      </c>
    </row>
    <row r="50" spans="18:18">
      <c r="R50" s="216" t="str">
        <f t="shared" si="0"/>
        <v/>
      </c>
    </row>
    <row r="51" spans="18:18">
      <c r="R51" s="216" t="str">
        <f t="shared" si="0"/>
        <v/>
      </c>
    </row>
    <row r="52" spans="18:18">
      <c r="R52" s="216" t="str">
        <f t="shared" si="0"/>
        <v/>
      </c>
    </row>
    <row r="53" spans="18:18">
      <c r="R53" s="216" t="str">
        <f t="shared" si="0"/>
        <v/>
      </c>
    </row>
    <row r="54" spans="18:18">
      <c r="R54" s="216" t="str">
        <f t="shared" si="0"/>
        <v/>
      </c>
    </row>
    <row r="55" spans="18:18">
      <c r="R55" s="216" t="str">
        <f t="shared" si="0"/>
        <v/>
      </c>
    </row>
    <row r="56" spans="18:18">
      <c r="R56" s="216" t="str">
        <f t="shared" si="0"/>
        <v/>
      </c>
    </row>
    <row r="57" spans="18:18">
      <c r="R57" s="216" t="str">
        <f t="shared" si="0"/>
        <v/>
      </c>
    </row>
    <row r="58" spans="18:18">
      <c r="R58" s="216" t="str">
        <f t="shared" si="0"/>
        <v/>
      </c>
    </row>
    <row r="59" spans="18:18">
      <c r="R59" s="216" t="str">
        <f t="shared" si="0"/>
        <v/>
      </c>
    </row>
    <row r="60" spans="18:18">
      <c r="R60" s="216" t="str">
        <f t="shared" si="0"/>
        <v/>
      </c>
    </row>
    <row r="61" spans="18:18">
      <c r="R61" s="216" t="str">
        <f t="shared" si="0"/>
        <v/>
      </c>
    </row>
    <row r="62" spans="18:18">
      <c r="R62" s="216" t="str">
        <f t="shared" si="0"/>
        <v/>
      </c>
    </row>
    <row r="63" spans="18:18">
      <c r="R63" s="216" t="str">
        <f t="shared" si="0"/>
        <v/>
      </c>
    </row>
    <row r="64" spans="18:18">
      <c r="R64" s="216" t="str">
        <f t="shared" si="0"/>
        <v/>
      </c>
    </row>
    <row r="65" spans="18:18">
      <c r="R65" s="216" t="str">
        <f t="shared" si="0"/>
        <v/>
      </c>
    </row>
    <row r="66" spans="18:18">
      <c r="R66" s="216" t="str">
        <f t="shared" si="0"/>
        <v/>
      </c>
    </row>
    <row r="67" spans="18:18">
      <c r="R67" s="216" t="str">
        <f t="shared" ref="R67:R130" si="1">IFERROR(IF(L67*M67*O67=0,"",L67*M67*O67),"")</f>
        <v/>
      </c>
    </row>
    <row r="68" spans="18:18">
      <c r="R68" s="216" t="str">
        <f t="shared" si="1"/>
        <v/>
      </c>
    </row>
    <row r="69" spans="18:18">
      <c r="R69" s="216" t="str">
        <f t="shared" si="1"/>
        <v/>
      </c>
    </row>
    <row r="70" spans="18:18">
      <c r="R70" s="216" t="str">
        <f t="shared" si="1"/>
        <v/>
      </c>
    </row>
    <row r="71" spans="18:18">
      <c r="R71" s="216" t="str">
        <f t="shared" si="1"/>
        <v/>
      </c>
    </row>
    <row r="72" spans="18:18">
      <c r="R72" s="216" t="str">
        <f t="shared" si="1"/>
        <v/>
      </c>
    </row>
    <row r="73" spans="18:18">
      <c r="R73" s="216" t="str">
        <f t="shared" si="1"/>
        <v/>
      </c>
    </row>
    <row r="74" spans="18:18">
      <c r="R74" s="216" t="str">
        <f t="shared" si="1"/>
        <v/>
      </c>
    </row>
    <row r="75" spans="18:18">
      <c r="R75" s="216" t="str">
        <f t="shared" si="1"/>
        <v/>
      </c>
    </row>
    <row r="76" spans="18:18">
      <c r="R76" s="216" t="str">
        <f t="shared" si="1"/>
        <v/>
      </c>
    </row>
    <row r="77" spans="18:18">
      <c r="R77" s="216" t="str">
        <f t="shared" si="1"/>
        <v/>
      </c>
    </row>
    <row r="78" spans="18:18">
      <c r="R78" s="216" t="str">
        <f t="shared" si="1"/>
        <v/>
      </c>
    </row>
    <row r="79" spans="18:18">
      <c r="R79" s="216" t="str">
        <f t="shared" si="1"/>
        <v/>
      </c>
    </row>
    <row r="80" spans="18:18">
      <c r="R80" s="216" t="str">
        <f t="shared" si="1"/>
        <v/>
      </c>
    </row>
    <row r="81" spans="18:18">
      <c r="R81" s="216" t="str">
        <f t="shared" si="1"/>
        <v/>
      </c>
    </row>
    <row r="82" spans="18:18">
      <c r="R82" s="216" t="str">
        <f t="shared" si="1"/>
        <v/>
      </c>
    </row>
    <row r="83" spans="18:18">
      <c r="R83" s="216" t="str">
        <f t="shared" si="1"/>
        <v/>
      </c>
    </row>
    <row r="84" spans="18:18">
      <c r="R84" s="216" t="str">
        <f t="shared" si="1"/>
        <v/>
      </c>
    </row>
    <row r="85" spans="18:18">
      <c r="R85" s="216" t="str">
        <f t="shared" si="1"/>
        <v/>
      </c>
    </row>
    <row r="86" spans="18:18">
      <c r="R86" s="216" t="str">
        <f t="shared" si="1"/>
        <v/>
      </c>
    </row>
    <row r="87" spans="18:18">
      <c r="R87" s="216" t="str">
        <f t="shared" si="1"/>
        <v/>
      </c>
    </row>
    <row r="88" spans="18:18">
      <c r="R88" s="216" t="str">
        <f t="shared" si="1"/>
        <v/>
      </c>
    </row>
    <row r="89" spans="18:18">
      <c r="R89" s="216" t="str">
        <f t="shared" si="1"/>
        <v/>
      </c>
    </row>
    <row r="90" spans="18:18">
      <c r="R90" s="216" t="str">
        <f t="shared" si="1"/>
        <v/>
      </c>
    </row>
    <row r="91" spans="18:18">
      <c r="R91" s="216" t="str">
        <f t="shared" si="1"/>
        <v/>
      </c>
    </row>
    <row r="92" spans="18:18">
      <c r="R92" s="216" t="str">
        <f t="shared" si="1"/>
        <v/>
      </c>
    </row>
    <row r="93" spans="18:18">
      <c r="R93" s="216" t="str">
        <f t="shared" si="1"/>
        <v/>
      </c>
    </row>
    <row r="94" spans="18:18">
      <c r="R94" s="216" t="str">
        <f t="shared" si="1"/>
        <v/>
      </c>
    </row>
    <row r="95" spans="18:18">
      <c r="R95" s="216" t="str">
        <f t="shared" si="1"/>
        <v/>
      </c>
    </row>
    <row r="96" spans="18:18">
      <c r="R96" s="216" t="str">
        <f t="shared" si="1"/>
        <v/>
      </c>
    </row>
    <row r="97" spans="18:18">
      <c r="R97" s="216" t="str">
        <f t="shared" si="1"/>
        <v/>
      </c>
    </row>
    <row r="98" spans="18:18">
      <c r="R98" s="216" t="str">
        <f t="shared" si="1"/>
        <v/>
      </c>
    </row>
    <row r="99" spans="18:18">
      <c r="R99" s="216" t="str">
        <f t="shared" si="1"/>
        <v/>
      </c>
    </row>
    <row r="100" spans="18:18">
      <c r="R100" s="216" t="str">
        <f t="shared" si="1"/>
        <v/>
      </c>
    </row>
    <row r="101" spans="18:18">
      <c r="R101" s="216" t="str">
        <f t="shared" si="1"/>
        <v/>
      </c>
    </row>
    <row r="102" spans="18:18">
      <c r="R102" s="216" t="str">
        <f t="shared" si="1"/>
        <v/>
      </c>
    </row>
    <row r="103" spans="18:18">
      <c r="R103" s="216" t="str">
        <f t="shared" si="1"/>
        <v/>
      </c>
    </row>
    <row r="104" spans="18:18">
      <c r="R104" s="216" t="str">
        <f t="shared" si="1"/>
        <v/>
      </c>
    </row>
    <row r="105" spans="18:18">
      <c r="R105" s="216" t="str">
        <f t="shared" si="1"/>
        <v/>
      </c>
    </row>
    <row r="106" spans="18:18">
      <c r="R106" s="216" t="str">
        <f t="shared" si="1"/>
        <v/>
      </c>
    </row>
    <row r="107" spans="18:18">
      <c r="R107" s="216" t="str">
        <f t="shared" si="1"/>
        <v/>
      </c>
    </row>
    <row r="108" spans="18:18">
      <c r="R108" s="216" t="str">
        <f t="shared" si="1"/>
        <v/>
      </c>
    </row>
    <row r="109" spans="18:18">
      <c r="R109" s="216" t="str">
        <f t="shared" si="1"/>
        <v/>
      </c>
    </row>
    <row r="110" spans="18:18">
      <c r="R110" s="216" t="str">
        <f t="shared" si="1"/>
        <v/>
      </c>
    </row>
    <row r="111" spans="18:18">
      <c r="R111" s="216" t="str">
        <f t="shared" si="1"/>
        <v/>
      </c>
    </row>
    <row r="112" spans="18:18">
      <c r="R112" s="216" t="str">
        <f t="shared" si="1"/>
        <v/>
      </c>
    </row>
    <row r="113" spans="18:18">
      <c r="R113" s="216" t="str">
        <f t="shared" si="1"/>
        <v/>
      </c>
    </row>
    <row r="114" spans="18:18">
      <c r="R114" s="216" t="str">
        <f t="shared" si="1"/>
        <v/>
      </c>
    </row>
    <row r="115" spans="18:18">
      <c r="R115" s="216" t="str">
        <f t="shared" si="1"/>
        <v/>
      </c>
    </row>
    <row r="116" spans="18:18">
      <c r="R116" s="216" t="str">
        <f t="shared" si="1"/>
        <v/>
      </c>
    </row>
    <row r="117" spans="18:18">
      <c r="R117" s="216" t="str">
        <f t="shared" si="1"/>
        <v/>
      </c>
    </row>
    <row r="118" spans="18:18">
      <c r="R118" s="216" t="str">
        <f t="shared" si="1"/>
        <v/>
      </c>
    </row>
    <row r="119" spans="18:18">
      <c r="R119" s="216" t="str">
        <f t="shared" si="1"/>
        <v/>
      </c>
    </row>
    <row r="120" spans="18:18">
      <c r="R120" s="216" t="str">
        <f t="shared" si="1"/>
        <v/>
      </c>
    </row>
    <row r="121" spans="18:18">
      <c r="R121" s="216" t="str">
        <f t="shared" si="1"/>
        <v/>
      </c>
    </row>
    <row r="122" spans="18:18">
      <c r="R122" s="216" t="str">
        <f t="shared" si="1"/>
        <v/>
      </c>
    </row>
    <row r="123" spans="18:18">
      <c r="R123" s="216" t="str">
        <f t="shared" si="1"/>
        <v/>
      </c>
    </row>
    <row r="124" spans="18:18">
      <c r="R124" s="216" t="str">
        <f t="shared" si="1"/>
        <v/>
      </c>
    </row>
    <row r="125" spans="18:18">
      <c r="R125" s="216" t="str">
        <f t="shared" si="1"/>
        <v/>
      </c>
    </row>
    <row r="126" spans="18:18">
      <c r="R126" s="216" t="str">
        <f t="shared" si="1"/>
        <v/>
      </c>
    </row>
    <row r="127" spans="18:18">
      <c r="R127" s="216" t="str">
        <f t="shared" si="1"/>
        <v/>
      </c>
    </row>
    <row r="128" spans="18:18">
      <c r="R128" s="216" t="str">
        <f t="shared" si="1"/>
        <v/>
      </c>
    </row>
    <row r="129" spans="18:18">
      <c r="R129" s="216" t="str">
        <f t="shared" si="1"/>
        <v/>
      </c>
    </row>
    <row r="130" spans="18:18">
      <c r="R130" s="216" t="str">
        <f t="shared" si="1"/>
        <v/>
      </c>
    </row>
    <row r="131" spans="18:18">
      <c r="R131" s="216" t="str">
        <f t="shared" ref="R131:R194" si="2">IFERROR(IF(L131*M131*O131=0,"",L131*M131*O131),"")</f>
        <v/>
      </c>
    </row>
    <row r="132" spans="18:18">
      <c r="R132" s="216" t="str">
        <f t="shared" si="2"/>
        <v/>
      </c>
    </row>
    <row r="133" spans="18:18">
      <c r="R133" s="216" t="str">
        <f t="shared" si="2"/>
        <v/>
      </c>
    </row>
    <row r="134" spans="18:18">
      <c r="R134" s="216" t="str">
        <f t="shared" si="2"/>
        <v/>
      </c>
    </row>
    <row r="135" spans="18:18">
      <c r="R135" s="216" t="str">
        <f t="shared" si="2"/>
        <v/>
      </c>
    </row>
    <row r="136" spans="18:18">
      <c r="R136" s="216" t="str">
        <f t="shared" si="2"/>
        <v/>
      </c>
    </row>
    <row r="137" spans="18:18">
      <c r="R137" s="216" t="str">
        <f t="shared" si="2"/>
        <v/>
      </c>
    </row>
    <row r="138" spans="18:18">
      <c r="R138" s="216" t="str">
        <f t="shared" si="2"/>
        <v/>
      </c>
    </row>
    <row r="139" spans="18:18">
      <c r="R139" s="216" t="str">
        <f t="shared" si="2"/>
        <v/>
      </c>
    </row>
    <row r="140" spans="18:18">
      <c r="R140" s="216" t="str">
        <f t="shared" si="2"/>
        <v/>
      </c>
    </row>
    <row r="141" spans="18:18">
      <c r="R141" s="216" t="str">
        <f t="shared" si="2"/>
        <v/>
      </c>
    </row>
    <row r="142" spans="18:18">
      <c r="R142" s="216" t="str">
        <f t="shared" si="2"/>
        <v/>
      </c>
    </row>
    <row r="143" spans="18:18">
      <c r="R143" s="216" t="str">
        <f t="shared" si="2"/>
        <v/>
      </c>
    </row>
    <row r="144" spans="18:18">
      <c r="R144" s="216" t="str">
        <f t="shared" si="2"/>
        <v/>
      </c>
    </row>
    <row r="145" spans="18:18">
      <c r="R145" s="216" t="str">
        <f t="shared" si="2"/>
        <v/>
      </c>
    </row>
    <row r="146" spans="18:18">
      <c r="R146" s="216" t="str">
        <f t="shared" si="2"/>
        <v/>
      </c>
    </row>
    <row r="147" spans="18:18">
      <c r="R147" s="216" t="str">
        <f t="shared" si="2"/>
        <v/>
      </c>
    </row>
    <row r="148" spans="18:18">
      <c r="R148" s="216" t="str">
        <f t="shared" si="2"/>
        <v/>
      </c>
    </row>
    <row r="149" spans="18:18">
      <c r="R149" s="216" t="str">
        <f t="shared" si="2"/>
        <v/>
      </c>
    </row>
    <row r="150" spans="18:18">
      <c r="R150" s="216" t="str">
        <f t="shared" si="2"/>
        <v/>
      </c>
    </row>
    <row r="151" spans="18:18">
      <c r="R151" s="216" t="str">
        <f t="shared" si="2"/>
        <v/>
      </c>
    </row>
    <row r="152" spans="18:18">
      <c r="R152" s="216" t="str">
        <f t="shared" si="2"/>
        <v/>
      </c>
    </row>
    <row r="153" spans="18:18">
      <c r="R153" s="216" t="str">
        <f t="shared" si="2"/>
        <v/>
      </c>
    </row>
    <row r="154" spans="18:18">
      <c r="R154" s="216" t="str">
        <f t="shared" si="2"/>
        <v/>
      </c>
    </row>
    <row r="155" spans="18:18">
      <c r="R155" s="216" t="str">
        <f t="shared" si="2"/>
        <v/>
      </c>
    </row>
    <row r="156" spans="18:18">
      <c r="R156" s="216" t="str">
        <f t="shared" si="2"/>
        <v/>
      </c>
    </row>
    <row r="157" spans="18:18">
      <c r="R157" s="216" t="str">
        <f t="shared" si="2"/>
        <v/>
      </c>
    </row>
    <row r="158" spans="18:18">
      <c r="R158" s="216" t="str">
        <f t="shared" si="2"/>
        <v/>
      </c>
    </row>
    <row r="159" spans="18:18">
      <c r="R159" s="216" t="str">
        <f t="shared" si="2"/>
        <v/>
      </c>
    </row>
    <row r="160" spans="18:18">
      <c r="R160" s="216" t="str">
        <f t="shared" si="2"/>
        <v/>
      </c>
    </row>
    <row r="161" spans="18:18">
      <c r="R161" s="216" t="str">
        <f t="shared" si="2"/>
        <v/>
      </c>
    </row>
    <row r="162" spans="18:18">
      <c r="R162" s="216" t="str">
        <f t="shared" si="2"/>
        <v/>
      </c>
    </row>
    <row r="163" spans="18:18">
      <c r="R163" s="216" t="str">
        <f t="shared" si="2"/>
        <v/>
      </c>
    </row>
    <row r="164" spans="18:18">
      <c r="R164" s="216" t="str">
        <f t="shared" si="2"/>
        <v/>
      </c>
    </row>
    <row r="165" spans="18:18">
      <c r="R165" s="216" t="str">
        <f t="shared" si="2"/>
        <v/>
      </c>
    </row>
    <row r="166" spans="18:18">
      <c r="R166" s="216" t="str">
        <f t="shared" si="2"/>
        <v/>
      </c>
    </row>
    <row r="167" spans="18:18">
      <c r="R167" s="216" t="str">
        <f t="shared" si="2"/>
        <v/>
      </c>
    </row>
    <row r="168" spans="18:18">
      <c r="R168" s="216" t="str">
        <f t="shared" si="2"/>
        <v/>
      </c>
    </row>
    <row r="169" spans="18:18">
      <c r="R169" s="216" t="str">
        <f t="shared" si="2"/>
        <v/>
      </c>
    </row>
    <row r="170" spans="18:18">
      <c r="R170" s="216" t="str">
        <f t="shared" si="2"/>
        <v/>
      </c>
    </row>
    <row r="171" spans="18:18">
      <c r="R171" s="216" t="str">
        <f t="shared" si="2"/>
        <v/>
      </c>
    </row>
    <row r="172" spans="18:18">
      <c r="R172" s="216" t="str">
        <f t="shared" si="2"/>
        <v/>
      </c>
    </row>
    <row r="173" spans="18:18">
      <c r="R173" s="216" t="str">
        <f t="shared" si="2"/>
        <v/>
      </c>
    </row>
    <row r="174" spans="18:18">
      <c r="R174" s="216" t="str">
        <f t="shared" si="2"/>
        <v/>
      </c>
    </row>
    <row r="175" spans="18:18">
      <c r="R175" s="216" t="str">
        <f t="shared" si="2"/>
        <v/>
      </c>
    </row>
    <row r="176" spans="18:18">
      <c r="R176" s="216" t="str">
        <f t="shared" si="2"/>
        <v/>
      </c>
    </row>
    <row r="177" spans="18:18">
      <c r="R177" s="216" t="str">
        <f t="shared" si="2"/>
        <v/>
      </c>
    </row>
    <row r="178" spans="18:18">
      <c r="R178" s="216" t="str">
        <f t="shared" si="2"/>
        <v/>
      </c>
    </row>
    <row r="179" spans="18:18">
      <c r="R179" s="216" t="str">
        <f t="shared" si="2"/>
        <v/>
      </c>
    </row>
    <row r="180" spans="18:18">
      <c r="R180" s="216" t="str">
        <f t="shared" si="2"/>
        <v/>
      </c>
    </row>
    <row r="181" spans="18:18">
      <c r="R181" s="216" t="str">
        <f t="shared" si="2"/>
        <v/>
      </c>
    </row>
    <row r="182" spans="18:18">
      <c r="R182" s="216" t="str">
        <f t="shared" si="2"/>
        <v/>
      </c>
    </row>
    <row r="183" spans="18:18">
      <c r="R183" s="216" t="str">
        <f t="shared" si="2"/>
        <v/>
      </c>
    </row>
    <row r="184" spans="18:18">
      <c r="R184" s="216" t="str">
        <f t="shared" si="2"/>
        <v/>
      </c>
    </row>
    <row r="185" spans="18:18">
      <c r="R185" s="216" t="str">
        <f t="shared" si="2"/>
        <v/>
      </c>
    </row>
    <row r="186" spans="18:18">
      <c r="R186" s="216" t="str">
        <f t="shared" si="2"/>
        <v/>
      </c>
    </row>
    <row r="187" spans="18:18">
      <c r="R187" s="216" t="str">
        <f t="shared" si="2"/>
        <v/>
      </c>
    </row>
    <row r="188" spans="18:18">
      <c r="R188" s="216" t="str">
        <f t="shared" si="2"/>
        <v/>
      </c>
    </row>
    <row r="189" spans="18:18">
      <c r="R189" s="216" t="str">
        <f t="shared" si="2"/>
        <v/>
      </c>
    </row>
    <row r="190" spans="18:18">
      <c r="R190" s="216" t="str">
        <f t="shared" si="2"/>
        <v/>
      </c>
    </row>
    <row r="191" spans="18:18">
      <c r="R191" s="216" t="str">
        <f t="shared" si="2"/>
        <v/>
      </c>
    </row>
    <row r="192" spans="18:18">
      <c r="R192" s="216" t="str">
        <f t="shared" si="2"/>
        <v/>
      </c>
    </row>
    <row r="193" spans="18:18">
      <c r="R193" s="216" t="str">
        <f t="shared" si="2"/>
        <v/>
      </c>
    </row>
    <row r="194" spans="18:18">
      <c r="R194" s="216" t="str">
        <f t="shared" si="2"/>
        <v/>
      </c>
    </row>
    <row r="195" spans="18:18">
      <c r="R195" s="216" t="str">
        <f t="shared" ref="R195:R201" si="3">IFERROR(IF(L195*M195*O195=0,"",L195*M195*O195),"")</f>
        <v/>
      </c>
    </row>
    <row r="196" spans="18:18">
      <c r="R196" s="216" t="str">
        <f t="shared" si="3"/>
        <v/>
      </c>
    </row>
    <row r="197" spans="18:18">
      <c r="R197" s="216" t="str">
        <f t="shared" si="3"/>
        <v/>
      </c>
    </row>
    <row r="198" spans="18:18">
      <c r="R198" s="216" t="str">
        <f t="shared" si="3"/>
        <v/>
      </c>
    </row>
    <row r="199" spans="18:18">
      <c r="R199" s="216" t="str">
        <f t="shared" si="3"/>
        <v/>
      </c>
    </row>
    <row r="200" spans="18:18">
      <c r="R200" s="216" t="str">
        <f t="shared" si="3"/>
        <v/>
      </c>
    </row>
    <row r="201" spans="18:18">
      <c r="R201" s="216" t="str">
        <f t="shared" si="3"/>
        <v/>
      </c>
    </row>
  </sheetData>
  <sheetProtection formatCells="0" insertHyperlinks="0" autoFilter="0"/>
  <pageMargins left="0.7" right="0.7" top="0.75" bottom="0.75" header="0.3" footer="0.3"/>
  <pageSetup paperSize="9" orientation="portrait"/>
  <headerFooter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3"/>
  <sheetViews>
    <sheetView workbookViewId="0">
      <selection activeCell="C10" sqref="C10"/>
    </sheetView>
  </sheetViews>
  <sheetFormatPr defaultColWidth="11" defaultRowHeight="13" outlineLevelCol="7"/>
  <cols>
    <col min="1" max="1" width="16.4051724137931" style="171" customWidth="1"/>
    <col min="2" max="2" width="26.2327586206897" style="171" customWidth="1"/>
    <col min="3" max="5" width="18.3189655172414" style="171" customWidth="1"/>
    <col min="6" max="6" width="30.4051724137931" style="171" customWidth="1"/>
    <col min="7" max="8" width="18.3189655172414" style="171" customWidth="1"/>
    <col min="9" max="16384" width="11" style="171"/>
  </cols>
  <sheetData>
    <row r="1" ht="17" customHeight="1" spans="1:8">
      <c r="A1" s="172" t="s">
        <v>171</v>
      </c>
      <c r="B1" s="173"/>
      <c r="C1" s="173"/>
      <c r="D1" s="173"/>
      <c r="E1" s="173"/>
      <c r="F1" s="173"/>
      <c r="G1" s="173"/>
      <c r="H1" s="174"/>
    </row>
    <row r="2" ht="35" customHeight="1" spans="1:8">
      <c r="A2" s="175" t="s">
        <v>172</v>
      </c>
      <c r="B2" s="176" t="s">
        <v>173</v>
      </c>
      <c r="C2" s="177" t="s">
        <v>174</v>
      </c>
      <c r="D2" s="178" t="s">
        <v>175</v>
      </c>
      <c r="E2" s="179"/>
      <c r="F2" s="179"/>
      <c r="G2" s="180" t="s">
        <v>176</v>
      </c>
      <c r="H2" s="181"/>
    </row>
    <row r="3" ht="13.05" spans="1:8">
      <c r="A3" s="182" t="s">
        <v>177</v>
      </c>
      <c r="B3" s="183" t="s">
        <v>178</v>
      </c>
      <c r="C3" s="184" t="s">
        <v>179</v>
      </c>
      <c r="D3" s="178">
        <v>150</v>
      </c>
      <c r="E3" s="179"/>
      <c r="F3" s="179"/>
      <c r="G3" s="185"/>
      <c r="H3" s="186"/>
    </row>
    <row r="4" ht="13.05" spans="1:8">
      <c r="A4" s="182" t="s">
        <v>180</v>
      </c>
      <c r="B4" s="176" t="s">
        <v>181</v>
      </c>
      <c r="C4" s="135" t="s">
        <v>182</v>
      </c>
      <c r="D4" s="178"/>
      <c r="E4" s="184" t="s">
        <v>183</v>
      </c>
      <c r="F4" s="187" t="s">
        <v>184</v>
      </c>
      <c r="G4" s="188"/>
      <c r="H4" s="189" t="s">
        <v>185</v>
      </c>
    </row>
    <row r="5" ht="13.5" spans="1:8">
      <c r="A5" s="182" t="s">
        <v>186</v>
      </c>
      <c r="B5" s="176" t="s">
        <v>187</v>
      </c>
      <c r="C5" s="135" t="s">
        <v>182</v>
      </c>
      <c r="D5" s="178"/>
      <c r="E5" s="184" t="s">
        <v>183</v>
      </c>
      <c r="F5" s="187" t="s">
        <v>188</v>
      </c>
      <c r="G5" s="190"/>
      <c r="H5" s="189" t="s">
        <v>189</v>
      </c>
    </row>
    <row r="6" ht="13.5" spans="1:8">
      <c r="A6" s="182" t="s">
        <v>190</v>
      </c>
      <c r="B6" s="176" t="s">
        <v>191</v>
      </c>
      <c r="C6" s="191"/>
      <c r="D6" s="191"/>
      <c r="E6" s="191"/>
      <c r="F6" s="191"/>
      <c r="G6" s="192"/>
      <c r="H6" s="189" t="s">
        <v>192</v>
      </c>
    </row>
    <row r="7" ht="13.5" spans="1:8">
      <c r="A7" s="182" t="s">
        <v>193</v>
      </c>
      <c r="B7" s="176" t="s">
        <v>194</v>
      </c>
      <c r="C7" s="135" t="s">
        <v>182</v>
      </c>
      <c r="D7" s="178"/>
      <c r="E7" s="184" t="s">
        <v>183</v>
      </c>
      <c r="F7" s="193" t="s">
        <v>195</v>
      </c>
      <c r="G7" s="194"/>
      <c r="H7" s="189" t="s">
        <v>196</v>
      </c>
    </row>
    <row r="8" ht="13.5" spans="1:8">
      <c r="A8" s="195" t="s">
        <v>197</v>
      </c>
      <c r="B8" s="195"/>
      <c r="C8" s="195"/>
      <c r="D8" s="195"/>
      <c r="E8" s="195"/>
      <c r="F8" s="195"/>
      <c r="G8" s="195"/>
      <c r="H8" s="195"/>
    </row>
    <row r="9" ht="13.55" spans="1:8">
      <c r="A9" s="37" t="s">
        <v>163</v>
      </c>
      <c r="B9" s="37" t="s">
        <v>144</v>
      </c>
      <c r="C9" s="87" t="s">
        <v>198</v>
      </c>
      <c r="D9" s="87" t="s">
        <v>199</v>
      </c>
      <c r="E9" s="122" t="s">
        <v>200</v>
      </c>
      <c r="F9" s="122" t="s">
        <v>201</v>
      </c>
      <c r="G9" s="87" t="s">
        <v>202</v>
      </c>
      <c r="H9" s="196" t="s">
        <v>203</v>
      </c>
    </row>
    <row r="10" ht="13.5" spans="1:8">
      <c r="A10" s="10">
        <v>1</v>
      </c>
      <c r="B10" s="197" t="s">
        <v>204</v>
      </c>
      <c r="C10" s="100">
        <f>_xlfn.IFNA('2.报价结算清单'!P12,"")</f>
        <v>0</v>
      </c>
      <c r="D10" s="198">
        <f t="shared" ref="D10:D20" si="0">IFERROR(_xlfn.IFNA(C10/$C$22,""),"")</f>
        <v>0</v>
      </c>
      <c r="E10" s="100">
        <f>'2.报价结算清单'!Q12</f>
        <v>0</v>
      </c>
      <c r="F10" s="198" t="str">
        <f>IFERROR(_xlfn.IFNA(E10/$E$22,""),"")</f>
        <v/>
      </c>
      <c r="G10" s="100">
        <f>IFERROR(E10-C10,"")</f>
        <v>0</v>
      </c>
      <c r="H10" s="199"/>
    </row>
    <row r="11" ht="13.5" spans="1:8">
      <c r="A11" s="10">
        <v>2</v>
      </c>
      <c r="B11" s="197" t="s">
        <v>205</v>
      </c>
      <c r="C11" s="100">
        <f>_xlfn.IFNA('2.报价结算清单'!P18,"")</f>
        <v>0</v>
      </c>
      <c r="D11" s="198">
        <f t="shared" si="0"/>
        <v>0</v>
      </c>
      <c r="E11" s="100">
        <f>'2.报价结算清单'!Q18</f>
        <v>0</v>
      </c>
      <c r="F11" s="198" t="str">
        <f t="shared" ref="F11:F20" si="1">IFERROR(_xlfn.IFNA(E11/$E$22,""),"")</f>
        <v/>
      </c>
      <c r="G11" s="100">
        <f t="shared" ref="G11:G20" si="2">IFERROR(E11-C11,"")</f>
        <v>0</v>
      </c>
      <c r="H11" s="199"/>
    </row>
    <row r="12" ht="13.5" spans="1:8">
      <c r="A12" s="10">
        <v>3</v>
      </c>
      <c r="B12" s="197" t="s">
        <v>206</v>
      </c>
      <c r="C12" s="100">
        <f>_xlfn.IFNA('2.报价结算清单'!P24,"")</f>
        <v>0</v>
      </c>
      <c r="D12" s="198">
        <f t="shared" si="0"/>
        <v>0</v>
      </c>
      <c r="E12" s="100">
        <f>'2.报价结算清单'!Q24</f>
        <v>0</v>
      </c>
      <c r="F12" s="198" t="str">
        <f t="shared" si="1"/>
        <v/>
      </c>
      <c r="G12" s="100">
        <f t="shared" si="2"/>
        <v>0</v>
      </c>
      <c r="H12" s="199"/>
    </row>
    <row r="13" ht="13.5" spans="1:8">
      <c r="A13" s="10">
        <v>4</v>
      </c>
      <c r="B13" s="197" t="s">
        <v>207</v>
      </c>
      <c r="C13" s="100">
        <f>_xlfn.IFNA('2.报价结算清单'!P30,"")</f>
        <v>16430</v>
      </c>
      <c r="D13" s="198">
        <f t="shared" si="0"/>
        <v>0.0194511805486187</v>
      </c>
      <c r="E13" s="100">
        <f>'2.报价结算清单'!Q30</f>
        <v>0</v>
      </c>
      <c r="F13" s="198" t="str">
        <f t="shared" si="1"/>
        <v/>
      </c>
      <c r="G13" s="100">
        <f t="shared" si="2"/>
        <v>-16430</v>
      </c>
      <c r="H13" s="199"/>
    </row>
    <row r="14" ht="13.5" spans="1:8">
      <c r="A14" s="10">
        <v>5</v>
      </c>
      <c r="B14" s="197" t="s">
        <v>208</v>
      </c>
      <c r="C14" s="100">
        <f>_xlfn.IFNA('2.报价结算清单'!P36,"")</f>
        <v>0</v>
      </c>
      <c r="D14" s="198">
        <f t="shared" si="0"/>
        <v>0</v>
      </c>
      <c r="E14" s="100">
        <f>'2.报价结算清单'!Q36</f>
        <v>0</v>
      </c>
      <c r="F14" s="198" t="str">
        <f t="shared" si="1"/>
        <v/>
      </c>
      <c r="G14" s="100">
        <f t="shared" si="2"/>
        <v>0</v>
      </c>
      <c r="H14" s="199"/>
    </row>
    <row r="15" ht="13.5" spans="1:8">
      <c r="A15" s="10">
        <v>6</v>
      </c>
      <c r="B15" s="197" t="s">
        <v>209</v>
      </c>
      <c r="C15" s="100">
        <f>_xlfn.IFNA('2.报价结算清单'!P43,"")</f>
        <v>47720</v>
      </c>
      <c r="D15" s="198">
        <f t="shared" si="0"/>
        <v>0.0564948469738334</v>
      </c>
      <c r="E15" s="100">
        <f>'2.报价结算清单'!Q43</f>
        <v>0</v>
      </c>
      <c r="F15" s="198" t="str">
        <f t="shared" si="1"/>
        <v/>
      </c>
      <c r="G15" s="100">
        <f t="shared" si="2"/>
        <v>-47720</v>
      </c>
      <c r="H15" s="199"/>
    </row>
    <row r="16" ht="13.5" spans="1:8">
      <c r="A16" s="10">
        <v>7</v>
      </c>
      <c r="B16" s="197" t="s">
        <v>210</v>
      </c>
      <c r="C16" s="100">
        <f>_xlfn.IFNA('2.报价结算清单'!P49,"")</f>
        <v>39750</v>
      </c>
      <c r="D16" s="198">
        <f t="shared" si="0"/>
        <v>0.0470593077789161</v>
      </c>
      <c r="E16" s="100">
        <f>'2.报价结算清单'!Q49</f>
        <v>0</v>
      </c>
      <c r="F16" s="198" t="str">
        <f t="shared" si="1"/>
        <v/>
      </c>
      <c r="G16" s="100">
        <f t="shared" si="2"/>
        <v>-39750</v>
      </c>
      <c r="H16" s="199"/>
    </row>
    <row r="17" ht="13.5" spans="1:8">
      <c r="A17" s="10">
        <v>8</v>
      </c>
      <c r="B17" s="197" t="s">
        <v>211</v>
      </c>
      <c r="C17" s="100">
        <f>_xlfn.IFNA('2.报价结算清单'!P68,"")</f>
        <v>693746.8</v>
      </c>
      <c r="D17" s="198">
        <f t="shared" si="0"/>
        <v>0.821314319039954</v>
      </c>
      <c r="E17" s="100">
        <f>'2.报价结算清单'!Q68</f>
        <v>0</v>
      </c>
      <c r="F17" s="198" t="str">
        <f t="shared" si="1"/>
        <v/>
      </c>
      <c r="G17" s="100">
        <f t="shared" si="2"/>
        <v>-693746.8</v>
      </c>
      <c r="H17" s="199"/>
    </row>
    <row r="18" ht="13.5" spans="1:8">
      <c r="A18" s="10">
        <v>9</v>
      </c>
      <c r="B18" s="197" t="s">
        <v>212</v>
      </c>
      <c r="C18" s="100">
        <f>_xlfn.IFNA('2.报价结算清单'!P72,"")</f>
        <v>0</v>
      </c>
      <c r="D18" s="198">
        <f t="shared" si="0"/>
        <v>0</v>
      </c>
      <c r="E18" s="100">
        <f>'2.报价结算清单'!Q72</f>
        <v>0</v>
      </c>
      <c r="F18" s="198" t="str">
        <f t="shared" si="1"/>
        <v/>
      </c>
      <c r="G18" s="100">
        <f t="shared" si="2"/>
        <v>0</v>
      </c>
      <c r="H18" s="199"/>
    </row>
    <row r="19" ht="13.5" spans="1:8">
      <c r="A19" s="10">
        <v>10</v>
      </c>
      <c r="B19" s="197" t="s">
        <v>213</v>
      </c>
      <c r="C19" s="100">
        <f>_xlfn.IFNA('2.报价结算清单'!P76,"")</f>
        <v>0</v>
      </c>
      <c r="D19" s="198">
        <f t="shared" si="0"/>
        <v>0</v>
      </c>
      <c r="E19" s="100">
        <f>'2.报价结算清单'!Q76</f>
        <v>0</v>
      </c>
      <c r="F19" s="198" t="str">
        <f t="shared" si="1"/>
        <v/>
      </c>
      <c r="G19" s="100">
        <f t="shared" si="2"/>
        <v>0</v>
      </c>
      <c r="H19" s="199"/>
    </row>
    <row r="20" ht="16" customHeight="1" spans="1:8">
      <c r="A20" s="10">
        <v>11</v>
      </c>
      <c r="B20" s="197" t="s">
        <v>214</v>
      </c>
      <c r="C20" s="100">
        <f>_xlfn.IFNA('2.报价结算清单'!P85,"")</f>
        <v>47032.008</v>
      </c>
      <c r="D20" s="198">
        <f t="shared" si="0"/>
        <v>0.0556803456586779</v>
      </c>
      <c r="E20" s="100">
        <f>'2.报价结算清单'!Q85</f>
        <v>0</v>
      </c>
      <c r="F20" s="198" t="str">
        <f t="shared" si="1"/>
        <v/>
      </c>
      <c r="G20" s="100">
        <f t="shared" si="2"/>
        <v>-47032.008</v>
      </c>
      <c r="H20" s="199"/>
    </row>
    <row r="21" ht="13.5" spans="1:8">
      <c r="A21" s="200" t="s">
        <v>215</v>
      </c>
      <c r="B21" s="201"/>
      <c r="C21" s="202">
        <f>_xlfn.IFNA('2.报价结算清单'!$K$86,"")</f>
        <v>0.06</v>
      </c>
      <c r="D21" s="203"/>
      <c r="E21" s="204"/>
      <c r="F21" s="204"/>
      <c r="G21" s="204"/>
      <c r="H21" s="205"/>
    </row>
    <row r="22" ht="13.5" spans="1:8">
      <c r="A22" s="200" t="s">
        <v>216</v>
      </c>
      <c r="B22" s="200"/>
      <c r="C22" s="206">
        <f>'2.报价结算清单'!P86</f>
        <v>844678.808</v>
      </c>
      <c r="D22" s="198" t="str">
        <f>IFERROR(_xlfn.IFNA(C22/$C$23,""),"")</f>
        <v/>
      </c>
      <c r="E22" s="100">
        <f>'2.报价结算清单'!Q86</f>
        <v>0</v>
      </c>
      <c r="F22" s="198" t="str">
        <f>IFERROR(_xlfn.IFNA(E22/$E$23,""),"")</f>
        <v/>
      </c>
      <c r="G22" s="100">
        <f>IFERROR(E22-C22,"")</f>
        <v>-844678.808</v>
      </c>
      <c r="H22" s="199"/>
    </row>
    <row r="23" ht="13.5" spans="1:8">
      <c r="A23" s="207" t="s">
        <v>217</v>
      </c>
      <c r="B23" s="207"/>
      <c r="C23" s="208"/>
      <c r="D23" s="208"/>
      <c r="E23" s="209"/>
      <c r="F23" s="210"/>
      <c r="G23" s="211">
        <f>IFERROR(E23-C23,"")</f>
        <v>0</v>
      </c>
      <c r="H23" s="212"/>
    </row>
  </sheetData>
  <sheetProtection algorithmName="SHA-512" hashValue="4KI/Ji4FVBTLnfmLDxjUKS9/I8rE4REOv7+ibZ+Yyp4MylRdvlI3S6WGP5X+/MV9vlmhGF401LuYbDN8ZscsLg==" saltValue="mCljTst7H79ziFawEPcIOA==" spinCount="100000" sheet="1" formatCells="0" formatColumns="0" formatRows="0" insertRows="0" objects="1" scenarios="1"/>
  <mergeCells count="12">
    <mergeCell ref="A1:H1"/>
    <mergeCell ref="D2:F2"/>
    <mergeCell ref="D3:F3"/>
    <mergeCell ref="B6:F6"/>
    <mergeCell ref="A8:H8"/>
    <mergeCell ref="A21:B21"/>
    <mergeCell ref="D21:H21"/>
    <mergeCell ref="A22:B22"/>
    <mergeCell ref="A23:B23"/>
    <mergeCell ref="C23:D23"/>
    <mergeCell ref="E23:F23"/>
    <mergeCell ref="G2:H3"/>
  </mergeCells>
  <hyperlinks>
    <hyperlink ref="F4" r:id="rId1" display="zhangyufei.0524@bytedance.com"/>
    <hyperlink ref="F5" r:id="rId2" display="liuyu.423@bytedance.com"/>
    <hyperlink ref="F7" r:id="rId3" display="lisitian@cct.cn"/>
  </hyperlink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W93"/>
  <sheetViews>
    <sheetView tabSelected="1" zoomScale="70" zoomScaleNormal="70" workbookViewId="0">
      <pane xSplit="1" ySplit="6" topLeftCell="B64" activePane="bottomRight" state="frozen"/>
      <selection/>
      <selection pane="topRight"/>
      <selection pane="bottomLeft"/>
      <selection pane="bottomRight" activeCell="K37" sqref="K37"/>
    </sheetView>
  </sheetViews>
  <sheetFormatPr defaultColWidth="9" defaultRowHeight="13"/>
  <cols>
    <col min="1" max="1" width="15.3448275862069" style="22" customWidth="1"/>
    <col min="2" max="2" width="5" style="22" customWidth="1"/>
    <col min="3" max="3" width="8" style="23" customWidth="1"/>
    <col min="4" max="4" width="9.83620689655172" style="24" customWidth="1"/>
    <col min="5" max="5" width="25" style="23" customWidth="1"/>
    <col min="6" max="6" width="14.3362068965517" style="22" customWidth="1"/>
    <col min="7" max="7" width="20.6637931034483" style="22" customWidth="1"/>
    <col min="8" max="8" width="37.9655172413793" style="25" customWidth="1"/>
    <col min="9" max="9" width="8" style="24" customWidth="1"/>
    <col min="10" max="10" width="10.5" style="26" customWidth="1"/>
    <col min="11" max="11" width="10.5" style="27" customWidth="1" outlineLevel="1"/>
    <col min="12" max="12" width="9.83620689655172" style="28" customWidth="1"/>
    <col min="13" max="13" width="7.66379310344828" style="28" customWidth="1" outlineLevel="1"/>
    <col min="14" max="14" width="8" style="28" customWidth="1"/>
    <col min="15" max="15" width="7.5" style="28" customWidth="1" outlineLevel="1"/>
    <col min="16" max="16" width="13.5" style="29" customWidth="1"/>
    <col min="17" max="17" width="13" style="29" customWidth="1" outlineLevel="1"/>
    <col min="18" max="18" width="13.5" style="24" customWidth="1"/>
    <col min="19" max="19" width="34.2758620689655" style="22" customWidth="1"/>
    <col min="20" max="20" width="14.1637931034483" style="22" customWidth="1"/>
    <col min="21" max="22" width="9" style="22"/>
    <col min="23" max="23" width="9.83620689655172" style="22" customWidth="1"/>
    <col min="24" max="16384" width="9" style="22"/>
  </cols>
  <sheetData>
    <row r="1" ht="31" hidden="1" customHeight="1" spans="1:20">
      <c r="A1" s="30" t="s">
        <v>218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80"/>
      <c r="Q1" s="32"/>
      <c r="R1" s="112"/>
      <c r="S1" s="113" t="s">
        <v>219</v>
      </c>
      <c r="T1" s="114"/>
    </row>
    <row r="2" ht="31" hidden="1" customHeight="1" spans="1:20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81"/>
      <c r="Q2" s="34"/>
      <c r="R2" s="115"/>
      <c r="S2" s="116"/>
      <c r="T2" s="117" t="s">
        <v>185</v>
      </c>
    </row>
    <row r="3" ht="31" hidden="1" customHeight="1" spans="1:20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81"/>
      <c r="Q3" s="34"/>
      <c r="R3" s="115"/>
      <c r="S3" s="118"/>
      <c r="T3" s="117" t="s">
        <v>189</v>
      </c>
    </row>
    <row r="4" ht="31" hidden="1" customHeight="1" spans="1:20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81"/>
      <c r="Q4" s="34"/>
      <c r="R4" s="115"/>
      <c r="S4" s="119"/>
      <c r="T4" s="117" t="s">
        <v>192</v>
      </c>
    </row>
    <row r="5" ht="31" hidden="1" customHeight="1" spans="1:20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82"/>
      <c r="Q5" s="36"/>
      <c r="R5" s="120"/>
      <c r="S5" s="121"/>
      <c r="T5" s="117" t="s">
        <v>196</v>
      </c>
    </row>
    <row r="6" ht="27.05" spans="1:20">
      <c r="A6" s="37" t="s">
        <v>220</v>
      </c>
      <c r="B6" s="37" t="s">
        <v>221</v>
      </c>
      <c r="C6" s="37" t="s">
        <v>142</v>
      </c>
      <c r="D6" s="37" t="s">
        <v>143</v>
      </c>
      <c r="E6" s="38" t="s">
        <v>144</v>
      </c>
      <c r="F6" s="39" t="s">
        <v>222</v>
      </c>
      <c r="G6" s="40" t="s">
        <v>223</v>
      </c>
      <c r="H6" s="37" t="s">
        <v>224</v>
      </c>
      <c r="I6" s="37" t="s">
        <v>225</v>
      </c>
      <c r="J6" s="83" t="s">
        <v>226</v>
      </c>
      <c r="K6" s="84" t="s">
        <v>227</v>
      </c>
      <c r="L6" s="85" t="s">
        <v>228</v>
      </c>
      <c r="M6" s="86" t="s">
        <v>229</v>
      </c>
      <c r="N6" s="85" t="s">
        <v>230</v>
      </c>
      <c r="O6" s="86" t="s">
        <v>231</v>
      </c>
      <c r="P6" s="87" t="s">
        <v>232</v>
      </c>
      <c r="Q6" s="122" t="s">
        <v>233</v>
      </c>
      <c r="R6" s="87" t="s">
        <v>202</v>
      </c>
      <c r="S6" s="87" t="s">
        <v>234</v>
      </c>
      <c r="T6" s="123" t="s">
        <v>235</v>
      </c>
    </row>
    <row r="7" s="18" customFormat="1" ht="15" customHeight="1" spans="1:20">
      <c r="A7" s="41" t="s">
        <v>236</v>
      </c>
      <c r="B7" s="42">
        <v>1</v>
      </c>
      <c r="C7" s="43"/>
      <c r="D7" s="44"/>
      <c r="E7" s="45"/>
      <c r="F7" s="46"/>
      <c r="G7" s="47"/>
      <c r="H7" s="44"/>
      <c r="I7" s="77" t="s">
        <v>237</v>
      </c>
      <c r="J7" s="88"/>
      <c r="K7" s="89"/>
      <c r="L7" s="64"/>
      <c r="M7" s="64"/>
      <c r="N7" s="44"/>
      <c r="O7" s="90"/>
      <c r="P7" s="91">
        <f t="shared" ref="P7:P11" si="0">IFERROR(N7*L7*J7,0)</f>
        <v>0</v>
      </c>
      <c r="Q7" s="91">
        <f>IFERROR(K7*M7*O7,0)</f>
        <v>0</v>
      </c>
      <c r="R7" s="124">
        <f t="shared" ref="R7:R12" si="1">Q7-P7</f>
        <v>0</v>
      </c>
      <c r="S7" s="42"/>
      <c r="T7" s="42"/>
    </row>
    <row r="8" s="18" customFormat="1" ht="15" customHeight="1" spans="1:20">
      <c r="A8" s="48"/>
      <c r="B8" s="42">
        <v>2</v>
      </c>
      <c r="C8" s="43"/>
      <c r="D8" s="44"/>
      <c r="E8" s="45"/>
      <c r="F8" s="46"/>
      <c r="G8" s="47"/>
      <c r="H8" s="44"/>
      <c r="I8" s="77" t="s">
        <v>237</v>
      </c>
      <c r="J8" s="88"/>
      <c r="K8" s="89"/>
      <c r="L8" s="64"/>
      <c r="M8" s="64"/>
      <c r="N8" s="44"/>
      <c r="O8" s="90"/>
      <c r="P8" s="91">
        <f t="shared" si="0"/>
        <v>0</v>
      </c>
      <c r="Q8" s="91">
        <f>IFERROR(K8*M8*O8,0)</f>
        <v>0</v>
      </c>
      <c r="R8" s="124">
        <f t="shared" si="1"/>
        <v>0</v>
      </c>
      <c r="S8" s="42"/>
      <c r="T8" s="42"/>
    </row>
    <row r="9" s="18" customFormat="1" ht="15" customHeight="1" spans="1:20">
      <c r="A9" s="48"/>
      <c r="B9" s="42">
        <v>3</v>
      </c>
      <c r="C9" s="43"/>
      <c r="D9" s="44"/>
      <c r="E9" s="45"/>
      <c r="F9" s="46"/>
      <c r="G9" s="47"/>
      <c r="H9" s="44"/>
      <c r="I9" s="77" t="s">
        <v>237</v>
      </c>
      <c r="J9" s="88"/>
      <c r="K9" s="89"/>
      <c r="L9" s="64"/>
      <c r="M9" s="64"/>
      <c r="N9" s="44"/>
      <c r="O9" s="90"/>
      <c r="P9" s="91">
        <f t="shared" si="0"/>
        <v>0</v>
      </c>
      <c r="Q9" s="91">
        <f>IFERROR(K9*M9*O9,0)</f>
        <v>0</v>
      </c>
      <c r="R9" s="124">
        <f t="shared" si="1"/>
        <v>0</v>
      </c>
      <c r="S9" s="42"/>
      <c r="T9" s="42"/>
    </row>
    <row r="10" s="18" customFormat="1" ht="13.05" spans="1:20">
      <c r="A10" s="48"/>
      <c r="B10" s="42">
        <v>4</v>
      </c>
      <c r="C10" s="43"/>
      <c r="D10" s="44"/>
      <c r="E10" s="45"/>
      <c r="F10" s="46"/>
      <c r="G10" s="47"/>
      <c r="H10" s="44"/>
      <c r="I10" s="77" t="s">
        <v>237</v>
      </c>
      <c r="J10" s="88"/>
      <c r="K10" s="89"/>
      <c r="L10" s="64"/>
      <c r="M10" s="64"/>
      <c r="N10" s="44"/>
      <c r="O10" s="90"/>
      <c r="P10" s="91">
        <f t="shared" si="0"/>
        <v>0</v>
      </c>
      <c r="Q10" s="91">
        <f>IFERROR(K10*M10*O10,0)</f>
        <v>0</v>
      </c>
      <c r="R10" s="124">
        <f t="shared" si="1"/>
        <v>0</v>
      </c>
      <c r="S10" s="42"/>
      <c r="T10" s="42"/>
    </row>
    <row r="11" s="18" customFormat="1" ht="15" customHeight="1" spans="1:20">
      <c r="A11" s="48"/>
      <c r="B11" s="42">
        <v>5</v>
      </c>
      <c r="C11" s="43"/>
      <c r="D11" s="44"/>
      <c r="E11" s="45"/>
      <c r="F11" s="46"/>
      <c r="G11" s="47"/>
      <c r="H11" s="44"/>
      <c r="I11" s="44" t="s">
        <v>237</v>
      </c>
      <c r="J11" s="92"/>
      <c r="K11" s="89"/>
      <c r="L11" s="64"/>
      <c r="M11" s="64"/>
      <c r="N11" s="44"/>
      <c r="O11" s="90"/>
      <c r="P11" s="91">
        <f t="shared" si="0"/>
        <v>0</v>
      </c>
      <c r="Q11" s="91">
        <f>IFERROR(K11*M11*O11,0)</f>
        <v>0</v>
      </c>
      <c r="R11" s="124">
        <f t="shared" si="1"/>
        <v>0</v>
      </c>
      <c r="S11" s="42"/>
      <c r="T11" s="42"/>
    </row>
    <row r="12" s="19" customFormat="1" ht="14" customHeight="1" spans="1:20">
      <c r="A12" s="49"/>
      <c r="B12" s="50"/>
      <c r="C12" s="51"/>
      <c r="D12" s="52"/>
      <c r="E12" s="51"/>
      <c r="F12" s="53"/>
      <c r="G12" s="53"/>
      <c r="H12" s="53"/>
      <c r="I12" s="52"/>
      <c r="J12" s="53"/>
      <c r="K12" s="93" t="s">
        <v>238</v>
      </c>
      <c r="L12" s="93"/>
      <c r="M12" s="93"/>
      <c r="N12" s="93"/>
      <c r="O12" s="94"/>
      <c r="P12" s="95">
        <f>SUM(P7:P11)</f>
        <v>0</v>
      </c>
      <c r="Q12" s="95">
        <f>SUM(Q7:Q11)</f>
        <v>0</v>
      </c>
      <c r="R12" s="125">
        <f t="shared" si="1"/>
        <v>0</v>
      </c>
      <c r="S12" s="107"/>
      <c r="T12" s="107"/>
    </row>
    <row r="13" s="19" customFormat="1" ht="15" customHeight="1" spans="1:20">
      <c r="A13" s="41" t="s">
        <v>239</v>
      </c>
      <c r="B13" s="42">
        <v>1</v>
      </c>
      <c r="C13" s="45"/>
      <c r="D13" s="44"/>
      <c r="E13" s="45"/>
      <c r="F13" s="54"/>
      <c r="G13" s="47" t="str">
        <f>_xlfn.IFNA(IF(VLOOKUP($F13,'3.框架内物料'!$A:$E,2,0)=0,"请勿填写",VLOOKUP($F13,'3.框架内物料'!$A:$E,2,0)),"")</f>
        <v/>
      </c>
      <c r="H13" s="55" t="str">
        <f>_xlfn.IFNA(VLOOKUP($F13,'3.框架内物料'!$A:$E,4,0),"")</f>
        <v/>
      </c>
      <c r="I13" s="47" t="str">
        <f>_xlfn.IFNA(VLOOKUP($F13,'3.框架内物料'!$A:$E,5,0),"")</f>
        <v/>
      </c>
      <c r="J13" s="96" t="str">
        <f>_xlfn.IFNA(VLOOKUP($F13,'3.框架内物料'!$A:$F,6,0),"")</f>
        <v/>
      </c>
      <c r="K13" s="89"/>
      <c r="L13" s="97"/>
      <c r="M13" s="97"/>
      <c r="N13" s="90"/>
      <c r="O13" s="90"/>
      <c r="P13" s="91">
        <f t="shared" ref="P13:P17" si="2">IFERROR(N13*L13*J13,0)</f>
        <v>0</v>
      </c>
      <c r="Q13" s="91">
        <f t="shared" ref="Q13:Q17" si="3">IFERROR(K13*M13*O13,0)</f>
        <v>0</v>
      </c>
      <c r="R13" s="124">
        <f t="shared" ref="R13:R18" si="4">Q13-P13</f>
        <v>0</v>
      </c>
      <c r="S13" s="107"/>
      <c r="T13" s="107"/>
    </row>
    <row r="14" s="19" customFormat="1" ht="13.05" spans="1:23">
      <c r="A14" s="48"/>
      <c r="B14" s="42">
        <v>2</v>
      </c>
      <c r="C14" s="45"/>
      <c r="D14" s="44"/>
      <c r="E14" s="56"/>
      <c r="F14" s="46" t="s">
        <v>240</v>
      </c>
      <c r="G14" s="47" t="str">
        <f>IF(F14="框架外物料","请勿填写",IF(F14="据实结算","请勿填写",""))</f>
        <v>请勿填写</v>
      </c>
      <c r="H14" s="57"/>
      <c r="I14" s="44"/>
      <c r="J14" s="98"/>
      <c r="K14" s="89"/>
      <c r="L14" s="97"/>
      <c r="M14" s="97"/>
      <c r="N14" s="90"/>
      <c r="O14" s="90"/>
      <c r="P14" s="91">
        <f t="shared" si="2"/>
        <v>0</v>
      </c>
      <c r="Q14" s="91">
        <f t="shared" si="3"/>
        <v>0</v>
      </c>
      <c r="R14" s="124">
        <f t="shared" si="4"/>
        <v>0</v>
      </c>
      <c r="S14" s="107"/>
      <c r="T14" s="42"/>
      <c r="W14" s="126"/>
    </row>
    <row r="15" s="19" customFormat="1" ht="15" customHeight="1" spans="1:20">
      <c r="A15" s="48"/>
      <c r="B15" s="42">
        <v>3</v>
      </c>
      <c r="C15" s="45"/>
      <c r="D15" s="44"/>
      <c r="E15" s="45"/>
      <c r="F15" s="54"/>
      <c r="G15" s="47" t="str">
        <f>_xlfn.IFNA(IF(VLOOKUP($F15,'3.框架内物料'!$A:$E,2,0)=0,"请勿填写",VLOOKUP($F15,'3.框架内物料'!$A:$E,2,0)),"")</f>
        <v/>
      </c>
      <c r="H15" s="55" t="str">
        <f>_xlfn.IFNA(VLOOKUP($F15,'3.框架内物料'!$A:$E,4,0),"")</f>
        <v/>
      </c>
      <c r="I15" s="47" t="str">
        <f>_xlfn.IFNA(VLOOKUP($F15,'3.框架内物料'!$A:$E,5,0),"")</f>
        <v/>
      </c>
      <c r="J15" s="96" t="str">
        <f>_xlfn.IFNA(VLOOKUP($F15,'3.框架内物料'!$A:$F,6,0),"")</f>
        <v/>
      </c>
      <c r="K15" s="89"/>
      <c r="L15" s="97"/>
      <c r="M15" s="97"/>
      <c r="N15" s="90"/>
      <c r="O15" s="90"/>
      <c r="P15" s="91">
        <f t="shared" si="2"/>
        <v>0</v>
      </c>
      <c r="Q15" s="91">
        <f t="shared" si="3"/>
        <v>0</v>
      </c>
      <c r="R15" s="124">
        <f t="shared" si="4"/>
        <v>0</v>
      </c>
      <c r="S15" s="107"/>
      <c r="T15" s="107"/>
    </row>
    <row r="16" s="19" customFormat="1" ht="13.05" spans="1:23">
      <c r="A16" s="48"/>
      <c r="B16" s="42">
        <v>4</v>
      </c>
      <c r="C16" s="45"/>
      <c r="D16" s="44"/>
      <c r="E16" s="56"/>
      <c r="F16" s="46" t="s">
        <v>240</v>
      </c>
      <c r="G16" s="47" t="str">
        <f>IF(F16="框架外物料","请勿填写",IF(F16="据实结算","请勿填写",""))</f>
        <v>请勿填写</v>
      </c>
      <c r="H16" s="57"/>
      <c r="I16" s="44"/>
      <c r="J16" s="98"/>
      <c r="K16" s="89"/>
      <c r="L16" s="97"/>
      <c r="M16" s="97"/>
      <c r="N16" s="90"/>
      <c r="O16" s="90"/>
      <c r="P16" s="91">
        <f t="shared" si="2"/>
        <v>0</v>
      </c>
      <c r="Q16" s="91">
        <f t="shared" si="3"/>
        <v>0</v>
      </c>
      <c r="R16" s="124">
        <f t="shared" si="4"/>
        <v>0</v>
      </c>
      <c r="S16" s="107"/>
      <c r="T16" s="42"/>
      <c r="W16" s="126"/>
    </row>
    <row r="17" s="19" customFormat="1" ht="15" customHeight="1" spans="1:20">
      <c r="A17" s="48"/>
      <c r="B17" s="42">
        <v>5</v>
      </c>
      <c r="C17" s="45"/>
      <c r="D17" s="44"/>
      <c r="E17" s="45"/>
      <c r="F17" s="54"/>
      <c r="G17" s="47" t="str">
        <f>_xlfn.IFNA(IF(VLOOKUP($F17,'3.框架内物料'!$A:$E,2,0)=0,"请勿填写",VLOOKUP($F17,'3.框架内物料'!$A:$E,2,0)),"")</f>
        <v/>
      </c>
      <c r="H17" s="55" t="str">
        <f>_xlfn.IFNA(VLOOKUP($F17,'3.框架内物料'!$A:$E,4,0),"")</f>
        <v/>
      </c>
      <c r="I17" s="47" t="str">
        <f>_xlfn.IFNA(VLOOKUP($F17,'3.框架内物料'!$A:$E,5,0),"")</f>
        <v/>
      </c>
      <c r="J17" s="96" t="str">
        <f>_xlfn.IFNA(VLOOKUP($F17,'3.框架内物料'!$A:$F,6,0),"")</f>
        <v/>
      </c>
      <c r="K17" s="89"/>
      <c r="L17" s="97"/>
      <c r="M17" s="97"/>
      <c r="N17" s="90"/>
      <c r="O17" s="90"/>
      <c r="P17" s="91">
        <f t="shared" si="2"/>
        <v>0</v>
      </c>
      <c r="Q17" s="91">
        <f t="shared" si="3"/>
        <v>0</v>
      </c>
      <c r="R17" s="124">
        <f t="shared" si="4"/>
        <v>0</v>
      </c>
      <c r="S17" s="107"/>
      <c r="T17" s="107"/>
    </row>
    <row r="18" ht="14" customHeight="1" spans="1:23">
      <c r="A18" s="49"/>
      <c r="B18" s="50"/>
      <c r="C18" s="51"/>
      <c r="D18" s="52"/>
      <c r="E18" s="51"/>
      <c r="F18" s="53"/>
      <c r="G18" s="53"/>
      <c r="H18" s="53"/>
      <c r="I18" s="52"/>
      <c r="J18" s="53"/>
      <c r="K18" s="93" t="s">
        <v>241</v>
      </c>
      <c r="L18" s="93"/>
      <c r="M18" s="93"/>
      <c r="N18" s="93"/>
      <c r="O18" s="94"/>
      <c r="P18" s="99">
        <f>SUM(P13:P17)</f>
        <v>0</v>
      </c>
      <c r="Q18" s="99">
        <f>SUM(Q13:Q17)</f>
        <v>0</v>
      </c>
      <c r="R18" s="127">
        <f t="shared" si="4"/>
        <v>0</v>
      </c>
      <c r="S18" s="128"/>
      <c r="T18" s="128"/>
      <c r="W18" s="129"/>
    </row>
    <row r="19" s="20" customFormat="1" ht="13.05" spans="1:20">
      <c r="A19" s="41" t="s">
        <v>242</v>
      </c>
      <c r="B19" s="58">
        <v>1</v>
      </c>
      <c r="C19" s="45"/>
      <c r="D19" s="59"/>
      <c r="E19" s="60"/>
      <c r="F19" s="54"/>
      <c r="G19" s="47"/>
      <c r="H19" s="61"/>
      <c r="I19" s="77" t="str">
        <f>_xlfn.IFNA(VLOOKUP($F19,'3.框架内物料'!$A:$E,5,0),"")</f>
        <v/>
      </c>
      <c r="J19" s="100" t="str">
        <f>_xlfn.IFNA(VLOOKUP($F19,'3.框架内物料'!$A:$F,6,0),"")</f>
        <v/>
      </c>
      <c r="K19" s="89"/>
      <c r="L19" s="97"/>
      <c r="M19" s="97"/>
      <c r="N19" s="90"/>
      <c r="O19" s="97"/>
      <c r="P19" s="91">
        <f t="shared" ref="P19:P23" si="5">IFERROR(N19*L19*J19,0)</f>
        <v>0</v>
      </c>
      <c r="Q19" s="91">
        <f t="shared" ref="Q19:Q23" si="6">IFERROR(K19*M19*O19,0)</f>
        <v>0</v>
      </c>
      <c r="R19" s="124">
        <f t="shared" ref="R19:R24" si="7">Q19-P19</f>
        <v>0</v>
      </c>
      <c r="S19" s="130"/>
      <c r="T19" s="131"/>
    </row>
    <row r="20" s="19" customFormat="1" ht="13.05" spans="1:20">
      <c r="A20" s="48"/>
      <c r="B20" s="58">
        <v>2</v>
      </c>
      <c r="C20" s="45"/>
      <c r="D20" s="59"/>
      <c r="E20" s="60"/>
      <c r="F20" s="54"/>
      <c r="G20" s="47"/>
      <c r="H20" s="61"/>
      <c r="I20" s="77" t="str">
        <f>_xlfn.IFNA(VLOOKUP($F20,'3.框架内物料'!$A:$E,5,0),"")</f>
        <v/>
      </c>
      <c r="J20" s="100" t="str">
        <f>_xlfn.IFNA(VLOOKUP($F20,'3.框架内物料'!$A:$F,6,0),"")</f>
        <v/>
      </c>
      <c r="K20" s="89"/>
      <c r="L20" s="97"/>
      <c r="M20" s="97"/>
      <c r="N20" s="90"/>
      <c r="O20" s="90"/>
      <c r="P20" s="91">
        <f t="shared" si="5"/>
        <v>0</v>
      </c>
      <c r="Q20" s="91">
        <f t="shared" si="6"/>
        <v>0</v>
      </c>
      <c r="R20" s="124">
        <f t="shared" si="7"/>
        <v>0</v>
      </c>
      <c r="S20" s="107"/>
      <c r="T20" s="42"/>
    </row>
    <row r="21" s="20" customFormat="1" ht="13.05" spans="1:20">
      <c r="A21" s="48"/>
      <c r="B21" s="58">
        <v>3</v>
      </c>
      <c r="C21" s="45"/>
      <c r="D21" s="59"/>
      <c r="E21" s="60"/>
      <c r="F21" s="54"/>
      <c r="G21" s="47"/>
      <c r="H21" s="61"/>
      <c r="I21" s="77" t="str">
        <f>_xlfn.IFNA(VLOOKUP($F21,'3.框架内物料'!$A:$E,5,0),"")</f>
        <v/>
      </c>
      <c r="J21" s="100" t="str">
        <f>_xlfn.IFNA(VLOOKUP($F21,'3.框架内物料'!$A:$F,6,0),"")</f>
        <v/>
      </c>
      <c r="K21" s="89"/>
      <c r="L21" s="97"/>
      <c r="M21" s="97"/>
      <c r="N21" s="90"/>
      <c r="O21" s="97"/>
      <c r="P21" s="91">
        <f t="shared" si="5"/>
        <v>0</v>
      </c>
      <c r="Q21" s="91">
        <f t="shared" si="6"/>
        <v>0</v>
      </c>
      <c r="R21" s="124">
        <f t="shared" si="7"/>
        <v>0</v>
      </c>
      <c r="S21" s="130"/>
      <c r="T21" s="131"/>
    </row>
    <row r="22" s="19" customFormat="1" ht="13.05" spans="1:20">
      <c r="A22" s="48"/>
      <c r="B22" s="58">
        <v>4</v>
      </c>
      <c r="C22" s="45"/>
      <c r="D22" s="62"/>
      <c r="E22" s="63"/>
      <c r="F22" s="54"/>
      <c r="G22" s="47"/>
      <c r="H22" s="61"/>
      <c r="I22" s="77" t="str">
        <f>_xlfn.IFNA(VLOOKUP($F22,'3.框架内物料'!$A:$E,5,0),"")</f>
        <v/>
      </c>
      <c r="J22" s="100" t="str">
        <f>_xlfn.IFNA(VLOOKUP($F22,'3.框架内物料'!$A:$F,6,0),"")</f>
        <v/>
      </c>
      <c r="K22" s="89"/>
      <c r="L22" s="97"/>
      <c r="M22" s="97"/>
      <c r="N22" s="90"/>
      <c r="O22" s="90"/>
      <c r="P22" s="91">
        <f t="shared" si="5"/>
        <v>0</v>
      </c>
      <c r="Q22" s="91">
        <f t="shared" si="6"/>
        <v>0</v>
      </c>
      <c r="R22" s="124">
        <f t="shared" si="7"/>
        <v>0</v>
      </c>
      <c r="S22" s="107"/>
      <c r="T22" s="42"/>
    </row>
    <row r="23" s="20" customFormat="1" ht="13.05" spans="1:20">
      <c r="A23" s="48"/>
      <c r="B23" s="58">
        <v>5</v>
      </c>
      <c r="C23" s="45"/>
      <c r="D23" s="64"/>
      <c r="E23" s="60"/>
      <c r="F23" s="54"/>
      <c r="G23" s="47"/>
      <c r="H23" s="61"/>
      <c r="I23" s="77" t="str">
        <f>_xlfn.IFNA(VLOOKUP($F23,'3.框架内物料'!$A:$E,5,0),"")</f>
        <v/>
      </c>
      <c r="J23" s="100" t="str">
        <f>_xlfn.IFNA(VLOOKUP($F23,'3.框架内物料'!$A:$F,6,0),"")</f>
        <v/>
      </c>
      <c r="K23" s="89"/>
      <c r="L23" s="97"/>
      <c r="M23" s="97"/>
      <c r="N23" s="90"/>
      <c r="O23" s="97"/>
      <c r="P23" s="91">
        <f t="shared" si="5"/>
        <v>0</v>
      </c>
      <c r="Q23" s="91">
        <f t="shared" si="6"/>
        <v>0</v>
      </c>
      <c r="R23" s="124">
        <f t="shared" si="7"/>
        <v>0</v>
      </c>
      <c r="S23" s="130"/>
      <c r="T23" s="131"/>
    </row>
    <row r="24" ht="14" customHeight="1" spans="1:20">
      <c r="A24" s="49"/>
      <c r="B24" s="50"/>
      <c r="C24" s="51"/>
      <c r="D24" s="52"/>
      <c r="E24" s="51"/>
      <c r="F24" s="53"/>
      <c r="G24" s="53"/>
      <c r="H24" s="53"/>
      <c r="I24" s="52"/>
      <c r="J24" s="53"/>
      <c r="K24" s="93" t="s">
        <v>243</v>
      </c>
      <c r="L24" s="93"/>
      <c r="M24" s="93"/>
      <c r="N24" s="93"/>
      <c r="O24" s="94"/>
      <c r="P24" s="99">
        <f>SUM(P19:P23)</f>
        <v>0</v>
      </c>
      <c r="Q24" s="99">
        <f>SUM(Q19:Q23)</f>
        <v>0</v>
      </c>
      <c r="R24" s="127">
        <f t="shared" si="7"/>
        <v>0</v>
      </c>
      <c r="S24" s="132"/>
      <c r="T24" s="132"/>
    </row>
    <row r="25" s="19" customFormat="1" ht="26.1" spans="1:20">
      <c r="A25" s="65" t="s">
        <v>244</v>
      </c>
      <c r="B25" s="42">
        <v>1</v>
      </c>
      <c r="C25" s="45" t="s">
        <v>245</v>
      </c>
      <c r="D25" s="45" t="s">
        <v>245</v>
      </c>
      <c r="E25" s="66" t="s">
        <v>246</v>
      </c>
      <c r="F25" s="54" t="s">
        <v>247</v>
      </c>
      <c r="G25" s="47" t="str">
        <f>_xlfn.IFNA(IF(VLOOKUP($F25,'3.框架内物料'!$A:$E,2,0)=0,"请勿填写",VLOOKUP($F25,'3.框架内物料'!$A:$E,2,0)),"")</f>
        <v>请勿填写</v>
      </c>
      <c r="H25" s="61" t="str">
        <f>_xlfn.IFNA(VLOOKUP($F25,'3.框架内物料'!$A:$E,4,0),"")</f>
        <v>Onsite 人员-服务人员-项目总监-人员劳务费。不含住宿、交通、补贴等费用，每天不超过8小时</v>
      </c>
      <c r="I25" s="77" t="str">
        <f>_xlfn.IFNA(VLOOKUP($F25,'3.框架内物料'!$A:$E,5,0),"")</f>
        <v>人/天</v>
      </c>
      <c r="J25" s="100">
        <f>_xlfn.IFNA(VLOOKUP($F25,'3.框架内物料'!$A:$F,6,0),"")</f>
        <v>1060</v>
      </c>
      <c r="K25" s="101"/>
      <c r="L25" s="90">
        <v>1</v>
      </c>
      <c r="M25" s="90"/>
      <c r="N25" s="90">
        <v>5</v>
      </c>
      <c r="O25" s="90"/>
      <c r="P25" s="91">
        <f t="shared" ref="P25:P29" si="8">IFERROR(N25*L25*J25,0)</f>
        <v>5300</v>
      </c>
      <c r="Q25" s="91">
        <f t="shared" ref="Q25:Q29" si="9">IFERROR(K25*M25*O25,0)</f>
        <v>0</v>
      </c>
      <c r="R25" s="124">
        <f t="shared" ref="R25:R30" si="10">Q25-P25</f>
        <v>-5300</v>
      </c>
      <c r="S25" s="107"/>
      <c r="T25" s="107"/>
    </row>
    <row r="26" s="19" customFormat="1" ht="26.1" spans="1:20">
      <c r="A26" s="67"/>
      <c r="B26" s="42">
        <v>2</v>
      </c>
      <c r="C26" s="45" t="s">
        <v>245</v>
      </c>
      <c r="D26" s="45" t="s">
        <v>245</v>
      </c>
      <c r="E26" s="66" t="s">
        <v>248</v>
      </c>
      <c r="F26" s="54" t="s">
        <v>249</v>
      </c>
      <c r="G26" s="47" t="str">
        <f>_xlfn.IFNA(IF(VLOOKUP($F26,'3.框架内物料'!$A:$E,2,0)=0,"请勿填写",VLOOKUP($F26,'3.框架内物料'!$A:$E,2,0)),"")</f>
        <v>请勿填写</v>
      </c>
      <c r="H26" s="61" t="str">
        <f>_xlfn.IFNA(VLOOKUP($F26,'3.框架内物料'!$A:$E,4,0),"")</f>
        <v>Onsite 人员-服务人员-项目经理-人员劳务费。不含住宿、交通、补贴等费用，每天不超过8小时</v>
      </c>
      <c r="I26" s="77" t="str">
        <f>_xlfn.IFNA(VLOOKUP($F26,'3.框架内物料'!$A:$E,5,0),"")</f>
        <v>人/天</v>
      </c>
      <c r="J26" s="100">
        <f>_xlfn.IFNA(VLOOKUP($F26,'3.框架内物料'!$A:$F,6,0),"")</f>
        <v>848</v>
      </c>
      <c r="K26" s="101"/>
      <c r="L26" s="90">
        <v>2</v>
      </c>
      <c r="M26" s="90"/>
      <c r="N26" s="90">
        <v>5</v>
      </c>
      <c r="O26" s="90"/>
      <c r="P26" s="91">
        <f t="shared" si="8"/>
        <v>8480</v>
      </c>
      <c r="Q26" s="91">
        <f t="shared" si="9"/>
        <v>0</v>
      </c>
      <c r="R26" s="124">
        <f t="shared" si="10"/>
        <v>-8480</v>
      </c>
      <c r="S26" s="107"/>
      <c r="T26" s="107"/>
    </row>
    <row r="27" s="19" customFormat="1" ht="26.1" spans="1:20">
      <c r="A27" s="67"/>
      <c r="B27" s="42">
        <v>3</v>
      </c>
      <c r="C27" s="45" t="s">
        <v>245</v>
      </c>
      <c r="D27" s="45" t="s">
        <v>245</v>
      </c>
      <c r="E27" s="66" t="s">
        <v>250</v>
      </c>
      <c r="F27" s="54" t="s">
        <v>251</v>
      </c>
      <c r="G27" s="47" t="str">
        <f>_xlfn.IFNA(IF(VLOOKUP($F27,'3.框架内物料'!$A:$E,2,0)=0,"请勿填写",VLOOKUP($F27,'3.框架内物料'!$A:$E,2,0)),"")</f>
        <v>请勿填写</v>
      </c>
      <c r="H27" s="61" t="str">
        <f>_xlfn.IFNA(VLOOKUP($F27,'3.框架内物料'!$A:$E,4,0),"")</f>
        <v>Onsite 人员-服务人员-项目助理-人员劳务费。不含住宿、交通、补贴等费用，每天不超过8小时</v>
      </c>
      <c r="I27" s="77" t="str">
        <f>_xlfn.IFNA(VLOOKUP($F27,'3.框架内物料'!$A:$E,5,0),"")</f>
        <v>人/天</v>
      </c>
      <c r="J27" s="100">
        <f>_xlfn.IFNA(VLOOKUP($F27,'3.框架内物料'!$A:$F,6,0),"")</f>
        <v>530</v>
      </c>
      <c r="K27" s="101"/>
      <c r="L27" s="90">
        <v>1</v>
      </c>
      <c r="M27" s="90"/>
      <c r="N27" s="90">
        <v>5</v>
      </c>
      <c r="O27" s="90"/>
      <c r="P27" s="91">
        <f t="shared" ref="P27" si="11">IFERROR(N27*L27*J27,0)</f>
        <v>2650</v>
      </c>
      <c r="Q27" s="91">
        <f t="shared" ref="Q27" si="12">IFERROR(K27*M27*O27,0)</f>
        <v>0</v>
      </c>
      <c r="R27" s="124">
        <f t="shared" ref="R27" si="13">Q27-P27</f>
        <v>-2650</v>
      </c>
      <c r="S27" s="107"/>
      <c r="T27" s="107"/>
    </row>
    <row r="28" s="19" customFormat="1" spans="1:20">
      <c r="A28" s="67"/>
      <c r="B28" s="42">
        <v>4</v>
      </c>
      <c r="C28" s="45"/>
      <c r="D28" s="45"/>
      <c r="E28" s="66"/>
      <c r="F28" s="54"/>
      <c r="G28" s="47"/>
      <c r="H28" s="61"/>
      <c r="I28" s="77"/>
      <c r="J28" s="100"/>
      <c r="K28" s="101"/>
      <c r="L28" s="90"/>
      <c r="M28" s="90"/>
      <c r="N28" s="90"/>
      <c r="O28" s="90"/>
      <c r="P28" s="91">
        <f t="shared" si="8"/>
        <v>0</v>
      </c>
      <c r="Q28" s="91">
        <f t="shared" si="9"/>
        <v>0</v>
      </c>
      <c r="R28" s="124">
        <f t="shared" si="10"/>
        <v>0</v>
      </c>
      <c r="S28" s="107"/>
      <c r="T28" s="107"/>
    </row>
    <row r="29" s="19" customFormat="1" ht="13.05" spans="1:20">
      <c r="A29" s="67"/>
      <c r="B29" s="42">
        <v>5</v>
      </c>
      <c r="C29" s="45"/>
      <c r="D29" s="42"/>
      <c r="E29" s="66"/>
      <c r="F29" s="46" t="s">
        <v>240</v>
      </c>
      <c r="G29" s="47" t="str">
        <f>IF(F29="框架外物料","请勿填写",IF(F29="据实结算","请勿填写",""))</f>
        <v>请勿填写</v>
      </c>
      <c r="H29" s="57"/>
      <c r="I29" s="44" t="s">
        <v>252</v>
      </c>
      <c r="J29" s="98"/>
      <c r="K29" s="101"/>
      <c r="L29" s="90"/>
      <c r="M29" s="90"/>
      <c r="N29" s="90"/>
      <c r="O29" s="90"/>
      <c r="P29" s="91">
        <f t="shared" si="8"/>
        <v>0</v>
      </c>
      <c r="Q29" s="91">
        <f t="shared" si="9"/>
        <v>0</v>
      </c>
      <c r="R29" s="124">
        <f t="shared" si="10"/>
        <v>0</v>
      </c>
      <c r="S29" s="107"/>
      <c r="T29" s="107"/>
    </row>
    <row r="30" ht="14" customHeight="1" spans="1:20">
      <c r="A30" s="68"/>
      <c r="B30" s="50"/>
      <c r="C30" s="51"/>
      <c r="D30" s="52"/>
      <c r="E30" s="51"/>
      <c r="F30" s="53"/>
      <c r="G30" s="53"/>
      <c r="H30" s="53"/>
      <c r="I30" s="52"/>
      <c r="J30" s="53"/>
      <c r="K30" s="93" t="s">
        <v>253</v>
      </c>
      <c r="L30" s="93"/>
      <c r="M30" s="93"/>
      <c r="N30" s="93"/>
      <c r="O30" s="94"/>
      <c r="P30" s="99">
        <f>SUM(P25:P29)</f>
        <v>16430</v>
      </c>
      <c r="Q30" s="99">
        <f>SUM(Q25:Q29)</f>
        <v>0</v>
      </c>
      <c r="R30" s="127">
        <f t="shared" si="10"/>
        <v>-16430</v>
      </c>
      <c r="S30" s="132"/>
      <c r="T30" s="132"/>
    </row>
    <row r="31" s="19" customFormat="1" ht="15" customHeight="1" spans="1:20">
      <c r="A31" s="65" t="s">
        <v>254</v>
      </c>
      <c r="B31" s="42">
        <v>1</v>
      </c>
      <c r="C31" s="45"/>
      <c r="D31" s="42"/>
      <c r="E31" s="66"/>
      <c r="F31" s="54"/>
      <c r="G31" s="47" t="str">
        <f>_xlfn.IFNA(IF(VLOOKUP($F31,'3.框架内物料'!$A:$E,2,0)=0,"请勿填写",VLOOKUP($F31,'3.框架内物料'!$A:$E,2,0)),"")</f>
        <v/>
      </c>
      <c r="H31" s="55" t="str">
        <f>_xlfn.IFNA(VLOOKUP($F31,'3.框架内物料'!$A:$E,4,0),"")</f>
        <v/>
      </c>
      <c r="I31" s="47" t="str">
        <f>_xlfn.IFNA(VLOOKUP($F31,'3.框架内物料'!$A:$E,5,0),"")</f>
        <v/>
      </c>
      <c r="J31" s="96" t="str">
        <f>_xlfn.IFNA(VLOOKUP($F31,'3.框架内物料'!$A:$F,6,0),"")</f>
        <v/>
      </c>
      <c r="K31" s="101"/>
      <c r="L31" s="90"/>
      <c r="M31" s="90"/>
      <c r="N31" s="90"/>
      <c r="O31" s="90"/>
      <c r="P31" s="91">
        <f t="shared" ref="P31:P35" si="14">IFERROR(N31*L31*J31,0)</f>
        <v>0</v>
      </c>
      <c r="Q31" s="91">
        <f t="shared" ref="Q31:Q35" si="15">IFERROR(K31*M31*O31,0)</f>
        <v>0</v>
      </c>
      <c r="R31" s="124">
        <f t="shared" ref="R31:R35" si="16">Q31-P31</f>
        <v>0</v>
      </c>
      <c r="S31" s="107"/>
      <c r="T31" s="107"/>
    </row>
    <row r="32" s="19" customFormat="1" ht="13.05" spans="1:20">
      <c r="A32" s="67"/>
      <c r="B32" s="42">
        <v>2</v>
      </c>
      <c r="C32" s="45"/>
      <c r="D32" s="42"/>
      <c r="E32" s="66"/>
      <c r="F32" s="54"/>
      <c r="G32" s="47" t="str">
        <f>_xlfn.IFNA(IF(VLOOKUP($F32,'3.框架内物料'!$A:$E,2,0)=0,"请勿填写",VLOOKUP($F32,'3.框架内物料'!$A:$E,2,0)),"")</f>
        <v/>
      </c>
      <c r="H32" s="55" t="str">
        <f>_xlfn.IFNA(VLOOKUP($F32,'3.框架内物料'!$A:$E,4,0),"")</f>
        <v/>
      </c>
      <c r="I32" s="47" t="str">
        <f>_xlfn.IFNA(VLOOKUP($F32,'3.框架内物料'!$A:$E,5,0),"")</f>
        <v/>
      </c>
      <c r="J32" s="96" t="str">
        <f>_xlfn.IFNA(VLOOKUP($F32,'3.框架内物料'!$A:$F,6,0),"")</f>
        <v/>
      </c>
      <c r="K32" s="101"/>
      <c r="L32" s="90"/>
      <c r="M32" s="90"/>
      <c r="N32" s="90"/>
      <c r="O32" s="90"/>
      <c r="P32" s="91">
        <f t="shared" si="14"/>
        <v>0</v>
      </c>
      <c r="Q32" s="91">
        <f t="shared" si="15"/>
        <v>0</v>
      </c>
      <c r="R32" s="124">
        <f t="shared" si="16"/>
        <v>0</v>
      </c>
      <c r="S32" s="107"/>
      <c r="T32" s="107"/>
    </row>
    <row r="33" s="19" customFormat="1" ht="13.05" spans="1:20">
      <c r="A33" s="67"/>
      <c r="B33" s="42">
        <v>3</v>
      </c>
      <c r="C33" s="45"/>
      <c r="D33" s="42"/>
      <c r="E33" s="66"/>
      <c r="F33" s="54"/>
      <c r="G33" s="47" t="str">
        <f>_xlfn.IFNA(IF(VLOOKUP($F33,'3.框架内物料'!$A:$E,2,0)=0,"请勿填写",VLOOKUP($F33,'3.框架内物料'!$A:$E,2,0)),"")</f>
        <v/>
      </c>
      <c r="H33" s="55" t="str">
        <f>_xlfn.IFNA(VLOOKUP($F33,'3.框架内物料'!$A:$E,4,0),"")</f>
        <v/>
      </c>
      <c r="I33" s="47" t="str">
        <f>_xlfn.IFNA(VLOOKUP($F33,'3.框架内物料'!$A:$E,5,0),"")</f>
        <v/>
      </c>
      <c r="J33" s="96" t="str">
        <f>_xlfn.IFNA(VLOOKUP($F33,'3.框架内物料'!$A:$F,6,0),"")</f>
        <v/>
      </c>
      <c r="K33" s="101"/>
      <c r="L33" s="90"/>
      <c r="M33" s="90"/>
      <c r="N33" s="90"/>
      <c r="O33" s="90"/>
      <c r="P33" s="91">
        <f t="shared" ref="P33" si="17">IFERROR(N33*L33*J33,0)</f>
        <v>0</v>
      </c>
      <c r="Q33" s="91">
        <f t="shared" ref="Q33" si="18">IFERROR(K33*M33*O33,0)</f>
        <v>0</v>
      </c>
      <c r="R33" s="124">
        <f t="shared" ref="R33" si="19">Q33-P33</f>
        <v>0</v>
      </c>
      <c r="S33" s="107"/>
      <c r="T33" s="107"/>
    </row>
    <row r="34" s="19" customFormat="1" ht="13.05" spans="1:20">
      <c r="A34" s="67"/>
      <c r="B34" s="42">
        <v>4</v>
      </c>
      <c r="C34" s="45"/>
      <c r="D34" s="42"/>
      <c r="E34" s="66"/>
      <c r="F34" s="54"/>
      <c r="G34" s="47"/>
      <c r="H34" s="55" t="str">
        <f>_xlfn.IFNA(VLOOKUP($F34,'3.框架内物料'!$A:$E,4,0),"")</f>
        <v/>
      </c>
      <c r="I34" s="47" t="str">
        <f>_xlfn.IFNA(VLOOKUP($F34,'3.框架内物料'!$A:$E,5,0),"")</f>
        <v/>
      </c>
      <c r="J34" s="96" t="str">
        <f>_xlfn.IFNA(VLOOKUP($F34,'3.框架内物料'!$A:$F,6,0),"")</f>
        <v/>
      </c>
      <c r="K34" s="101"/>
      <c r="L34" s="90"/>
      <c r="M34" s="90"/>
      <c r="N34" s="90"/>
      <c r="O34" s="90"/>
      <c r="P34" s="91">
        <f t="shared" si="14"/>
        <v>0</v>
      </c>
      <c r="Q34" s="91">
        <f t="shared" si="15"/>
        <v>0</v>
      </c>
      <c r="R34" s="124">
        <f t="shared" si="16"/>
        <v>0</v>
      </c>
      <c r="S34" s="107"/>
      <c r="T34" s="107"/>
    </row>
    <row r="35" s="19" customFormat="1" ht="13.05" spans="1:20">
      <c r="A35" s="67"/>
      <c r="B35" s="42">
        <v>5</v>
      </c>
      <c r="C35" s="45"/>
      <c r="D35" s="42"/>
      <c r="E35" s="66"/>
      <c r="F35" s="46" t="s">
        <v>240</v>
      </c>
      <c r="G35" s="47"/>
      <c r="H35" s="57"/>
      <c r="I35" s="44" t="s">
        <v>252</v>
      </c>
      <c r="J35" s="98"/>
      <c r="K35" s="101"/>
      <c r="L35" s="90"/>
      <c r="M35" s="90"/>
      <c r="N35" s="90"/>
      <c r="O35" s="90"/>
      <c r="P35" s="91">
        <f t="shared" si="14"/>
        <v>0</v>
      </c>
      <c r="Q35" s="91">
        <f t="shared" si="15"/>
        <v>0</v>
      </c>
      <c r="R35" s="124">
        <f t="shared" si="16"/>
        <v>0</v>
      </c>
      <c r="S35" s="107"/>
      <c r="T35" s="107"/>
    </row>
    <row r="36" ht="14" customHeight="1" spans="1:20">
      <c r="A36" s="68"/>
      <c r="B36" s="50"/>
      <c r="C36" s="51"/>
      <c r="D36" s="52"/>
      <c r="E36" s="51"/>
      <c r="F36" s="53"/>
      <c r="G36" s="53"/>
      <c r="H36" s="53"/>
      <c r="I36" s="52"/>
      <c r="J36" s="53"/>
      <c r="K36" s="93" t="s">
        <v>255</v>
      </c>
      <c r="L36" s="93"/>
      <c r="M36" s="93"/>
      <c r="N36" s="93"/>
      <c r="O36" s="94"/>
      <c r="P36" s="99">
        <f>SUM(P31:P35)</f>
        <v>0</v>
      </c>
      <c r="Q36" s="99">
        <f>SUM(Q31:Q35)</f>
        <v>0</v>
      </c>
      <c r="R36" s="127">
        <f t="shared" ref="R36:R42" si="20">Q36-P36</f>
        <v>0</v>
      </c>
      <c r="S36" s="132"/>
      <c r="T36" s="132"/>
    </row>
    <row r="37" s="19" customFormat="1" ht="15" customHeight="1" spans="1:20">
      <c r="A37" s="65" t="s">
        <v>256</v>
      </c>
      <c r="B37" s="42">
        <v>1</v>
      </c>
      <c r="C37" s="69" t="s">
        <v>257</v>
      </c>
      <c r="D37" s="69" t="s">
        <v>257</v>
      </c>
      <c r="E37" s="70" t="s">
        <v>258</v>
      </c>
      <c r="F37" s="54" t="s">
        <v>259</v>
      </c>
      <c r="G37" s="47"/>
      <c r="H37" s="61" t="str">
        <f>_xlfn.IFNA(VLOOKUP($F37,'3.框架内物料'!$A:$E,4,0),"")</f>
        <v>机酒餐-交通费-机票-机票-经济舱，不能为全价票</v>
      </c>
      <c r="I37" s="77" t="str">
        <f>_xlfn.IFNA(VLOOKUP($F37,'3.框架内物料'!$A:$E,5,0),"")</f>
        <v>次</v>
      </c>
      <c r="J37" s="102">
        <f>6000*1.06</f>
        <v>6360</v>
      </c>
      <c r="K37" s="103"/>
      <c r="L37" s="104">
        <v>1</v>
      </c>
      <c r="M37" s="104"/>
      <c r="N37" s="104">
        <v>1</v>
      </c>
      <c r="O37" s="90"/>
      <c r="P37" s="105">
        <f t="shared" ref="P37:P42" si="21">IFERROR(N37*L37*J37,0)</f>
        <v>6360</v>
      </c>
      <c r="Q37" s="91"/>
      <c r="R37" s="124">
        <f t="shared" si="20"/>
        <v>-6360</v>
      </c>
      <c r="S37" s="74" t="s">
        <v>260</v>
      </c>
      <c r="T37" s="107"/>
    </row>
    <row r="38" s="19" customFormat="1" ht="15" customHeight="1" spans="1:20">
      <c r="A38" s="67"/>
      <c r="B38" s="42">
        <v>2</v>
      </c>
      <c r="C38" s="69" t="s">
        <v>257</v>
      </c>
      <c r="D38" s="69" t="s">
        <v>257</v>
      </c>
      <c r="E38" s="71" t="s">
        <v>261</v>
      </c>
      <c r="F38" s="54" t="s">
        <v>259</v>
      </c>
      <c r="G38" s="47"/>
      <c r="H38" s="61" t="str">
        <f>_xlfn.IFNA(VLOOKUP($F38,'3.框架内物料'!$A:$E,4,0),"")</f>
        <v>机酒餐-交通费-机票-机票-经济舱，不能为全价票</v>
      </c>
      <c r="I38" s="77" t="str">
        <f>_xlfn.IFNA(VLOOKUP($F38,'3.框架内物料'!$A:$E,5,0),"")</f>
        <v>次</v>
      </c>
      <c r="J38" s="102">
        <f>1750*1.06</f>
        <v>1855</v>
      </c>
      <c r="K38" s="103"/>
      <c r="L38" s="104">
        <v>4</v>
      </c>
      <c r="M38" s="104"/>
      <c r="N38" s="104">
        <v>2</v>
      </c>
      <c r="O38" s="90"/>
      <c r="P38" s="105">
        <f t="shared" si="21"/>
        <v>14840</v>
      </c>
      <c r="Q38" s="91"/>
      <c r="R38" s="124">
        <f t="shared" si="20"/>
        <v>-14840</v>
      </c>
      <c r="S38" s="133"/>
      <c r="T38" s="107"/>
    </row>
    <row r="39" s="19" customFormat="1" ht="15" customHeight="1" spans="1:20">
      <c r="A39" s="67"/>
      <c r="B39" s="42">
        <v>3</v>
      </c>
      <c r="C39" s="69" t="s">
        <v>257</v>
      </c>
      <c r="D39" s="69" t="s">
        <v>257</v>
      </c>
      <c r="E39" s="71" t="s">
        <v>262</v>
      </c>
      <c r="F39" s="54" t="s">
        <v>259</v>
      </c>
      <c r="G39" s="47"/>
      <c r="H39" s="61" t="str">
        <f>_xlfn.IFNA(VLOOKUP($F39,'3.框架内物料'!$A:$E,4,0),"")</f>
        <v>机酒餐-交通费-机票-机票-经济舱，不能为全价票</v>
      </c>
      <c r="I39" s="77" t="str">
        <f>_xlfn.IFNA(VLOOKUP($F39,'3.框架内物料'!$A:$E,5,0),"")</f>
        <v>次</v>
      </c>
      <c r="J39" s="102">
        <v>400</v>
      </c>
      <c r="K39" s="103"/>
      <c r="L39" s="104">
        <v>2</v>
      </c>
      <c r="M39" s="104"/>
      <c r="N39" s="104">
        <v>4</v>
      </c>
      <c r="O39" s="90"/>
      <c r="P39" s="105">
        <f t="shared" si="21"/>
        <v>3200</v>
      </c>
      <c r="Q39" s="91"/>
      <c r="R39" s="124">
        <f t="shared" si="20"/>
        <v>-3200</v>
      </c>
      <c r="S39" s="133"/>
      <c r="T39" s="107"/>
    </row>
    <row r="40" s="19" customFormat="1" ht="15" customHeight="1" spans="1:20">
      <c r="A40" s="67"/>
      <c r="B40" s="42">
        <v>4</v>
      </c>
      <c r="C40" s="69" t="s">
        <v>257</v>
      </c>
      <c r="D40" s="69" t="s">
        <v>257</v>
      </c>
      <c r="E40" s="71" t="s">
        <v>263</v>
      </c>
      <c r="F40" s="54" t="s">
        <v>259</v>
      </c>
      <c r="G40" s="47"/>
      <c r="H40" s="61" t="str">
        <f>_xlfn.IFNA(VLOOKUP($F40,'3.框架内物料'!$A:$E,4,0),"")</f>
        <v>机酒餐-交通费-机票-机票-经济舱，不能为全价票</v>
      </c>
      <c r="I40" s="77" t="str">
        <f>_xlfn.IFNA(VLOOKUP($F40,'3.框架内物料'!$A:$E,5,0),"")</f>
        <v>次</v>
      </c>
      <c r="J40" s="102">
        <f>100*1.06</f>
        <v>106</v>
      </c>
      <c r="K40" s="103"/>
      <c r="L40" s="104">
        <v>4</v>
      </c>
      <c r="M40" s="104"/>
      <c r="N40" s="104">
        <v>5</v>
      </c>
      <c r="O40" s="90"/>
      <c r="P40" s="105">
        <f t="shared" si="21"/>
        <v>2120</v>
      </c>
      <c r="Q40" s="91"/>
      <c r="R40" s="124">
        <f t="shared" si="20"/>
        <v>-2120</v>
      </c>
      <c r="S40" s="133"/>
      <c r="T40" s="107"/>
    </row>
    <row r="41" s="19" customFormat="1" ht="13.05" spans="1:20">
      <c r="A41" s="67"/>
      <c r="B41" s="42">
        <v>5</v>
      </c>
      <c r="C41" s="69" t="s">
        <v>257</v>
      </c>
      <c r="D41" s="69" t="s">
        <v>257</v>
      </c>
      <c r="E41" s="71" t="s">
        <v>264</v>
      </c>
      <c r="F41" s="54" t="s">
        <v>259</v>
      </c>
      <c r="G41" s="47"/>
      <c r="H41" s="61" t="str">
        <f>_xlfn.IFNA(VLOOKUP($F41,'3.框架内物料'!$A:$E,4,0),"")</f>
        <v>机酒餐-交通费-机票-机票-经济舱，不能为全价票</v>
      </c>
      <c r="I41" s="77" t="str">
        <f>_xlfn.IFNA(VLOOKUP($F41,'3.框架内物料'!$A:$E,5,0),"")</f>
        <v>次</v>
      </c>
      <c r="J41" s="102">
        <f>100*1.06</f>
        <v>106</v>
      </c>
      <c r="K41" s="103"/>
      <c r="L41" s="104">
        <v>4</v>
      </c>
      <c r="M41" s="104"/>
      <c r="N41" s="104">
        <v>5</v>
      </c>
      <c r="O41" s="90"/>
      <c r="P41" s="105">
        <f t="shared" si="21"/>
        <v>2120</v>
      </c>
      <c r="Q41" s="91"/>
      <c r="R41" s="124">
        <f t="shared" si="20"/>
        <v>-2120</v>
      </c>
      <c r="S41" s="133"/>
      <c r="T41" s="107"/>
    </row>
    <row r="42" s="19" customFormat="1" ht="13.05" spans="1:20">
      <c r="A42" s="67"/>
      <c r="B42" s="42">
        <v>5</v>
      </c>
      <c r="C42" s="72" t="s">
        <v>265</v>
      </c>
      <c r="D42" s="72" t="s">
        <v>265</v>
      </c>
      <c r="E42" s="66" t="s">
        <v>266</v>
      </c>
      <c r="F42" s="54" t="s">
        <v>259</v>
      </c>
      <c r="G42" s="47"/>
      <c r="H42" s="61" t="str">
        <f>_xlfn.IFNA(VLOOKUP($F42,'3.框架内物料'!$A:$E,4,0),"")</f>
        <v>机酒餐-交通费-机票-机票-经济舱，不能为全价票</v>
      </c>
      <c r="I42" s="77" t="str">
        <f>_xlfn.IFNA(VLOOKUP($F42,'3.框架内物料'!$A:$E,5,0),"")</f>
        <v>次</v>
      </c>
      <c r="J42" s="106">
        <f>150*1.06</f>
        <v>159</v>
      </c>
      <c r="K42" s="107"/>
      <c r="L42" s="44">
        <v>40</v>
      </c>
      <c r="M42" s="44"/>
      <c r="N42" s="44">
        <v>3</v>
      </c>
      <c r="O42" s="90"/>
      <c r="P42" s="105">
        <f t="shared" si="21"/>
        <v>19080</v>
      </c>
      <c r="Q42" s="91"/>
      <c r="R42" s="124">
        <f t="shared" si="20"/>
        <v>-19080</v>
      </c>
      <c r="S42" s="134"/>
      <c r="T42" s="107"/>
    </row>
    <row r="43" ht="14" customHeight="1" spans="1:20">
      <c r="A43" s="68"/>
      <c r="B43" s="50"/>
      <c r="C43" s="51"/>
      <c r="D43" s="52"/>
      <c r="E43" s="51"/>
      <c r="F43" s="53"/>
      <c r="G43" s="53"/>
      <c r="H43" s="53" t="str">
        <f>_xlfn.IFNA(VLOOKUP($F43,'3.框架内物料'!$A:$E,4,0),"")</f>
        <v/>
      </c>
      <c r="I43" s="52" t="str">
        <f>_xlfn.IFNA(VLOOKUP($F43,'3.框架内物料'!$A:$E,5,0),"")</f>
        <v/>
      </c>
      <c r="J43" s="53"/>
      <c r="K43" s="93" t="s">
        <v>267</v>
      </c>
      <c r="L43" s="93"/>
      <c r="M43" s="93"/>
      <c r="N43" s="93"/>
      <c r="O43" s="94"/>
      <c r="P43" s="108">
        <f>SUM(P37:P42)</f>
        <v>47720</v>
      </c>
      <c r="Q43" s="99">
        <f>SUM(Q37:Q42)</f>
        <v>0</v>
      </c>
      <c r="R43" s="127">
        <f t="shared" ref="R43:R48" si="22">Q43-P43</f>
        <v>-47720</v>
      </c>
      <c r="S43" s="135"/>
      <c r="T43" s="132"/>
    </row>
    <row r="44" s="19" customFormat="1" ht="13.05" spans="1:20">
      <c r="A44" s="73" t="s">
        <v>268</v>
      </c>
      <c r="B44" s="42">
        <v>1</v>
      </c>
      <c r="C44" s="44" t="s">
        <v>269</v>
      </c>
      <c r="D44" s="44" t="s">
        <v>175</v>
      </c>
      <c r="E44" s="74" t="s">
        <v>270</v>
      </c>
      <c r="F44" s="54"/>
      <c r="G44" s="47"/>
      <c r="H44" s="75" t="s">
        <v>271</v>
      </c>
      <c r="I44" s="77"/>
      <c r="J44" s="109">
        <f>2500*1.06</f>
        <v>2650</v>
      </c>
      <c r="K44" s="89"/>
      <c r="L44" s="110">
        <v>15</v>
      </c>
      <c r="M44" s="90"/>
      <c r="N44" s="110">
        <v>1</v>
      </c>
      <c r="O44" s="90"/>
      <c r="P44" s="91">
        <f>IFERROR(N44*L44*J44,0)</f>
        <v>39750</v>
      </c>
      <c r="Q44" s="91">
        <f>IFERROR(K44*M44*O44,0)</f>
        <v>0</v>
      </c>
      <c r="R44" s="124">
        <f t="shared" si="22"/>
        <v>-39750</v>
      </c>
      <c r="S44" s="136"/>
      <c r="T44" s="107"/>
    </row>
    <row r="45" s="19" customFormat="1" spans="1:20">
      <c r="A45" s="76"/>
      <c r="B45" s="42">
        <v>2</v>
      </c>
      <c r="C45" s="45"/>
      <c r="D45" s="45"/>
      <c r="E45" s="75"/>
      <c r="F45" s="46"/>
      <c r="G45" s="47"/>
      <c r="H45" s="77"/>
      <c r="I45" s="77"/>
      <c r="J45" s="92"/>
      <c r="K45" s="107"/>
      <c r="L45" s="44"/>
      <c r="M45" s="44"/>
      <c r="N45" s="44"/>
      <c r="O45" s="90"/>
      <c r="P45" s="91">
        <f>IFERROR(N45*L45*J45,0)</f>
        <v>0</v>
      </c>
      <c r="Q45" s="91">
        <f t="shared" ref="Q44:Q45" si="23">IFERROR(K45*M45*O45,0)</f>
        <v>0</v>
      </c>
      <c r="R45" s="124">
        <f t="shared" si="22"/>
        <v>0</v>
      </c>
      <c r="S45" s="137"/>
      <c r="T45" s="107"/>
    </row>
    <row r="46" s="19" customFormat="1" spans="1:20">
      <c r="A46" s="76"/>
      <c r="B46" s="42">
        <v>3</v>
      </c>
      <c r="C46" s="45"/>
      <c r="D46" s="45"/>
      <c r="E46" s="75"/>
      <c r="F46" s="46"/>
      <c r="G46" s="47"/>
      <c r="H46" s="77"/>
      <c r="I46" s="77"/>
      <c r="J46" s="92"/>
      <c r="K46" s="107"/>
      <c r="L46" s="44"/>
      <c r="M46" s="44"/>
      <c r="N46" s="44"/>
      <c r="O46" s="90"/>
      <c r="P46" s="91">
        <f>IFERROR(N46*L46*J46,0)</f>
        <v>0</v>
      </c>
      <c r="Q46" s="91"/>
      <c r="R46" s="124">
        <f t="shared" si="22"/>
        <v>0</v>
      </c>
      <c r="S46" s="137"/>
      <c r="T46" s="107"/>
    </row>
    <row r="47" s="19" customFormat="1" spans="1:20">
      <c r="A47" s="76"/>
      <c r="B47" s="42">
        <v>4</v>
      </c>
      <c r="C47" s="45"/>
      <c r="D47" s="45"/>
      <c r="E47" s="45"/>
      <c r="F47" s="46"/>
      <c r="G47" s="47"/>
      <c r="H47" s="44"/>
      <c r="I47" s="64"/>
      <c r="J47" s="106"/>
      <c r="K47" s="107"/>
      <c r="L47" s="44"/>
      <c r="M47" s="44"/>
      <c r="N47" s="44"/>
      <c r="O47" s="90"/>
      <c r="P47" s="91">
        <f>IFERROR(N47*L47*J47,0)</f>
        <v>0</v>
      </c>
      <c r="Q47" s="91"/>
      <c r="R47" s="124">
        <f t="shared" si="22"/>
        <v>0</v>
      </c>
      <c r="S47" s="137"/>
      <c r="T47" s="107"/>
    </row>
    <row r="48" s="19" customFormat="1" spans="1:20">
      <c r="A48" s="76"/>
      <c r="B48" s="42">
        <v>5</v>
      </c>
      <c r="C48" s="45"/>
      <c r="D48" s="45"/>
      <c r="E48" s="45"/>
      <c r="F48" s="46"/>
      <c r="G48" s="47"/>
      <c r="H48" s="44"/>
      <c r="I48" s="64"/>
      <c r="J48" s="106"/>
      <c r="K48" s="107"/>
      <c r="L48" s="44"/>
      <c r="M48" s="44"/>
      <c r="N48" s="44"/>
      <c r="O48" s="90"/>
      <c r="P48" s="91">
        <f>IFERROR(N48*L48*J48,0)</f>
        <v>0</v>
      </c>
      <c r="Q48" s="91"/>
      <c r="R48" s="124">
        <f t="shared" si="22"/>
        <v>0</v>
      </c>
      <c r="S48" s="137"/>
      <c r="T48" s="107"/>
    </row>
    <row r="49" ht="14" customHeight="1" spans="1:20">
      <c r="A49" s="78"/>
      <c r="B49" s="50"/>
      <c r="C49" s="51"/>
      <c r="D49" s="52"/>
      <c r="E49" s="51"/>
      <c r="F49" s="53"/>
      <c r="G49" s="53" t="str">
        <f>_xlfn.IFNA(IF(VLOOKUP($F49,'3.框架内物料'!$A:$E,2,0)=0,"请勿填写",VLOOKUP($F49,'3.框架内物料'!$A:$E,2,0)),"")</f>
        <v/>
      </c>
      <c r="H49" s="53" t="str">
        <f>_xlfn.IFNA(VLOOKUP($F49,'3.框架内物料'!$A:$E,4,0),"")</f>
        <v/>
      </c>
      <c r="I49" s="52" t="str">
        <f>_xlfn.IFNA(VLOOKUP($F49,'3.框架内物料'!$A:$E,5,0),"")</f>
        <v/>
      </c>
      <c r="J49" s="53"/>
      <c r="K49" s="93" t="s">
        <v>272</v>
      </c>
      <c r="L49" s="93"/>
      <c r="M49" s="93"/>
      <c r="N49" s="93"/>
      <c r="O49" s="94"/>
      <c r="P49" s="99">
        <f>SUM(P44:P48)</f>
        <v>39750</v>
      </c>
      <c r="Q49" s="99">
        <f>SUM(Q44:Q48)</f>
        <v>0</v>
      </c>
      <c r="R49" s="127">
        <f t="shared" ref="R49:R50" si="24">Q49-P49</f>
        <v>-39750</v>
      </c>
      <c r="S49" s="132"/>
      <c r="T49" s="132"/>
    </row>
    <row r="50" s="19" customFormat="1" ht="15" customHeight="1" spans="1:20">
      <c r="A50" s="73" t="s">
        <v>273</v>
      </c>
      <c r="B50" s="42">
        <v>1</v>
      </c>
      <c r="C50" s="44" t="s">
        <v>269</v>
      </c>
      <c r="D50" s="44" t="s">
        <v>175</v>
      </c>
      <c r="E50" s="74" t="s">
        <v>270</v>
      </c>
      <c r="F50" s="46" t="s">
        <v>274</v>
      </c>
      <c r="G50" s="47" t="str">
        <f>_xlfn.IFNA(IF(VLOOKUP($F50,'3.框架内物料'!$A:$E,2,0)=0,"请勿填写",VLOOKUP($F50,'3.框架内物料'!$A:$E,2,0)),"")</f>
        <v/>
      </c>
      <c r="H50" s="45" t="s">
        <v>275</v>
      </c>
      <c r="I50" s="77" t="s">
        <v>276</v>
      </c>
      <c r="J50" s="109">
        <v>1100</v>
      </c>
      <c r="K50" s="89"/>
      <c r="L50" s="110">
        <v>70</v>
      </c>
      <c r="M50" s="110"/>
      <c r="N50" s="110">
        <v>2</v>
      </c>
      <c r="O50" s="90"/>
      <c r="P50" s="91">
        <f>IFERROR(N50*L50*J50,0)</f>
        <v>154000</v>
      </c>
      <c r="Q50" s="91">
        <f>IFERROR(K50*M50*O50,0)</f>
        <v>0</v>
      </c>
      <c r="R50" s="124">
        <f t="shared" si="24"/>
        <v>-154000</v>
      </c>
      <c r="S50" s="138" t="s">
        <v>277</v>
      </c>
      <c r="T50" s="107"/>
    </row>
    <row r="51" s="19" customFormat="1" ht="13.05" spans="1:20">
      <c r="A51" s="67"/>
      <c r="B51" s="42">
        <v>2</v>
      </c>
      <c r="C51" s="44" t="s">
        <v>269</v>
      </c>
      <c r="D51" s="44" t="s">
        <v>175</v>
      </c>
      <c r="E51" s="74" t="s">
        <v>270</v>
      </c>
      <c r="F51" s="46" t="s">
        <v>274</v>
      </c>
      <c r="G51" s="47" t="str">
        <f>_xlfn.IFNA(IF(VLOOKUP($F51,'3.框架内物料'!$A:$E,2,0)=0,"请勿填写",VLOOKUP($F51,'3.框架内物料'!$A:$E,2,0)),"")</f>
        <v/>
      </c>
      <c r="H51" s="45" t="s">
        <v>278</v>
      </c>
      <c r="I51" s="111" t="s">
        <v>276</v>
      </c>
      <c r="J51" s="109">
        <v>1200</v>
      </c>
      <c r="K51" s="89"/>
      <c r="L51" s="110">
        <v>30</v>
      </c>
      <c r="M51" s="90"/>
      <c r="N51" s="110">
        <v>2</v>
      </c>
      <c r="O51" s="90"/>
      <c r="P51" s="91">
        <f t="shared" ref="P51" si="25">IFERROR(N51*L51*J51,0)</f>
        <v>72000</v>
      </c>
      <c r="Q51" s="91">
        <f t="shared" ref="Q51" si="26">IFERROR(K51*M51*O51,0)</f>
        <v>0</v>
      </c>
      <c r="R51" s="124">
        <f t="shared" ref="R51" si="27">Q51-P51</f>
        <v>-72000</v>
      </c>
      <c r="S51" s="138" t="s">
        <v>277</v>
      </c>
      <c r="T51" s="107"/>
    </row>
    <row r="52" s="19" customFormat="1" ht="13.05" spans="1:20">
      <c r="A52" s="67"/>
      <c r="B52" s="42">
        <v>3</v>
      </c>
      <c r="C52" s="44" t="s">
        <v>269</v>
      </c>
      <c r="D52" s="44" t="s">
        <v>175</v>
      </c>
      <c r="E52" s="74" t="s">
        <v>270</v>
      </c>
      <c r="F52" s="46" t="s">
        <v>274</v>
      </c>
      <c r="G52" s="47" t="str">
        <f>_xlfn.IFNA(IF(VLOOKUP($F52,'3.框架内物料'!$A:$E,2,0)=0,"请勿填写",VLOOKUP($F52,'3.框架内物料'!$A:$E,2,0)),"")</f>
        <v/>
      </c>
      <c r="H52" s="79" t="s">
        <v>279</v>
      </c>
      <c r="I52" s="111" t="s">
        <v>276</v>
      </c>
      <c r="J52" s="109">
        <v>1100</v>
      </c>
      <c r="K52" s="89"/>
      <c r="L52" s="110">
        <v>20</v>
      </c>
      <c r="M52" s="90"/>
      <c r="N52" s="110">
        <v>2</v>
      </c>
      <c r="O52" s="90"/>
      <c r="P52" s="91">
        <f t="shared" ref="P52" si="28">IFERROR(N52*L52*J52,0)</f>
        <v>44000</v>
      </c>
      <c r="Q52" s="91">
        <f t="shared" ref="Q52" si="29">IFERROR(K52*M52*O52,0)</f>
        <v>0</v>
      </c>
      <c r="R52" s="124">
        <f t="shared" ref="R52" si="30">Q52-P52</f>
        <v>-44000</v>
      </c>
      <c r="S52" s="138" t="s">
        <v>277</v>
      </c>
      <c r="T52" s="107"/>
    </row>
    <row r="53" s="19" customFormat="1" ht="13.05" spans="1:20">
      <c r="A53" s="67"/>
      <c r="B53" s="42">
        <v>4</v>
      </c>
      <c r="C53" s="44" t="s">
        <v>269</v>
      </c>
      <c r="D53" s="44" t="s">
        <v>175</v>
      </c>
      <c r="E53" s="74" t="s">
        <v>270</v>
      </c>
      <c r="F53" s="46" t="s">
        <v>274</v>
      </c>
      <c r="G53" s="47"/>
      <c r="H53" s="45" t="s">
        <v>280</v>
      </c>
      <c r="I53" s="111" t="s">
        <v>281</v>
      </c>
      <c r="J53" s="109">
        <v>38000</v>
      </c>
      <c r="K53" s="89"/>
      <c r="L53" s="110">
        <v>1</v>
      </c>
      <c r="M53" s="90"/>
      <c r="N53" s="110">
        <v>1</v>
      </c>
      <c r="O53" s="90"/>
      <c r="P53" s="91">
        <f t="shared" ref="P53:P67" si="31">IFERROR(N53*L53*J53,0)</f>
        <v>38000</v>
      </c>
      <c r="Q53" s="91">
        <f t="shared" ref="Q53:Q67" si="32">IFERROR(K53*M53*O53,0)</f>
        <v>0</v>
      </c>
      <c r="R53" s="124">
        <f t="shared" ref="R53:R67" si="33">Q53-P53</f>
        <v>-38000</v>
      </c>
      <c r="S53" s="138" t="s">
        <v>282</v>
      </c>
      <c r="T53" s="107"/>
    </row>
    <row r="54" s="19" customFormat="1" ht="13.05" spans="1:20">
      <c r="A54" s="67"/>
      <c r="B54" s="42">
        <v>5</v>
      </c>
      <c r="C54" s="44" t="s">
        <v>269</v>
      </c>
      <c r="D54" s="44" t="s">
        <v>175</v>
      </c>
      <c r="E54" s="74" t="s">
        <v>270</v>
      </c>
      <c r="F54" s="46" t="s">
        <v>274</v>
      </c>
      <c r="G54" s="47"/>
      <c r="H54" s="45" t="s">
        <v>283</v>
      </c>
      <c r="I54" s="111" t="s">
        <v>281</v>
      </c>
      <c r="J54" s="109">
        <v>70000</v>
      </c>
      <c r="K54" s="89"/>
      <c r="L54" s="110">
        <v>1</v>
      </c>
      <c r="M54" s="90"/>
      <c r="N54" s="110">
        <v>2</v>
      </c>
      <c r="O54" s="90"/>
      <c r="P54" s="91">
        <f t="shared" si="31"/>
        <v>140000</v>
      </c>
      <c r="Q54" s="91">
        <f t="shared" si="32"/>
        <v>0</v>
      </c>
      <c r="R54" s="124">
        <f t="shared" si="33"/>
        <v>-140000</v>
      </c>
      <c r="S54" s="138" t="s">
        <v>284</v>
      </c>
      <c r="T54" s="107"/>
    </row>
    <row r="55" s="19" customFormat="1" ht="13.05" spans="1:20">
      <c r="A55" s="67"/>
      <c r="B55" s="42">
        <v>6</v>
      </c>
      <c r="C55" s="44" t="s">
        <v>269</v>
      </c>
      <c r="D55" s="44" t="s">
        <v>175</v>
      </c>
      <c r="E55" s="74" t="s">
        <v>270</v>
      </c>
      <c r="F55" s="46" t="s">
        <v>274</v>
      </c>
      <c r="G55" s="47"/>
      <c r="H55" s="45" t="s">
        <v>285</v>
      </c>
      <c r="I55" s="111" t="s">
        <v>281</v>
      </c>
      <c r="J55" s="109">
        <v>0</v>
      </c>
      <c r="K55" s="89"/>
      <c r="L55" s="110">
        <v>1</v>
      </c>
      <c r="M55" s="90"/>
      <c r="N55" s="110">
        <v>2</v>
      </c>
      <c r="O55" s="90"/>
      <c r="P55" s="91">
        <f t="shared" si="31"/>
        <v>0</v>
      </c>
      <c r="Q55" s="91">
        <f t="shared" si="32"/>
        <v>0</v>
      </c>
      <c r="R55" s="124">
        <f t="shared" si="33"/>
        <v>0</v>
      </c>
      <c r="S55" s="138" t="s">
        <v>286</v>
      </c>
      <c r="T55" s="107"/>
    </row>
    <row r="56" s="19" customFormat="1" ht="13.05" spans="1:20">
      <c r="A56" s="67"/>
      <c r="B56" s="42">
        <v>7</v>
      </c>
      <c r="C56" s="44" t="s">
        <v>269</v>
      </c>
      <c r="D56" s="44" t="s">
        <v>175</v>
      </c>
      <c r="E56" s="74" t="s">
        <v>270</v>
      </c>
      <c r="F56" s="46" t="s">
        <v>274</v>
      </c>
      <c r="G56" s="47"/>
      <c r="H56" s="45" t="s">
        <v>287</v>
      </c>
      <c r="I56" s="111" t="s">
        <v>281</v>
      </c>
      <c r="J56" s="109">
        <v>0</v>
      </c>
      <c r="K56" s="89"/>
      <c r="L56" s="110">
        <v>1</v>
      </c>
      <c r="M56" s="90"/>
      <c r="N56" s="110">
        <v>2</v>
      </c>
      <c r="O56" s="90"/>
      <c r="P56" s="91">
        <f t="shared" si="31"/>
        <v>0</v>
      </c>
      <c r="Q56" s="91">
        <f t="shared" si="32"/>
        <v>0</v>
      </c>
      <c r="R56" s="124">
        <f t="shared" si="33"/>
        <v>0</v>
      </c>
      <c r="S56" s="138" t="s">
        <v>286</v>
      </c>
      <c r="T56" s="107"/>
    </row>
    <row r="57" s="19" customFormat="1" ht="13.05" spans="1:20">
      <c r="A57" s="67"/>
      <c r="B57" s="42">
        <v>8</v>
      </c>
      <c r="C57" s="44" t="s">
        <v>269</v>
      </c>
      <c r="D57" s="44" t="s">
        <v>175</v>
      </c>
      <c r="E57" s="74" t="s">
        <v>270</v>
      </c>
      <c r="F57" s="46" t="s">
        <v>274</v>
      </c>
      <c r="G57" s="47"/>
      <c r="H57" s="79" t="s">
        <v>288</v>
      </c>
      <c r="I57" s="111" t="s">
        <v>281</v>
      </c>
      <c r="J57" s="109">
        <v>5500</v>
      </c>
      <c r="K57" s="89"/>
      <c r="L57" s="110">
        <v>1</v>
      </c>
      <c r="M57" s="90"/>
      <c r="N57" s="110">
        <v>2</v>
      </c>
      <c r="O57" s="90"/>
      <c r="P57" s="91">
        <f t="shared" si="31"/>
        <v>11000</v>
      </c>
      <c r="Q57" s="91">
        <f t="shared" si="32"/>
        <v>0</v>
      </c>
      <c r="R57" s="124">
        <f t="shared" si="33"/>
        <v>-11000</v>
      </c>
      <c r="S57" s="138" t="s">
        <v>289</v>
      </c>
      <c r="T57" s="107"/>
    </row>
    <row r="58" s="19" customFormat="1" ht="13.05" spans="1:20">
      <c r="A58" s="67"/>
      <c r="B58" s="42">
        <v>9</v>
      </c>
      <c r="C58" s="44" t="s">
        <v>269</v>
      </c>
      <c r="D58" s="44" t="s">
        <v>175</v>
      </c>
      <c r="E58" s="74" t="s">
        <v>270</v>
      </c>
      <c r="F58" s="46" t="s">
        <v>274</v>
      </c>
      <c r="G58" s="47"/>
      <c r="H58" s="79" t="s">
        <v>290</v>
      </c>
      <c r="I58" s="111" t="s">
        <v>281</v>
      </c>
      <c r="J58" s="109">
        <v>8000</v>
      </c>
      <c r="K58" s="89"/>
      <c r="L58" s="110">
        <v>1</v>
      </c>
      <c r="M58" s="90"/>
      <c r="N58" s="110">
        <v>1</v>
      </c>
      <c r="O58" s="90"/>
      <c r="P58" s="91">
        <f t="shared" si="31"/>
        <v>8000</v>
      </c>
      <c r="Q58" s="91">
        <f t="shared" si="32"/>
        <v>0</v>
      </c>
      <c r="R58" s="124">
        <f t="shared" si="33"/>
        <v>-8000</v>
      </c>
      <c r="S58" s="138" t="s">
        <v>291</v>
      </c>
      <c r="T58" s="107"/>
    </row>
    <row r="59" s="19" customFormat="1" ht="13.05" spans="1:20">
      <c r="A59" s="67"/>
      <c r="B59" s="42">
        <v>10</v>
      </c>
      <c r="C59" s="44" t="s">
        <v>269</v>
      </c>
      <c r="D59" s="44" t="s">
        <v>175</v>
      </c>
      <c r="E59" s="74" t="s">
        <v>270</v>
      </c>
      <c r="F59" s="46" t="s">
        <v>274</v>
      </c>
      <c r="G59" s="47"/>
      <c r="H59" s="79" t="s">
        <v>292</v>
      </c>
      <c r="I59" s="111" t="s">
        <v>281</v>
      </c>
      <c r="J59" s="109">
        <v>8000</v>
      </c>
      <c r="K59" s="89"/>
      <c r="L59" s="110">
        <v>1</v>
      </c>
      <c r="M59" s="90"/>
      <c r="N59" s="110">
        <v>1</v>
      </c>
      <c r="O59" s="90"/>
      <c r="P59" s="91">
        <f t="shared" si="31"/>
        <v>8000</v>
      </c>
      <c r="Q59" s="91">
        <f t="shared" si="32"/>
        <v>0</v>
      </c>
      <c r="R59" s="124">
        <f t="shared" si="33"/>
        <v>-8000</v>
      </c>
      <c r="S59" s="138" t="s">
        <v>291</v>
      </c>
      <c r="T59" s="107"/>
    </row>
    <row r="60" s="19" customFormat="1" ht="13.05" spans="1:20">
      <c r="A60" s="67"/>
      <c r="B60" s="42">
        <v>11</v>
      </c>
      <c r="C60" s="44" t="s">
        <v>269</v>
      </c>
      <c r="D60" s="44" t="s">
        <v>175</v>
      </c>
      <c r="E60" s="74" t="s">
        <v>270</v>
      </c>
      <c r="F60" s="46" t="s">
        <v>274</v>
      </c>
      <c r="G60" s="47"/>
      <c r="H60" s="79" t="s">
        <v>293</v>
      </c>
      <c r="I60" s="111" t="s">
        <v>281</v>
      </c>
      <c r="J60" s="109">
        <v>3500</v>
      </c>
      <c r="K60" s="89"/>
      <c r="L60" s="110">
        <v>1</v>
      </c>
      <c r="M60" s="90"/>
      <c r="N60" s="110">
        <v>1</v>
      </c>
      <c r="O60" s="90"/>
      <c r="P60" s="91">
        <f t="shared" si="31"/>
        <v>3500</v>
      </c>
      <c r="Q60" s="91">
        <f t="shared" si="32"/>
        <v>0</v>
      </c>
      <c r="R60" s="124">
        <f t="shared" si="33"/>
        <v>-3500</v>
      </c>
      <c r="S60" s="138" t="s">
        <v>291</v>
      </c>
      <c r="T60" s="107"/>
    </row>
    <row r="61" s="19" customFormat="1" ht="13.05" spans="1:20">
      <c r="A61" s="67"/>
      <c r="B61" s="42">
        <v>12</v>
      </c>
      <c r="C61" s="44" t="s">
        <v>269</v>
      </c>
      <c r="D61" s="44" t="s">
        <v>175</v>
      </c>
      <c r="E61" s="74" t="s">
        <v>270</v>
      </c>
      <c r="F61" s="46" t="s">
        <v>274</v>
      </c>
      <c r="G61" s="47"/>
      <c r="H61" s="79" t="s">
        <v>294</v>
      </c>
      <c r="I61" s="111" t="s">
        <v>281</v>
      </c>
      <c r="J61" s="109">
        <v>24000</v>
      </c>
      <c r="K61" s="89"/>
      <c r="L61" s="110">
        <v>1</v>
      </c>
      <c r="M61" s="90"/>
      <c r="N61" s="110">
        <v>2</v>
      </c>
      <c r="O61" s="90"/>
      <c r="P61" s="91">
        <f t="shared" si="31"/>
        <v>48000</v>
      </c>
      <c r="Q61" s="91">
        <f t="shared" si="32"/>
        <v>0</v>
      </c>
      <c r="R61" s="124">
        <f t="shared" si="33"/>
        <v>-48000</v>
      </c>
      <c r="S61" s="138" t="s">
        <v>295</v>
      </c>
      <c r="T61" s="107"/>
    </row>
    <row r="62" s="19" customFormat="1" ht="13.05" spans="1:20">
      <c r="A62" s="67"/>
      <c r="B62" s="42">
        <v>13</v>
      </c>
      <c r="C62" s="44" t="s">
        <v>269</v>
      </c>
      <c r="D62" s="44" t="s">
        <v>175</v>
      </c>
      <c r="E62" s="74" t="s">
        <v>270</v>
      </c>
      <c r="F62" s="46" t="s">
        <v>274</v>
      </c>
      <c r="G62" s="47"/>
      <c r="H62" s="79" t="s">
        <v>296</v>
      </c>
      <c r="I62" s="111" t="s">
        <v>281</v>
      </c>
      <c r="J62" s="109">
        <f>218*1.06</f>
        <v>231.08</v>
      </c>
      <c r="K62" s="89"/>
      <c r="L62" s="110">
        <v>110</v>
      </c>
      <c r="M62" s="90"/>
      <c r="N62" s="110">
        <v>1</v>
      </c>
      <c r="O62" s="90"/>
      <c r="P62" s="91">
        <f t="shared" si="31"/>
        <v>25418.8</v>
      </c>
      <c r="Q62" s="91">
        <f t="shared" si="32"/>
        <v>0</v>
      </c>
      <c r="R62" s="124">
        <f t="shared" si="33"/>
        <v>-25418.8</v>
      </c>
      <c r="S62" s="107" t="s">
        <v>297</v>
      </c>
      <c r="T62" s="107"/>
    </row>
    <row r="63" s="19" customFormat="1" ht="13.05" spans="1:20">
      <c r="A63" s="67"/>
      <c r="B63" s="42">
        <v>14</v>
      </c>
      <c r="C63" s="44" t="s">
        <v>269</v>
      </c>
      <c r="D63" s="44" t="s">
        <v>175</v>
      </c>
      <c r="E63" s="74" t="s">
        <v>270</v>
      </c>
      <c r="F63" s="46" t="s">
        <v>274</v>
      </c>
      <c r="G63" s="47"/>
      <c r="H63" s="79" t="s">
        <v>298</v>
      </c>
      <c r="I63" s="111" t="s">
        <v>281</v>
      </c>
      <c r="J63" s="109">
        <f>318*1.06</f>
        <v>337.08</v>
      </c>
      <c r="K63" s="89"/>
      <c r="L63" s="110">
        <v>110</v>
      </c>
      <c r="M63" s="90"/>
      <c r="N63" s="110">
        <v>1</v>
      </c>
      <c r="O63" s="90"/>
      <c r="P63" s="91">
        <f t="shared" si="31"/>
        <v>37078.8</v>
      </c>
      <c r="Q63" s="91">
        <f t="shared" si="32"/>
        <v>0</v>
      </c>
      <c r="R63" s="124">
        <f t="shared" si="33"/>
        <v>-37078.8</v>
      </c>
      <c r="S63" s="107" t="s">
        <v>299</v>
      </c>
      <c r="T63" s="107"/>
    </row>
    <row r="64" s="19" customFormat="1" ht="13.05" spans="1:20">
      <c r="A64" s="67"/>
      <c r="B64" s="42">
        <v>15</v>
      </c>
      <c r="C64" s="44" t="s">
        <v>269</v>
      </c>
      <c r="D64" s="44" t="s">
        <v>175</v>
      </c>
      <c r="E64" s="74" t="s">
        <v>270</v>
      </c>
      <c r="F64" s="46" t="s">
        <v>274</v>
      </c>
      <c r="G64" s="47"/>
      <c r="H64" s="79" t="s">
        <v>300</v>
      </c>
      <c r="I64" s="111" t="s">
        <v>281</v>
      </c>
      <c r="J64" s="109">
        <f>3988*1.06</f>
        <v>4227.28</v>
      </c>
      <c r="K64" s="89"/>
      <c r="L64" s="110">
        <v>15</v>
      </c>
      <c r="M64" s="90"/>
      <c r="N64" s="110">
        <v>1</v>
      </c>
      <c r="O64" s="90"/>
      <c r="P64" s="91">
        <f t="shared" si="31"/>
        <v>63409.2</v>
      </c>
      <c r="Q64" s="91">
        <f t="shared" si="32"/>
        <v>0</v>
      </c>
      <c r="R64" s="124">
        <f t="shared" si="33"/>
        <v>-63409.2</v>
      </c>
      <c r="S64" s="139">
        <v>45352</v>
      </c>
      <c r="T64" s="107"/>
    </row>
    <row r="65" s="19" customFormat="1" ht="13.05" spans="1:20">
      <c r="A65" s="67"/>
      <c r="B65" s="42">
        <v>16</v>
      </c>
      <c r="C65" s="44" t="s">
        <v>269</v>
      </c>
      <c r="D65" s="44" t="s">
        <v>175</v>
      </c>
      <c r="E65" s="74" t="s">
        <v>270</v>
      </c>
      <c r="F65" s="46" t="s">
        <v>274</v>
      </c>
      <c r="G65" s="47"/>
      <c r="H65" s="79" t="s">
        <v>301</v>
      </c>
      <c r="I65" s="111" t="s">
        <v>281</v>
      </c>
      <c r="J65" s="109">
        <f>10000*1.06</f>
        <v>10600</v>
      </c>
      <c r="K65" s="89"/>
      <c r="L65" s="110">
        <v>1</v>
      </c>
      <c r="M65" s="90"/>
      <c r="N65" s="110">
        <v>1</v>
      </c>
      <c r="O65" s="90"/>
      <c r="P65" s="91">
        <f t="shared" si="31"/>
        <v>10600</v>
      </c>
      <c r="Q65" s="91">
        <f t="shared" si="32"/>
        <v>0</v>
      </c>
      <c r="R65" s="124">
        <f t="shared" si="33"/>
        <v>-10600</v>
      </c>
      <c r="S65" s="139">
        <v>45352</v>
      </c>
      <c r="T65" s="107"/>
    </row>
    <row r="66" s="19" customFormat="1" ht="13.05" spans="1:20">
      <c r="A66" s="67"/>
      <c r="B66" s="42">
        <v>18</v>
      </c>
      <c r="C66" s="44" t="s">
        <v>269</v>
      </c>
      <c r="D66" s="44" t="s">
        <v>175</v>
      </c>
      <c r="E66" s="74" t="s">
        <v>270</v>
      </c>
      <c r="F66" s="46" t="s">
        <v>274</v>
      </c>
      <c r="G66" s="47"/>
      <c r="H66" s="79" t="s">
        <v>302</v>
      </c>
      <c r="I66" s="111" t="s">
        <v>281</v>
      </c>
      <c r="J66" s="109">
        <f>5000*1.06</f>
        <v>5300</v>
      </c>
      <c r="K66" s="89"/>
      <c r="L66" s="110">
        <v>1</v>
      </c>
      <c r="M66" s="90"/>
      <c r="N66" s="110">
        <v>1</v>
      </c>
      <c r="O66" s="90"/>
      <c r="P66" s="91">
        <f t="shared" si="31"/>
        <v>5300</v>
      </c>
      <c r="Q66" s="91">
        <f t="shared" si="32"/>
        <v>0</v>
      </c>
      <c r="R66" s="124">
        <f t="shared" si="33"/>
        <v>-5300</v>
      </c>
      <c r="S66" s="139">
        <v>45352</v>
      </c>
      <c r="T66" s="107"/>
    </row>
    <row r="67" s="19" customFormat="1" ht="13.05" spans="1:20">
      <c r="A67" s="67"/>
      <c r="B67" s="42">
        <v>19</v>
      </c>
      <c r="C67" s="44" t="s">
        <v>269</v>
      </c>
      <c r="D67" s="44" t="s">
        <v>175</v>
      </c>
      <c r="E67" s="74" t="s">
        <v>270</v>
      </c>
      <c r="F67" s="46" t="s">
        <v>274</v>
      </c>
      <c r="G67" s="47"/>
      <c r="H67" s="79" t="s">
        <v>303</v>
      </c>
      <c r="I67" s="111" t="s">
        <v>281</v>
      </c>
      <c r="J67" s="109">
        <f>200*1.06</f>
        <v>212</v>
      </c>
      <c r="K67" s="89"/>
      <c r="L67" s="110">
        <v>120</v>
      </c>
      <c r="M67" s="90"/>
      <c r="N67" s="110">
        <v>1</v>
      </c>
      <c r="O67" s="90"/>
      <c r="P67" s="91">
        <f t="shared" si="31"/>
        <v>25440</v>
      </c>
      <c r="Q67" s="91">
        <f t="shared" si="32"/>
        <v>0</v>
      </c>
      <c r="R67" s="124">
        <f t="shared" si="33"/>
        <v>-25440</v>
      </c>
      <c r="S67" s="107" t="s">
        <v>297</v>
      </c>
      <c r="T67" s="107"/>
    </row>
    <row r="68" ht="14" customHeight="1" spans="1:20">
      <c r="A68" s="68"/>
      <c r="B68" s="50"/>
      <c r="C68" s="51"/>
      <c r="D68" s="52"/>
      <c r="E68" s="51"/>
      <c r="F68" s="53"/>
      <c r="G68" s="53" t="str">
        <f>_xlfn.IFNA(IF(VLOOKUP($F68,'3.框架内物料'!$A:$E,2,0)=0,"请勿填写",VLOOKUP($F68,'3.框架内物料'!$A:$E,2,0)),"")</f>
        <v/>
      </c>
      <c r="H68" s="53" t="str">
        <f>_xlfn.IFNA(VLOOKUP($F68,'3.框架内物料'!$A:$E,4,0),"")</f>
        <v/>
      </c>
      <c r="I68" s="52" t="str">
        <f>_xlfn.IFNA(VLOOKUP($F68,'3.框架内物料'!$A:$E,5,0),"")</f>
        <v/>
      </c>
      <c r="J68" s="53"/>
      <c r="K68" s="93" t="s">
        <v>304</v>
      </c>
      <c r="L68" s="93"/>
      <c r="M68" s="93"/>
      <c r="N68" s="93"/>
      <c r="O68" s="94"/>
      <c r="P68" s="99">
        <f>SUM(P50:P67)</f>
        <v>693746.8</v>
      </c>
      <c r="Q68" s="99">
        <f>SUM(Q50:Q67)</f>
        <v>0</v>
      </c>
      <c r="R68" s="127">
        <f t="shared" ref="R68" si="34">Q68-P68</f>
        <v>-693746.8</v>
      </c>
      <c r="S68" s="132"/>
      <c r="T68" s="132"/>
    </row>
    <row r="69" s="19" customFormat="1" ht="15" customHeight="1" spans="1:20">
      <c r="A69" s="73" t="s">
        <v>305</v>
      </c>
      <c r="B69" s="42">
        <v>1</v>
      </c>
      <c r="C69" s="74"/>
      <c r="D69" s="42"/>
      <c r="E69" s="45"/>
      <c r="F69" s="54"/>
      <c r="G69" s="47"/>
      <c r="H69" s="55"/>
      <c r="I69" s="47"/>
      <c r="J69" s="98"/>
      <c r="K69" s="89"/>
      <c r="L69" s="90"/>
      <c r="M69" s="90"/>
      <c r="N69" s="90"/>
      <c r="O69" s="90"/>
      <c r="P69" s="91">
        <f t="shared" ref="P69:P70" si="35">IFERROR(N69*L69*J69,0)</f>
        <v>0</v>
      </c>
      <c r="Q69" s="91">
        <f t="shared" ref="Q69:Q70" si="36">IFERROR(K69*M69*O69,0)</f>
        <v>0</v>
      </c>
      <c r="R69" s="124">
        <f t="shared" ref="R69:R70" si="37">Q69-P69</f>
        <v>0</v>
      </c>
      <c r="S69" s="107"/>
      <c r="T69" s="107"/>
    </row>
    <row r="70" s="19" customFormat="1" spans="1:20">
      <c r="A70" s="67"/>
      <c r="B70" s="42">
        <v>2</v>
      </c>
      <c r="C70" s="74"/>
      <c r="D70" s="42"/>
      <c r="E70" s="45"/>
      <c r="F70" s="54"/>
      <c r="G70" s="47"/>
      <c r="H70" s="55"/>
      <c r="I70" s="47"/>
      <c r="J70" s="98"/>
      <c r="K70" s="89"/>
      <c r="L70" s="90"/>
      <c r="M70" s="90"/>
      <c r="N70" s="90"/>
      <c r="O70" s="90"/>
      <c r="P70" s="91">
        <f t="shared" si="35"/>
        <v>0</v>
      </c>
      <c r="Q70" s="91">
        <f t="shared" si="36"/>
        <v>0</v>
      </c>
      <c r="R70" s="124">
        <f t="shared" si="37"/>
        <v>0</v>
      </c>
      <c r="S70" s="107"/>
      <c r="T70" s="107"/>
    </row>
    <row r="71" s="19" customFormat="1" ht="13.05" spans="1:20">
      <c r="A71" s="67"/>
      <c r="B71" s="42">
        <v>3</v>
      </c>
      <c r="C71" s="74"/>
      <c r="D71" s="42"/>
      <c r="E71" s="45"/>
      <c r="F71" s="46" t="s">
        <v>274</v>
      </c>
      <c r="G71" s="47" t="str">
        <f>IF(F71="框架外物料","请勿填写",IF(F71="据实结算","请勿填写",""))</f>
        <v>请勿填写</v>
      </c>
      <c r="H71" s="57"/>
      <c r="I71" s="64" t="s">
        <v>306</v>
      </c>
      <c r="J71" s="98"/>
      <c r="K71" s="89"/>
      <c r="L71" s="90"/>
      <c r="M71" s="90"/>
      <c r="N71" s="90"/>
      <c r="O71" s="90"/>
      <c r="P71" s="91">
        <f t="shared" ref="P71" si="38">IFERROR(N71*L71*J71,0)</f>
        <v>0</v>
      </c>
      <c r="Q71" s="91">
        <f t="shared" ref="Q71" si="39">IFERROR(K71*M71*O71,0)</f>
        <v>0</v>
      </c>
      <c r="R71" s="124">
        <f t="shared" ref="R71" si="40">Q71-P71</f>
        <v>0</v>
      </c>
      <c r="S71" s="107"/>
      <c r="T71" s="107"/>
    </row>
    <row r="72" ht="14" customHeight="1" spans="1:20">
      <c r="A72" s="68"/>
      <c r="B72" s="50"/>
      <c r="C72" s="51"/>
      <c r="D72" s="52"/>
      <c r="E72" s="51"/>
      <c r="F72" s="53"/>
      <c r="G72" s="53" t="str">
        <f>_xlfn.IFNA(IF(VLOOKUP($F72,'3.框架内物料'!$A:$E,2,0)=0,"请勿填写",VLOOKUP($F72,'3.框架内物料'!$A:$E,2,0)),"")</f>
        <v/>
      </c>
      <c r="H72" s="53" t="str">
        <f>_xlfn.IFNA(VLOOKUP($F72,'3.框架内物料'!$A:$E,4,0),"")</f>
        <v/>
      </c>
      <c r="I72" s="52" t="str">
        <f>_xlfn.IFNA(VLOOKUP($F72,'3.框架内物料'!$A:$E,5,0),"")</f>
        <v/>
      </c>
      <c r="J72" s="53"/>
      <c r="K72" s="93" t="s">
        <v>307</v>
      </c>
      <c r="L72" s="93"/>
      <c r="M72" s="93"/>
      <c r="N72" s="93"/>
      <c r="O72" s="94"/>
      <c r="P72" s="99">
        <f>SUM(P69:P70)</f>
        <v>0</v>
      </c>
      <c r="Q72" s="99">
        <f>SUM(Q69:Q70)</f>
        <v>0</v>
      </c>
      <c r="R72" s="127">
        <f t="shared" ref="R72" si="41">Q72-P72</f>
        <v>0</v>
      </c>
      <c r="S72" s="132"/>
      <c r="T72" s="132"/>
    </row>
    <row r="73" s="19" customFormat="1" spans="1:20">
      <c r="A73" s="73" t="s">
        <v>308</v>
      </c>
      <c r="B73" s="42">
        <v>1</v>
      </c>
      <c r="C73" s="45"/>
      <c r="D73" s="44"/>
      <c r="E73" s="45"/>
      <c r="F73" s="54"/>
      <c r="G73" s="47"/>
      <c r="H73" s="55"/>
      <c r="I73" s="47"/>
      <c r="J73" s="98"/>
      <c r="K73" s="89"/>
      <c r="L73" s="90"/>
      <c r="M73" s="90"/>
      <c r="N73" s="90"/>
      <c r="O73" s="90"/>
      <c r="P73" s="91">
        <f t="shared" ref="P73:P75" si="42">IFERROR(N73*L73*J73,0)</f>
        <v>0</v>
      </c>
      <c r="Q73" s="91">
        <f t="shared" ref="Q73:Q75" si="43">IFERROR(K73*M73*O73,0)</f>
        <v>0</v>
      </c>
      <c r="R73" s="124">
        <f t="shared" ref="R73:R75" si="44">Q73-P73</f>
        <v>0</v>
      </c>
      <c r="S73" s="107"/>
      <c r="T73" s="107"/>
    </row>
    <row r="74" s="19" customFormat="1" spans="1:20">
      <c r="A74" s="67"/>
      <c r="B74" s="42">
        <v>2</v>
      </c>
      <c r="C74" s="45"/>
      <c r="D74" s="44"/>
      <c r="E74" s="45"/>
      <c r="F74" s="54"/>
      <c r="G74" s="47"/>
      <c r="H74" s="55"/>
      <c r="I74" s="47"/>
      <c r="J74" s="98"/>
      <c r="K74" s="89"/>
      <c r="L74" s="90"/>
      <c r="M74" s="90"/>
      <c r="N74" s="90"/>
      <c r="O74" s="90"/>
      <c r="P74" s="91">
        <f t="shared" ref="P74" si="45">IFERROR(N74*L74*J74,0)</f>
        <v>0</v>
      </c>
      <c r="Q74" s="91">
        <f t="shared" ref="Q74" si="46">IFERROR(K74*M74*O74,0)</f>
        <v>0</v>
      </c>
      <c r="R74" s="124">
        <f t="shared" ref="R74" si="47">Q74-P74</f>
        <v>0</v>
      </c>
      <c r="S74" s="107"/>
      <c r="T74" s="107"/>
    </row>
    <row r="75" s="19" customFormat="1" ht="13.05" spans="1:20">
      <c r="A75" s="67"/>
      <c r="B75" s="42">
        <v>3</v>
      </c>
      <c r="C75" s="45"/>
      <c r="D75" s="44"/>
      <c r="E75" s="45"/>
      <c r="F75" s="46" t="s">
        <v>274</v>
      </c>
      <c r="G75" s="47" t="str">
        <f>IF(F75="框架外物料","请勿填写",IF(F75="据实结算","请勿填写",""))</f>
        <v>请勿填写</v>
      </c>
      <c r="H75" s="57"/>
      <c r="I75" s="64" t="s">
        <v>306</v>
      </c>
      <c r="J75" s="98"/>
      <c r="K75" s="89"/>
      <c r="L75" s="90"/>
      <c r="M75" s="90"/>
      <c r="N75" s="90"/>
      <c r="O75" s="90"/>
      <c r="P75" s="91">
        <f t="shared" si="42"/>
        <v>0</v>
      </c>
      <c r="Q75" s="91">
        <f t="shared" si="43"/>
        <v>0</v>
      </c>
      <c r="R75" s="124">
        <f t="shared" si="44"/>
        <v>0</v>
      </c>
      <c r="S75" s="107"/>
      <c r="T75" s="107"/>
    </row>
    <row r="76" ht="14" customHeight="1" spans="1:20">
      <c r="A76" s="68"/>
      <c r="B76" s="50"/>
      <c r="C76" s="53"/>
      <c r="D76" s="52"/>
      <c r="E76" s="51"/>
      <c r="F76" s="53"/>
      <c r="G76" s="53"/>
      <c r="H76" s="53"/>
      <c r="I76" s="52"/>
      <c r="J76" s="53"/>
      <c r="K76" s="93" t="s">
        <v>309</v>
      </c>
      <c r="L76" s="93"/>
      <c r="M76" s="93"/>
      <c r="N76" s="93"/>
      <c r="O76" s="94"/>
      <c r="P76" s="99">
        <f>SUM(P73:P75)</f>
        <v>0</v>
      </c>
      <c r="Q76" s="99">
        <f>SUM(Q73:Q75)</f>
        <v>0</v>
      </c>
      <c r="R76" s="127">
        <f t="shared" ref="R76" si="48">Q76-P76</f>
        <v>0</v>
      </c>
      <c r="S76" s="132"/>
      <c r="T76" s="132"/>
    </row>
    <row r="77" ht="13.5" spans="1:20">
      <c r="A77" s="140" t="s">
        <v>310</v>
      </c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54">
        <f>P12+P18+P24+P30+P49+P72+P68+P76+P43+P36</f>
        <v>797646.8</v>
      </c>
      <c r="Q77" s="154">
        <f>Q12+Q18+Q24+Q30+Q49+Q72+Q68+Q76+Q43+Q36</f>
        <v>0</v>
      </c>
      <c r="R77" s="154">
        <f>R12+R18+R24+R30+R49+R72+R68+R76+R43+R36</f>
        <v>-797646.8</v>
      </c>
      <c r="S77" s="167"/>
      <c r="T77" s="167"/>
    </row>
    <row r="78" s="19" customFormat="1" ht="26.1" spans="1:20">
      <c r="A78" s="141" t="s">
        <v>311</v>
      </c>
      <c r="B78" s="42">
        <v>1</v>
      </c>
      <c r="C78" s="45"/>
      <c r="D78" s="44"/>
      <c r="E78" s="45"/>
      <c r="F78" s="54" t="s">
        <v>312</v>
      </c>
      <c r="G78" s="47" t="str">
        <f>_xlfn.IFNA(IF(VLOOKUP($F78,'3.框架内物料'!$A:$E,2,0)=0,"请勿填写",VLOOKUP($F78,'3.框架内物料'!$A:$E,2,0)),"")</f>
        <v>请勿填写</v>
      </c>
      <c r="H78" s="55" t="str">
        <f>_xlfn.IFNA(VLOOKUP($F78,'3.框架内物料'!$A:$E,4,0),"")</f>
        <v>服务费税费-项目服务费-项目服务费-场地采买、酒店用房服务费-服务费比例</v>
      </c>
      <c r="I78" s="47" t="str">
        <f>_xlfn.IFNA(VLOOKUP($F78,'3.框架内物料'!$A:$E,5,0),"")</f>
        <v>项</v>
      </c>
      <c r="J78" s="155">
        <f>_xlfn.IFNA(VLOOKUP($F78,'3.框架内物料'!$A:$F,6,0),"")</f>
        <v>0.06</v>
      </c>
      <c r="K78" s="89"/>
      <c r="L78" s="156">
        <f>P68</f>
        <v>693746.8</v>
      </c>
      <c r="M78" s="156">
        <f>Q68</f>
        <v>0</v>
      </c>
      <c r="N78" s="156">
        <v>1</v>
      </c>
      <c r="O78" s="156">
        <v>1</v>
      </c>
      <c r="P78" s="91">
        <f>IFERROR(N78*L78*J78,0)</f>
        <v>41624.808</v>
      </c>
      <c r="Q78" s="91">
        <f t="shared" ref="Q78:Q84" si="49">IFERROR(K78*M78*O78,0)</f>
        <v>0</v>
      </c>
      <c r="R78" s="124">
        <f t="shared" ref="R78:R85" si="50">Q78-P78</f>
        <v>-41624.808</v>
      </c>
      <c r="S78" s="107"/>
      <c r="T78" s="107"/>
    </row>
    <row r="79" s="19" customFormat="1" ht="26.1" spans="1:20">
      <c r="A79" s="142"/>
      <c r="B79" s="42">
        <v>2</v>
      </c>
      <c r="C79" s="45"/>
      <c r="D79" s="44"/>
      <c r="E79" s="45"/>
      <c r="F79" s="54" t="s">
        <v>313</v>
      </c>
      <c r="G79" s="47" t="str">
        <f>_xlfn.IFNA(IF(VLOOKUP($F79,'3.框架内物料'!$A:$E,2,0)=0,"请勿填写",VLOOKUP($F79,'3.框架内物料'!$A:$E,2,0)),"")</f>
        <v>请勿填写</v>
      </c>
      <c r="H79" s="55" t="str">
        <f>_xlfn.IFNA(VLOOKUP($F79,'3.框架内物料'!$A:$E,4,0),"")</f>
        <v>服务费税费-项目服务费-项目服务费-机票、用车、用餐等第三方资源-服务费比例</v>
      </c>
      <c r="I79" s="47" t="str">
        <f>_xlfn.IFNA(VLOOKUP($F79,'3.框架内物料'!$A:$E,5,0),"")</f>
        <v>项</v>
      </c>
      <c r="J79" s="155">
        <f>_xlfn.IFNA(VLOOKUP($F79,'3.框架内物料'!$A:$F,6,0),"")</f>
        <v>0.06</v>
      </c>
      <c r="K79" s="89"/>
      <c r="L79" s="156">
        <f>P43</f>
        <v>47720</v>
      </c>
      <c r="M79" s="156">
        <f>Q43</f>
        <v>0</v>
      </c>
      <c r="N79" s="156">
        <v>1</v>
      </c>
      <c r="O79" s="156">
        <v>1</v>
      </c>
      <c r="P79" s="91">
        <f t="shared" ref="P79:P82" si="51">IFERROR(N79*L79*J79,0)</f>
        <v>2863.2</v>
      </c>
      <c r="Q79" s="91">
        <f t="shared" ref="Q79:Q81" si="52">IFERROR(K79*M79*O79,0)</f>
        <v>0</v>
      </c>
      <c r="R79" s="124">
        <f t="shared" ref="R79:R81" si="53">Q79-P79</f>
        <v>-2863.2</v>
      </c>
      <c r="S79" s="107"/>
      <c r="T79" s="107"/>
    </row>
    <row r="80" s="19" customFormat="1" ht="26.1" spans="1:20">
      <c r="A80" s="142"/>
      <c r="B80" s="42">
        <v>2</v>
      </c>
      <c r="C80" s="45"/>
      <c r="D80" s="44"/>
      <c r="E80" s="45"/>
      <c r="F80" s="54" t="s">
        <v>314</v>
      </c>
      <c r="G80" s="47" t="str">
        <f>_xlfn.IFNA(IF(VLOOKUP($F80,'3.框架内物料'!$A:$E,2,0)=0,"请勿填写",VLOOKUP($F80,'3.框架内物料'!$A:$E,2,0)),"")</f>
        <v>请勿填写</v>
      </c>
      <c r="H80" s="55" t="str">
        <f>_xlfn.IFNA(VLOOKUP($F80,'3.框架内物料'!$A:$E,4,0),"")</f>
        <v>服务费税费-项目服务费-项目服务费-制作搭建、AVL设备、第三方人员服务费-服务费比例</v>
      </c>
      <c r="I80" s="47" t="str">
        <f>_xlfn.IFNA(VLOOKUP($F80,'3.框架内物料'!$A:$E,5,0),"")</f>
        <v>项</v>
      </c>
      <c r="J80" s="155">
        <f>_xlfn.IFNA(VLOOKUP($F80,'3.框架内物料'!$A:$F,6,0),"")</f>
        <v>0.1</v>
      </c>
      <c r="K80" s="89"/>
      <c r="L80" s="156">
        <f>P12+P18+P24</f>
        <v>0</v>
      </c>
      <c r="M80" s="156">
        <f>Q12+Q18+Q24</f>
        <v>0</v>
      </c>
      <c r="N80" s="156">
        <v>1</v>
      </c>
      <c r="O80" s="156">
        <v>1</v>
      </c>
      <c r="P80" s="91">
        <f t="shared" si="51"/>
        <v>0</v>
      </c>
      <c r="Q80" s="91">
        <f t="shared" ref="Q80" si="54">IFERROR(K80*M80*O80,0)</f>
        <v>0</v>
      </c>
      <c r="R80" s="124">
        <f t="shared" ref="R80" si="55">Q80-P80</f>
        <v>0</v>
      </c>
      <c r="S80" s="107"/>
      <c r="T80" s="107"/>
    </row>
    <row r="81" s="19" customFormat="1" ht="26.1" spans="1:20">
      <c r="A81" s="142"/>
      <c r="B81" s="42">
        <v>2</v>
      </c>
      <c r="C81" s="45"/>
      <c r="D81" s="44"/>
      <c r="E81" s="45"/>
      <c r="F81" s="54" t="s">
        <v>315</v>
      </c>
      <c r="G81" s="47" t="str">
        <f>_xlfn.IFNA(IF(VLOOKUP($F81,'3.框架内物料'!$A:$E,2,0)=0,"请勿填写",VLOOKUP($F81,'3.框架内物料'!$A:$E,2,0)),"")</f>
        <v>请勿填写</v>
      </c>
      <c r="H81" s="55" t="str">
        <f>_xlfn.IFNA(VLOOKUP($F81,'3.框架内物料'!$A:$E,4,0),"")</f>
        <v>服务费税费-项目服务费-项目服务费-物资采买、其他代垫付服务费-服务费比例</v>
      </c>
      <c r="I81" s="47" t="str">
        <f>_xlfn.IFNA(VLOOKUP($F81,'3.框架内物料'!$A:$E,5,0),"")</f>
        <v>项</v>
      </c>
      <c r="J81" s="155">
        <f>_xlfn.IFNA(VLOOKUP($F81,'3.框架内物料'!$A:$F,6,0),"")</f>
        <v>0.06</v>
      </c>
      <c r="K81" s="89"/>
      <c r="L81" s="156">
        <f>P49</f>
        <v>39750</v>
      </c>
      <c r="M81" s="156">
        <f>Q49+Q76-Q74</f>
        <v>0</v>
      </c>
      <c r="N81" s="156">
        <v>1</v>
      </c>
      <c r="O81" s="156">
        <v>1</v>
      </c>
      <c r="P81" s="91">
        <f t="shared" si="51"/>
        <v>2385</v>
      </c>
      <c r="Q81" s="91">
        <f t="shared" si="52"/>
        <v>0</v>
      </c>
      <c r="R81" s="124">
        <f t="shared" si="53"/>
        <v>-2385</v>
      </c>
      <c r="S81" s="107"/>
      <c r="T81" s="107"/>
    </row>
    <row r="82" s="19" customFormat="1" ht="26.1" spans="1:20">
      <c r="A82" s="142"/>
      <c r="B82" s="42">
        <v>2</v>
      </c>
      <c r="C82" s="45"/>
      <c r="D82" s="44"/>
      <c r="E82" s="45"/>
      <c r="F82" s="54" t="s">
        <v>316</v>
      </c>
      <c r="G82" s="47" t="str">
        <f>_xlfn.IFNA(IF(VLOOKUP($F82,'3.框架内物料'!$A:$E,2,0)=0,"请勿填写",VLOOKUP($F82,'3.框架内物料'!$A:$E,2,0)),"")</f>
        <v>请勿填写</v>
      </c>
      <c r="H82" s="55" t="str">
        <f>_xlfn.IFNA(VLOOKUP($F82,'3.框架内物料'!$A:$E,4,0),"")</f>
        <v>服务费税费-项目服务费-项目服务费-onsite人员服务费-服务费比例</v>
      </c>
      <c r="I82" s="47" t="str">
        <f>_xlfn.IFNA(VLOOKUP($F82,'3.框架内物料'!$A:$E,5,0),"")</f>
        <v>项</v>
      </c>
      <c r="J82" s="155">
        <f>_xlfn.IFNA(VLOOKUP($F82,'3.框架内物料'!$A:$F,6,0),"")</f>
        <v>0.06</v>
      </c>
      <c r="K82" s="89"/>
      <c r="L82" s="156">
        <f>P27</f>
        <v>2650</v>
      </c>
      <c r="M82" s="156">
        <f>Q30</f>
        <v>0</v>
      </c>
      <c r="N82" s="156">
        <v>1</v>
      </c>
      <c r="O82" s="156">
        <v>1</v>
      </c>
      <c r="P82" s="91">
        <f t="shared" si="51"/>
        <v>159</v>
      </c>
      <c r="Q82" s="91">
        <f t="shared" si="49"/>
        <v>0</v>
      </c>
      <c r="R82" s="124">
        <f t="shared" si="50"/>
        <v>-159</v>
      </c>
      <c r="S82" s="107"/>
      <c r="T82" s="107"/>
    </row>
    <row r="83" s="19" customFormat="1" ht="26.1" spans="1:20">
      <c r="A83" s="142"/>
      <c r="B83" s="42">
        <v>2</v>
      </c>
      <c r="C83" s="45"/>
      <c r="D83" s="44"/>
      <c r="E83" s="45"/>
      <c r="F83" s="54" t="s">
        <v>317</v>
      </c>
      <c r="G83" s="47" t="str">
        <f>_xlfn.IFNA(IF(VLOOKUP($F83,'3.框架内物料'!$A:$E,2,0)=0,"请勿填写",VLOOKUP($F83,'3.框架内物料'!$A:$E,2,0)),"")</f>
        <v>请勿填写</v>
      </c>
      <c r="H83" s="55" t="str">
        <f>_xlfn.IFNA(VLOOKUP($F83,'3.框架内物料'!$A:$E,4,0),"")</f>
        <v>服务费税费-项目税费-无票垫付费-第三方无票垫付服务费-服务费比例</v>
      </c>
      <c r="I83" s="47" t="str">
        <f>_xlfn.IFNA(VLOOKUP($F83,'3.框架内物料'!$A:$E,5,0),"")</f>
        <v>项</v>
      </c>
      <c r="J83" s="155">
        <f>_xlfn.IFNA(VLOOKUP($F83,'3.框架内物料'!$A:$F,6,0),"")</f>
        <v>0.1</v>
      </c>
      <c r="K83" s="89"/>
      <c r="L83" s="156">
        <f>P74</f>
        <v>0</v>
      </c>
      <c r="M83" s="156">
        <f>Q74</f>
        <v>0</v>
      </c>
      <c r="N83" s="156">
        <v>1</v>
      </c>
      <c r="O83" s="156">
        <v>1</v>
      </c>
      <c r="P83" s="91">
        <f t="shared" ref="P83:P84" si="56">IFERROR(N83*L83*J83,0)</f>
        <v>0</v>
      </c>
      <c r="Q83" s="91">
        <f t="shared" ref="Q83" si="57">IFERROR(K83*M83*O83,0)</f>
        <v>0</v>
      </c>
      <c r="R83" s="124">
        <f t="shared" ref="R83" si="58">Q83-P83</f>
        <v>0</v>
      </c>
      <c r="S83" s="107"/>
      <c r="T83" s="107"/>
    </row>
    <row r="84" s="19" customFormat="1" spans="1:20">
      <c r="A84" s="67"/>
      <c r="B84" s="42">
        <v>3</v>
      </c>
      <c r="C84" s="45"/>
      <c r="D84" s="44"/>
      <c r="E84" s="45"/>
      <c r="F84" s="54"/>
      <c r="G84" s="47"/>
      <c r="H84" s="55"/>
      <c r="I84" s="47"/>
      <c r="J84" s="155"/>
      <c r="K84" s="89"/>
      <c r="L84" s="90"/>
      <c r="M84" s="90"/>
      <c r="N84" s="90"/>
      <c r="O84" s="90"/>
      <c r="P84" s="91">
        <f t="shared" si="56"/>
        <v>0</v>
      </c>
      <c r="Q84" s="91">
        <f t="shared" si="49"/>
        <v>0</v>
      </c>
      <c r="R84" s="124">
        <f t="shared" si="50"/>
        <v>0</v>
      </c>
      <c r="S84" s="107"/>
      <c r="T84" s="107"/>
    </row>
    <row r="85" ht="14" customHeight="1" spans="1:20">
      <c r="A85" s="68"/>
      <c r="B85" s="50"/>
      <c r="C85" s="53"/>
      <c r="D85" s="52"/>
      <c r="E85" s="51"/>
      <c r="F85" s="53"/>
      <c r="G85" s="53"/>
      <c r="H85" s="53"/>
      <c r="I85" s="52"/>
      <c r="J85" s="53"/>
      <c r="K85" s="93" t="s">
        <v>318</v>
      </c>
      <c r="L85" s="93"/>
      <c r="M85" s="93"/>
      <c r="N85" s="93"/>
      <c r="O85" s="94"/>
      <c r="P85" s="99">
        <f>SUM(P78:P84)</f>
        <v>47032.008</v>
      </c>
      <c r="Q85" s="99">
        <f>SUM(Q78:Q84)</f>
        <v>0</v>
      </c>
      <c r="R85" s="127">
        <f t="shared" si="50"/>
        <v>-47032.008</v>
      </c>
      <c r="S85" s="132"/>
      <c r="T85" s="132"/>
    </row>
    <row r="86" s="21" customFormat="1" ht="15.45" spans="1:20">
      <c r="A86" s="143"/>
      <c r="B86" s="144"/>
      <c r="C86" s="145" t="s">
        <v>36</v>
      </c>
      <c r="D86" s="145"/>
      <c r="E86" s="146" t="s">
        <v>51</v>
      </c>
      <c r="F86" s="147" t="s">
        <v>319</v>
      </c>
      <c r="G86" s="148"/>
      <c r="H86" s="149" t="s">
        <v>320</v>
      </c>
      <c r="I86" s="147" t="s">
        <v>215</v>
      </c>
      <c r="J86" s="148"/>
      <c r="K86" s="157">
        <v>0.06</v>
      </c>
      <c r="L86" s="158"/>
      <c r="M86" s="159" t="s">
        <v>321</v>
      </c>
      <c r="N86" s="160"/>
      <c r="O86" s="161"/>
      <c r="P86" s="154">
        <f>P85+P77</f>
        <v>844678.808</v>
      </c>
      <c r="Q86" s="154">
        <f t="shared" ref="Q86:R86" si="59">Q85+Q77</f>
        <v>0</v>
      </c>
      <c r="R86" s="154">
        <f t="shared" si="59"/>
        <v>-844678.808</v>
      </c>
      <c r="S86" s="168"/>
      <c r="T86" s="168"/>
    </row>
    <row r="87" ht="13.5" spans="1:20">
      <c r="A87" s="150" t="s">
        <v>322</v>
      </c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62"/>
      <c r="P87" s="163"/>
      <c r="Q87" s="163"/>
      <c r="R87" s="163"/>
      <c r="S87" s="169"/>
      <c r="T87" s="169"/>
    </row>
    <row r="88" ht="15" customHeight="1" spans="1:20">
      <c r="A88" s="152" t="s">
        <v>323</v>
      </c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64"/>
      <c r="N88" s="164"/>
      <c r="O88" s="165" t="s">
        <v>324</v>
      </c>
      <c r="P88" s="166">
        <f>IFERROR((1-(P89+P90+P91)),0)</f>
        <v>0.130258154361053</v>
      </c>
      <c r="Q88" s="166">
        <f>IFERROR((1-(Q89+Q90+Q91)),0)</f>
        <v>1</v>
      </c>
      <c r="R88" s="170"/>
      <c r="S88" s="132"/>
      <c r="T88" s="132"/>
    </row>
    <row r="89" ht="15" customHeight="1" spans="1:20">
      <c r="A89" s="152" t="s">
        <v>240</v>
      </c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64" t="s">
        <v>325</v>
      </c>
      <c r="N89" s="164"/>
      <c r="O89" s="165" t="s">
        <v>324</v>
      </c>
      <c r="P89" s="166">
        <f>IFERROR(SUMIF('2.报价结算清单'!$F$7:$F$990,$A$89,'2.报价结算清单'!$P$7:$P$990)/$P$77,0)</f>
        <v>0</v>
      </c>
      <c r="Q89" s="166">
        <f>IFERROR(SUMIF('2.报价结算清单'!$F$7:$F$990,$A$89,'2.报价结算清单'!$Q$7:$Q$990)/$Q$77,0)</f>
        <v>0</v>
      </c>
      <c r="R89" s="170"/>
      <c r="S89" s="132"/>
      <c r="T89" s="132"/>
    </row>
    <row r="90" ht="15" customHeight="1" spans="1:20">
      <c r="A90" s="152" t="s">
        <v>274</v>
      </c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64"/>
      <c r="N90" s="164"/>
      <c r="O90" s="165" t="s">
        <v>324</v>
      </c>
      <c r="P90" s="166">
        <f>IFERROR(SUMIF('2.报价结算清单'!$F$7:$F$990,$A$90,'2.报价结算清单'!$P$7:$P$990)/$P$77,0)</f>
        <v>0.869741845638947</v>
      </c>
      <c r="Q90" s="166">
        <f>IFERROR(SUMIF('2.报价结算清单'!$F$7:$F$990,$A$90,'2.报价结算清单'!$Q$7:$Q$990)/$Q$77,0)</f>
        <v>0</v>
      </c>
      <c r="R90" s="170"/>
      <c r="S90" s="132"/>
      <c r="T90" s="132"/>
    </row>
    <row r="91" ht="15" customHeight="1" spans="1:20">
      <c r="A91" s="152" t="s">
        <v>213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64" t="s">
        <v>326</v>
      </c>
      <c r="N91" s="164"/>
      <c r="O91" s="165" t="s">
        <v>324</v>
      </c>
      <c r="P91" s="166">
        <f>IFERROR($P$76/$P$77,0)</f>
        <v>0</v>
      </c>
      <c r="Q91" s="166">
        <f>IFERROR($Q$76/$Q$77,0)</f>
        <v>0</v>
      </c>
      <c r="R91" s="170"/>
      <c r="S91" s="132"/>
      <c r="T91" s="132"/>
    </row>
    <row r="93" ht="14" spans="8:8">
      <c r="H93" s="153"/>
    </row>
  </sheetData>
  <sheetProtection formatCells="0" formatColumns="0" formatRows="0" insertRows="0" insertHyperlinks="0" deleteRows="0" autoFilter="0"/>
  <mergeCells count="39">
    <mergeCell ref="S1:T1"/>
    <mergeCell ref="K12:O12"/>
    <mergeCell ref="K18:O18"/>
    <mergeCell ref="K24:O24"/>
    <mergeCell ref="K30:O30"/>
    <mergeCell ref="K36:O36"/>
    <mergeCell ref="K43:O43"/>
    <mergeCell ref="K49:O49"/>
    <mergeCell ref="K68:O68"/>
    <mergeCell ref="K72:O72"/>
    <mergeCell ref="K76:O76"/>
    <mergeCell ref="A77:O77"/>
    <mergeCell ref="K85:O85"/>
    <mergeCell ref="C86:D86"/>
    <mergeCell ref="F86:G86"/>
    <mergeCell ref="I86:J86"/>
    <mergeCell ref="K86:L86"/>
    <mergeCell ref="M86:O86"/>
    <mergeCell ref="A87:O87"/>
    <mergeCell ref="A88:L88"/>
    <mergeCell ref="M88:N88"/>
    <mergeCell ref="A89:L89"/>
    <mergeCell ref="M89:N89"/>
    <mergeCell ref="A90:L90"/>
    <mergeCell ref="M90:N90"/>
    <mergeCell ref="A91:L91"/>
    <mergeCell ref="M91:N91"/>
    <mergeCell ref="A7:A12"/>
    <mergeCell ref="A13:A18"/>
    <mergeCell ref="A19:A24"/>
    <mergeCell ref="A25:A30"/>
    <mergeCell ref="A31:A36"/>
    <mergeCell ref="A37:A43"/>
    <mergeCell ref="A44:A49"/>
    <mergeCell ref="A50:A68"/>
    <mergeCell ref="A69:A72"/>
    <mergeCell ref="A73:A76"/>
    <mergeCell ref="A78:A85"/>
    <mergeCell ref="A1:R5"/>
  </mergeCells>
  <dataValidations count="5">
    <dataValidation type="list" showInputMessage="1" sqref="F14 F16 F29 F35 F50 F71 F75 F7:F11 F45:F48 F51:F53 F54:F60 F61:F65 F66:F67">
      <formula1>"据实结算,框架外物料,"</formula1>
    </dataValidation>
    <dataValidation type="list" showInputMessage="1" sqref="F15 F17 F39 F49 F76 F12:F13 F18:F21 F22:F23 F24:F28 F30:F34 F36:F38 F40:F42 F43:F44 F68:F70 F72:F74 F78:F85">
      <formula1>'3.框架内物料'!$A$2:$A$583</formula1>
    </dataValidation>
    <dataValidation type="list" allowBlank="1" showInputMessage="1" showErrorMessage="1" sqref="E86">
      <formula1>"CNY, USD, JPY , HKD"</formula1>
    </dataValidation>
    <dataValidation type="list" allowBlank="1" showInputMessage="1" showErrorMessage="1" sqref="H86">
      <formula1>"是,否"</formula1>
    </dataValidation>
    <dataValidation type="list" allowBlank="1" showInputMessage="1" showErrorMessage="1" sqref="K86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585"/>
  <sheetViews>
    <sheetView zoomScale="125" zoomScaleNormal="125" workbookViewId="0">
      <pane ySplit="1" topLeftCell="A559" activePane="bottomLeft" state="frozen"/>
      <selection/>
      <selection pane="bottomLeft" activeCell="D567" sqref="D567"/>
    </sheetView>
  </sheetViews>
  <sheetFormatPr defaultColWidth="11.6637931034483" defaultRowHeight="13"/>
  <cols>
    <col min="1" max="1" width="16.6637931034483" style="1" customWidth="1"/>
    <col min="2" max="2" width="19.1637931034483" style="1" customWidth="1"/>
    <col min="3" max="3" width="13" style="1" customWidth="1"/>
    <col min="4" max="4" width="52.6637931034483" style="1" customWidth="1"/>
    <col min="5" max="5" width="12.5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37931034483" style="5"/>
  </cols>
  <sheetData>
    <row r="1" ht="27.05" spans="1:9">
      <c r="A1" s="6" t="s">
        <v>327</v>
      </c>
      <c r="B1" s="6" t="s">
        <v>328</v>
      </c>
      <c r="C1" s="6" t="s">
        <v>141</v>
      </c>
      <c r="D1" s="6" t="s">
        <v>329</v>
      </c>
      <c r="E1" s="6" t="s">
        <v>225</v>
      </c>
      <c r="F1" s="7" t="s">
        <v>330</v>
      </c>
      <c r="G1" s="8" t="s">
        <v>331</v>
      </c>
      <c r="H1" s="8" t="s">
        <v>332</v>
      </c>
      <c r="I1" s="14" t="s">
        <v>333</v>
      </c>
    </row>
    <row r="2" ht="26.1" spans="1:9">
      <c r="A2" s="9" t="s">
        <v>334</v>
      </c>
      <c r="B2" s="10"/>
      <c r="C2" s="10" t="s">
        <v>236</v>
      </c>
      <c r="D2" s="11" t="s">
        <v>58</v>
      </c>
      <c r="E2" s="10" t="s">
        <v>335</v>
      </c>
      <c r="F2" s="12">
        <f>VLOOKUP(A2,[1]基准价格!$A:$G,7,0)</f>
        <v>106</v>
      </c>
      <c r="G2" s="13">
        <f>SUMIF('2.报价结算清单'!$F$7:$F$582,$A2,'2.报价结算清单'!$L$7:$L$582)</f>
        <v>0</v>
      </c>
      <c r="H2" s="13">
        <f>SUMIF('2.报价结算清单'!$F$7:$F$582,$A2,'2.报价结算清单'!$N$7:$N$582)</f>
        <v>0</v>
      </c>
      <c r="I2" s="15">
        <f>SUMIF('2.报价结算清单'!$F$7:$F$582,A2,'2.报价结算清单'!$P$7:$P$582)</f>
        <v>0</v>
      </c>
    </row>
    <row r="3" ht="26.1" spans="1:9">
      <c r="A3" s="9" t="s">
        <v>336</v>
      </c>
      <c r="B3" s="10"/>
      <c r="C3" s="10" t="s">
        <v>236</v>
      </c>
      <c r="D3" s="11" t="s">
        <v>60</v>
      </c>
      <c r="E3" s="10" t="s">
        <v>335</v>
      </c>
      <c r="F3" s="12">
        <f>VLOOKUP(A3,[1]基准价格!$A:$G,7,0)</f>
        <v>416.67</v>
      </c>
      <c r="G3" s="13">
        <f>SUMIF('2.报价结算清单'!$F$7:$F$582,$A3,'2.报价结算清单'!$L$7:$L$582)</f>
        <v>0</v>
      </c>
      <c r="H3" s="13">
        <f>SUMIF('2.报价结算清单'!$F$7:$F$582,$A3,'2.报价结算清单'!$N$7:$N$582)</f>
        <v>0</v>
      </c>
      <c r="I3" s="15">
        <f>SUMIF('2.报价结算清单'!$F$7:$F$582,A3,'2.报价结算清单'!$P$7:$P$582)</f>
        <v>0</v>
      </c>
    </row>
    <row r="4" ht="26.1" spans="1:9">
      <c r="A4" s="9" t="s">
        <v>337</v>
      </c>
      <c r="B4" s="10"/>
      <c r="C4" s="10" t="s">
        <v>236</v>
      </c>
      <c r="D4" s="11" t="s">
        <v>64</v>
      </c>
      <c r="E4" s="10" t="s">
        <v>335</v>
      </c>
      <c r="F4" s="12">
        <f>VLOOKUP(A4,[1]基准价格!$A:$G,7,0)</f>
        <v>410</v>
      </c>
      <c r="G4" s="13">
        <f>SUMIF('2.报价结算清单'!$F$7:$F$582,$A4,'2.报价结算清单'!$L$7:$L$582)</f>
        <v>0</v>
      </c>
      <c r="H4" s="13">
        <f>SUMIF('2.报价结算清单'!$F$7:$F$582,$A4,'2.报价结算清单'!$N$7:$N$582)</f>
        <v>0</v>
      </c>
      <c r="I4" s="15">
        <f>SUMIF('2.报价结算清单'!$F$7:$F$582,A4,'2.报价结算清单'!$P$7:$P$582)</f>
        <v>0</v>
      </c>
    </row>
    <row r="5" ht="26.1" spans="1:9">
      <c r="A5" s="9" t="s">
        <v>338</v>
      </c>
      <c r="B5" s="10"/>
      <c r="C5" s="10" t="s">
        <v>236</v>
      </c>
      <c r="D5" s="11" t="s">
        <v>68</v>
      </c>
      <c r="E5" s="10" t="s">
        <v>335</v>
      </c>
      <c r="F5" s="12">
        <f>VLOOKUP(A5,[1]基准价格!$A:$G,7,0)</f>
        <v>493.33</v>
      </c>
      <c r="G5" s="13">
        <f>SUMIF('2.报价结算清单'!$F$7:$F$582,$A5,'2.报价结算清单'!$L$7:$L$582)</f>
        <v>0</v>
      </c>
      <c r="H5" s="13">
        <f>SUMIF('2.报价结算清单'!$F$7:$F$582,$A5,'2.报价结算清单'!$N$7:$N$582)</f>
        <v>0</v>
      </c>
      <c r="I5" s="15">
        <f>SUMIF('2.报价结算清单'!$F$7:$F$582,A5,'2.报价结算清单'!$P$7:$P$582)</f>
        <v>0</v>
      </c>
    </row>
    <row r="6" ht="26.1" spans="1:9">
      <c r="A6" s="9" t="s">
        <v>339</v>
      </c>
      <c r="B6" s="10"/>
      <c r="C6" s="10" t="s">
        <v>236</v>
      </c>
      <c r="D6" s="11" t="s">
        <v>71</v>
      </c>
      <c r="E6" s="10" t="s">
        <v>335</v>
      </c>
      <c r="F6" s="12">
        <f>VLOOKUP(A6,[1]基准价格!$A:$G,7,0)</f>
        <v>247.45</v>
      </c>
      <c r="G6" s="13">
        <f>SUMIF('2.报价结算清单'!$F$7:$F$582,$A6,'2.报价结算清单'!$L$7:$L$582)</f>
        <v>0</v>
      </c>
      <c r="H6" s="13">
        <f>SUMIF('2.报价结算清单'!$F$7:$F$582,$A6,'2.报价结算清单'!$N$7:$N$582)</f>
        <v>0</v>
      </c>
      <c r="I6" s="15">
        <f>SUMIF('2.报价结算清单'!$F$7:$F$582,A6,'2.报价结算清单'!$P$7:$P$582)</f>
        <v>0</v>
      </c>
    </row>
    <row r="7" ht="26.1" spans="1:9">
      <c r="A7" s="9" t="s">
        <v>340</v>
      </c>
      <c r="B7" s="10"/>
      <c r="C7" s="10" t="s">
        <v>236</v>
      </c>
      <c r="D7" s="11" t="s">
        <v>74</v>
      </c>
      <c r="E7" s="10" t="s">
        <v>335</v>
      </c>
      <c r="F7" s="12">
        <f>VLOOKUP(A7,[1]基准价格!$A:$G,7,0)</f>
        <v>254.4</v>
      </c>
      <c r="G7" s="13">
        <f>SUMIF('2.报价结算清单'!$F$7:$F$582,$A7,'2.报价结算清单'!$L$7:$L$582)</f>
        <v>0</v>
      </c>
      <c r="H7" s="13">
        <f>SUMIF('2.报价结算清单'!$F$7:$F$582,$A7,'2.报价结算清单'!$N$7:$N$582)</f>
        <v>0</v>
      </c>
      <c r="I7" s="15">
        <f>SUMIF('2.报价结算清单'!$F$7:$F$582,A7,'2.报价结算清单'!$P$7:$P$582)</f>
        <v>0</v>
      </c>
    </row>
    <row r="8" ht="26.1" spans="1:9">
      <c r="A8" s="9" t="s">
        <v>341</v>
      </c>
      <c r="B8" s="10"/>
      <c r="C8" s="10" t="s">
        <v>236</v>
      </c>
      <c r="D8" s="11" t="s">
        <v>77</v>
      </c>
      <c r="E8" s="10" t="s">
        <v>335</v>
      </c>
      <c r="F8" s="12">
        <f>VLOOKUP(A8,[1]基准价格!$A:$G,7,0)</f>
        <v>326.67</v>
      </c>
      <c r="G8" s="13">
        <f>SUMIF('2.报价结算清单'!$F$7:$F$582,$A8,'2.报价结算清单'!$L$7:$L$582)</f>
        <v>0</v>
      </c>
      <c r="H8" s="13">
        <f>SUMIF('2.报价结算清单'!$F$7:$F$582,$A8,'2.报价结算清单'!$N$7:$N$582)</f>
        <v>0</v>
      </c>
      <c r="I8" s="15">
        <f>SUMIF('2.报价结算清单'!$F$7:$F$582,A8,'2.报价结算清单'!$P$7:$P$582)</f>
        <v>0</v>
      </c>
    </row>
    <row r="9" ht="26.1" spans="1:9">
      <c r="A9" s="9" t="s">
        <v>342</v>
      </c>
      <c r="B9" s="10"/>
      <c r="C9" s="10" t="s">
        <v>236</v>
      </c>
      <c r="D9" s="11" t="s">
        <v>80</v>
      </c>
      <c r="E9" s="10" t="s">
        <v>335</v>
      </c>
      <c r="F9" s="12">
        <f>VLOOKUP(A9,[1]基准价格!$A:$G,7,0)</f>
        <v>553.33</v>
      </c>
      <c r="G9" s="13">
        <f>SUMIF('2.报价结算清单'!$F$7:$F$582,$A9,'2.报价结算清单'!$L$7:$L$582)</f>
        <v>0</v>
      </c>
      <c r="H9" s="13">
        <f>SUMIF('2.报价结算清单'!$F$7:$F$582,$A9,'2.报价结算清单'!$N$7:$N$582)</f>
        <v>0</v>
      </c>
      <c r="I9" s="15">
        <f>SUMIF('2.报价结算清单'!$F$7:$F$582,A9,'2.报价结算清单'!$P$7:$P$582)</f>
        <v>0</v>
      </c>
    </row>
    <row r="10" ht="26.1" spans="1:9">
      <c r="A10" s="9" t="s">
        <v>343</v>
      </c>
      <c r="B10" s="10"/>
      <c r="C10" s="10" t="s">
        <v>236</v>
      </c>
      <c r="D10" s="11" t="s">
        <v>83</v>
      </c>
      <c r="E10" s="10" t="s">
        <v>335</v>
      </c>
      <c r="F10" s="12">
        <f>VLOOKUP(A10,[1]基准价格!$A:$G,7,0)</f>
        <v>356.67</v>
      </c>
      <c r="G10" s="13">
        <f>SUMIF('2.报价结算清单'!$F$7:$F$582,$A10,'2.报价结算清单'!$L$7:$L$582)</f>
        <v>0</v>
      </c>
      <c r="H10" s="13">
        <f>SUMIF('2.报价结算清单'!$F$7:$F$582,$A10,'2.报价结算清单'!$N$7:$N$582)</f>
        <v>0</v>
      </c>
      <c r="I10" s="15">
        <f>SUMIF('2.报价结算清单'!$F$7:$F$582,A10,'2.报价结算清单'!$P$7:$P$582)</f>
        <v>0</v>
      </c>
    </row>
    <row r="11" ht="26.1" spans="1:9">
      <c r="A11" s="9" t="s">
        <v>344</v>
      </c>
      <c r="B11" s="10"/>
      <c r="C11" s="10" t="s">
        <v>236</v>
      </c>
      <c r="D11" s="11" t="s">
        <v>86</v>
      </c>
      <c r="E11" s="10" t="s">
        <v>335</v>
      </c>
      <c r="F11" s="12">
        <f>VLOOKUP(A11,[1]基准价格!$A:$G,7,0)</f>
        <v>318</v>
      </c>
      <c r="G11" s="13">
        <f>SUMIF('2.报价结算清单'!$F$7:$F$582,$A11,'2.报价结算清单'!$L$7:$L$582)</f>
        <v>0</v>
      </c>
      <c r="H11" s="13">
        <f>SUMIF('2.报价结算清单'!$F$7:$F$582,$A11,'2.报价结算清单'!$N$7:$N$582)</f>
        <v>0</v>
      </c>
      <c r="I11" s="15">
        <f>SUMIF('2.报价结算清单'!$F$7:$F$582,A11,'2.报价结算清单'!$P$7:$P$582)</f>
        <v>0</v>
      </c>
    </row>
    <row r="12" ht="26.1" spans="1:9">
      <c r="A12" s="9" t="s">
        <v>345</v>
      </c>
      <c r="B12" s="10"/>
      <c r="C12" s="10" t="s">
        <v>236</v>
      </c>
      <c r="D12" s="11" t="s">
        <v>89</v>
      </c>
      <c r="E12" s="10" t="s">
        <v>335</v>
      </c>
      <c r="F12" s="12">
        <f>VLOOKUP(A12,[1]基准价格!$A:$G,7,0)</f>
        <v>580</v>
      </c>
      <c r="G12" s="13">
        <f>SUMIF('2.报价结算清单'!$F$7:$F$582,$A12,'2.报价结算清单'!$L$7:$L$582)</f>
        <v>0</v>
      </c>
      <c r="H12" s="13">
        <f>SUMIF('2.报价结算清单'!$F$7:$F$582,$A12,'2.报价结算清单'!$N$7:$N$582)</f>
        <v>0</v>
      </c>
      <c r="I12" s="15">
        <f>SUMIF('2.报价结算清单'!$F$7:$F$582,A12,'2.报价结算清单'!$P$7:$P$582)</f>
        <v>0</v>
      </c>
    </row>
    <row r="13" ht="26.1" spans="1:9">
      <c r="A13" s="9" t="s">
        <v>346</v>
      </c>
      <c r="B13" s="10"/>
      <c r="C13" s="10" t="s">
        <v>236</v>
      </c>
      <c r="D13" s="11" t="s">
        <v>92</v>
      </c>
      <c r="E13" s="10" t="s">
        <v>335</v>
      </c>
      <c r="F13" s="12">
        <f>VLOOKUP(A13,[1]基准价格!$A:$G,7,0)</f>
        <v>436.67</v>
      </c>
      <c r="G13" s="13">
        <f>SUMIF('2.报价结算清单'!$F$7:$F$582,$A13,'2.报价结算清单'!$L$7:$L$582)</f>
        <v>0</v>
      </c>
      <c r="H13" s="13">
        <f>SUMIF('2.报价结算清单'!$F$7:$F$582,$A13,'2.报价结算清单'!$N$7:$N$582)</f>
        <v>0</v>
      </c>
      <c r="I13" s="15">
        <f>SUMIF('2.报价结算清单'!$F$7:$F$582,A13,'2.报价结算清单'!$P$7:$P$582)</f>
        <v>0</v>
      </c>
    </row>
    <row r="14" ht="13.05" spans="1:9">
      <c r="A14" s="9" t="s">
        <v>347</v>
      </c>
      <c r="B14" s="10"/>
      <c r="C14" s="10" t="s">
        <v>236</v>
      </c>
      <c r="D14" s="11" t="s">
        <v>95</v>
      </c>
      <c r="E14" s="10" t="s">
        <v>335</v>
      </c>
      <c r="F14" s="12">
        <f>VLOOKUP(A14,[1]基准价格!$A:$G,7,0)</f>
        <v>402.8</v>
      </c>
      <c r="G14" s="13">
        <f>SUMIF('2.报价结算清单'!$F$7:$F$582,$A14,'2.报价结算清单'!$L$7:$L$582)</f>
        <v>0</v>
      </c>
      <c r="H14" s="13">
        <f>SUMIF('2.报价结算清单'!$F$7:$F$582,$A14,'2.报价结算清单'!$N$7:$N$582)</f>
        <v>0</v>
      </c>
      <c r="I14" s="15">
        <f>SUMIF('2.报价结算清单'!$F$7:$F$582,A14,'2.报价结算清单'!$P$7:$P$582)</f>
        <v>0</v>
      </c>
    </row>
    <row r="15" ht="13.05" spans="1:9">
      <c r="A15" s="9" t="s">
        <v>348</v>
      </c>
      <c r="B15" s="10"/>
      <c r="C15" s="10" t="s">
        <v>236</v>
      </c>
      <c r="D15" s="11" t="s">
        <v>98</v>
      </c>
      <c r="E15" s="10" t="s">
        <v>335</v>
      </c>
      <c r="F15" s="12">
        <f>VLOOKUP(A15,[1]基准价格!$A:$G,7,0)</f>
        <v>614.8</v>
      </c>
      <c r="G15" s="13">
        <f>SUMIF('2.报价结算清单'!$F$7:$F$582,$A15,'2.报价结算清单'!$L$7:$L$582)</f>
        <v>0</v>
      </c>
      <c r="H15" s="13">
        <f>SUMIF('2.报价结算清单'!$F$7:$F$582,$A15,'2.报价结算清单'!$N$7:$N$582)</f>
        <v>0</v>
      </c>
      <c r="I15" s="15">
        <f>SUMIF('2.报价结算清单'!$F$7:$F$582,A15,'2.报价结算清单'!$P$7:$P$582)</f>
        <v>0</v>
      </c>
    </row>
    <row r="16" ht="13.05" spans="1:9">
      <c r="A16" s="9" t="s">
        <v>349</v>
      </c>
      <c r="B16" s="10"/>
      <c r="C16" s="10" t="s">
        <v>236</v>
      </c>
      <c r="D16" s="11" t="s">
        <v>101</v>
      </c>
      <c r="E16" s="10" t="s">
        <v>335</v>
      </c>
      <c r="F16" s="12">
        <f>VLOOKUP(A16,[1]基准价格!$A:$G,7,0)</f>
        <v>560</v>
      </c>
      <c r="G16" s="13">
        <f>SUMIF('2.报价结算清单'!$F$7:$F$582,$A16,'2.报价结算清单'!$L$7:$L$582)</f>
        <v>0</v>
      </c>
      <c r="H16" s="13">
        <f>SUMIF('2.报价结算清单'!$F$7:$F$582,$A16,'2.报价结算清单'!$N$7:$N$582)</f>
        <v>0</v>
      </c>
      <c r="I16" s="15">
        <f>SUMIF('2.报价结算清单'!$F$7:$F$582,A16,'2.报价结算清单'!$P$7:$P$582)</f>
        <v>0</v>
      </c>
    </row>
    <row r="17" ht="26.1" spans="1:9">
      <c r="A17" s="9" t="s">
        <v>350</v>
      </c>
      <c r="B17" s="10"/>
      <c r="C17" s="10" t="s">
        <v>236</v>
      </c>
      <c r="D17" s="11" t="s">
        <v>104</v>
      </c>
      <c r="E17" s="10" t="s">
        <v>335</v>
      </c>
      <c r="F17" s="12">
        <f>VLOOKUP(A17,[1]基准价格!$A:$G,7,0)</f>
        <v>487.6</v>
      </c>
      <c r="G17" s="13">
        <f>SUMIF('2.报价结算清单'!$F$7:$F$582,$A17,'2.报价结算清单'!$L$7:$L$582)</f>
        <v>0</v>
      </c>
      <c r="H17" s="13">
        <f>SUMIF('2.报价结算清单'!$F$7:$F$582,$A17,'2.报价结算清单'!$N$7:$N$582)</f>
        <v>0</v>
      </c>
      <c r="I17" s="15">
        <f>SUMIF('2.报价结算清单'!$F$7:$F$582,A17,'2.报价结算清单'!$P$7:$P$582)</f>
        <v>0</v>
      </c>
    </row>
    <row r="18" ht="26.1" spans="1:9">
      <c r="A18" s="9" t="s">
        <v>351</v>
      </c>
      <c r="B18" s="10"/>
      <c r="C18" s="10" t="s">
        <v>236</v>
      </c>
      <c r="D18" s="11" t="s">
        <v>107</v>
      </c>
      <c r="E18" s="10" t="s">
        <v>335</v>
      </c>
      <c r="F18" s="12">
        <f>VLOOKUP(A18,[1]基准价格!$A:$G,7,0)</f>
        <v>826.8</v>
      </c>
      <c r="G18" s="13">
        <f>SUMIF('2.报价结算清单'!$F$7:$F$582,$A18,'2.报价结算清单'!$L$7:$L$582)</f>
        <v>0</v>
      </c>
      <c r="H18" s="13">
        <f>SUMIF('2.报价结算清单'!$F$7:$F$582,$A18,'2.报价结算清单'!$N$7:$N$582)</f>
        <v>0</v>
      </c>
      <c r="I18" s="15">
        <f>SUMIF('2.报价结算清单'!$F$7:$F$582,A18,'2.报价结算清单'!$P$7:$P$582)</f>
        <v>0</v>
      </c>
    </row>
    <row r="19" ht="26.1" spans="1:9">
      <c r="A19" s="9" t="s">
        <v>352</v>
      </c>
      <c r="B19" s="10"/>
      <c r="C19" s="10" t="s">
        <v>236</v>
      </c>
      <c r="D19" s="11" t="s">
        <v>110</v>
      </c>
      <c r="E19" s="10" t="s">
        <v>335</v>
      </c>
      <c r="F19" s="12">
        <f>VLOOKUP(A19,[1]基准价格!$A:$G,7,0)</f>
        <v>614.8</v>
      </c>
      <c r="G19" s="13">
        <f>SUMIF('2.报价结算清单'!$F$7:$F$582,$A19,'2.报价结算清单'!$L$7:$L$582)</f>
        <v>0</v>
      </c>
      <c r="H19" s="13">
        <f>SUMIF('2.报价结算清单'!$F$7:$F$582,$A19,'2.报价结算清单'!$N$7:$N$582)</f>
        <v>0</v>
      </c>
      <c r="I19" s="15">
        <f>SUMIF('2.报价结算清单'!$F$7:$F$582,A19,'2.报价结算清单'!$P$7:$P$582)</f>
        <v>0</v>
      </c>
    </row>
    <row r="20" ht="26.1" spans="1:9">
      <c r="A20" s="9" t="s">
        <v>353</v>
      </c>
      <c r="B20" s="10"/>
      <c r="C20" s="10" t="s">
        <v>236</v>
      </c>
      <c r="D20" s="11" t="s">
        <v>113</v>
      </c>
      <c r="E20" s="10" t="s">
        <v>335</v>
      </c>
      <c r="F20" s="12">
        <f>VLOOKUP(A20,[1]基准价格!$A:$G,7,0)</f>
        <v>90.1</v>
      </c>
      <c r="G20" s="13">
        <f>SUMIF('2.报价结算清单'!$F$7:$F$582,$A20,'2.报价结算清单'!$L$7:$L$582)</f>
        <v>0</v>
      </c>
      <c r="H20" s="13">
        <f>SUMIF('2.报价结算清单'!$F$7:$F$582,$A20,'2.报价结算清单'!$N$7:$N$582)</f>
        <v>0</v>
      </c>
      <c r="I20" s="15">
        <f>SUMIF('2.报价结算清单'!$F$7:$F$582,A20,'2.报价结算清单'!$P$7:$P$582)</f>
        <v>0</v>
      </c>
    </row>
    <row r="21" ht="13.05" spans="1:9">
      <c r="A21" s="9" t="s">
        <v>354</v>
      </c>
      <c r="B21" s="10"/>
      <c r="C21" s="10" t="s">
        <v>236</v>
      </c>
      <c r="D21" s="11" t="s">
        <v>116</v>
      </c>
      <c r="E21" s="10" t="s">
        <v>335</v>
      </c>
      <c r="F21" s="12">
        <f>VLOOKUP(A21,[1]基准价格!$A:$G,7,0)</f>
        <v>106</v>
      </c>
      <c r="G21" s="13">
        <f>SUMIF('2.报价结算清单'!$F$7:$F$582,$A21,'2.报价结算清单'!$L$7:$L$582)</f>
        <v>0</v>
      </c>
      <c r="H21" s="13">
        <f>SUMIF('2.报价结算清单'!$F$7:$F$582,$A21,'2.报价结算清单'!$N$7:$N$582)</f>
        <v>0</v>
      </c>
      <c r="I21" s="15">
        <f>SUMIF('2.报价结算清单'!$F$7:$F$582,A21,'2.报价结算清单'!$P$7:$P$582)</f>
        <v>0</v>
      </c>
    </row>
    <row r="22" ht="26.1" spans="1:9">
      <c r="A22" s="9" t="s">
        <v>355</v>
      </c>
      <c r="B22" s="10"/>
      <c r="C22" s="10" t="s">
        <v>236</v>
      </c>
      <c r="D22" s="11" t="s">
        <v>119</v>
      </c>
      <c r="E22" s="10" t="s">
        <v>335</v>
      </c>
      <c r="F22" s="12">
        <f>VLOOKUP(A22,[1]基准价格!$A:$G,7,0)</f>
        <v>131.67</v>
      </c>
      <c r="G22" s="13">
        <f>SUMIF('2.报价结算清单'!$F$7:$F$582,$A22,'2.报价结算清单'!$L$7:$L$582)</f>
        <v>0</v>
      </c>
      <c r="H22" s="13">
        <f>SUMIF('2.报价结算清单'!$F$7:$F$582,$A22,'2.报价结算清单'!$N$7:$N$582)</f>
        <v>0</v>
      </c>
      <c r="I22" s="15">
        <f>SUMIF('2.报价结算清单'!$F$7:$F$582,A22,'2.报价结算清单'!$P$7:$P$582)</f>
        <v>0</v>
      </c>
    </row>
    <row r="23" ht="26.1" spans="1:9">
      <c r="A23" s="9" t="s">
        <v>356</v>
      </c>
      <c r="B23" s="10"/>
      <c r="C23" s="10" t="s">
        <v>236</v>
      </c>
      <c r="D23" s="11" t="s">
        <v>122</v>
      </c>
      <c r="E23" s="10" t="s">
        <v>335</v>
      </c>
      <c r="F23" s="12">
        <f>VLOOKUP(A23,[1]基准价格!$A:$G,7,0)</f>
        <v>157.97</v>
      </c>
      <c r="G23" s="13">
        <f>SUMIF('2.报价结算清单'!$F$7:$F$582,$A23,'2.报价结算清单'!$L$7:$L$582)</f>
        <v>0</v>
      </c>
      <c r="H23" s="13">
        <f>SUMIF('2.报价结算清单'!$F$7:$F$582,$A23,'2.报价结算清单'!$N$7:$N$582)</f>
        <v>0</v>
      </c>
      <c r="I23" s="15">
        <f>SUMIF('2.报价结算清单'!$F$7:$F$582,A23,'2.报价结算清单'!$P$7:$P$582)</f>
        <v>0</v>
      </c>
    </row>
    <row r="24" ht="13.05" spans="1:9">
      <c r="A24" s="9" t="s">
        <v>357</v>
      </c>
      <c r="B24" s="10"/>
      <c r="C24" s="10" t="s">
        <v>236</v>
      </c>
      <c r="D24" s="11" t="s">
        <v>125</v>
      </c>
      <c r="E24" s="10" t="s">
        <v>335</v>
      </c>
      <c r="F24" s="12">
        <f>VLOOKUP(A24,[1]基准价格!$A:$G,7,0)</f>
        <v>174.14</v>
      </c>
      <c r="G24" s="13">
        <f>SUMIF('2.报价结算清单'!$F$7:$F$582,$A24,'2.报价结算清单'!$L$7:$L$582)</f>
        <v>0</v>
      </c>
      <c r="H24" s="13">
        <f>SUMIF('2.报价结算清单'!$F$7:$F$582,$A24,'2.报价结算清单'!$N$7:$N$582)</f>
        <v>0</v>
      </c>
      <c r="I24" s="15">
        <f>SUMIF('2.报价结算清单'!$F$7:$F$582,A24,'2.报价结算清单'!$P$7:$P$582)</f>
        <v>0</v>
      </c>
    </row>
    <row r="25" ht="13.05" spans="1:9">
      <c r="A25" s="9" t="s">
        <v>358</v>
      </c>
      <c r="B25" s="10"/>
      <c r="C25" s="10" t="s">
        <v>236</v>
      </c>
      <c r="D25" s="11" t="s">
        <v>128</v>
      </c>
      <c r="E25" s="10" t="s">
        <v>359</v>
      </c>
      <c r="F25" s="12">
        <f>VLOOKUP(A25,[1]基准价格!$A:$G,7,0)</f>
        <v>162.41</v>
      </c>
      <c r="G25" s="13">
        <f>SUMIF('2.报价结算清单'!$F$7:$F$582,$A25,'2.报价结算清单'!$L$7:$L$582)</f>
        <v>0</v>
      </c>
      <c r="H25" s="13">
        <f>SUMIF('2.报价结算清单'!$F$7:$F$582,$A25,'2.报价结算清单'!$N$7:$N$582)</f>
        <v>0</v>
      </c>
      <c r="I25" s="15">
        <f>SUMIF('2.报价结算清单'!$F$7:$F$582,A25,'2.报价结算清单'!$P$7:$P$582)</f>
        <v>0</v>
      </c>
    </row>
    <row r="26" ht="13.05" spans="1:9">
      <c r="A26" s="9" t="s">
        <v>360</v>
      </c>
      <c r="B26" s="10"/>
      <c r="C26" s="10" t="s">
        <v>236</v>
      </c>
      <c r="D26" s="11" t="s">
        <v>131</v>
      </c>
      <c r="E26" s="10" t="s">
        <v>359</v>
      </c>
      <c r="F26" s="12">
        <f>VLOOKUP(A26,[1]基准价格!$A:$G,7,0)</f>
        <v>209.07</v>
      </c>
      <c r="G26" s="13">
        <f>SUMIF('2.报价结算清单'!$F$7:$F$582,$A26,'2.报价结算清单'!$L$7:$L$582)</f>
        <v>0</v>
      </c>
      <c r="H26" s="13">
        <f>SUMIF('2.报价结算清单'!$F$7:$F$582,$A26,'2.报价结算清单'!$N$7:$N$582)</f>
        <v>0</v>
      </c>
      <c r="I26" s="15">
        <f>SUMIF('2.报价结算清单'!$F$7:$F$582,A26,'2.报价结算清单'!$P$7:$P$582)</f>
        <v>0</v>
      </c>
    </row>
    <row r="27" ht="13.05" spans="1:9">
      <c r="A27" s="9" t="s">
        <v>361</v>
      </c>
      <c r="B27" s="10"/>
      <c r="C27" s="10" t="s">
        <v>236</v>
      </c>
      <c r="D27" s="11" t="s">
        <v>134</v>
      </c>
      <c r="E27" s="10" t="s">
        <v>359</v>
      </c>
      <c r="F27" s="12">
        <f>VLOOKUP(A27,[1]基准价格!$A:$G,7,0)</f>
        <v>246.94</v>
      </c>
      <c r="G27" s="13">
        <f>SUMIF('2.报价结算清单'!$F$7:$F$582,$A27,'2.报价结算清单'!$L$7:$L$582)</f>
        <v>0</v>
      </c>
      <c r="H27" s="13">
        <f>SUMIF('2.报价结算清单'!$F$7:$F$582,$A27,'2.报价结算清单'!$N$7:$N$582)</f>
        <v>0</v>
      </c>
      <c r="I27" s="15">
        <f>SUMIF('2.报价结算清单'!$F$7:$F$582,A27,'2.报价结算清单'!$P$7:$P$582)</f>
        <v>0</v>
      </c>
    </row>
    <row r="28" ht="13.05" spans="1:9">
      <c r="A28" s="9" t="s">
        <v>362</v>
      </c>
      <c r="B28" s="10"/>
      <c r="C28" s="10" t="s">
        <v>236</v>
      </c>
      <c r="D28" s="11" t="s">
        <v>137</v>
      </c>
      <c r="E28" s="10" t="s">
        <v>359</v>
      </c>
      <c r="F28" s="12">
        <f>VLOOKUP(A28,[1]基准价格!$A:$G,7,0)</f>
        <v>137.66</v>
      </c>
      <c r="G28" s="13">
        <f>SUMIF('2.报价结算清单'!$F$7:$F$582,$A28,'2.报价结算清单'!$L$7:$L$582)</f>
        <v>0</v>
      </c>
      <c r="H28" s="13">
        <f>SUMIF('2.报价结算清单'!$F$7:$F$582,$A28,'2.报价结算清单'!$N$7:$N$582)</f>
        <v>0</v>
      </c>
      <c r="I28" s="15">
        <f>SUMIF('2.报价结算清单'!$F$7:$F$582,A28,'2.报价结算清单'!$P$7:$P$582)</f>
        <v>0</v>
      </c>
    </row>
    <row r="29" ht="13.05" spans="1:9">
      <c r="A29" s="9" t="s">
        <v>363</v>
      </c>
      <c r="B29" s="10"/>
      <c r="C29" s="10" t="s">
        <v>236</v>
      </c>
      <c r="D29" s="11" t="s">
        <v>364</v>
      </c>
      <c r="E29" s="10" t="s">
        <v>359</v>
      </c>
      <c r="F29" s="12">
        <f>VLOOKUP(A29,[1]基准价格!$A:$G,7,0)</f>
        <v>166.8</v>
      </c>
      <c r="G29" s="13">
        <f>SUMIF('2.报价结算清单'!$F$7:$F$582,$A29,'2.报价结算清单'!$L$7:$L$582)</f>
        <v>0</v>
      </c>
      <c r="H29" s="13">
        <f>SUMIF('2.报价结算清单'!$F$7:$F$582,$A29,'2.报价结算清单'!$N$7:$N$582)</f>
        <v>0</v>
      </c>
      <c r="I29" s="15">
        <f>SUMIF('2.报价结算清单'!$F$7:$F$582,A29,'2.报价结算清单'!$P$7:$P$582)</f>
        <v>0</v>
      </c>
    </row>
    <row r="30" ht="13.05" spans="1:9">
      <c r="A30" s="9" t="s">
        <v>365</v>
      </c>
      <c r="B30" s="10"/>
      <c r="C30" s="10" t="s">
        <v>236</v>
      </c>
      <c r="D30" s="11" t="s">
        <v>366</v>
      </c>
      <c r="E30" s="10" t="s">
        <v>359</v>
      </c>
      <c r="F30" s="12">
        <f>VLOOKUP(A30,[1]基准价格!$A:$G,7,0)</f>
        <v>210.95</v>
      </c>
      <c r="G30" s="13">
        <f>SUMIF('2.报价结算清单'!$F$7:$F$582,$A30,'2.报价结算清单'!$L$7:$L$582)</f>
        <v>0</v>
      </c>
      <c r="H30" s="13">
        <f>SUMIF('2.报价结算清单'!$F$7:$F$582,$A30,'2.报价结算清单'!$N$7:$N$582)</f>
        <v>0</v>
      </c>
      <c r="I30" s="15">
        <f>SUMIF('2.报价结算清单'!$F$7:$F$582,A30,'2.报价结算清单'!$P$7:$P$582)</f>
        <v>0</v>
      </c>
    </row>
    <row r="31" ht="13.05" spans="1:9">
      <c r="A31" s="9" t="s">
        <v>367</v>
      </c>
      <c r="B31" s="10"/>
      <c r="C31" s="10" t="s">
        <v>236</v>
      </c>
      <c r="D31" s="11" t="s">
        <v>368</v>
      </c>
      <c r="E31" s="10" t="s">
        <v>359</v>
      </c>
      <c r="F31" s="12">
        <f>VLOOKUP(A31,[1]基准价格!$A:$G,7,0)</f>
        <v>42.4</v>
      </c>
      <c r="G31" s="13">
        <f>SUMIF('2.报价结算清单'!$F$7:$F$582,$A31,'2.报价结算清单'!$L$7:$L$582)</f>
        <v>0</v>
      </c>
      <c r="H31" s="13">
        <f>SUMIF('2.报价结算清单'!$F$7:$F$582,$A31,'2.报价结算清单'!$N$7:$N$582)</f>
        <v>0</v>
      </c>
      <c r="I31" s="15">
        <f>SUMIF('2.报价结算清单'!$F$7:$F$582,A31,'2.报价结算清单'!$P$7:$P$582)</f>
        <v>0</v>
      </c>
    </row>
    <row r="32" ht="13.05" spans="1:9">
      <c r="A32" s="9" t="s">
        <v>369</v>
      </c>
      <c r="B32" s="10"/>
      <c r="C32" s="10" t="s">
        <v>236</v>
      </c>
      <c r="D32" s="11" t="s">
        <v>370</v>
      </c>
      <c r="E32" s="10" t="s">
        <v>335</v>
      </c>
      <c r="F32" s="12">
        <f>VLOOKUP(A32,[1]基准价格!$A:$G,7,0)</f>
        <v>51.67</v>
      </c>
      <c r="G32" s="13">
        <f>SUMIF('2.报价结算清单'!$F$7:$F$582,$A32,'2.报价结算清单'!$L$7:$L$582)</f>
        <v>0</v>
      </c>
      <c r="H32" s="13">
        <f>SUMIF('2.报价结算清单'!$F$7:$F$582,$A32,'2.报价结算清单'!$N$7:$N$582)</f>
        <v>0</v>
      </c>
      <c r="I32" s="15">
        <f>SUMIF('2.报价结算清单'!$F$7:$F$582,A32,'2.报价结算清单'!$P$7:$P$582)</f>
        <v>0</v>
      </c>
    </row>
    <row r="33" ht="13.05" spans="1:9">
      <c r="A33" s="9" t="s">
        <v>371</v>
      </c>
      <c r="B33" s="10"/>
      <c r="C33" s="10" t="s">
        <v>236</v>
      </c>
      <c r="D33" s="11" t="s">
        <v>372</v>
      </c>
      <c r="E33" s="10" t="s">
        <v>335</v>
      </c>
      <c r="F33" s="12">
        <f>VLOOKUP(A33,[1]基准价格!$A:$G,7,0)</f>
        <v>125</v>
      </c>
      <c r="G33" s="13">
        <f>SUMIF('2.报价结算清单'!$F$7:$F$582,$A33,'2.报价结算清单'!$L$7:$L$582)</f>
        <v>0</v>
      </c>
      <c r="H33" s="13">
        <f>SUMIF('2.报价结算清单'!$F$7:$F$582,$A33,'2.报价结算清单'!$N$7:$N$582)</f>
        <v>0</v>
      </c>
      <c r="I33" s="15">
        <f>SUMIF('2.报价结算清单'!$F$7:$F$582,A33,'2.报价结算清单'!$P$7:$P$582)</f>
        <v>0</v>
      </c>
    </row>
    <row r="34" ht="13.05" spans="1:9">
      <c r="A34" s="9" t="s">
        <v>373</v>
      </c>
      <c r="B34" s="10"/>
      <c r="C34" s="10" t="s">
        <v>236</v>
      </c>
      <c r="D34" s="11" t="s">
        <v>374</v>
      </c>
      <c r="E34" s="10" t="s">
        <v>335</v>
      </c>
      <c r="F34" s="12">
        <f>VLOOKUP(A34,[1]基准价格!$A:$G,7,0)</f>
        <v>55.3</v>
      </c>
      <c r="G34" s="13">
        <f>SUMIF('2.报价结算清单'!$F$7:$F$582,$A34,'2.报价结算清单'!$L$7:$L$582)</f>
        <v>0</v>
      </c>
      <c r="H34" s="13">
        <f>SUMIF('2.报价结算清单'!$F$7:$F$582,$A34,'2.报价结算清单'!$N$7:$N$582)</f>
        <v>0</v>
      </c>
      <c r="I34" s="15">
        <f>SUMIF('2.报价结算清单'!$F$7:$F$582,A34,'2.报价结算清单'!$P$7:$P$582)</f>
        <v>0</v>
      </c>
    </row>
    <row r="35" ht="13.05" spans="1:9">
      <c r="A35" s="9" t="s">
        <v>375</v>
      </c>
      <c r="B35" s="10"/>
      <c r="C35" s="10" t="s">
        <v>236</v>
      </c>
      <c r="D35" s="11" t="s">
        <v>376</v>
      </c>
      <c r="E35" s="10" t="s">
        <v>335</v>
      </c>
      <c r="F35" s="12">
        <f>VLOOKUP(A35,[1]基准价格!$A:$G,7,0)</f>
        <v>91.88</v>
      </c>
      <c r="G35" s="13">
        <f>SUMIF('2.报价结算清单'!$F$7:$F$582,$A35,'2.报价结算清单'!$L$7:$L$582)</f>
        <v>0</v>
      </c>
      <c r="H35" s="13">
        <f>SUMIF('2.报价结算清单'!$F$7:$F$582,$A35,'2.报价结算清单'!$N$7:$N$582)</f>
        <v>0</v>
      </c>
      <c r="I35" s="15">
        <f>SUMIF('2.报价结算清单'!$F$7:$F$582,A35,'2.报价结算清单'!$P$7:$P$582)</f>
        <v>0</v>
      </c>
    </row>
    <row r="36" ht="13.05" spans="1:9">
      <c r="A36" s="9" t="s">
        <v>377</v>
      </c>
      <c r="B36" s="10"/>
      <c r="C36" s="10" t="s">
        <v>236</v>
      </c>
      <c r="D36" s="11" t="s">
        <v>378</v>
      </c>
      <c r="E36" s="10" t="s">
        <v>335</v>
      </c>
      <c r="F36" s="12">
        <f>VLOOKUP(A36,[1]基准价格!$A:$G,7,0)</f>
        <v>64.32</v>
      </c>
      <c r="G36" s="13">
        <f>SUMIF('2.报价结算清单'!$F$7:$F$582,$A36,'2.报价结算清单'!$L$7:$L$582)</f>
        <v>0</v>
      </c>
      <c r="H36" s="13">
        <f>SUMIF('2.报价结算清单'!$F$7:$F$582,$A36,'2.报价结算清单'!$N$7:$N$582)</f>
        <v>0</v>
      </c>
      <c r="I36" s="15">
        <f>SUMIF('2.报价结算清单'!$F$7:$F$582,A36,'2.报价结算清单'!$P$7:$P$582)</f>
        <v>0</v>
      </c>
    </row>
    <row r="37" ht="13.05" spans="1:9">
      <c r="A37" s="9" t="s">
        <v>379</v>
      </c>
      <c r="B37" s="10"/>
      <c r="C37" s="10" t="s">
        <v>236</v>
      </c>
      <c r="D37" s="11" t="s">
        <v>380</v>
      </c>
      <c r="E37" s="10" t="s">
        <v>335</v>
      </c>
      <c r="F37" s="12">
        <f>VLOOKUP(A37,[1]基准价格!$A:$G,7,0)</f>
        <v>64.87</v>
      </c>
      <c r="G37" s="13">
        <f>SUMIF('2.报价结算清单'!$F$7:$F$582,$A37,'2.报价结算清单'!$L$7:$L$582)</f>
        <v>0</v>
      </c>
      <c r="H37" s="13">
        <f>SUMIF('2.报价结算清单'!$F$7:$F$582,$A37,'2.报价结算清单'!$N$7:$N$582)</f>
        <v>0</v>
      </c>
      <c r="I37" s="15">
        <f>SUMIF('2.报价结算清单'!$F$7:$F$582,A37,'2.报价结算清单'!$P$7:$P$582)</f>
        <v>0</v>
      </c>
    </row>
    <row r="38" ht="13.05" spans="1:9">
      <c r="A38" s="9" t="s">
        <v>381</v>
      </c>
      <c r="B38" s="10"/>
      <c r="C38" s="10" t="s">
        <v>236</v>
      </c>
      <c r="D38" s="11" t="s">
        <v>382</v>
      </c>
      <c r="E38" s="10" t="s">
        <v>335</v>
      </c>
      <c r="F38" s="12">
        <f>VLOOKUP(A38,[1]基准价格!$A:$G,7,0)</f>
        <v>62.87</v>
      </c>
      <c r="G38" s="13">
        <f>SUMIF('2.报价结算清单'!$F$7:$F$582,$A38,'2.报价结算清单'!$L$7:$L$582)</f>
        <v>0</v>
      </c>
      <c r="H38" s="13">
        <f>SUMIF('2.报价结算清单'!$F$7:$F$582,$A38,'2.报价结算清单'!$N$7:$N$582)</f>
        <v>0</v>
      </c>
      <c r="I38" s="15">
        <f>SUMIF('2.报价结算清单'!$F$7:$F$582,A38,'2.报价结算清单'!$P$7:$P$582)</f>
        <v>0</v>
      </c>
    </row>
    <row r="39" ht="13.05" spans="1:9">
      <c r="A39" s="9" t="s">
        <v>383</v>
      </c>
      <c r="B39" s="10"/>
      <c r="C39" s="10" t="s">
        <v>236</v>
      </c>
      <c r="D39" s="11" t="s">
        <v>384</v>
      </c>
      <c r="E39" s="10" t="s">
        <v>335</v>
      </c>
      <c r="F39" s="12">
        <f>VLOOKUP(A39,[1]基准价格!$A:$G,7,0)</f>
        <v>186.67</v>
      </c>
      <c r="G39" s="13">
        <f>SUMIF('2.报价结算清单'!$F$7:$F$582,$A39,'2.报价结算清单'!$L$7:$L$582)</f>
        <v>0</v>
      </c>
      <c r="H39" s="13">
        <f>SUMIF('2.报价结算清单'!$F$7:$F$582,$A39,'2.报价结算清单'!$N$7:$N$582)</f>
        <v>0</v>
      </c>
      <c r="I39" s="15">
        <f>SUMIF('2.报价结算清单'!$F$7:$F$582,A39,'2.报价结算清单'!$P$7:$P$582)</f>
        <v>0</v>
      </c>
    </row>
    <row r="40" ht="13.05" spans="1:9">
      <c r="A40" s="9" t="s">
        <v>385</v>
      </c>
      <c r="B40" s="10"/>
      <c r="C40" s="10" t="s">
        <v>236</v>
      </c>
      <c r="D40" s="11" t="s">
        <v>386</v>
      </c>
      <c r="E40" s="10" t="s">
        <v>335</v>
      </c>
      <c r="F40" s="12">
        <f>VLOOKUP(A40,[1]基准价格!$A:$G,7,0)</f>
        <v>206.67</v>
      </c>
      <c r="G40" s="13">
        <f>SUMIF('2.报价结算清单'!$F$7:$F$582,$A40,'2.报价结算清单'!$L$7:$L$582)</f>
        <v>0</v>
      </c>
      <c r="H40" s="13">
        <f>SUMIF('2.报价结算清单'!$F$7:$F$582,$A40,'2.报价结算清单'!$N$7:$N$582)</f>
        <v>0</v>
      </c>
      <c r="I40" s="15">
        <f>SUMIF('2.报价结算清单'!$F$7:$F$582,A40,'2.报价结算清单'!$P$7:$P$582)</f>
        <v>0</v>
      </c>
    </row>
    <row r="41" ht="13.05" spans="1:9">
      <c r="A41" s="9" t="s">
        <v>387</v>
      </c>
      <c r="B41" s="10"/>
      <c r="C41" s="10" t="s">
        <v>236</v>
      </c>
      <c r="D41" s="11" t="s">
        <v>388</v>
      </c>
      <c r="E41" s="10" t="s">
        <v>335</v>
      </c>
      <c r="F41" s="12">
        <f>VLOOKUP(A41,[1]基准价格!$A:$G,7,0)</f>
        <v>46.67</v>
      </c>
      <c r="G41" s="13">
        <f>SUMIF('2.报价结算清单'!$F$7:$F$582,$A41,'2.报价结算清单'!$L$7:$L$582)</f>
        <v>0</v>
      </c>
      <c r="H41" s="13">
        <f>SUMIF('2.报价结算清单'!$F$7:$F$582,$A41,'2.报价结算清单'!$N$7:$N$582)</f>
        <v>0</v>
      </c>
      <c r="I41" s="15">
        <f>SUMIF('2.报价结算清单'!$F$7:$F$582,A41,'2.报价结算清单'!$P$7:$P$582)</f>
        <v>0</v>
      </c>
    </row>
    <row r="42" ht="13.05" spans="1:9">
      <c r="A42" s="9" t="s">
        <v>389</v>
      </c>
      <c r="B42" s="10"/>
      <c r="C42" s="10" t="s">
        <v>236</v>
      </c>
      <c r="D42" s="11" t="s">
        <v>390</v>
      </c>
      <c r="E42" s="10" t="s">
        <v>335</v>
      </c>
      <c r="F42" s="12">
        <f>VLOOKUP(A42,[1]基准价格!$A:$G,7,0)</f>
        <v>75</v>
      </c>
      <c r="G42" s="13">
        <f>SUMIF('2.报价结算清单'!$F$7:$F$582,$A42,'2.报价结算清单'!$L$7:$L$582)</f>
        <v>0</v>
      </c>
      <c r="H42" s="13">
        <f>SUMIF('2.报价结算清单'!$F$7:$F$582,$A42,'2.报价结算清单'!$N$7:$N$582)</f>
        <v>0</v>
      </c>
      <c r="I42" s="15">
        <f>SUMIF('2.报价结算清单'!$F$7:$F$582,A42,'2.报价结算清单'!$P$7:$P$582)</f>
        <v>0</v>
      </c>
    </row>
    <row r="43" ht="13.05" spans="1:9">
      <c r="A43" s="9" t="s">
        <v>391</v>
      </c>
      <c r="B43" s="10"/>
      <c r="C43" s="10" t="s">
        <v>236</v>
      </c>
      <c r="D43" s="11" t="s">
        <v>392</v>
      </c>
      <c r="E43" s="10" t="s">
        <v>335</v>
      </c>
      <c r="F43" s="12">
        <f>VLOOKUP(A43,[1]基准价格!$A:$G,7,0)</f>
        <v>126.67</v>
      </c>
      <c r="G43" s="13">
        <f>SUMIF('2.报价结算清单'!$F$7:$F$582,$A43,'2.报价结算清单'!$L$7:$L$582)</f>
        <v>0</v>
      </c>
      <c r="H43" s="13">
        <f>SUMIF('2.报价结算清单'!$F$7:$F$582,$A43,'2.报价结算清单'!$N$7:$N$582)</f>
        <v>0</v>
      </c>
      <c r="I43" s="15">
        <f>SUMIF('2.报价结算清单'!$F$7:$F$582,A43,'2.报价结算清单'!$P$7:$P$582)</f>
        <v>0</v>
      </c>
    </row>
    <row r="44" ht="13.05" spans="1:9">
      <c r="A44" s="9" t="s">
        <v>393</v>
      </c>
      <c r="B44" s="10"/>
      <c r="C44" s="10" t="s">
        <v>236</v>
      </c>
      <c r="D44" s="11" t="s">
        <v>394</v>
      </c>
      <c r="E44" s="10" t="s">
        <v>335</v>
      </c>
      <c r="F44" s="12">
        <f>VLOOKUP(A44,[1]基准价格!$A:$G,7,0)</f>
        <v>173.33</v>
      </c>
      <c r="G44" s="13">
        <f>SUMIF('2.报价结算清单'!$F$7:$F$582,$A44,'2.报价结算清单'!$L$7:$L$582)</f>
        <v>0</v>
      </c>
      <c r="H44" s="13">
        <f>SUMIF('2.报价结算清单'!$F$7:$F$582,$A44,'2.报价结算清单'!$N$7:$N$582)</f>
        <v>0</v>
      </c>
      <c r="I44" s="15">
        <f>SUMIF('2.报价结算清单'!$F$7:$F$582,A44,'2.报价结算清单'!$P$7:$P$582)</f>
        <v>0</v>
      </c>
    </row>
    <row r="45" ht="13.05" spans="1:9">
      <c r="A45" s="9" t="s">
        <v>395</v>
      </c>
      <c r="B45" s="10"/>
      <c r="C45" s="10" t="s">
        <v>236</v>
      </c>
      <c r="D45" s="11" t="s">
        <v>396</v>
      </c>
      <c r="E45" s="10" t="s">
        <v>335</v>
      </c>
      <c r="F45" s="12">
        <f>VLOOKUP(A45,[1]基准价格!$A:$G,7,0)</f>
        <v>222.6</v>
      </c>
      <c r="G45" s="13">
        <f>SUMIF('2.报价结算清单'!$F$7:$F$582,$A45,'2.报价结算清单'!$L$7:$L$582)</f>
        <v>0</v>
      </c>
      <c r="H45" s="13">
        <f>SUMIF('2.报价结算清单'!$F$7:$F$582,$A45,'2.报价结算清单'!$N$7:$N$582)</f>
        <v>0</v>
      </c>
      <c r="I45" s="15">
        <f>SUMIF('2.报价结算清单'!$F$7:$F$582,A45,'2.报价结算清单'!$P$7:$P$582)</f>
        <v>0</v>
      </c>
    </row>
    <row r="46" ht="13.05" spans="1:9">
      <c r="A46" s="9" t="s">
        <v>397</v>
      </c>
      <c r="B46" s="10"/>
      <c r="C46" s="10" t="s">
        <v>236</v>
      </c>
      <c r="D46" s="11" t="s">
        <v>398</v>
      </c>
      <c r="E46" s="10" t="s">
        <v>335</v>
      </c>
      <c r="F46" s="12">
        <f>VLOOKUP(A46,[1]基准价格!$A:$G,7,0)</f>
        <v>180</v>
      </c>
      <c r="G46" s="13">
        <f>SUMIF('2.报价结算清单'!$F$7:$F$582,$A46,'2.报价结算清单'!$L$7:$L$582)</f>
        <v>0</v>
      </c>
      <c r="H46" s="13">
        <f>SUMIF('2.报价结算清单'!$F$7:$F$582,$A46,'2.报价结算清单'!$N$7:$N$582)</f>
        <v>0</v>
      </c>
      <c r="I46" s="15">
        <f>SUMIF('2.报价结算清单'!$F$7:$F$582,A46,'2.报价结算清单'!$P$7:$P$582)</f>
        <v>0</v>
      </c>
    </row>
    <row r="47" ht="13.05" spans="1:9">
      <c r="A47" s="9" t="s">
        <v>399</v>
      </c>
      <c r="B47" s="10"/>
      <c r="C47" s="10" t="s">
        <v>236</v>
      </c>
      <c r="D47" s="11" t="s">
        <v>400</v>
      </c>
      <c r="E47" s="10" t="s">
        <v>335</v>
      </c>
      <c r="F47" s="12">
        <f>VLOOKUP(A47,[1]基准价格!$A:$G,7,0)</f>
        <v>212</v>
      </c>
      <c r="G47" s="13">
        <f>SUMIF('2.报价结算清单'!$F$7:$F$582,$A47,'2.报价结算清单'!$L$7:$L$582)</f>
        <v>0</v>
      </c>
      <c r="H47" s="13">
        <f>SUMIF('2.报价结算清单'!$F$7:$F$582,$A47,'2.报价结算清单'!$N$7:$N$582)</f>
        <v>0</v>
      </c>
      <c r="I47" s="15">
        <f>SUMIF('2.报价结算清单'!$F$7:$F$582,A47,'2.报价结算清单'!$P$7:$P$582)</f>
        <v>0</v>
      </c>
    </row>
    <row r="48" ht="13.05" spans="1:9">
      <c r="A48" s="9" t="s">
        <v>401</v>
      </c>
      <c r="B48" s="10"/>
      <c r="C48" s="10" t="s">
        <v>236</v>
      </c>
      <c r="D48" s="11" t="s">
        <v>402</v>
      </c>
      <c r="E48" s="10" t="s">
        <v>335</v>
      </c>
      <c r="F48" s="12">
        <f>VLOOKUP(A48,[1]基准价格!$A:$G,7,0)</f>
        <v>250</v>
      </c>
      <c r="G48" s="13">
        <f>SUMIF('2.报价结算清单'!$F$7:$F$582,$A48,'2.报价结算清单'!$L$7:$L$582)</f>
        <v>0</v>
      </c>
      <c r="H48" s="13">
        <f>SUMIF('2.报价结算清单'!$F$7:$F$582,$A48,'2.报价结算清单'!$N$7:$N$582)</f>
        <v>0</v>
      </c>
      <c r="I48" s="15">
        <f>SUMIF('2.报价结算清单'!$F$7:$F$582,A48,'2.报价结算清单'!$P$7:$P$582)</f>
        <v>0</v>
      </c>
    </row>
    <row r="49" ht="13.05" spans="1:9">
      <c r="A49" s="9" t="s">
        <v>403</v>
      </c>
      <c r="B49" s="10"/>
      <c r="C49" s="10" t="s">
        <v>236</v>
      </c>
      <c r="D49" s="11" t="s">
        <v>404</v>
      </c>
      <c r="E49" s="10" t="s">
        <v>335</v>
      </c>
      <c r="F49" s="12">
        <f>VLOOKUP(A49,[1]基准价格!$A:$G,7,0)</f>
        <v>296.8</v>
      </c>
      <c r="G49" s="13">
        <f>SUMIF('2.报价结算清单'!$F$7:$F$582,$A49,'2.报价结算清单'!$L$7:$L$582)</f>
        <v>0</v>
      </c>
      <c r="H49" s="13">
        <f>SUMIF('2.报价结算清单'!$F$7:$F$582,$A49,'2.报价结算清单'!$N$7:$N$582)</f>
        <v>0</v>
      </c>
      <c r="I49" s="15">
        <f>SUMIF('2.报价结算清单'!$F$7:$F$582,A49,'2.报价结算清单'!$P$7:$P$582)</f>
        <v>0</v>
      </c>
    </row>
    <row r="50" ht="13.05" spans="1:9">
      <c r="A50" s="9" t="s">
        <v>405</v>
      </c>
      <c r="B50" s="10"/>
      <c r="C50" s="10" t="s">
        <v>236</v>
      </c>
      <c r="D50" s="11" t="s">
        <v>406</v>
      </c>
      <c r="E50" s="10" t="s">
        <v>335</v>
      </c>
      <c r="F50" s="12">
        <f>VLOOKUP(A50,[1]基准价格!$A:$G,7,0)</f>
        <v>316.67</v>
      </c>
      <c r="G50" s="13">
        <f>SUMIF('2.报价结算清单'!$F$7:$F$582,$A50,'2.报价结算清单'!$L$7:$L$582)</f>
        <v>0</v>
      </c>
      <c r="H50" s="13">
        <f>SUMIF('2.报价结算清单'!$F$7:$F$582,$A50,'2.报价结算清单'!$N$7:$N$582)</f>
        <v>0</v>
      </c>
      <c r="I50" s="15">
        <f>SUMIF('2.报价结算清单'!$F$7:$F$582,A50,'2.报价结算清单'!$P$7:$P$582)</f>
        <v>0</v>
      </c>
    </row>
    <row r="51" ht="13.05" spans="1:9">
      <c r="A51" s="9" t="s">
        <v>407</v>
      </c>
      <c r="B51" s="10"/>
      <c r="C51" s="10" t="s">
        <v>236</v>
      </c>
      <c r="D51" s="11" t="s">
        <v>408</v>
      </c>
      <c r="E51" s="10" t="s">
        <v>335</v>
      </c>
      <c r="F51" s="12">
        <f>VLOOKUP(A51,[1]基准价格!$A:$G,7,0)</f>
        <v>350</v>
      </c>
      <c r="G51" s="13">
        <f>SUMIF('2.报价结算清单'!$F$7:$F$582,$A51,'2.报价结算清单'!$L$7:$L$582)</f>
        <v>0</v>
      </c>
      <c r="H51" s="13">
        <f>SUMIF('2.报价结算清单'!$F$7:$F$582,$A51,'2.报价结算清单'!$N$7:$N$582)</f>
        <v>0</v>
      </c>
      <c r="I51" s="15">
        <f>SUMIF('2.报价结算清单'!$F$7:$F$582,A51,'2.报价结算清单'!$P$7:$P$582)</f>
        <v>0</v>
      </c>
    </row>
    <row r="52" ht="13.05" spans="1:9">
      <c r="A52" s="9" t="s">
        <v>409</v>
      </c>
      <c r="B52" s="10"/>
      <c r="C52" s="10" t="s">
        <v>236</v>
      </c>
      <c r="D52" s="11" t="s">
        <v>410</v>
      </c>
      <c r="E52" s="10" t="s">
        <v>335</v>
      </c>
      <c r="F52" s="12">
        <f>VLOOKUP(A52,[1]基准价格!$A:$G,7,0)</f>
        <v>433.33</v>
      </c>
      <c r="G52" s="13">
        <f>SUMIF('2.报价结算清单'!$F$7:$F$582,$A52,'2.报价结算清单'!$L$7:$L$582)</f>
        <v>0</v>
      </c>
      <c r="H52" s="13">
        <f>SUMIF('2.报价结算清单'!$F$7:$F$582,$A52,'2.报价结算清单'!$N$7:$N$582)</f>
        <v>0</v>
      </c>
      <c r="I52" s="15">
        <f>SUMIF('2.报价结算清单'!$F$7:$F$582,A52,'2.报价结算清单'!$P$7:$P$582)</f>
        <v>0</v>
      </c>
    </row>
    <row r="53" ht="13.05" spans="1:9">
      <c r="A53" s="9" t="s">
        <v>411</v>
      </c>
      <c r="B53" s="10"/>
      <c r="C53" s="10" t="s">
        <v>236</v>
      </c>
      <c r="D53" s="11" t="s">
        <v>412</v>
      </c>
      <c r="E53" s="10" t="s">
        <v>335</v>
      </c>
      <c r="F53" s="12">
        <f>VLOOKUP(A53,[1]基准价格!$A:$G,7,0)</f>
        <v>161.08</v>
      </c>
      <c r="G53" s="13">
        <f>SUMIF('2.报价结算清单'!$F$7:$F$582,$A53,'2.报价结算清单'!$L$7:$L$582)</f>
        <v>0</v>
      </c>
      <c r="H53" s="13">
        <f>SUMIF('2.报价结算清单'!$F$7:$F$582,$A53,'2.报价结算清单'!$N$7:$N$582)</f>
        <v>0</v>
      </c>
      <c r="I53" s="15">
        <f>SUMIF('2.报价结算清单'!$F$7:$F$582,A53,'2.报价结算清单'!$P$7:$P$582)</f>
        <v>0</v>
      </c>
    </row>
    <row r="54" ht="13.05" spans="1:9">
      <c r="A54" s="9" t="s">
        <v>413</v>
      </c>
      <c r="B54" s="10"/>
      <c r="C54" s="10" t="s">
        <v>236</v>
      </c>
      <c r="D54" s="11" t="s">
        <v>414</v>
      </c>
      <c r="E54" s="10" t="s">
        <v>335</v>
      </c>
      <c r="F54" s="12">
        <f>VLOOKUP(A54,[1]基准价格!$A:$G,7,0)</f>
        <v>50.57</v>
      </c>
      <c r="G54" s="13">
        <f>SUMIF('2.报价结算清单'!$F$7:$F$582,$A54,'2.报价结算清单'!$L$7:$L$582)</f>
        <v>0</v>
      </c>
      <c r="H54" s="13">
        <f>SUMIF('2.报价结算清单'!$F$7:$F$582,$A54,'2.报价结算清单'!$N$7:$N$582)</f>
        <v>0</v>
      </c>
      <c r="I54" s="15">
        <f>SUMIF('2.报价结算清单'!$F$7:$F$582,A54,'2.报价结算清单'!$P$7:$P$582)</f>
        <v>0</v>
      </c>
    </row>
    <row r="55" ht="13.05" spans="1:9">
      <c r="A55" s="9" t="s">
        <v>415</v>
      </c>
      <c r="B55" s="10"/>
      <c r="C55" s="10" t="s">
        <v>236</v>
      </c>
      <c r="D55" s="11" t="s">
        <v>416</v>
      </c>
      <c r="E55" s="10" t="s">
        <v>335</v>
      </c>
      <c r="F55" s="12">
        <f>VLOOKUP(A55,[1]基准价格!$A:$G,7,0)</f>
        <v>63.6</v>
      </c>
      <c r="G55" s="13">
        <f>SUMIF('2.报价结算清单'!$F$7:$F$582,$A55,'2.报价结算清单'!$L$7:$L$582)</f>
        <v>0</v>
      </c>
      <c r="H55" s="13">
        <f>SUMIF('2.报价结算清单'!$F$7:$F$582,$A55,'2.报价结算清单'!$N$7:$N$582)</f>
        <v>0</v>
      </c>
      <c r="I55" s="15">
        <f>SUMIF('2.报价结算清单'!$F$7:$F$582,A55,'2.报价结算清单'!$P$7:$P$582)</f>
        <v>0</v>
      </c>
    </row>
    <row r="56" ht="13.05" spans="1:9">
      <c r="A56" s="9" t="s">
        <v>417</v>
      </c>
      <c r="B56" s="10"/>
      <c r="C56" s="10" t="s">
        <v>236</v>
      </c>
      <c r="D56" s="11" t="s">
        <v>418</v>
      </c>
      <c r="E56" s="10" t="s">
        <v>335</v>
      </c>
      <c r="F56" s="12">
        <f>VLOOKUP(A56,[1]基准价格!$A:$G,7,0)</f>
        <v>240.42</v>
      </c>
      <c r="G56" s="13">
        <f>SUMIF('2.报价结算清单'!$F$7:$F$582,$A56,'2.报价结算清单'!$L$7:$L$582)</f>
        <v>0</v>
      </c>
      <c r="H56" s="13">
        <f>SUMIF('2.报价结算清单'!$F$7:$F$582,$A56,'2.报价结算清单'!$N$7:$N$582)</f>
        <v>0</v>
      </c>
      <c r="I56" s="15">
        <f>SUMIF('2.报价结算清单'!$F$7:$F$582,A56,'2.报价结算清单'!$P$7:$P$582)</f>
        <v>0</v>
      </c>
    </row>
    <row r="57" ht="13.05" spans="1:9">
      <c r="A57" s="9" t="s">
        <v>419</v>
      </c>
      <c r="B57" s="10"/>
      <c r="C57" s="10" t="s">
        <v>236</v>
      </c>
      <c r="D57" s="11" t="s">
        <v>420</v>
      </c>
      <c r="E57" s="10" t="s">
        <v>335</v>
      </c>
      <c r="F57" s="12">
        <f>VLOOKUP(A57,[1]基准价格!$A:$G,7,0)</f>
        <v>212</v>
      </c>
      <c r="G57" s="13">
        <f>SUMIF('2.报价结算清单'!$F$7:$F$582,$A57,'2.报价结算清单'!$L$7:$L$582)</f>
        <v>0</v>
      </c>
      <c r="H57" s="13">
        <f>SUMIF('2.报价结算清单'!$F$7:$F$582,$A57,'2.报价结算清单'!$N$7:$N$582)</f>
        <v>0</v>
      </c>
      <c r="I57" s="15">
        <f>SUMIF('2.报价结算清单'!$F$7:$F$582,A57,'2.报价结算清单'!$P$7:$P$582)</f>
        <v>0</v>
      </c>
    </row>
    <row r="58" ht="13.05" spans="1:9">
      <c r="A58" s="9" t="s">
        <v>421</v>
      </c>
      <c r="B58" s="10"/>
      <c r="C58" s="10" t="s">
        <v>236</v>
      </c>
      <c r="D58" s="11" t="s">
        <v>422</v>
      </c>
      <c r="E58" s="10" t="s">
        <v>335</v>
      </c>
      <c r="F58" s="12">
        <f>VLOOKUP(A58,[1]基准价格!$A:$G,7,0)</f>
        <v>310.19</v>
      </c>
      <c r="G58" s="13">
        <f>SUMIF('2.报价结算清单'!$F$7:$F$582,$A58,'2.报价结算清单'!$L$7:$L$582)</f>
        <v>0</v>
      </c>
      <c r="H58" s="13">
        <f>SUMIF('2.报价结算清单'!$F$7:$F$582,$A58,'2.报价结算清单'!$N$7:$N$582)</f>
        <v>0</v>
      </c>
      <c r="I58" s="15">
        <f>SUMIF('2.报价结算清单'!$F$7:$F$582,A58,'2.报价结算清单'!$P$7:$P$582)</f>
        <v>0</v>
      </c>
    </row>
    <row r="59" ht="13.05" spans="1:9">
      <c r="A59" s="9" t="s">
        <v>423</v>
      </c>
      <c r="B59" s="10"/>
      <c r="C59" s="10" t="s">
        <v>236</v>
      </c>
      <c r="D59" s="11" t="s">
        <v>424</v>
      </c>
      <c r="E59" s="10" t="s">
        <v>335</v>
      </c>
      <c r="F59" s="12">
        <f>VLOOKUP(A59,[1]基准价格!$A:$G,7,0)</f>
        <v>1390.56</v>
      </c>
      <c r="G59" s="13">
        <f>SUMIF('2.报价结算清单'!$F$7:$F$582,$A59,'2.报价结算清单'!$L$7:$L$582)</f>
        <v>0</v>
      </c>
      <c r="H59" s="13">
        <f>SUMIF('2.报价结算清单'!$F$7:$F$582,$A59,'2.报价结算清单'!$N$7:$N$582)</f>
        <v>0</v>
      </c>
      <c r="I59" s="15">
        <f>SUMIF('2.报价结算清单'!$F$7:$F$582,A59,'2.报价结算清单'!$P$7:$P$582)</f>
        <v>0</v>
      </c>
    </row>
    <row r="60" ht="13.05" spans="1:9">
      <c r="A60" s="9" t="s">
        <v>425</v>
      </c>
      <c r="B60" s="10"/>
      <c r="C60" s="10" t="s">
        <v>236</v>
      </c>
      <c r="D60" s="11" t="s">
        <v>426</v>
      </c>
      <c r="E60" s="10" t="s">
        <v>335</v>
      </c>
      <c r="F60" s="12">
        <f>VLOOKUP(A60,[1]基准价格!$A:$G,7,0)</f>
        <v>65</v>
      </c>
      <c r="G60" s="13">
        <f>SUMIF('2.报价结算清单'!$F$7:$F$582,$A60,'2.报价结算清单'!$L$7:$L$582)</f>
        <v>0</v>
      </c>
      <c r="H60" s="13">
        <f>SUMIF('2.报价结算清单'!$F$7:$F$582,$A60,'2.报价结算清单'!$N$7:$N$582)</f>
        <v>0</v>
      </c>
      <c r="I60" s="15">
        <f>SUMIF('2.报价结算清单'!$F$7:$F$582,A60,'2.报价结算清单'!$P$7:$P$582)</f>
        <v>0</v>
      </c>
    </row>
    <row r="61" ht="13.05" spans="1:9">
      <c r="A61" s="9" t="s">
        <v>427</v>
      </c>
      <c r="B61" s="10"/>
      <c r="C61" s="10" t="s">
        <v>236</v>
      </c>
      <c r="D61" s="11" t="s">
        <v>428</v>
      </c>
      <c r="E61" s="10" t="s">
        <v>335</v>
      </c>
      <c r="F61" s="12">
        <f>VLOOKUP(A61,[1]基准价格!$A:$G,7,0)</f>
        <v>623.33</v>
      </c>
      <c r="G61" s="13">
        <f>SUMIF('2.报价结算清单'!$F$7:$F$582,$A61,'2.报价结算清单'!$L$7:$L$582)</f>
        <v>0</v>
      </c>
      <c r="H61" s="13">
        <f>SUMIF('2.报价结算清单'!$F$7:$F$582,$A61,'2.报价结算清单'!$N$7:$N$582)</f>
        <v>0</v>
      </c>
      <c r="I61" s="15">
        <f>SUMIF('2.报价结算清单'!$F$7:$F$582,A61,'2.报价结算清单'!$P$7:$P$582)</f>
        <v>0</v>
      </c>
    </row>
    <row r="62" ht="13.05" spans="1:9">
      <c r="A62" s="9" t="s">
        <v>429</v>
      </c>
      <c r="B62" s="10"/>
      <c r="C62" s="10" t="s">
        <v>236</v>
      </c>
      <c r="D62" s="11" t="s">
        <v>430</v>
      </c>
      <c r="E62" s="10" t="s">
        <v>335</v>
      </c>
      <c r="F62" s="12">
        <f>VLOOKUP(A62,[1]基准价格!$A:$G,7,0)</f>
        <v>226.67</v>
      </c>
      <c r="G62" s="13">
        <f>SUMIF('2.报价结算清单'!$F$7:$F$582,$A62,'2.报价结算清单'!$L$7:$L$582)</f>
        <v>0</v>
      </c>
      <c r="H62" s="13">
        <f>SUMIF('2.报价结算清单'!$F$7:$F$582,$A62,'2.报价结算清单'!$N$7:$N$582)</f>
        <v>0</v>
      </c>
      <c r="I62" s="15">
        <f>SUMIF('2.报价结算清单'!$F$7:$F$582,A62,'2.报价结算清单'!$P$7:$P$582)</f>
        <v>0</v>
      </c>
    </row>
    <row r="63" ht="13.05" spans="1:9">
      <c r="A63" s="9" t="s">
        <v>431</v>
      </c>
      <c r="B63" s="10"/>
      <c r="C63" s="10" t="s">
        <v>236</v>
      </c>
      <c r="D63" s="11" t="s">
        <v>432</v>
      </c>
      <c r="E63" s="10" t="s">
        <v>433</v>
      </c>
      <c r="F63" s="12">
        <f>VLOOKUP(A63,[1]基准价格!$A:$G,7,0)</f>
        <v>1933.33</v>
      </c>
      <c r="G63" s="13">
        <f>SUMIF('2.报价结算清单'!$F$7:$F$582,$A63,'2.报价结算清单'!$L$7:$L$582)</f>
        <v>0</v>
      </c>
      <c r="H63" s="13">
        <f>SUMIF('2.报价结算清单'!$F$7:$F$582,$A63,'2.报价结算清单'!$N$7:$N$582)</f>
        <v>0</v>
      </c>
      <c r="I63" s="15">
        <f>SUMIF('2.报价结算清单'!$F$7:$F$582,A63,'2.报价结算清单'!$P$7:$P$582)</f>
        <v>0</v>
      </c>
    </row>
    <row r="64" ht="13.05" spans="1:9">
      <c r="A64" s="9" t="s">
        <v>434</v>
      </c>
      <c r="B64" s="10"/>
      <c r="C64" s="10" t="s">
        <v>236</v>
      </c>
      <c r="D64" s="11" t="s">
        <v>435</v>
      </c>
      <c r="E64" s="10" t="s">
        <v>433</v>
      </c>
      <c r="F64" s="12">
        <f>VLOOKUP(A64,[1]基准价格!$A:$G,7,0)</f>
        <v>2433.33</v>
      </c>
      <c r="G64" s="13">
        <f>SUMIF('2.报价结算清单'!$F$7:$F$582,$A64,'2.报价结算清单'!$L$7:$L$582)</f>
        <v>0</v>
      </c>
      <c r="H64" s="13">
        <f>SUMIF('2.报价结算清单'!$F$7:$F$582,$A64,'2.报价结算清单'!$N$7:$N$582)</f>
        <v>0</v>
      </c>
      <c r="I64" s="15">
        <f>SUMIF('2.报价结算清单'!$F$7:$F$582,A64,'2.报价结算清单'!$P$7:$P$582)</f>
        <v>0</v>
      </c>
    </row>
    <row r="65" ht="13.05" spans="1:9">
      <c r="A65" s="9" t="s">
        <v>436</v>
      </c>
      <c r="B65" s="10"/>
      <c r="C65" s="10" t="s">
        <v>236</v>
      </c>
      <c r="D65" s="11" t="s">
        <v>437</v>
      </c>
      <c r="E65" s="10" t="s">
        <v>433</v>
      </c>
      <c r="F65" s="12">
        <f>VLOOKUP(A65,[1]基准价格!$A:$G,7,0)</f>
        <v>1616.67</v>
      </c>
      <c r="G65" s="13">
        <f>SUMIF('2.报价结算清单'!$F$7:$F$582,$A65,'2.报价结算清单'!$L$7:$L$582)</f>
        <v>0</v>
      </c>
      <c r="H65" s="13">
        <f>SUMIF('2.报价结算清单'!$F$7:$F$582,$A65,'2.报价结算清单'!$N$7:$N$582)</f>
        <v>0</v>
      </c>
      <c r="I65" s="15">
        <f>SUMIF('2.报价结算清单'!$F$7:$F$582,A65,'2.报价结算清单'!$P$7:$P$582)</f>
        <v>0</v>
      </c>
    </row>
    <row r="66" ht="13.05" spans="1:9">
      <c r="A66" s="9" t="s">
        <v>438</v>
      </c>
      <c r="B66" s="10"/>
      <c r="C66" s="10" t="s">
        <v>236</v>
      </c>
      <c r="D66" s="11" t="s">
        <v>439</v>
      </c>
      <c r="E66" s="10" t="s">
        <v>433</v>
      </c>
      <c r="F66" s="12">
        <f>VLOOKUP(A66,[1]基准价格!$A:$G,7,0)</f>
        <v>1933.33</v>
      </c>
      <c r="G66" s="13">
        <f>SUMIF('2.报价结算清单'!$F$7:$F$582,$A66,'2.报价结算清单'!$L$7:$L$582)</f>
        <v>0</v>
      </c>
      <c r="H66" s="13">
        <f>SUMIF('2.报价结算清单'!$F$7:$F$582,$A66,'2.报价结算清单'!$N$7:$N$582)</f>
        <v>0</v>
      </c>
      <c r="I66" s="15">
        <f>SUMIF('2.报价结算清单'!$F$7:$F$582,A66,'2.报价结算清单'!$P$7:$P$582)</f>
        <v>0</v>
      </c>
    </row>
    <row r="67" ht="13.05" spans="1:9">
      <c r="A67" s="9" t="s">
        <v>440</v>
      </c>
      <c r="B67" s="10"/>
      <c r="C67" s="10" t="s">
        <v>236</v>
      </c>
      <c r="D67" s="11" t="s">
        <v>441</v>
      </c>
      <c r="E67" s="10" t="s">
        <v>433</v>
      </c>
      <c r="F67" s="12">
        <f>VLOOKUP(A67,[1]基准价格!$A:$G,7,0)</f>
        <v>2650</v>
      </c>
      <c r="G67" s="13">
        <f>SUMIF('2.报价结算清单'!$F$7:$F$582,$A67,'2.报价结算清单'!$L$7:$L$582)</f>
        <v>0</v>
      </c>
      <c r="H67" s="13">
        <f>SUMIF('2.报价结算清单'!$F$7:$F$582,$A67,'2.报价结算清单'!$N$7:$N$582)</f>
        <v>0</v>
      </c>
      <c r="I67" s="15">
        <f>SUMIF('2.报价结算清单'!$F$7:$F$582,A67,'2.报价结算清单'!$P$7:$P$582)</f>
        <v>0</v>
      </c>
    </row>
    <row r="68" ht="13.05" spans="1:9">
      <c r="A68" s="9" t="s">
        <v>442</v>
      </c>
      <c r="B68" s="10"/>
      <c r="C68" s="10" t="s">
        <v>236</v>
      </c>
      <c r="D68" s="11" t="s">
        <v>443</v>
      </c>
      <c r="E68" s="10" t="s">
        <v>433</v>
      </c>
      <c r="F68" s="12">
        <f>VLOOKUP(A68,[1]基准价格!$A:$G,7,0)</f>
        <v>2650</v>
      </c>
      <c r="G68" s="13">
        <f>SUMIF('2.报价结算清单'!$F$7:$F$582,$A68,'2.报价结算清单'!$L$7:$L$582)</f>
        <v>0</v>
      </c>
      <c r="H68" s="13">
        <f>SUMIF('2.报价结算清单'!$F$7:$F$582,$A68,'2.报价结算清单'!$N$7:$N$582)</f>
        <v>0</v>
      </c>
      <c r="I68" s="15">
        <f>SUMIF('2.报价结算清单'!$F$7:$F$582,A68,'2.报价结算清单'!$P$7:$P$582)</f>
        <v>0</v>
      </c>
    </row>
    <row r="69" ht="13.05" spans="1:9">
      <c r="A69" s="9" t="s">
        <v>444</v>
      </c>
      <c r="B69" s="10"/>
      <c r="C69" s="10" t="s">
        <v>236</v>
      </c>
      <c r="D69" s="11" t="s">
        <v>445</v>
      </c>
      <c r="E69" s="10" t="s">
        <v>433</v>
      </c>
      <c r="F69" s="12">
        <f>VLOOKUP(A69,[1]基准价格!$A:$G,7,0)</f>
        <v>2650</v>
      </c>
      <c r="G69" s="13">
        <f>SUMIF('2.报价结算清单'!$F$7:$F$582,$A69,'2.报价结算清单'!$L$7:$L$582)</f>
        <v>0</v>
      </c>
      <c r="H69" s="13">
        <f>SUMIF('2.报价结算清单'!$F$7:$F$582,$A69,'2.报价结算清单'!$N$7:$N$582)</f>
        <v>0</v>
      </c>
      <c r="I69" s="15">
        <f>SUMIF('2.报价结算清单'!$F$7:$F$582,A69,'2.报价结算清单'!$P$7:$P$582)</f>
        <v>0</v>
      </c>
    </row>
    <row r="70" ht="13.05" spans="1:9">
      <c r="A70" s="9" t="s">
        <v>446</v>
      </c>
      <c r="B70" s="10"/>
      <c r="C70" s="10" t="s">
        <v>236</v>
      </c>
      <c r="D70" s="11" t="s">
        <v>447</v>
      </c>
      <c r="E70" s="10" t="s">
        <v>433</v>
      </c>
      <c r="F70" s="12">
        <f>VLOOKUP(A70,[1]基准价格!$A:$G,7,0)</f>
        <v>2650</v>
      </c>
      <c r="G70" s="13">
        <f>SUMIF('2.报价结算清单'!$F$7:$F$582,$A70,'2.报价结算清单'!$L$7:$L$582)</f>
        <v>0</v>
      </c>
      <c r="H70" s="13">
        <f>SUMIF('2.报价结算清单'!$F$7:$F$582,$A70,'2.报价结算清单'!$N$7:$N$582)</f>
        <v>0</v>
      </c>
      <c r="I70" s="15">
        <f>SUMIF('2.报价结算清单'!$F$7:$F$582,A70,'2.报价结算清单'!$P$7:$P$582)</f>
        <v>0</v>
      </c>
    </row>
    <row r="71" ht="13.05" spans="1:9">
      <c r="A71" s="9" t="s">
        <v>448</v>
      </c>
      <c r="B71" s="10"/>
      <c r="C71" s="10" t="s">
        <v>236</v>
      </c>
      <c r="D71" s="11" t="s">
        <v>449</v>
      </c>
      <c r="E71" s="10" t="s">
        <v>335</v>
      </c>
      <c r="F71" s="12">
        <f>VLOOKUP(A71,[1]基准价格!$A:$G,7,0)</f>
        <v>16.11</v>
      </c>
      <c r="G71" s="13">
        <f>SUMIF('2.报价结算清单'!$F$7:$F$582,$A71,'2.报价结算清单'!$L$7:$L$582)</f>
        <v>0</v>
      </c>
      <c r="H71" s="13">
        <f>SUMIF('2.报价结算清单'!$F$7:$F$582,$A71,'2.报价结算清单'!$N$7:$N$582)</f>
        <v>0</v>
      </c>
      <c r="I71" s="15">
        <f>SUMIF('2.报价结算清单'!$F$7:$F$582,A71,'2.报价结算清单'!$P$7:$P$582)</f>
        <v>0</v>
      </c>
    </row>
    <row r="72" ht="13.05" spans="1:9">
      <c r="A72" s="9" t="s">
        <v>450</v>
      </c>
      <c r="B72" s="10"/>
      <c r="C72" s="10" t="s">
        <v>236</v>
      </c>
      <c r="D72" s="11" t="s">
        <v>451</v>
      </c>
      <c r="E72" s="10" t="s">
        <v>335</v>
      </c>
      <c r="F72" s="12">
        <f>VLOOKUP(A72,[1]基准价格!$A:$G,7,0)</f>
        <v>21.2</v>
      </c>
      <c r="G72" s="13">
        <f>SUMIF('2.报价结算清单'!$F$7:$F$582,$A72,'2.报价结算清单'!$L$7:$L$582)</f>
        <v>0</v>
      </c>
      <c r="H72" s="13">
        <f>SUMIF('2.报价结算清单'!$F$7:$F$582,$A72,'2.报价结算清单'!$N$7:$N$582)</f>
        <v>0</v>
      </c>
      <c r="I72" s="15">
        <f>SUMIF('2.报价结算清单'!$F$7:$F$582,A72,'2.报价结算清单'!$P$7:$P$582)</f>
        <v>0</v>
      </c>
    </row>
    <row r="73" ht="13.05" spans="1:9">
      <c r="A73" s="9" t="s">
        <v>452</v>
      </c>
      <c r="B73" s="10"/>
      <c r="C73" s="10" t="s">
        <v>236</v>
      </c>
      <c r="D73" s="11" t="s">
        <v>453</v>
      </c>
      <c r="E73" s="10" t="s">
        <v>335</v>
      </c>
      <c r="F73" s="12">
        <f>VLOOKUP(A73,[1]基准价格!$A:$G,7,0)</f>
        <v>28.23</v>
      </c>
      <c r="G73" s="13">
        <f>SUMIF('2.报价结算清单'!$F$7:$F$582,$A73,'2.报价结算清单'!$L$7:$L$582)</f>
        <v>0</v>
      </c>
      <c r="H73" s="13">
        <f>SUMIF('2.报价结算清单'!$F$7:$F$582,$A73,'2.报价结算清单'!$N$7:$N$582)</f>
        <v>0</v>
      </c>
      <c r="I73" s="15">
        <f>SUMIF('2.报价结算清单'!$F$7:$F$582,A73,'2.报价结算清单'!$P$7:$P$582)</f>
        <v>0</v>
      </c>
    </row>
    <row r="74" ht="13.05" spans="1:9">
      <c r="A74" s="9" t="s">
        <v>454</v>
      </c>
      <c r="B74" s="10"/>
      <c r="C74" s="10" t="s">
        <v>236</v>
      </c>
      <c r="D74" s="11" t="s">
        <v>455</v>
      </c>
      <c r="E74" s="10" t="s">
        <v>335</v>
      </c>
      <c r="F74" s="12">
        <f>VLOOKUP(A74,[1]基准价格!$A:$G,7,0)</f>
        <v>40.63</v>
      </c>
      <c r="G74" s="13">
        <f>SUMIF('2.报价结算清单'!$F$7:$F$582,$A74,'2.报价结算清单'!$L$7:$L$582)</f>
        <v>0</v>
      </c>
      <c r="H74" s="13">
        <f>SUMIF('2.报价结算清单'!$F$7:$F$582,$A74,'2.报价结算清单'!$N$7:$N$582)</f>
        <v>0</v>
      </c>
      <c r="I74" s="15">
        <f>SUMIF('2.报价结算清单'!$F$7:$F$582,A74,'2.报价结算清单'!$P$7:$P$582)</f>
        <v>0</v>
      </c>
    </row>
    <row r="75" ht="13.05" spans="1:9">
      <c r="A75" s="9" t="s">
        <v>456</v>
      </c>
      <c r="B75" s="10"/>
      <c r="C75" s="10" t="s">
        <v>236</v>
      </c>
      <c r="D75" s="11" t="s">
        <v>457</v>
      </c>
      <c r="E75" s="10" t="s">
        <v>335</v>
      </c>
      <c r="F75" s="12">
        <f>VLOOKUP(A75,[1]基准价格!$A:$G,7,0)</f>
        <v>10.6</v>
      </c>
      <c r="G75" s="13">
        <f>SUMIF('2.报价结算清单'!$F$7:$F$582,$A75,'2.报价结算清单'!$L$7:$L$582)</f>
        <v>0</v>
      </c>
      <c r="H75" s="13">
        <f>SUMIF('2.报价结算清单'!$F$7:$F$582,$A75,'2.报价结算清单'!$N$7:$N$582)</f>
        <v>0</v>
      </c>
      <c r="I75" s="15">
        <f>SUMIF('2.报价结算清单'!$F$7:$F$582,A75,'2.报价结算清单'!$P$7:$P$582)</f>
        <v>0</v>
      </c>
    </row>
    <row r="76" ht="13.05" spans="1:9">
      <c r="A76" s="9" t="s">
        <v>458</v>
      </c>
      <c r="B76" s="10"/>
      <c r="C76" s="10" t="s">
        <v>236</v>
      </c>
      <c r="D76" s="11" t="s">
        <v>459</v>
      </c>
      <c r="E76" s="10" t="s">
        <v>335</v>
      </c>
      <c r="F76" s="12">
        <f>VLOOKUP(A76,[1]基准价格!$A:$G,7,0)</f>
        <v>15.9</v>
      </c>
      <c r="G76" s="13">
        <f>SUMIF('2.报价结算清单'!$F$7:$F$582,$A76,'2.报价结算清单'!$L$7:$L$582)</f>
        <v>0</v>
      </c>
      <c r="H76" s="13">
        <f>SUMIF('2.报价结算清单'!$F$7:$F$582,$A76,'2.报价结算清单'!$N$7:$N$582)</f>
        <v>0</v>
      </c>
      <c r="I76" s="15">
        <f>SUMIF('2.报价结算清单'!$F$7:$F$582,A76,'2.报价结算清单'!$P$7:$P$582)</f>
        <v>0</v>
      </c>
    </row>
    <row r="77" ht="13.05" spans="1:9">
      <c r="A77" s="9" t="s">
        <v>460</v>
      </c>
      <c r="B77" s="10"/>
      <c r="C77" s="10" t="s">
        <v>236</v>
      </c>
      <c r="D77" s="11" t="s">
        <v>461</v>
      </c>
      <c r="E77" s="10" t="s">
        <v>335</v>
      </c>
      <c r="F77" s="12">
        <f>VLOOKUP(A77,[1]基准价格!$A:$G,7,0)</f>
        <v>95.4</v>
      </c>
      <c r="G77" s="13">
        <f>SUMIF('2.报价结算清单'!$F$7:$F$582,$A77,'2.报价结算清单'!$L$7:$L$582)</f>
        <v>0</v>
      </c>
      <c r="H77" s="13">
        <f>SUMIF('2.报价结算清单'!$F$7:$F$582,$A77,'2.报价结算清单'!$N$7:$N$582)</f>
        <v>0</v>
      </c>
      <c r="I77" s="15">
        <f>SUMIF('2.报价结算清单'!$F$7:$F$582,A77,'2.报价结算清单'!$P$7:$P$582)</f>
        <v>0</v>
      </c>
    </row>
    <row r="78" ht="13.05" spans="1:9">
      <c r="A78" s="9" t="s">
        <v>462</v>
      </c>
      <c r="B78" s="10"/>
      <c r="C78" s="10" t="s">
        <v>236</v>
      </c>
      <c r="D78" s="11" t="s">
        <v>463</v>
      </c>
      <c r="E78" s="10" t="s">
        <v>335</v>
      </c>
      <c r="F78" s="12">
        <f>VLOOKUP(A78,[1]基准价格!$A:$G,7,0)</f>
        <v>95.4</v>
      </c>
      <c r="G78" s="13">
        <f>SUMIF('2.报价结算清单'!$F$7:$F$582,$A78,'2.报价结算清单'!$L$7:$L$582)</f>
        <v>0</v>
      </c>
      <c r="H78" s="13">
        <f>SUMIF('2.报价结算清单'!$F$7:$F$582,$A78,'2.报价结算清单'!$N$7:$N$582)</f>
        <v>0</v>
      </c>
      <c r="I78" s="15">
        <f>SUMIF('2.报价结算清单'!$F$7:$F$582,A78,'2.报价结算清单'!$P$7:$P$582)</f>
        <v>0</v>
      </c>
    </row>
    <row r="79" ht="13.05" spans="1:9">
      <c r="A79" s="9" t="s">
        <v>464</v>
      </c>
      <c r="B79" s="10"/>
      <c r="C79" s="10" t="s">
        <v>236</v>
      </c>
      <c r="D79" s="11" t="s">
        <v>465</v>
      </c>
      <c r="E79" s="10" t="s">
        <v>335</v>
      </c>
      <c r="F79" s="12">
        <f>VLOOKUP(A79,[1]基准价格!$A:$G,7,0)</f>
        <v>106</v>
      </c>
      <c r="G79" s="13">
        <f>SUMIF('2.报价结算清单'!$F$7:$F$582,$A79,'2.报价结算清单'!$L$7:$L$582)</f>
        <v>0</v>
      </c>
      <c r="H79" s="13">
        <f>SUMIF('2.报价结算清单'!$F$7:$F$582,$A79,'2.报价结算清单'!$N$7:$N$582)</f>
        <v>0</v>
      </c>
      <c r="I79" s="15">
        <f>SUMIF('2.报价结算清单'!$F$7:$F$582,A79,'2.报价结算清单'!$P$7:$P$582)</f>
        <v>0</v>
      </c>
    </row>
    <row r="80" ht="13.05" spans="1:9">
      <c r="A80" s="9" t="s">
        <v>466</v>
      </c>
      <c r="B80" s="10"/>
      <c r="C80" s="10" t="s">
        <v>236</v>
      </c>
      <c r="D80" s="11" t="s">
        <v>467</v>
      </c>
      <c r="E80" s="10" t="s">
        <v>335</v>
      </c>
      <c r="F80" s="12">
        <f>VLOOKUP(A80,[1]基准价格!$A:$G,7,0)</f>
        <v>107.06</v>
      </c>
      <c r="G80" s="13">
        <f>SUMIF('2.报价结算清单'!$F$7:$F$582,$A80,'2.报价结算清单'!$L$7:$L$582)</f>
        <v>0</v>
      </c>
      <c r="H80" s="13">
        <f>SUMIF('2.报价结算清单'!$F$7:$F$582,$A80,'2.报价结算清单'!$N$7:$N$582)</f>
        <v>0</v>
      </c>
      <c r="I80" s="15">
        <f>SUMIF('2.报价结算清单'!$F$7:$F$582,A80,'2.报价结算清单'!$P$7:$P$582)</f>
        <v>0</v>
      </c>
    </row>
    <row r="81" ht="13.05" spans="1:9">
      <c r="A81" s="9" t="s">
        <v>468</v>
      </c>
      <c r="B81" s="10"/>
      <c r="C81" s="10" t="s">
        <v>236</v>
      </c>
      <c r="D81" s="11" t="s">
        <v>469</v>
      </c>
      <c r="E81" s="10" t="s">
        <v>335</v>
      </c>
      <c r="F81" s="12">
        <f>VLOOKUP(A81,[1]基准价格!$A:$G,7,0)</f>
        <v>169.6</v>
      </c>
      <c r="G81" s="13">
        <f>SUMIF('2.报价结算清单'!$F$7:$F$582,$A81,'2.报价结算清单'!$L$7:$L$582)</f>
        <v>0</v>
      </c>
      <c r="H81" s="13">
        <f>SUMIF('2.报价结算清单'!$F$7:$F$582,$A81,'2.报价结算清单'!$N$7:$N$582)</f>
        <v>0</v>
      </c>
      <c r="I81" s="15">
        <f>SUMIF('2.报价结算清单'!$F$7:$F$582,A81,'2.报价结算清单'!$P$7:$P$582)</f>
        <v>0</v>
      </c>
    </row>
    <row r="82" ht="13.05" spans="1:9">
      <c r="A82" s="9" t="s">
        <v>470</v>
      </c>
      <c r="B82" s="10"/>
      <c r="C82" s="10" t="s">
        <v>236</v>
      </c>
      <c r="D82" s="11" t="s">
        <v>471</v>
      </c>
      <c r="E82" s="10" t="s">
        <v>335</v>
      </c>
      <c r="F82" s="12">
        <f>VLOOKUP(A82,[1]基准价格!$A:$G,7,0)</f>
        <v>144.61</v>
      </c>
      <c r="G82" s="13">
        <f>SUMIF('2.报价结算清单'!$F$7:$F$582,$A82,'2.报价结算清单'!$L$7:$L$582)</f>
        <v>0</v>
      </c>
      <c r="H82" s="13">
        <f>SUMIF('2.报价结算清单'!$F$7:$F$582,$A82,'2.报价结算清单'!$N$7:$N$582)</f>
        <v>0</v>
      </c>
      <c r="I82" s="15">
        <f>SUMIF('2.报价结算清单'!$F$7:$F$582,A82,'2.报价结算清单'!$P$7:$P$582)</f>
        <v>0</v>
      </c>
    </row>
    <row r="83" ht="13.05" spans="1:9">
      <c r="A83" s="9" t="s">
        <v>472</v>
      </c>
      <c r="B83" s="10"/>
      <c r="C83" s="10" t="s">
        <v>236</v>
      </c>
      <c r="D83" s="11" t="s">
        <v>473</v>
      </c>
      <c r="E83" s="10" t="s">
        <v>335</v>
      </c>
      <c r="F83" s="12">
        <f>VLOOKUP(A83,[1]基准价格!$A:$G,7,0)</f>
        <v>196.57</v>
      </c>
      <c r="G83" s="13">
        <f>SUMIF('2.报价结算清单'!$F$7:$F$582,$A83,'2.报价结算清单'!$L$7:$L$582)</f>
        <v>0</v>
      </c>
      <c r="H83" s="13">
        <f>SUMIF('2.报价结算清单'!$F$7:$F$582,$A83,'2.报价结算清单'!$N$7:$N$582)</f>
        <v>0</v>
      </c>
      <c r="I83" s="15">
        <f>SUMIF('2.报价结算清单'!$F$7:$F$582,A83,'2.报价结算清单'!$P$7:$P$582)</f>
        <v>0</v>
      </c>
    </row>
    <row r="84" ht="13.05" spans="1:9">
      <c r="A84" s="9" t="s">
        <v>474</v>
      </c>
      <c r="B84" s="10"/>
      <c r="C84" s="10" t="s">
        <v>236</v>
      </c>
      <c r="D84" s="11" t="s">
        <v>475</v>
      </c>
      <c r="E84" s="10" t="s">
        <v>359</v>
      </c>
      <c r="F84" s="12">
        <f>VLOOKUP(A84,[1]基准价格!$A:$G,7,0)</f>
        <v>106</v>
      </c>
      <c r="G84" s="13">
        <f>SUMIF('2.报价结算清单'!$F$7:$F$582,$A84,'2.报价结算清单'!$L$7:$L$582)</f>
        <v>0</v>
      </c>
      <c r="H84" s="13">
        <f>SUMIF('2.报价结算清单'!$F$7:$F$582,$A84,'2.报价结算清单'!$N$7:$N$582)</f>
        <v>0</v>
      </c>
      <c r="I84" s="15">
        <f>SUMIF('2.报价结算清单'!$F$7:$F$582,A84,'2.报价结算清单'!$P$7:$P$582)</f>
        <v>0</v>
      </c>
    </row>
    <row r="85" ht="13.05" spans="1:9">
      <c r="A85" s="9" t="s">
        <v>476</v>
      </c>
      <c r="B85" s="10"/>
      <c r="C85" s="10" t="s">
        <v>236</v>
      </c>
      <c r="D85" s="11" t="s">
        <v>477</v>
      </c>
      <c r="E85" s="10" t="s">
        <v>359</v>
      </c>
      <c r="F85" s="12">
        <f>VLOOKUP(A85,[1]基准价格!$A:$G,7,0)</f>
        <v>122.581818181818</v>
      </c>
      <c r="G85" s="13">
        <f>SUMIF('2.报价结算清单'!$F$7:$F$582,$A85,'2.报价结算清单'!$L$7:$L$582)</f>
        <v>0</v>
      </c>
      <c r="H85" s="13">
        <f>SUMIF('2.报价结算清单'!$F$7:$F$582,$A85,'2.报价结算清单'!$N$7:$N$582)</f>
        <v>0</v>
      </c>
      <c r="I85" s="15">
        <f>SUMIF('2.报价结算清单'!$F$7:$F$582,A85,'2.报价结算清单'!$P$7:$P$582)</f>
        <v>0</v>
      </c>
    </row>
    <row r="86" ht="13.05" spans="1:9">
      <c r="A86" s="9" t="s">
        <v>478</v>
      </c>
      <c r="B86" s="10"/>
      <c r="C86" s="10" t="s">
        <v>236</v>
      </c>
      <c r="D86" s="11" t="s">
        <v>479</v>
      </c>
      <c r="E86" s="10" t="s">
        <v>359</v>
      </c>
      <c r="F86" s="12">
        <f>VLOOKUP(A86,[1]基准价格!$A:$G,7,0)</f>
        <v>127.2</v>
      </c>
      <c r="G86" s="13">
        <f>SUMIF('2.报价结算清单'!$F$7:$F$582,$A86,'2.报价结算清单'!$L$7:$L$582)</f>
        <v>0</v>
      </c>
      <c r="H86" s="13">
        <f>SUMIF('2.报价结算清单'!$F$7:$F$582,$A86,'2.报价结算清单'!$N$7:$N$582)</f>
        <v>0</v>
      </c>
      <c r="I86" s="15">
        <f>SUMIF('2.报价结算清单'!$F$7:$F$582,A86,'2.报价结算清单'!$P$7:$P$582)</f>
        <v>0</v>
      </c>
    </row>
    <row r="87" ht="13.05" spans="1:9">
      <c r="A87" s="9" t="s">
        <v>480</v>
      </c>
      <c r="B87" s="10"/>
      <c r="C87" s="10" t="s">
        <v>236</v>
      </c>
      <c r="D87" s="11" t="s">
        <v>481</v>
      </c>
      <c r="E87" s="10" t="s">
        <v>359</v>
      </c>
      <c r="F87" s="12">
        <f>VLOOKUP(A87,[1]基准价格!$A:$G,7,0)</f>
        <v>148.4</v>
      </c>
      <c r="G87" s="13">
        <f>SUMIF('2.报价结算清单'!$F$7:$F$582,$A87,'2.报价结算清单'!$L$7:$L$582)</f>
        <v>0</v>
      </c>
      <c r="H87" s="13">
        <f>SUMIF('2.报价结算清单'!$F$7:$F$582,$A87,'2.报价结算清单'!$N$7:$N$582)</f>
        <v>0</v>
      </c>
      <c r="I87" s="15">
        <f>SUMIF('2.报价结算清单'!$F$7:$F$582,A87,'2.报价结算清单'!$P$7:$P$582)</f>
        <v>0</v>
      </c>
    </row>
    <row r="88" ht="13.05" spans="1:9">
      <c r="A88" s="9" t="s">
        <v>482</v>
      </c>
      <c r="B88" s="10"/>
      <c r="C88" s="10" t="s">
        <v>236</v>
      </c>
      <c r="D88" s="11" t="s">
        <v>483</v>
      </c>
      <c r="E88" s="10" t="s">
        <v>359</v>
      </c>
      <c r="F88" s="12">
        <f>VLOOKUP(A88,[1]基准价格!$A:$G,7,0)</f>
        <v>148.4</v>
      </c>
      <c r="G88" s="13">
        <f>SUMIF('2.报价结算清单'!$F$7:$F$582,$A88,'2.报价结算清单'!$L$7:$L$582)</f>
        <v>0</v>
      </c>
      <c r="H88" s="13">
        <f>SUMIF('2.报价结算清单'!$F$7:$F$582,$A88,'2.报价结算清单'!$N$7:$N$582)</f>
        <v>0</v>
      </c>
      <c r="I88" s="15">
        <f>SUMIF('2.报价结算清单'!$F$7:$F$582,A88,'2.报价结算清单'!$P$7:$P$582)</f>
        <v>0</v>
      </c>
    </row>
    <row r="89" ht="13.05" spans="1:9">
      <c r="A89" s="9" t="s">
        <v>484</v>
      </c>
      <c r="B89" s="10"/>
      <c r="C89" s="10" t="s">
        <v>236</v>
      </c>
      <c r="D89" s="11" t="s">
        <v>485</v>
      </c>
      <c r="E89" s="10" t="s">
        <v>335</v>
      </c>
      <c r="F89" s="12">
        <f>VLOOKUP(A89,[1]基准价格!$A:$G,7,0)</f>
        <v>69.82</v>
      </c>
      <c r="G89" s="13">
        <f>SUMIF('2.报价结算清单'!$F$7:$F$582,$A89,'2.报价结算清单'!$L$7:$L$582)</f>
        <v>0</v>
      </c>
      <c r="H89" s="13">
        <f>SUMIF('2.报价结算清单'!$F$7:$F$582,$A89,'2.报价结算清单'!$N$7:$N$582)</f>
        <v>0</v>
      </c>
      <c r="I89" s="15">
        <f>SUMIF('2.报价结算清单'!$F$7:$F$582,A89,'2.报价结算清单'!$P$7:$P$582)</f>
        <v>0</v>
      </c>
    </row>
    <row r="90" ht="13.05" spans="1:9">
      <c r="A90" s="9" t="s">
        <v>486</v>
      </c>
      <c r="B90" s="10"/>
      <c r="C90" s="10" t="s">
        <v>236</v>
      </c>
      <c r="D90" s="11" t="s">
        <v>487</v>
      </c>
      <c r="E90" s="10" t="s">
        <v>335</v>
      </c>
      <c r="F90" s="12">
        <f>VLOOKUP(A90,[1]基准价格!$A:$G,7,0)</f>
        <v>106</v>
      </c>
      <c r="G90" s="13">
        <f>SUMIF('2.报价结算清单'!$F$7:$F$582,$A90,'2.报价结算清单'!$L$7:$L$582)</f>
        <v>0</v>
      </c>
      <c r="H90" s="13">
        <f>SUMIF('2.报价结算清单'!$F$7:$F$582,$A90,'2.报价结算清单'!$N$7:$N$582)</f>
        <v>0</v>
      </c>
      <c r="I90" s="15">
        <f>SUMIF('2.报价结算清单'!$F$7:$F$582,A90,'2.报价结算清单'!$P$7:$P$582)</f>
        <v>0</v>
      </c>
    </row>
    <row r="91" ht="13.05" spans="1:9">
      <c r="A91" s="9" t="s">
        <v>488</v>
      </c>
      <c r="B91" s="10"/>
      <c r="C91" s="10" t="s">
        <v>236</v>
      </c>
      <c r="D91" s="11" t="s">
        <v>489</v>
      </c>
      <c r="E91" s="10" t="s">
        <v>335</v>
      </c>
      <c r="F91" s="12">
        <f>VLOOKUP(A91,[1]基准价格!$A:$G,7,0)</f>
        <v>137.8</v>
      </c>
      <c r="G91" s="13">
        <f>SUMIF('2.报价结算清单'!$F$7:$F$582,$A91,'2.报价结算清单'!$L$7:$L$582)</f>
        <v>0</v>
      </c>
      <c r="H91" s="13">
        <f>SUMIF('2.报价结算清单'!$F$7:$F$582,$A91,'2.报价结算清单'!$N$7:$N$582)</f>
        <v>0</v>
      </c>
      <c r="I91" s="15">
        <f>SUMIF('2.报价结算清单'!$F$7:$F$582,A91,'2.报价结算清单'!$P$7:$P$582)</f>
        <v>0</v>
      </c>
    </row>
    <row r="92" ht="13.05" spans="1:9">
      <c r="A92" s="9" t="s">
        <v>490</v>
      </c>
      <c r="B92" s="10"/>
      <c r="C92" s="10" t="s">
        <v>236</v>
      </c>
      <c r="D92" s="11" t="s">
        <v>491</v>
      </c>
      <c r="E92" s="10" t="s">
        <v>335</v>
      </c>
      <c r="F92" s="12">
        <f>VLOOKUP(A92,[1]基准价格!$A:$G,7,0)</f>
        <v>63.6</v>
      </c>
      <c r="G92" s="13">
        <f>SUMIF('2.报价结算清单'!$F$7:$F$582,$A92,'2.报价结算清单'!$L$7:$L$582)</f>
        <v>0</v>
      </c>
      <c r="H92" s="13">
        <f>SUMIF('2.报价结算清单'!$F$7:$F$582,$A92,'2.报价结算清单'!$N$7:$N$582)</f>
        <v>0</v>
      </c>
      <c r="I92" s="15">
        <f>SUMIF('2.报价结算清单'!$F$7:$F$582,A92,'2.报价结算清单'!$P$7:$P$582)</f>
        <v>0</v>
      </c>
    </row>
    <row r="93" ht="13.05" spans="1:9">
      <c r="A93" s="9" t="s">
        <v>492</v>
      </c>
      <c r="B93" s="10"/>
      <c r="C93" s="10" t="s">
        <v>236</v>
      </c>
      <c r="D93" s="11" t="s">
        <v>493</v>
      </c>
      <c r="E93" s="10" t="s">
        <v>335</v>
      </c>
      <c r="F93" s="12">
        <f>VLOOKUP(A93,[1]基准价格!$A:$G,7,0)</f>
        <v>63.6</v>
      </c>
      <c r="G93" s="13">
        <f>SUMIF('2.报价结算清单'!$F$7:$F$582,$A93,'2.报价结算清单'!$L$7:$L$582)</f>
        <v>0</v>
      </c>
      <c r="H93" s="13">
        <f>SUMIF('2.报价结算清单'!$F$7:$F$582,$A93,'2.报价结算清单'!$N$7:$N$582)</f>
        <v>0</v>
      </c>
      <c r="I93" s="15">
        <f>SUMIF('2.报价结算清单'!$F$7:$F$582,A93,'2.报价结算清单'!$P$7:$P$582)</f>
        <v>0</v>
      </c>
    </row>
    <row r="94" ht="13.05" spans="1:9">
      <c r="A94" s="9" t="s">
        <v>494</v>
      </c>
      <c r="B94" s="10"/>
      <c r="C94" s="10" t="s">
        <v>236</v>
      </c>
      <c r="D94" s="11" t="s">
        <v>495</v>
      </c>
      <c r="E94" s="10" t="s">
        <v>335</v>
      </c>
      <c r="F94" s="12">
        <f>VLOOKUP(A94,[1]基准价格!$A:$G,7,0)</f>
        <v>84.8</v>
      </c>
      <c r="G94" s="13">
        <f>SUMIF('2.报价结算清单'!$F$7:$F$582,$A94,'2.报价结算清单'!$L$7:$L$582)</f>
        <v>0</v>
      </c>
      <c r="H94" s="13">
        <f>SUMIF('2.报价结算清单'!$F$7:$F$582,$A94,'2.报价结算清单'!$N$7:$N$582)</f>
        <v>0</v>
      </c>
      <c r="I94" s="15">
        <f>SUMIF('2.报价结算清单'!$F$7:$F$582,A94,'2.报价结算清单'!$P$7:$P$582)</f>
        <v>0</v>
      </c>
    </row>
    <row r="95" ht="13.05" spans="1:9">
      <c r="A95" s="9" t="s">
        <v>496</v>
      </c>
      <c r="B95" s="10"/>
      <c r="C95" s="10" t="s">
        <v>236</v>
      </c>
      <c r="D95" s="11" t="s">
        <v>497</v>
      </c>
      <c r="E95" s="10" t="s">
        <v>335</v>
      </c>
      <c r="F95" s="12">
        <f>VLOOKUP(A95,[1]基准价格!$A:$G,7,0)</f>
        <v>212</v>
      </c>
      <c r="G95" s="13">
        <f>SUMIF('2.报价结算清单'!$F$7:$F$582,$A95,'2.报价结算清单'!$L$7:$L$582)</f>
        <v>0</v>
      </c>
      <c r="H95" s="13">
        <f>SUMIF('2.报价结算清单'!$F$7:$F$582,$A95,'2.报价结算清单'!$N$7:$N$582)</f>
        <v>0</v>
      </c>
      <c r="I95" s="15">
        <f>SUMIF('2.报价结算清单'!$F$7:$F$582,A95,'2.报价结算清单'!$P$7:$P$582)</f>
        <v>0</v>
      </c>
    </row>
    <row r="96" ht="26.1" spans="1:9">
      <c r="A96" s="9" t="s">
        <v>498</v>
      </c>
      <c r="B96" s="10"/>
      <c r="C96" s="10" t="s">
        <v>236</v>
      </c>
      <c r="D96" s="11" t="s">
        <v>499</v>
      </c>
      <c r="E96" s="10" t="s">
        <v>335</v>
      </c>
      <c r="F96" s="12">
        <f>VLOOKUP(A96,[1]基准价格!$A:$G,7,0)</f>
        <v>79.5</v>
      </c>
      <c r="G96" s="13">
        <f>SUMIF('2.报价结算清单'!$F$7:$F$582,$A96,'2.报价结算清单'!$L$7:$L$582)</f>
        <v>0</v>
      </c>
      <c r="H96" s="13">
        <f>SUMIF('2.报价结算清单'!$F$7:$F$582,$A96,'2.报价结算清单'!$N$7:$N$582)</f>
        <v>0</v>
      </c>
      <c r="I96" s="15">
        <f>SUMIF('2.报价结算清单'!$F$7:$F$582,A96,'2.报价结算清单'!$P$7:$P$582)</f>
        <v>0</v>
      </c>
    </row>
    <row r="97" ht="13.05" spans="1:9">
      <c r="A97" s="9" t="s">
        <v>500</v>
      </c>
      <c r="B97" s="10"/>
      <c r="C97" s="10" t="s">
        <v>236</v>
      </c>
      <c r="D97" s="11" t="s">
        <v>501</v>
      </c>
      <c r="E97" s="10" t="s">
        <v>335</v>
      </c>
      <c r="F97" s="12">
        <f>VLOOKUP(A97,[1]基准价格!$A:$G,7,0)</f>
        <v>120</v>
      </c>
      <c r="G97" s="13">
        <f>SUMIF('2.报价结算清单'!$F$7:$F$582,$A97,'2.报价结算清单'!$L$7:$L$582)</f>
        <v>0</v>
      </c>
      <c r="H97" s="13">
        <f>SUMIF('2.报价结算清单'!$F$7:$F$582,$A97,'2.报价结算清单'!$N$7:$N$582)</f>
        <v>0</v>
      </c>
      <c r="I97" s="15">
        <f>SUMIF('2.报价结算清单'!$F$7:$F$582,A97,'2.报价结算清单'!$P$7:$P$582)</f>
        <v>0</v>
      </c>
    </row>
    <row r="98" ht="13.05" spans="1:9">
      <c r="A98" s="9" t="s">
        <v>502</v>
      </c>
      <c r="B98" s="10"/>
      <c r="C98" s="10" t="s">
        <v>236</v>
      </c>
      <c r="D98" s="11" t="s">
        <v>503</v>
      </c>
      <c r="E98" s="10" t="s">
        <v>359</v>
      </c>
      <c r="F98" s="12">
        <f>VLOOKUP(A98,[1]基准价格!$A:$G,7,0)</f>
        <v>50</v>
      </c>
      <c r="G98" s="13">
        <f>SUMIF('2.报价结算清单'!$F$7:$F$582,$A98,'2.报价结算清单'!$L$7:$L$582)</f>
        <v>0</v>
      </c>
      <c r="H98" s="13">
        <f>SUMIF('2.报价结算清单'!$F$7:$F$582,$A98,'2.报价结算清单'!$N$7:$N$582)</f>
        <v>0</v>
      </c>
      <c r="I98" s="15">
        <f>SUMIF('2.报价结算清单'!$F$7:$F$582,A98,'2.报价结算清单'!$P$7:$P$582)</f>
        <v>0</v>
      </c>
    </row>
    <row r="99" ht="26.1" spans="1:9">
      <c r="A99" s="9" t="s">
        <v>504</v>
      </c>
      <c r="B99" s="10"/>
      <c r="C99" s="10" t="s">
        <v>236</v>
      </c>
      <c r="D99" s="11" t="s">
        <v>505</v>
      </c>
      <c r="E99" s="10" t="s">
        <v>359</v>
      </c>
      <c r="F99" s="12">
        <f>VLOOKUP(A99,[1]基准价格!$A:$G,7,0)</f>
        <v>106</v>
      </c>
      <c r="G99" s="13">
        <f>SUMIF('2.报价结算清单'!$F$7:$F$582,$A99,'2.报价结算清单'!$L$7:$L$582)</f>
        <v>0</v>
      </c>
      <c r="H99" s="13">
        <f>SUMIF('2.报价结算清单'!$F$7:$F$582,$A99,'2.报价结算清单'!$N$7:$N$582)</f>
        <v>0</v>
      </c>
      <c r="I99" s="15">
        <f>SUMIF('2.报价结算清单'!$F$7:$F$582,A99,'2.报价结算清单'!$P$7:$P$582)</f>
        <v>0</v>
      </c>
    </row>
    <row r="100" ht="26.1" spans="1:9">
      <c r="A100" s="9" t="s">
        <v>506</v>
      </c>
      <c r="B100" s="10"/>
      <c r="C100" s="10" t="s">
        <v>236</v>
      </c>
      <c r="D100" s="11" t="s">
        <v>507</v>
      </c>
      <c r="E100" s="10" t="s">
        <v>359</v>
      </c>
      <c r="F100" s="12">
        <f>VLOOKUP(A100,[1]基准价格!$A:$G,7,0)</f>
        <v>149</v>
      </c>
      <c r="G100" s="13">
        <f>SUMIF('2.报价结算清单'!$F$7:$F$582,$A100,'2.报价结算清单'!$L$7:$L$582)</f>
        <v>0</v>
      </c>
      <c r="H100" s="13">
        <f>SUMIF('2.报价结算清单'!$F$7:$F$582,$A100,'2.报价结算清单'!$N$7:$N$582)</f>
        <v>0</v>
      </c>
      <c r="I100" s="15">
        <f>SUMIF('2.报价结算清单'!$F$7:$F$582,A100,'2.报价结算清单'!$P$7:$P$582)</f>
        <v>0</v>
      </c>
    </row>
    <row r="101" ht="26.1" spans="1:9">
      <c r="A101" s="9" t="s">
        <v>508</v>
      </c>
      <c r="B101" s="10"/>
      <c r="C101" s="10" t="s">
        <v>236</v>
      </c>
      <c r="D101" s="11" t="s">
        <v>509</v>
      </c>
      <c r="E101" s="10" t="s">
        <v>359</v>
      </c>
      <c r="F101" s="12">
        <f>VLOOKUP(A101,[1]基准价格!$A:$G,7,0)</f>
        <v>159</v>
      </c>
      <c r="G101" s="13">
        <f>SUMIF('2.报价结算清单'!$F$7:$F$582,$A101,'2.报价结算清单'!$L$7:$L$582)</f>
        <v>0</v>
      </c>
      <c r="H101" s="13">
        <f>SUMIF('2.报价结算清单'!$F$7:$F$582,$A101,'2.报价结算清单'!$N$7:$N$582)</f>
        <v>0</v>
      </c>
      <c r="I101" s="15">
        <f>SUMIF('2.报价结算清单'!$F$7:$F$582,A101,'2.报价结算清单'!$P$7:$P$582)</f>
        <v>0</v>
      </c>
    </row>
    <row r="102" ht="13.05" spans="1:9">
      <c r="A102" s="9" t="s">
        <v>510</v>
      </c>
      <c r="B102" s="10"/>
      <c r="C102" s="10" t="s">
        <v>236</v>
      </c>
      <c r="D102" s="11" t="s">
        <v>511</v>
      </c>
      <c r="E102" s="10" t="s">
        <v>359</v>
      </c>
      <c r="F102" s="12">
        <f>VLOOKUP(A102,[1]基准价格!$A:$G,7,0)</f>
        <v>31</v>
      </c>
      <c r="G102" s="13">
        <f>SUMIF('2.报价结算清单'!$F$7:$F$582,$A102,'2.报价结算清单'!$L$7:$L$582)</f>
        <v>0</v>
      </c>
      <c r="H102" s="13">
        <f>SUMIF('2.报价结算清单'!$F$7:$F$582,$A102,'2.报价结算清单'!$N$7:$N$582)</f>
        <v>0</v>
      </c>
      <c r="I102" s="15">
        <f>SUMIF('2.报价结算清单'!$F$7:$F$582,A102,'2.报价结算清单'!$P$7:$P$582)</f>
        <v>0</v>
      </c>
    </row>
    <row r="103" ht="13.05" spans="1:9">
      <c r="A103" s="9" t="s">
        <v>512</v>
      </c>
      <c r="B103" s="10"/>
      <c r="C103" s="10" t="s">
        <v>236</v>
      </c>
      <c r="D103" s="11" t="s">
        <v>513</v>
      </c>
      <c r="E103" s="10" t="s">
        <v>359</v>
      </c>
      <c r="F103" s="12">
        <f>VLOOKUP(A103,[1]基准价格!$A:$G,7,0)</f>
        <v>31</v>
      </c>
      <c r="G103" s="13">
        <f>SUMIF('2.报价结算清单'!$F$7:$F$582,$A103,'2.报价结算清单'!$L$7:$L$582)</f>
        <v>0</v>
      </c>
      <c r="H103" s="13">
        <f>SUMIF('2.报价结算清单'!$F$7:$F$582,$A103,'2.报价结算清单'!$N$7:$N$582)</f>
        <v>0</v>
      </c>
      <c r="I103" s="15">
        <f>SUMIF('2.报价结算清单'!$F$7:$F$582,A103,'2.报价结算清单'!$P$7:$P$582)</f>
        <v>0</v>
      </c>
    </row>
    <row r="104" ht="26.1" spans="1:9">
      <c r="A104" s="9" t="s">
        <v>514</v>
      </c>
      <c r="B104" s="10"/>
      <c r="C104" s="10" t="s">
        <v>236</v>
      </c>
      <c r="D104" s="11" t="s">
        <v>515</v>
      </c>
      <c r="E104" s="10" t="s">
        <v>516</v>
      </c>
      <c r="F104" s="12">
        <f>VLOOKUP(A104,[1]基准价格!$A:$G,7,0)</f>
        <v>2120</v>
      </c>
      <c r="G104" s="13">
        <f>SUMIF('2.报价结算清单'!$F$7:$F$582,$A104,'2.报价结算清单'!$L$7:$L$582)</f>
        <v>0</v>
      </c>
      <c r="H104" s="13">
        <f>SUMIF('2.报价结算清单'!$F$7:$F$582,$A104,'2.报价结算清单'!$N$7:$N$582)</f>
        <v>0</v>
      </c>
      <c r="I104" s="15">
        <f>SUMIF('2.报价结算清单'!$F$7:$F$582,A104,'2.报价结算清单'!$P$7:$P$582)</f>
        <v>0</v>
      </c>
    </row>
    <row r="105" ht="13.05" spans="1:9">
      <c r="A105" s="9" t="s">
        <v>517</v>
      </c>
      <c r="B105" s="10"/>
      <c r="C105" s="10" t="s">
        <v>236</v>
      </c>
      <c r="D105" s="11" t="s">
        <v>518</v>
      </c>
      <c r="E105" s="10" t="s">
        <v>516</v>
      </c>
      <c r="F105" s="12">
        <f>VLOOKUP(A105,[1]基准价格!$A:$G,7,0)</f>
        <v>3710</v>
      </c>
      <c r="G105" s="13">
        <f>SUMIF('2.报价结算清单'!$F$7:$F$582,$A105,'2.报价结算清单'!$L$7:$L$582)</f>
        <v>0</v>
      </c>
      <c r="H105" s="13">
        <f>SUMIF('2.报价结算清单'!$F$7:$F$582,$A105,'2.报价结算清单'!$N$7:$N$582)</f>
        <v>0</v>
      </c>
      <c r="I105" s="15">
        <f>SUMIF('2.报价结算清单'!$F$7:$F$582,A105,'2.报价结算清单'!$P$7:$P$582)</f>
        <v>0</v>
      </c>
    </row>
    <row r="106" ht="13.05" spans="1:9">
      <c r="A106" s="9" t="s">
        <v>519</v>
      </c>
      <c r="B106" s="10"/>
      <c r="C106" s="10" t="s">
        <v>236</v>
      </c>
      <c r="D106" s="11" t="s">
        <v>520</v>
      </c>
      <c r="E106" s="10" t="s">
        <v>521</v>
      </c>
      <c r="F106" s="12">
        <f>VLOOKUP(A106,[1]基准价格!$A:$G,7,0)</f>
        <v>137.8</v>
      </c>
      <c r="G106" s="13">
        <f>SUMIF('2.报价结算清单'!$F$7:$F$582,$A106,'2.报价结算清单'!$L$7:$L$582)</f>
        <v>0</v>
      </c>
      <c r="H106" s="13">
        <f>SUMIF('2.报价结算清单'!$F$7:$F$582,$A106,'2.报价结算清单'!$N$7:$N$582)</f>
        <v>0</v>
      </c>
      <c r="I106" s="15">
        <f>SUMIF('2.报价结算清单'!$F$7:$F$582,A106,'2.报价结算清单'!$P$7:$P$582)</f>
        <v>0</v>
      </c>
    </row>
    <row r="107" ht="13.05" spans="1:9">
      <c r="A107" s="9" t="s">
        <v>522</v>
      </c>
      <c r="B107" s="10"/>
      <c r="C107" s="10" t="s">
        <v>236</v>
      </c>
      <c r="D107" s="11" t="s">
        <v>523</v>
      </c>
      <c r="E107" s="10" t="s">
        <v>433</v>
      </c>
      <c r="F107" s="12">
        <f>VLOOKUP(A107,[1]基准价格!$A:$G,7,0)</f>
        <v>148.4</v>
      </c>
      <c r="G107" s="13">
        <f>SUMIF('2.报价结算清单'!$F$7:$F$582,$A107,'2.报价结算清单'!$L$7:$L$582)</f>
        <v>0</v>
      </c>
      <c r="H107" s="13">
        <f>SUMIF('2.报价结算清单'!$F$7:$F$582,$A107,'2.报价结算清单'!$N$7:$N$582)</f>
        <v>0</v>
      </c>
      <c r="I107" s="15">
        <f>SUMIF('2.报价结算清单'!$F$7:$F$582,A107,'2.报价结算清单'!$P$7:$P$582)</f>
        <v>0</v>
      </c>
    </row>
    <row r="108" ht="13.05" spans="1:9">
      <c r="A108" s="9" t="s">
        <v>524</v>
      </c>
      <c r="B108" s="10"/>
      <c r="C108" s="10" t="s">
        <v>236</v>
      </c>
      <c r="D108" s="11" t="s">
        <v>525</v>
      </c>
      <c r="E108" s="10" t="s">
        <v>433</v>
      </c>
      <c r="F108" s="12">
        <f>VLOOKUP(A108,[1]基准价格!$A:$G,7,0)</f>
        <v>31.8</v>
      </c>
      <c r="G108" s="13">
        <f>SUMIF('2.报价结算清单'!$F$7:$F$582,$A108,'2.报价结算清单'!$L$7:$L$582)</f>
        <v>0</v>
      </c>
      <c r="H108" s="13">
        <f>SUMIF('2.报价结算清单'!$F$7:$F$582,$A108,'2.报价结算清单'!$N$7:$N$582)</f>
        <v>0</v>
      </c>
      <c r="I108" s="15">
        <f>SUMIF('2.报价结算清单'!$F$7:$F$582,A108,'2.报价结算清单'!$P$7:$P$582)</f>
        <v>0</v>
      </c>
    </row>
    <row r="109" ht="13.05" spans="1:9">
      <c r="A109" s="9" t="s">
        <v>526</v>
      </c>
      <c r="B109" s="10"/>
      <c r="C109" s="10" t="s">
        <v>236</v>
      </c>
      <c r="D109" s="11" t="s">
        <v>527</v>
      </c>
      <c r="E109" s="10" t="s">
        <v>335</v>
      </c>
      <c r="F109" s="12">
        <f>VLOOKUP(A109,[1]基准价格!$A:$G,7,0)</f>
        <v>90.1</v>
      </c>
      <c r="G109" s="13">
        <f>SUMIF('2.报价结算清单'!$F$7:$F$582,$A109,'2.报价结算清单'!$L$7:$L$582)</f>
        <v>0</v>
      </c>
      <c r="H109" s="13">
        <f>SUMIF('2.报价结算清单'!$F$7:$F$582,$A109,'2.报价结算清单'!$N$7:$N$582)</f>
        <v>0</v>
      </c>
      <c r="I109" s="15">
        <f>SUMIF('2.报价结算清单'!$F$7:$F$582,A109,'2.报价结算清单'!$P$7:$P$582)</f>
        <v>0</v>
      </c>
    </row>
    <row r="110" ht="13.05" spans="1:9">
      <c r="A110" s="9" t="s">
        <v>528</v>
      </c>
      <c r="B110" s="10"/>
      <c r="C110" s="10" t="s">
        <v>236</v>
      </c>
      <c r="D110" s="11" t="s">
        <v>529</v>
      </c>
      <c r="E110" s="10" t="s">
        <v>335</v>
      </c>
      <c r="F110" s="12">
        <f>VLOOKUP(A110,[1]基准价格!$A:$G,7,0)</f>
        <v>106</v>
      </c>
      <c r="G110" s="13">
        <f>SUMIF('2.报价结算清单'!$F$7:$F$582,$A110,'2.报价结算清单'!$L$7:$L$582)</f>
        <v>0</v>
      </c>
      <c r="H110" s="13">
        <f>SUMIF('2.报价结算清单'!$F$7:$F$582,$A110,'2.报价结算清单'!$N$7:$N$582)</f>
        <v>0</v>
      </c>
      <c r="I110" s="15">
        <f>SUMIF('2.报价结算清单'!$F$7:$F$582,A110,'2.报价结算清单'!$P$7:$P$582)</f>
        <v>0</v>
      </c>
    </row>
    <row r="111" ht="13.05" spans="1:9">
      <c r="A111" s="9" t="s">
        <v>530</v>
      </c>
      <c r="B111" s="10"/>
      <c r="C111" s="10" t="s">
        <v>236</v>
      </c>
      <c r="D111" s="11" t="s">
        <v>531</v>
      </c>
      <c r="E111" s="10" t="s">
        <v>335</v>
      </c>
      <c r="F111" s="12">
        <f>VLOOKUP(A111,[1]基准价格!$A:$G,7,0)</f>
        <v>190.8</v>
      </c>
      <c r="G111" s="13">
        <f>SUMIF('2.报价结算清单'!$F$7:$F$582,$A111,'2.报价结算清单'!$L$7:$L$582)</f>
        <v>0</v>
      </c>
      <c r="H111" s="13">
        <f>SUMIF('2.报价结算清单'!$F$7:$F$582,$A111,'2.报价结算清单'!$N$7:$N$582)</f>
        <v>0</v>
      </c>
      <c r="I111" s="15">
        <f>SUMIF('2.报价结算清单'!$F$7:$F$582,A111,'2.报价结算清单'!$P$7:$P$582)</f>
        <v>0</v>
      </c>
    </row>
    <row r="112" ht="13.05" spans="1:9">
      <c r="A112" s="9" t="s">
        <v>532</v>
      </c>
      <c r="B112" s="10"/>
      <c r="C112" s="10" t="s">
        <v>236</v>
      </c>
      <c r="D112" s="11" t="s">
        <v>533</v>
      </c>
      <c r="E112" s="10" t="s">
        <v>335</v>
      </c>
      <c r="F112" s="12">
        <f>VLOOKUP(A112,[1]基准价格!$A:$G,7,0)</f>
        <v>50.88</v>
      </c>
      <c r="G112" s="13">
        <f>SUMIF('2.报价结算清单'!$F$7:$F$582,$A112,'2.报价结算清单'!$L$7:$L$582)</f>
        <v>0</v>
      </c>
      <c r="H112" s="13">
        <f>SUMIF('2.报价结算清单'!$F$7:$F$582,$A112,'2.报价结算清单'!$N$7:$N$582)</f>
        <v>0</v>
      </c>
      <c r="I112" s="15">
        <f>SUMIF('2.报价结算清单'!$F$7:$F$582,A112,'2.报价结算清单'!$P$7:$P$582)</f>
        <v>0</v>
      </c>
    </row>
    <row r="113" ht="13.05" spans="1:9">
      <c r="A113" s="9" t="s">
        <v>534</v>
      </c>
      <c r="B113" s="10"/>
      <c r="C113" s="10" t="s">
        <v>236</v>
      </c>
      <c r="D113" s="11" t="s">
        <v>535</v>
      </c>
      <c r="E113" s="10" t="s">
        <v>335</v>
      </c>
      <c r="F113" s="12">
        <f>VLOOKUP(A113,[1]基准价格!$A:$G,7,0)</f>
        <v>50.88</v>
      </c>
      <c r="G113" s="13">
        <f>SUMIF('2.报价结算清单'!$F$7:$F$582,$A113,'2.报价结算清单'!$L$7:$L$582)</f>
        <v>0</v>
      </c>
      <c r="H113" s="13">
        <f>SUMIF('2.报价结算清单'!$F$7:$F$582,$A113,'2.报价结算清单'!$N$7:$N$582)</f>
        <v>0</v>
      </c>
      <c r="I113" s="15">
        <f>SUMIF('2.报价结算清单'!$F$7:$F$582,A113,'2.报价结算清单'!$P$7:$P$582)</f>
        <v>0</v>
      </c>
    </row>
    <row r="114" ht="13.05" spans="1:9">
      <c r="A114" s="9" t="s">
        <v>536</v>
      </c>
      <c r="B114" s="10"/>
      <c r="C114" s="10" t="s">
        <v>236</v>
      </c>
      <c r="D114" s="11" t="s">
        <v>537</v>
      </c>
      <c r="E114" s="10" t="s">
        <v>335</v>
      </c>
      <c r="F114" s="12">
        <f>VLOOKUP(A114,[1]基准价格!$A:$G,7,0)</f>
        <v>90.1</v>
      </c>
      <c r="G114" s="13">
        <f>SUMIF('2.报价结算清单'!$F$7:$F$582,$A114,'2.报价结算清单'!$L$7:$L$582)</f>
        <v>0</v>
      </c>
      <c r="H114" s="13">
        <f>SUMIF('2.报价结算清单'!$F$7:$F$582,$A114,'2.报价结算清单'!$N$7:$N$582)</f>
        <v>0</v>
      </c>
      <c r="I114" s="15">
        <f>SUMIF('2.报价结算清单'!$F$7:$F$582,A114,'2.报价结算清单'!$P$7:$P$582)</f>
        <v>0</v>
      </c>
    </row>
    <row r="115" ht="13.05" spans="1:9">
      <c r="A115" s="9" t="s">
        <v>538</v>
      </c>
      <c r="B115" s="10"/>
      <c r="C115" s="10" t="s">
        <v>236</v>
      </c>
      <c r="D115" s="11" t="s">
        <v>539</v>
      </c>
      <c r="E115" s="10" t="s">
        <v>335</v>
      </c>
      <c r="F115" s="12">
        <f>VLOOKUP(A115,[1]基准价格!$A:$G,7,0)</f>
        <v>95.4</v>
      </c>
      <c r="G115" s="13">
        <f>SUMIF('2.报价结算清单'!$F$7:$F$582,$A115,'2.报价结算清单'!$L$7:$L$582)</f>
        <v>0</v>
      </c>
      <c r="H115" s="13">
        <f>SUMIF('2.报价结算清单'!$F$7:$F$582,$A115,'2.报价结算清单'!$N$7:$N$582)</f>
        <v>0</v>
      </c>
      <c r="I115" s="15">
        <f>SUMIF('2.报价结算清单'!$F$7:$F$582,A115,'2.报价结算清单'!$P$7:$P$582)</f>
        <v>0</v>
      </c>
    </row>
    <row r="116" ht="13.05" spans="1:9">
      <c r="A116" s="9" t="s">
        <v>540</v>
      </c>
      <c r="B116" s="10"/>
      <c r="C116" s="10" t="s">
        <v>236</v>
      </c>
      <c r="D116" s="11" t="s">
        <v>541</v>
      </c>
      <c r="E116" s="10" t="s">
        <v>335</v>
      </c>
      <c r="F116" s="12">
        <f>VLOOKUP(A116,[1]基准价格!$A:$G,7,0)</f>
        <v>127.2</v>
      </c>
      <c r="G116" s="13">
        <f>SUMIF('2.报价结算清单'!$F$7:$F$582,$A116,'2.报价结算清单'!$L$7:$L$582)</f>
        <v>0</v>
      </c>
      <c r="H116" s="13">
        <f>SUMIF('2.报价结算清单'!$F$7:$F$582,$A116,'2.报价结算清单'!$N$7:$N$582)</f>
        <v>0</v>
      </c>
      <c r="I116" s="15">
        <f>SUMIF('2.报价结算清单'!$F$7:$F$582,A116,'2.报价结算清单'!$P$7:$P$582)</f>
        <v>0</v>
      </c>
    </row>
    <row r="117" ht="13.05" spans="1:9">
      <c r="A117" s="9" t="s">
        <v>542</v>
      </c>
      <c r="B117" s="10"/>
      <c r="C117" s="10" t="s">
        <v>236</v>
      </c>
      <c r="D117" s="11" t="s">
        <v>543</v>
      </c>
      <c r="E117" s="10" t="s">
        <v>335</v>
      </c>
      <c r="F117" s="12">
        <f>VLOOKUP(A117,[1]基准价格!$A:$G,7,0)</f>
        <v>222.6</v>
      </c>
      <c r="G117" s="13">
        <f>SUMIF('2.报价结算清单'!$F$7:$F$582,$A117,'2.报价结算清单'!$L$7:$L$582)</f>
        <v>0</v>
      </c>
      <c r="H117" s="13">
        <f>SUMIF('2.报价结算清单'!$F$7:$F$582,$A117,'2.报价结算清单'!$N$7:$N$582)</f>
        <v>0</v>
      </c>
      <c r="I117" s="15">
        <f>SUMIF('2.报价结算清单'!$F$7:$F$582,A117,'2.报价结算清单'!$P$7:$P$582)</f>
        <v>0</v>
      </c>
    </row>
    <row r="118" ht="13.05" spans="1:9">
      <c r="A118" s="9" t="s">
        <v>544</v>
      </c>
      <c r="B118" s="10"/>
      <c r="C118" s="10" t="s">
        <v>236</v>
      </c>
      <c r="D118" s="11" t="s">
        <v>545</v>
      </c>
      <c r="E118" s="10" t="s">
        <v>335</v>
      </c>
      <c r="F118" s="12">
        <f>VLOOKUP(A118,[1]基准价格!$A:$G,7,0)</f>
        <v>68.9</v>
      </c>
      <c r="G118" s="13">
        <f>SUMIF('2.报价结算清单'!$F$7:$F$582,$A118,'2.报价结算清单'!$L$7:$L$582)</f>
        <v>0</v>
      </c>
      <c r="H118" s="13">
        <f>SUMIF('2.报价结算清单'!$F$7:$F$582,$A118,'2.报价结算清单'!$N$7:$N$582)</f>
        <v>0</v>
      </c>
      <c r="I118" s="15">
        <f>SUMIF('2.报价结算清单'!$F$7:$F$582,A118,'2.报价结算清单'!$P$7:$P$582)</f>
        <v>0</v>
      </c>
    </row>
    <row r="119" ht="13.05" spans="1:9">
      <c r="A119" s="9" t="s">
        <v>546</v>
      </c>
      <c r="B119" s="10"/>
      <c r="C119" s="10" t="s">
        <v>236</v>
      </c>
      <c r="D119" s="11" t="s">
        <v>547</v>
      </c>
      <c r="E119" s="10" t="s">
        <v>433</v>
      </c>
      <c r="F119" s="12">
        <f>VLOOKUP(A119,[1]基准价格!$A:$G,7,0)</f>
        <v>90.1</v>
      </c>
      <c r="G119" s="13">
        <f>SUMIF('2.报价结算清单'!$F$7:$F$582,$A119,'2.报价结算清单'!$L$7:$L$582)</f>
        <v>0</v>
      </c>
      <c r="H119" s="13">
        <f>SUMIF('2.报价结算清单'!$F$7:$F$582,$A119,'2.报价结算清单'!$N$7:$N$582)</f>
        <v>0</v>
      </c>
      <c r="I119" s="15">
        <f>SUMIF('2.报价结算清单'!$F$7:$F$582,A119,'2.报价结算清单'!$P$7:$P$582)</f>
        <v>0</v>
      </c>
    </row>
    <row r="120" ht="13.05" spans="1:9">
      <c r="A120" s="9" t="s">
        <v>548</v>
      </c>
      <c r="B120" s="10"/>
      <c r="C120" s="10" t="s">
        <v>236</v>
      </c>
      <c r="D120" s="11" t="s">
        <v>549</v>
      </c>
      <c r="E120" s="10" t="s">
        <v>433</v>
      </c>
      <c r="F120" s="12">
        <f>VLOOKUP(A120,[1]基准价格!$A:$G,7,0)</f>
        <v>116.6</v>
      </c>
      <c r="G120" s="13">
        <f>SUMIF('2.报价结算清单'!$F$7:$F$582,$A120,'2.报价结算清单'!$L$7:$L$582)</f>
        <v>0</v>
      </c>
      <c r="H120" s="13">
        <f>SUMIF('2.报价结算清单'!$F$7:$F$582,$A120,'2.报价结算清单'!$N$7:$N$582)</f>
        <v>0</v>
      </c>
      <c r="I120" s="15">
        <f>SUMIF('2.报价结算清单'!$F$7:$F$582,A120,'2.报价结算清单'!$P$7:$P$582)</f>
        <v>0</v>
      </c>
    </row>
    <row r="121" ht="13.05" spans="1:9">
      <c r="A121" s="9" t="s">
        <v>550</v>
      </c>
      <c r="B121" s="10"/>
      <c r="C121" s="10" t="s">
        <v>236</v>
      </c>
      <c r="D121" s="11" t="s">
        <v>551</v>
      </c>
      <c r="E121" s="10" t="s">
        <v>433</v>
      </c>
      <c r="F121" s="12">
        <f>VLOOKUP(A121,[1]基准价格!$A:$G,7,0)</f>
        <v>196.1</v>
      </c>
      <c r="G121" s="13">
        <f>SUMIF('2.报价结算清单'!$F$7:$F$582,$A121,'2.报价结算清单'!$L$7:$L$582)</f>
        <v>0</v>
      </c>
      <c r="H121" s="13">
        <f>SUMIF('2.报价结算清单'!$F$7:$F$582,$A121,'2.报价结算清单'!$N$7:$N$582)</f>
        <v>0</v>
      </c>
      <c r="I121" s="15">
        <f>SUMIF('2.报价结算清单'!$F$7:$F$582,A121,'2.报价结算清单'!$P$7:$P$582)</f>
        <v>0</v>
      </c>
    </row>
    <row r="122" ht="13.05" spans="1:9">
      <c r="A122" s="9" t="s">
        <v>552</v>
      </c>
      <c r="B122" s="10"/>
      <c r="C122" s="10" t="s">
        <v>236</v>
      </c>
      <c r="D122" s="11" t="s">
        <v>553</v>
      </c>
      <c r="E122" s="10" t="s">
        <v>433</v>
      </c>
      <c r="F122" s="12">
        <f>VLOOKUP(A122,[1]基准价格!$A:$G,7,0)</f>
        <v>116.6</v>
      </c>
      <c r="G122" s="13">
        <f>SUMIF('2.报价结算清单'!$F$7:$F$582,$A122,'2.报价结算清单'!$L$7:$L$582)</f>
        <v>0</v>
      </c>
      <c r="H122" s="13">
        <f>SUMIF('2.报价结算清单'!$F$7:$F$582,$A122,'2.报价结算清单'!$N$7:$N$582)</f>
        <v>0</v>
      </c>
      <c r="I122" s="15">
        <f>SUMIF('2.报价结算清单'!$F$7:$F$582,A122,'2.报价结算清单'!$P$7:$P$582)</f>
        <v>0</v>
      </c>
    </row>
    <row r="123" ht="13.05" spans="1:9">
      <c r="A123" s="9" t="s">
        <v>554</v>
      </c>
      <c r="B123" s="10"/>
      <c r="C123" s="10" t="s">
        <v>236</v>
      </c>
      <c r="D123" s="11" t="s">
        <v>555</v>
      </c>
      <c r="E123" s="10" t="s">
        <v>433</v>
      </c>
      <c r="F123" s="12">
        <f>VLOOKUP(A123,[1]基准价格!$A:$G,7,0)</f>
        <v>58.3</v>
      </c>
      <c r="G123" s="13">
        <f>SUMIF('2.报价结算清单'!$F$7:$F$582,$A123,'2.报价结算清单'!$L$7:$L$582)</f>
        <v>0</v>
      </c>
      <c r="H123" s="13">
        <f>SUMIF('2.报价结算清单'!$F$7:$F$582,$A123,'2.报价结算清单'!$N$7:$N$582)</f>
        <v>0</v>
      </c>
      <c r="I123" s="15">
        <f>SUMIF('2.报价结算清单'!$F$7:$F$582,A123,'2.报价结算清单'!$P$7:$P$582)</f>
        <v>0</v>
      </c>
    </row>
    <row r="124" ht="13.05" spans="1:9">
      <c r="A124" s="9" t="s">
        <v>556</v>
      </c>
      <c r="B124" s="10"/>
      <c r="C124" s="10" t="s">
        <v>236</v>
      </c>
      <c r="D124" s="11" t="s">
        <v>557</v>
      </c>
      <c r="E124" s="10" t="s">
        <v>433</v>
      </c>
      <c r="F124" s="12">
        <f>VLOOKUP(A124,[1]基准价格!$A:$G,7,0)</f>
        <v>79.5</v>
      </c>
      <c r="G124" s="13">
        <f>SUMIF('2.报价结算清单'!$F$7:$F$582,$A124,'2.报价结算清单'!$L$7:$L$582)</f>
        <v>0</v>
      </c>
      <c r="H124" s="13">
        <f>SUMIF('2.报价结算清单'!$F$7:$F$582,$A124,'2.报价结算清单'!$N$7:$N$582)</f>
        <v>0</v>
      </c>
      <c r="I124" s="15">
        <f>SUMIF('2.报价结算清单'!$F$7:$F$582,A124,'2.报价结算清单'!$P$7:$P$582)</f>
        <v>0</v>
      </c>
    </row>
    <row r="125" ht="13.05" spans="1:9">
      <c r="A125" s="9" t="s">
        <v>558</v>
      </c>
      <c r="B125" s="10"/>
      <c r="C125" s="10" t="s">
        <v>236</v>
      </c>
      <c r="D125" s="11" t="s">
        <v>559</v>
      </c>
      <c r="E125" s="10" t="s">
        <v>433</v>
      </c>
      <c r="F125" s="12">
        <f>VLOOKUP(A125,[1]基准价格!$A:$G,7,0)</f>
        <v>190.8</v>
      </c>
      <c r="G125" s="13">
        <f>SUMIF('2.报价结算清单'!$F$7:$F$582,$A125,'2.报价结算清单'!$L$7:$L$582)</f>
        <v>0</v>
      </c>
      <c r="H125" s="13">
        <f>SUMIF('2.报价结算清单'!$F$7:$F$582,$A125,'2.报价结算清单'!$N$7:$N$582)</f>
        <v>0</v>
      </c>
      <c r="I125" s="15">
        <f>SUMIF('2.报价结算清单'!$F$7:$F$582,A125,'2.报价结算清单'!$P$7:$P$582)</f>
        <v>0</v>
      </c>
    </row>
    <row r="126" ht="13.05" spans="1:9">
      <c r="A126" s="9" t="s">
        <v>560</v>
      </c>
      <c r="B126" s="10"/>
      <c r="C126" s="10" t="s">
        <v>236</v>
      </c>
      <c r="D126" s="11" t="s">
        <v>561</v>
      </c>
      <c r="E126" s="10" t="s">
        <v>433</v>
      </c>
      <c r="F126" s="12">
        <f>VLOOKUP(A126,[1]基准价格!$A:$G,7,0)</f>
        <v>275.6</v>
      </c>
      <c r="G126" s="13">
        <f>SUMIF('2.报价结算清单'!$F$7:$F$582,$A126,'2.报价结算清单'!$L$7:$L$582)</f>
        <v>0</v>
      </c>
      <c r="H126" s="13">
        <f>SUMIF('2.报价结算清单'!$F$7:$F$582,$A126,'2.报价结算清单'!$N$7:$N$582)</f>
        <v>0</v>
      </c>
      <c r="I126" s="15">
        <f>SUMIF('2.报价结算清单'!$F$7:$F$582,A126,'2.报价结算清单'!$P$7:$P$582)</f>
        <v>0</v>
      </c>
    </row>
    <row r="127" ht="13.05" spans="1:9">
      <c r="A127" s="9" t="s">
        <v>562</v>
      </c>
      <c r="B127" s="10"/>
      <c r="C127" s="10" t="s">
        <v>236</v>
      </c>
      <c r="D127" s="11" t="s">
        <v>563</v>
      </c>
      <c r="E127" s="10" t="s">
        <v>433</v>
      </c>
      <c r="F127" s="12">
        <f>VLOOKUP(A127,[1]基准价格!$A:$G,7,0)</f>
        <v>95.4</v>
      </c>
      <c r="G127" s="13">
        <f>SUMIF('2.报价结算清单'!$F$7:$F$582,$A127,'2.报价结算清单'!$L$7:$L$582)</f>
        <v>0</v>
      </c>
      <c r="H127" s="13">
        <f>SUMIF('2.报价结算清单'!$F$7:$F$582,$A127,'2.报价结算清单'!$N$7:$N$582)</f>
        <v>0</v>
      </c>
      <c r="I127" s="15">
        <f>SUMIF('2.报价结算清单'!$F$7:$F$582,A127,'2.报价结算清单'!$P$7:$P$582)</f>
        <v>0</v>
      </c>
    </row>
    <row r="128" ht="13.05" spans="1:9">
      <c r="A128" s="9" t="s">
        <v>564</v>
      </c>
      <c r="B128" s="10"/>
      <c r="C128" s="10" t="s">
        <v>236</v>
      </c>
      <c r="D128" s="11" t="s">
        <v>565</v>
      </c>
      <c r="E128" s="10" t="s">
        <v>335</v>
      </c>
      <c r="F128" s="12">
        <f>VLOOKUP(A128,[1]基准价格!$A:$G,7,0)</f>
        <v>266.67</v>
      </c>
      <c r="G128" s="13">
        <f>SUMIF('2.报价结算清单'!$F$7:$F$582,$A128,'2.报价结算清单'!$L$7:$L$582)</f>
        <v>0</v>
      </c>
      <c r="H128" s="13">
        <f>SUMIF('2.报价结算清单'!$F$7:$F$582,$A128,'2.报价结算清单'!$N$7:$N$582)</f>
        <v>0</v>
      </c>
      <c r="I128" s="15">
        <f>SUMIF('2.报价结算清单'!$F$7:$F$582,A128,'2.报价结算清单'!$P$7:$P$582)</f>
        <v>0</v>
      </c>
    </row>
    <row r="129" ht="13.05" spans="1:9">
      <c r="A129" s="9" t="s">
        <v>566</v>
      </c>
      <c r="B129" s="10"/>
      <c r="C129" s="10" t="s">
        <v>236</v>
      </c>
      <c r="D129" s="11" t="s">
        <v>567</v>
      </c>
      <c r="E129" s="10" t="s">
        <v>433</v>
      </c>
      <c r="F129" s="12">
        <f>VLOOKUP(A129,[1]基准价格!$A:$G,7,0)</f>
        <v>979.44</v>
      </c>
      <c r="G129" s="13">
        <f>SUMIF('2.报价结算清单'!$F$7:$F$582,$A129,'2.报价结算清单'!$L$7:$L$582)</f>
        <v>0</v>
      </c>
      <c r="H129" s="13">
        <f>SUMIF('2.报价结算清单'!$F$7:$F$582,$A129,'2.报价结算清单'!$N$7:$N$582)</f>
        <v>0</v>
      </c>
      <c r="I129" s="15">
        <f>SUMIF('2.报价结算清单'!$F$7:$F$582,A129,'2.报价结算清单'!$P$7:$P$582)</f>
        <v>0</v>
      </c>
    </row>
    <row r="130" ht="13.05" spans="1:9">
      <c r="A130" s="9" t="s">
        <v>568</v>
      </c>
      <c r="B130" s="10"/>
      <c r="C130" s="10" t="s">
        <v>236</v>
      </c>
      <c r="D130" s="11" t="s">
        <v>569</v>
      </c>
      <c r="E130" s="10" t="s">
        <v>433</v>
      </c>
      <c r="F130" s="12">
        <f>VLOOKUP(A130,[1]基准价格!$A:$G,7,0)</f>
        <v>816.2</v>
      </c>
      <c r="G130" s="13">
        <f>SUMIF('2.报价结算清单'!$F$7:$F$582,$A130,'2.报价结算清单'!$L$7:$L$582)</f>
        <v>0</v>
      </c>
      <c r="H130" s="13">
        <f>SUMIF('2.报价结算清单'!$F$7:$F$582,$A130,'2.报价结算清单'!$N$7:$N$582)</f>
        <v>0</v>
      </c>
      <c r="I130" s="15">
        <f>SUMIF('2.报价结算清单'!$F$7:$F$582,A130,'2.报价结算清单'!$P$7:$P$582)</f>
        <v>0</v>
      </c>
    </row>
    <row r="131" ht="13.05" spans="1:9">
      <c r="A131" s="9" t="s">
        <v>570</v>
      </c>
      <c r="B131" s="10"/>
      <c r="C131" s="10" t="s">
        <v>236</v>
      </c>
      <c r="D131" s="11" t="s">
        <v>571</v>
      </c>
      <c r="E131" s="10" t="s">
        <v>433</v>
      </c>
      <c r="F131" s="12">
        <f>VLOOKUP(A131,[1]基准价格!$A:$G,7,0)</f>
        <v>652.96</v>
      </c>
      <c r="G131" s="13">
        <f>SUMIF('2.报价结算清单'!$F$7:$F$582,$A131,'2.报价结算清单'!$L$7:$L$582)</f>
        <v>0</v>
      </c>
      <c r="H131" s="13">
        <f>SUMIF('2.报价结算清单'!$F$7:$F$582,$A131,'2.报价结算清单'!$N$7:$N$582)</f>
        <v>0</v>
      </c>
      <c r="I131" s="15">
        <f>SUMIF('2.报价结算清单'!$F$7:$F$582,A131,'2.报价结算清单'!$P$7:$P$582)</f>
        <v>0</v>
      </c>
    </row>
    <row r="132" ht="13.05" spans="1:9">
      <c r="A132" s="9" t="s">
        <v>572</v>
      </c>
      <c r="B132" s="10"/>
      <c r="C132" s="10" t="s">
        <v>236</v>
      </c>
      <c r="D132" s="11" t="s">
        <v>573</v>
      </c>
      <c r="E132" s="10" t="s">
        <v>433</v>
      </c>
      <c r="F132" s="12">
        <f>VLOOKUP(A132,[1]基准价格!$A:$G,7,0)</f>
        <v>816.2</v>
      </c>
      <c r="G132" s="13">
        <f>SUMIF('2.报价结算清单'!$F$7:$F$582,$A132,'2.报价结算清单'!$L$7:$L$582)</f>
        <v>0</v>
      </c>
      <c r="H132" s="13">
        <f>SUMIF('2.报价结算清单'!$F$7:$F$582,$A132,'2.报价结算清单'!$N$7:$N$582)</f>
        <v>0</v>
      </c>
      <c r="I132" s="15">
        <f>SUMIF('2.报价结算清单'!$F$7:$F$582,A132,'2.报价结算清单'!$P$7:$P$582)</f>
        <v>0</v>
      </c>
    </row>
    <row r="133" ht="13.05" spans="1:9">
      <c r="A133" s="9" t="s">
        <v>574</v>
      </c>
      <c r="B133" s="10"/>
      <c r="C133" s="10" t="s">
        <v>236</v>
      </c>
      <c r="D133" s="11" t="s">
        <v>575</v>
      </c>
      <c r="E133" s="10" t="s">
        <v>433</v>
      </c>
      <c r="F133" s="12">
        <f>VLOOKUP(A133,[1]基准价格!$A:$G,7,0)</f>
        <v>848</v>
      </c>
      <c r="G133" s="13">
        <f>SUMIF('2.报价结算清单'!$F$7:$F$582,$A133,'2.报价结算清单'!$L$7:$L$582)</f>
        <v>0</v>
      </c>
      <c r="H133" s="13">
        <f>SUMIF('2.报价结算清单'!$F$7:$F$582,$A133,'2.报价结算清单'!$N$7:$N$582)</f>
        <v>0</v>
      </c>
      <c r="I133" s="15">
        <f>SUMIF('2.报价结算清单'!$F$7:$F$582,A133,'2.报价结算清单'!$P$7:$P$582)</f>
        <v>0</v>
      </c>
    </row>
    <row r="134" ht="13.05" spans="1:9">
      <c r="A134" s="9" t="s">
        <v>576</v>
      </c>
      <c r="B134" s="10"/>
      <c r="C134" s="10" t="s">
        <v>236</v>
      </c>
      <c r="D134" s="11" t="s">
        <v>577</v>
      </c>
      <c r="E134" s="10" t="s">
        <v>335</v>
      </c>
      <c r="F134" s="12">
        <f>VLOOKUP(A134,[1]基准价格!$A:$G,7,0)</f>
        <v>636</v>
      </c>
      <c r="G134" s="13">
        <f>SUMIF('2.报价结算清单'!$F$7:$F$582,$A134,'2.报价结算清单'!$L$7:$L$582)</f>
        <v>0</v>
      </c>
      <c r="H134" s="13">
        <f>SUMIF('2.报价结算清单'!$F$7:$F$582,$A134,'2.报价结算清单'!$N$7:$N$582)</f>
        <v>0</v>
      </c>
      <c r="I134" s="15">
        <f>SUMIF('2.报价结算清单'!$F$7:$F$582,A134,'2.报价结算清单'!$P$7:$P$582)</f>
        <v>0</v>
      </c>
    </row>
    <row r="135" ht="13.05" spans="1:9">
      <c r="A135" s="9" t="s">
        <v>578</v>
      </c>
      <c r="B135" s="10"/>
      <c r="C135" s="10" t="s">
        <v>236</v>
      </c>
      <c r="D135" s="11" t="s">
        <v>579</v>
      </c>
      <c r="E135" s="10" t="s">
        <v>335</v>
      </c>
      <c r="F135" s="12">
        <f>VLOOKUP(A135,[1]基准价格!$A:$G,7,0)</f>
        <v>848</v>
      </c>
      <c r="G135" s="13">
        <f>SUMIF('2.报价结算清单'!$F$7:$F$582,$A135,'2.报价结算清单'!$L$7:$L$582)</f>
        <v>0</v>
      </c>
      <c r="H135" s="13">
        <f>SUMIF('2.报价结算清单'!$F$7:$F$582,$A135,'2.报价结算清单'!$N$7:$N$582)</f>
        <v>0</v>
      </c>
      <c r="I135" s="15">
        <f>SUMIF('2.报价结算清单'!$F$7:$F$582,A135,'2.报价结算清单'!$P$7:$P$582)</f>
        <v>0</v>
      </c>
    </row>
    <row r="136" ht="13.05" spans="1:9">
      <c r="A136" s="9" t="s">
        <v>580</v>
      </c>
      <c r="B136" s="10"/>
      <c r="C136" s="10" t="s">
        <v>236</v>
      </c>
      <c r="D136" s="11" t="s">
        <v>581</v>
      </c>
      <c r="E136" s="10" t="s">
        <v>433</v>
      </c>
      <c r="F136" s="12">
        <f>VLOOKUP(A136,[1]基准价格!$A:$G,7,0)</f>
        <v>636</v>
      </c>
      <c r="G136" s="13">
        <f>SUMIF('2.报价结算清单'!$F$7:$F$582,$A136,'2.报价结算清单'!$L$7:$L$582)</f>
        <v>0</v>
      </c>
      <c r="H136" s="13">
        <f>SUMIF('2.报价结算清单'!$F$7:$F$582,$A136,'2.报价结算清单'!$N$7:$N$582)</f>
        <v>0</v>
      </c>
      <c r="I136" s="15">
        <f>SUMIF('2.报价结算清单'!$F$7:$F$582,A136,'2.报价结算清单'!$P$7:$P$582)</f>
        <v>0</v>
      </c>
    </row>
    <row r="137" ht="26.1" spans="1:9">
      <c r="A137" s="9" t="s">
        <v>582</v>
      </c>
      <c r="B137" s="10"/>
      <c r="C137" s="10" t="s">
        <v>236</v>
      </c>
      <c r="D137" s="11" t="s">
        <v>583</v>
      </c>
      <c r="E137" s="10" t="s">
        <v>359</v>
      </c>
      <c r="F137" s="12">
        <f>VLOOKUP(A137,[1]基准价格!$A:$G,7,0)</f>
        <v>37</v>
      </c>
      <c r="G137" s="13">
        <f>SUMIF('2.报价结算清单'!$F$7:$F$582,$A137,'2.报价结算清单'!$L$7:$L$582)</f>
        <v>0</v>
      </c>
      <c r="H137" s="13">
        <f>SUMIF('2.报价结算清单'!$F$7:$F$582,$A137,'2.报价结算清单'!$N$7:$N$582)</f>
        <v>0</v>
      </c>
      <c r="I137" s="15">
        <f>SUMIF('2.报价结算清单'!$F$7:$F$582,A137,'2.报价结算清单'!$P$7:$P$582)</f>
        <v>0</v>
      </c>
    </row>
    <row r="138" ht="26.1" spans="1:9">
      <c r="A138" s="9" t="s">
        <v>584</v>
      </c>
      <c r="B138" s="10"/>
      <c r="C138" s="10" t="s">
        <v>236</v>
      </c>
      <c r="D138" s="11" t="s">
        <v>585</v>
      </c>
      <c r="E138" s="10" t="s">
        <v>359</v>
      </c>
      <c r="F138" s="12">
        <f>VLOOKUP(A138,[1]基准价格!$A:$G,7,0)</f>
        <v>53</v>
      </c>
      <c r="G138" s="13">
        <f>SUMIF('2.报价结算清单'!$F$7:$F$582,$A138,'2.报价结算清单'!$L$7:$L$582)</f>
        <v>0</v>
      </c>
      <c r="H138" s="13">
        <f>SUMIF('2.报价结算清单'!$F$7:$F$582,$A138,'2.报价结算清单'!$N$7:$N$582)</f>
        <v>0</v>
      </c>
      <c r="I138" s="15">
        <f>SUMIF('2.报价结算清单'!$F$7:$F$582,A138,'2.报价结算清单'!$P$7:$P$582)</f>
        <v>0</v>
      </c>
    </row>
    <row r="139" ht="13.05" spans="1:9">
      <c r="A139" s="9" t="s">
        <v>586</v>
      </c>
      <c r="B139" s="10"/>
      <c r="C139" s="10" t="s">
        <v>236</v>
      </c>
      <c r="D139" s="11" t="s">
        <v>587</v>
      </c>
      <c r="E139" s="10" t="s">
        <v>359</v>
      </c>
      <c r="F139" s="12">
        <f>VLOOKUP(A139,[1]基准价格!$A:$G,7,0)</f>
        <v>47</v>
      </c>
      <c r="G139" s="13">
        <f>SUMIF('2.报价结算清单'!$F$7:$F$582,$A139,'2.报价结算清单'!$L$7:$L$582)</f>
        <v>0</v>
      </c>
      <c r="H139" s="13">
        <f>SUMIF('2.报价结算清单'!$F$7:$F$582,$A139,'2.报价结算清单'!$N$7:$N$582)</f>
        <v>0</v>
      </c>
      <c r="I139" s="15">
        <f>SUMIF('2.报价结算清单'!$F$7:$F$582,A139,'2.报价结算清单'!$P$7:$P$582)</f>
        <v>0</v>
      </c>
    </row>
    <row r="140" ht="13.05" spans="1:9">
      <c r="A140" s="9" t="s">
        <v>588</v>
      </c>
      <c r="B140" s="10"/>
      <c r="C140" s="10" t="s">
        <v>236</v>
      </c>
      <c r="D140" s="11" t="s">
        <v>589</v>
      </c>
      <c r="E140" s="10" t="s">
        <v>281</v>
      </c>
      <c r="F140" s="12">
        <f>VLOOKUP(A140,[1]基准价格!$A:$G,7,0)</f>
        <v>93.28</v>
      </c>
      <c r="G140" s="13">
        <f>SUMIF('2.报价结算清单'!$F$7:$F$582,$A140,'2.报价结算清单'!$L$7:$L$582)</f>
        <v>0</v>
      </c>
      <c r="H140" s="13">
        <f>SUMIF('2.报价结算清单'!$F$7:$F$582,$A140,'2.报价结算清单'!$N$7:$N$582)</f>
        <v>0</v>
      </c>
      <c r="I140" s="15">
        <f>SUMIF('2.报价结算清单'!$F$7:$F$582,A140,'2.报价结算清单'!$P$7:$P$582)</f>
        <v>0</v>
      </c>
    </row>
    <row r="141" ht="13.05" spans="1:9">
      <c r="A141" s="9" t="s">
        <v>590</v>
      </c>
      <c r="B141" s="10"/>
      <c r="C141" s="10" t="s">
        <v>236</v>
      </c>
      <c r="D141" s="11" t="s">
        <v>591</v>
      </c>
      <c r="E141" s="10" t="s">
        <v>281</v>
      </c>
      <c r="F141" s="12">
        <f>VLOOKUP(A141,[1]基准价格!$A:$G,7,0)</f>
        <v>116.6</v>
      </c>
      <c r="G141" s="13">
        <f>SUMIF('2.报价结算清单'!$F$7:$F$582,$A141,'2.报价结算清单'!$L$7:$L$582)</f>
        <v>0</v>
      </c>
      <c r="H141" s="13">
        <f>SUMIF('2.报价结算清单'!$F$7:$F$582,$A141,'2.报价结算清单'!$N$7:$N$582)</f>
        <v>0</v>
      </c>
      <c r="I141" s="15">
        <f>SUMIF('2.报价结算清单'!$F$7:$F$582,A141,'2.报价结算清单'!$P$7:$P$582)</f>
        <v>0</v>
      </c>
    </row>
    <row r="142" ht="26.1" spans="1:9">
      <c r="A142" s="9" t="s">
        <v>592</v>
      </c>
      <c r="B142" s="10"/>
      <c r="C142" s="10" t="s">
        <v>236</v>
      </c>
      <c r="D142" s="11" t="s">
        <v>593</v>
      </c>
      <c r="E142" s="10" t="s">
        <v>335</v>
      </c>
      <c r="F142" s="12">
        <f>VLOOKUP(A142,[1]基准价格!$A:$G,7,0)</f>
        <v>424</v>
      </c>
      <c r="G142" s="13">
        <f>SUMIF('2.报价结算清单'!$F$7:$F$582,$A142,'2.报价结算清单'!$L$7:$L$582)</f>
        <v>0</v>
      </c>
      <c r="H142" s="13">
        <f>SUMIF('2.报价结算清单'!$F$7:$F$582,$A142,'2.报价结算清单'!$N$7:$N$582)</f>
        <v>0</v>
      </c>
      <c r="I142" s="15">
        <f>SUMIF('2.报价结算清单'!$F$7:$F$582,A142,'2.报价结算清单'!$P$7:$P$582)</f>
        <v>0</v>
      </c>
    </row>
    <row r="143" ht="26.1" spans="1:9">
      <c r="A143" s="9" t="s">
        <v>594</v>
      </c>
      <c r="B143" s="10"/>
      <c r="C143" s="10" t="s">
        <v>236</v>
      </c>
      <c r="D143" s="11" t="s">
        <v>595</v>
      </c>
      <c r="E143" s="10" t="s">
        <v>335</v>
      </c>
      <c r="F143" s="12">
        <f>VLOOKUP(A143,[1]基准价格!$A:$G,7,0)</f>
        <v>530</v>
      </c>
      <c r="G143" s="13">
        <f>SUMIF('2.报价结算清单'!$F$7:$F$582,$A143,'2.报价结算清单'!$L$7:$L$582)</f>
        <v>0</v>
      </c>
      <c r="H143" s="13">
        <f>SUMIF('2.报价结算清单'!$F$7:$F$582,$A143,'2.报价结算清单'!$N$7:$N$582)</f>
        <v>0</v>
      </c>
      <c r="I143" s="15">
        <f>SUMIF('2.报价结算清单'!$F$7:$F$582,A143,'2.报价结算清单'!$P$7:$P$582)</f>
        <v>0</v>
      </c>
    </row>
    <row r="144" ht="26.1" spans="1:9">
      <c r="A144" s="9" t="s">
        <v>596</v>
      </c>
      <c r="B144" s="10"/>
      <c r="C144" s="10" t="s">
        <v>236</v>
      </c>
      <c r="D144" s="11" t="s">
        <v>597</v>
      </c>
      <c r="E144" s="10" t="s">
        <v>335</v>
      </c>
      <c r="F144" s="12">
        <f>VLOOKUP(A144,[1]基准价格!$A:$G,7,0)</f>
        <v>318</v>
      </c>
      <c r="G144" s="13">
        <f>SUMIF('2.报价结算清单'!$F$7:$F$582,$A144,'2.报价结算清单'!$L$7:$L$582)</f>
        <v>0</v>
      </c>
      <c r="H144" s="13">
        <f>SUMIF('2.报价结算清单'!$F$7:$F$582,$A144,'2.报价结算清单'!$N$7:$N$582)</f>
        <v>0</v>
      </c>
      <c r="I144" s="15">
        <f>SUMIF('2.报价结算清单'!$F$7:$F$582,A144,'2.报价结算清单'!$P$7:$P$582)</f>
        <v>0</v>
      </c>
    </row>
    <row r="145" ht="13.05" spans="1:9">
      <c r="A145" s="9" t="s">
        <v>598</v>
      </c>
      <c r="B145" s="10"/>
      <c r="C145" s="10" t="s">
        <v>236</v>
      </c>
      <c r="D145" s="11" t="s">
        <v>599</v>
      </c>
      <c r="E145" s="10" t="s">
        <v>335</v>
      </c>
      <c r="F145" s="12">
        <f>VLOOKUP(A145,[1]基准价格!$A:$G,7,0)</f>
        <v>445</v>
      </c>
      <c r="G145" s="13">
        <f>SUMIF('2.报价结算清单'!$F$7:$F$582,$A145,'2.报价结算清单'!$L$7:$L$582)</f>
        <v>0</v>
      </c>
      <c r="H145" s="13">
        <f>SUMIF('2.报价结算清单'!$F$7:$F$582,$A145,'2.报价结算清单'!$N$7:$N$582)</f>
        <v>0</v>
      </c>
      <c r="I145" s="15">
        <f>SUMIF('2.报价结算清单'!$F$7:$F$582,A145,'2.报价结算清单'!$P$7:$P$582)</f>
        <v>0</v>
      </c>
    </row>
    <row r="146" ht="26.1" spans="1:9">
      <c r="A146" s="9" t="s">
        <v>600</v>
      </c>
      <c r="B146" s="10"/>
      <c r="C146" s="10" t="s">
        <v>236</v>
      </c>
      <c r="D146" s="11" t="s">
        <v>601</v>
      </c>
      <c r="E146" s="10" t="s">
        <v>433</v>
      </c>
      <c r="F146" s="12">
        <f>VLOOKUP(A146,[1]基准价格!$A:$G,7,0)</f>
        <v>551</v>
      </c>
      <c r="G146" s="13">
        <f>SUMIF('2.报价结算清单'!$F$7:$F$582,$A146,'2.报价结算清单'!$L$7:$L$582)</f>
        <v>0</v>
      </c>
      <c r="H146" s="13">
        <f>SUMIF('2.报价结算清单'!$F$7:$F$582,$A146,'2.报价结算清单'!$N$7:$N$582)</f>
        <v>0</v>
      </c>
      <c r="I146" s="15">
        <f>SUMIF('2.报价结算清单'!$F$7:$F$582,A146,'2.报价结算清单'!$P$7:$P$582)</f>
        <v>0</v>
      </c>
    </row>
    <row r="147" ht="26.1" spans="1:9">
      <c r="A147" s="9" t="s">
        <v>602</v>
      </c>
      <c r="B147" s="10"/>
      <c r="C147" s="10" t="s">
        <v>236</v>
      </c>
      <c r="D147" s="11" t="s">
        <v>603</v>
      </c>
      <c r="E147" s="10" t="s">
        <v>433</v>
      </c>
      <c r="F147" s="12">
        <f>VLOOKUP(A147,[1]基准价格!$A:$G,7,0)</f>
        <v>636</v>
      </c>
      <c r="G147" s="13">
        <f>SUMIF('2.报价结算清单'!$F$7:$F$582,$A147,'2.报价结算清单'!$L$7:$L$582)</f>
        <v>0</v>
      </c>
      <c r="H147" s="13">
        <f>SUMIF('2.报价结算清单'!$F$7:$F$582,$A147,'2.报价结算清单'!$N$7:$N$582)</f>
        <v>0</v>
      </c>
      <c r="I147" s="15">
        <f>SUMIF('2.报价结算清单'!$F$7:$F$582,A147,'2.报价结算清单'!$P$7:$P$582)</f>
        <v>0</v>
      </c>
    </row>
    <row r="148" ht="26.1" spans="1:9">
      <c r="A148" s="9" t="s">
        <v>604</v>
      </c>
      <c r="B148" s="10"/>
      <c r="C148" s="10" t="s">
        <v>236</v>
      </c>
      <c r="D148" s="11" t="s">
        <v>605</v>
      </c>
      <c r="E148" s="10" t="s">
        <v>433</v>
      </c>
      <c r="F148" s="12">
        <f>VLOOKUP(A148,[1]基准价格!$A:$G,7,0)</f>
        <v>848</v>
      </c>
      <c r="G148" s="13">
        <f>SUMIF('2.报价结算清单'!$F$7:$F$582,$A148,'2.报价结算清单'!$L$7:$L$582)</f>
        <v>0</v>
      </c>
      <c r="H148" s="13">
        <f>SUMIF('2.报价结算清单'!$F$7:$F$582,$A148,'2.报价结算清单'!$N$7:$N$582)</f>
        <v>0</v>
      </c>
      <c r="I148" s="15">
        <f>SUMIF('2.报价结算清单'!$F$7:$F$582,A148,'2.报价结算清单'!$P$7:$P$582)</f>
        <v>0</v>
      </c>
    </row>
    <row r="149" ht="13.05" spans="1:9">
      <c r="A149" s="9" t="s">
        <v>606</v>
      </c>
      <c r="B149" s="10"/>
      <c r="C149" s="10" t="s">
        <v>236</v>
      </c>
      <c r="D149" s="11" t="s">
        <v>607</v>
      </c>
      <c r="E149" s="10" t="s">
        <v>281</v>
      </c>
      <c r="F149" s="12">
        <f>VLOOKUP(A149,[1]基准价格!$A:$G,7,0)</f>
        <v>106</v>
      </c>
      <c r="G149" s="13">
        <f>SUMIF('2.报价结算清单'!$F$7:$F$582,$A149,'2.报价结算清单'!$L$7:$L$582)</f>
        <v>0</v>
      </c>
      <c r="H149" s="13">
        <f>SUMIF('2.报价结算清单'!$F$7:$F$582,$A149,'2.报价结算清单'!$N$7:$N$582)</f>
        <v>0</v>
      </c>
      <c r="I149" s="15">
        <f>SUMIF('2.报价结算清单'!$F$7:$F$582,A149,'2.报价结算清单'!$P$7:$P$582)</f>
        <v>0</v>
      </c>
    </row>
    <row r="150" ht="13.05" spans="1:9">
      <c r="A150" s="9" t="s">
        <v>608</v>
      </c>
      <c r="B150" s="10"/>
      <c r="C150" s="10" t="s">
        <v>236</v>
      </c>
      <c r="D150" s="11" t="s">
        <v>609</v>
      </c>
      <c r="E150" s="10" t="s">
        <v>281</v>
      </c>
      <c r="F150" s="12">
        <f>VLOOKUP(A150,[1]基准价格!$A:$G,7,0)</f>
        <v>742</v>
      </c>
      <c r="G150" s="13">
        <f>SUMIF('2.报价结算清单'!$F$7:$F$582,$A150,'2.报价结算清单'!$L$7:$L$582)</f>
        <v>0</v>
      </c>
      <c r="H150" s="13">
        <f>SUMIF('2.报价结算清单'!$F$7:$F$582,$A150,'2.报价结算清单'!$N$7:$N$582)</f>
        <v>0</v>
      </c>
      <c r="I150" s="15">
        <f>SUMIF('2.报价结算清单'!$F$7:$F$582,A150,'2.报价结算清单'!$P$7:$P$582)</f>
        <v>0</v>
      </c>
    </row>
    <row r="151" ht="13.05" spans="1:9">
      <c r="A151" s="9" t="s">
        <v>610</v>
      </c>
      <c r="B151" s="10"/>
      <c r="C151" s="10" t="s">
        <v>236</v>
      </c>
      <c r="D151" s="11" t="s">
        <v>611</v>
      </c>
      <c r="E151" s="10" t="s">
        <v>281</v>
      </c>
      <c r="F151" s="12">
        <f>VLOOKUP(A151,[1]基准价格!$A:$G,7,0)</f>
        <v>254.4</v>
      </c>
      <c r="G151" s="13">
        <f>SUMIF('2.报价结算清单'!$F$7:$F$582,$A151,'2.报价结算清单'!$L$7:$L$582)</f>
        <v>0</v>
      </c>
      <c r="H151" s="13">
        <f>SUMIF('2.报价结算清单'!$F$7:$F$582,$A151,'2.报价结算清单'!$N$7:$N$582)</f>
        <v>0</v>
      </c>
      <c r="I151" s="15">
        <f>SUMIF('2.报价结算清单'!$F$7:$F$582,A151,'2.报价结算清单'!$P$7:$P$582)</f>
        <v>0</v>
      </c>
    </row>
    <row r="152" ht="26.1" spans="1:9">
      <c r="A152" s="9" t="s">
        <v>612</v>
      </c>
      <c r="B152" s="10"/>
      <c r="C152" s="10" t="s">
        <v>236</v>
      </c>
      <c r="D152" s="11" t="s">
        <v>613</v>
      </c>
      <c r="E152" s="10" t="s">
        <v>281</v>
      </c>
      <c r="F152" s="12">
        <f>VLOOKUP(A152,[1]基准价格!$A:$G,7,0)</f>
        <v>237.44</v>
      </c>
      <c r="G152" s="13">
        <f>SUMIF('2.报价结算清单'!$F$7:$F$582,$A152,'2.报价结算清单'!$L$7:$L$582)</f>
        <v>0</v>
      </c>
      <c r="H152" s="13">
        <f>SUMIF('2.报价结算清单'!$F$7:$F$582,$A152,'2.报价结算清单'!$N$7:$N$582)</f>
        <v>0</v>
      </c>
      <c r="I152" s="15">
        <f>SUMIF('2.报价结算清单'!$F$7:$F$582,A152,'2.报价结算清单'!$P$7:$P$582)</f>
        <v>0</v>
      </c>
    </row>
    <row r="153" ht="26.1" spans="1:9">
      <c r="A153" s="9" t="s">
        <v>614</v>
      </c>
      <c r="B153" s="10"/>
      <c r="C153" s="10" t="s">
        <v>236</v>
      </c>
      <c r="D153" s="11" t="s">
        <v>615</v>
      </c>
      <c r="E153" s="10" t="s">
        <v>281</v>
      </c>
      <c r="F153" s="12">
        <f>VLOOKUP(A153,[1]基准价格!$A:$G,7,0)</f>
        <v>424</v>
      </c>
      <c r="G153" s="13">
        <f>SUMIF('2.报价结算清单'!$F$7:$F$582,$A153,'2.报价结算清单'!$L$7:$L$582)</f>
        <v>0</v>
      </c>
      <c r="H153" s="13">
        <f>SUMIF('2.报价结算清单'!$F$7:$F$582,$A153,'2.报价结算清单'!$N$7:$N$582)</f>
        <v>0</v>
      </c>
      <c r="I153" s="15">
        <f>SUMIF('2.报价结算清单'!$F$7:$F$582,A153,'2.报价结算清单'!$P$7:$P$582)</f>
        <v>0</v>
      </c>
    </row>
    <row r="154" ht="13.05" spans="1:9">
      <c r="A154" s="9" t="s">
        <v>616</v>
      </c>
      <c r="B154" s="10"/>
      <c r="C154" s="10" t="s">
        <v>236</v>
      </c>
      <c r="D154" s="11" t="s">
        <v>617</v>
      </c>
      <c r="E154" s="10" t="s">
        <v>618</v>
      </c>
      <c r="F154" s="12">
        <f>VLOOKUP(A154,[1]基准价格!$A:$G,7,0)</f>
        <v>93.33</v>
      </c>
      <c r="G154" s="13">
        <f>SUMIF('2.报价结算清单'!$F$7:$F$582,$A154,'2.报价结算清单'!$L$7:$L$582)</f>
        <v>0</v>
      </c>
      <c r="H154" s="13">
        <f>SUMIF('2.报价结算清单'!$F$7:$F$582,$A154,'2.报价结算清单'!$N$7:$N$582)</f>
        <v>0</v>
      </c>
      <c r="I154" s="15">
        <f>SUMIF('2.报价结算清单'!$F$7:$F$582,A154,'2.报价结算清单'!$P$7:$P$582)</f>
        <v>0</v>
      </c>
    </row>
    <row r="155" ht="13.05" spans="1:9">
      <c r="A155" s="9" t="s">
        <v>619</v>
      </c>
      <c r="B155" s="10"/>
      <c r="C155" s="10" t="s">
        <v>236</v>
      </c>
      <c r="D155" s="11" t="s">
        <v>620</v>
      </c>
      <c r="E155" s="10" t="s">
        <v>618</v>
      </c>
      <c r="F155" s="12">
        <f>VLOOKUP(A155,[1]基准价格!$A:$G,7,0)</f>
        <v>127.2</v>
      </c>
      <c r="G155" s="13">
        <f>SUMIF('2.报价结算清单'!$F$7:$F$582,$A155,'2.报价结算清单'!$L$7:$L$582)</f>
        <v>0</v>
      </c>
      <c r="H155" s="13">
        <f>SUMIF('2.报价结算清单'!$F$7:$F$582,$A155,'2.报价结算清单'!$N$7:$N$582)</f>
        <v>0</v>
      </c>
      <c r="I155" s="15">
        <f>SUMIF('2.报价结算清单'!$F$7:$F$582,A155,'2.报价结算清单'!$P$7:$P$582)</f>
        <v>0</v>
      </c>
    </row>
    <row r="156" ht="13.05" spans="1:9">
      <c r="A156" s="9" t="s">
        <v>621</v>
      </c>
      <c r="B156" s="10"/>
      <c r="C156" s="10" t="s">
        <v>236</v>
      </c>
      <c r="D156" s="11" t="s">
        <v>622</v>
      </c>
      <c r="E156" s="10" t="s">
        <v>618</v>
      </c>
      <c r="F156" s="12">
        <f>VLOOKUP(A156,[1]基准价格!$A:$G,7,0)</f>
        <v>127.2</v>
      </c>
      <c r="G156" s="13">
        <f>SUMIF('2.报价结算清单'!$F$7:$F$582,$A156,'2.报价结算清单'!$L$7:$L$582)</f>
        <v>0</v>
      </c>
      <c r="H156" s="13">
        <f>SUMIF('2.报价结算清单'!$F$7:$F$582,$A156,'2.报价结算清单'!$N$7:$N$582)</f>
        <v>0</v>
      </c>
      <c r="I156" s="15">
        <f>SUMIF('2.报价结算清单'!$F$7:$F$582,A156,'2.报价结算清单'!$P$7:$P$582)</f>
        <v>0</v>
      </c>
    </row>
    <row r="157" ht="13.05" spans="1:9">
      <c r="A157" s="9" t="s">
        <v>623</v>
      </c>
      <c r="B157" s="10"/>
      <c r="C157" s="10" t="s">
        <v>236</v>
      </c>
      <c r="D157" s="11" t="s">
        <v>624</v>
      </c>
      <c r="E157" s="10" t="s">
        <v>618</v>
      </c>
      <c r="F157" s="12">
        <f>VLOOKUP(A157,[1]基准价格!$A:$G,7,0)</f>
        <v>201.4</v>
      </c>
      <c r="G157" s="13">
        <f>SUMIF('2.报价结算清单'!$F$7:$F$582,$A157,'2.报价结算清单'!$L$7:$L$582)</f>
        <v>0</v>
      </c>
      <c r="H157" s="13">
        <f>SUMIF('2.报价结算清单'!$F$7:$F$582,$A157,'2.报价结算清单'!$N$7:$N$582)</f>
        <v>0</v>
      </c>
      <c r="I157" s="15">
        <f>SUMIF('2.报价结算清单'!$F$7:$F$582,A157,'2.报价结算清单'!$P$7:$P$582)</f>
        <v>0</v>
      </c>
    </row>
    <row r="158" ht="13.05" spans="1:9">
      <c r="A158" s="9" t="s">
        <v>625</v>
      </c>
      <c r="B158" s="10"/>
      <c r="C158" s="10" t="s">
        <v>236</v>
      </c>
      <c r="D158" s="11" t="s">
        <v>626</v>
      </c>
      <c r="E158" s="10" t="s">
        <v>281</v>
      </c>
      <c r="F158" s="12">
        <f>VLOOKUP(A158,[1]基准价格!$A:$G,7,0)</f>
        <v>126.67</v>
      </c>
      <c r="G158" s="13">
        <f>SUMIF('2.报价结算清单'!$F$7:$F$582,$A158,'2.报价结算清单'!$L$7:$L$582)</f>
        <v>0</v>
      </c>
      <c r="H158" s="13">
        <f>SUMIF('2.报价结算清单'!$F$7:$F$582,$A158,'2.报价结算清单'!$N$7:$N$582)</f>
        <v>0</v>
      </c>
      <c r="I158" s="15">
        <f>SUMIF('2.报价结算清单'!$F$7:$F$582,A158,'2.报价结算清单'!$P$7:$P$582)</f>
        <v>0</v>
      </c>
    </row>
    <row r="159" ht="13.05" spans="1:9">
      <c r="A159" s="9" t="s">
        <v>627</v>
      </c>
      <c r="B159" s="10"/>
      <c r="C159" s="10" t="s">
        <v>236</v>
      </c>
      <c r="D159" s="11" t="s">
        <v>628</v>
      </c>
      <c r="E159" s="10" t="s">
        <v>281</v>
      </c>
      <c r="F159" s="12">
        <f>VLOOKUP(A159,[1]基准价格!$A:$G,7,0)</f>
        <v>53</v>
      </c>
      <c r="G159" s="13">
        <f>SUMIF('2.报价结算清单'!$F$7:$F$582,$A159,'2.报价结算清单'!$L$7:$L$582)</f>
        <v>0</v>
      </c>
      <c r="H159" s="13">
        <f>SUMIF('2.报价结算清单'!$F$7:$F$582,$A159,'2.报价结算清单'!$N$7:$N$582)</f>
        <v>0</v>
      </c>
      <c r="I159" s="15">
        <f>SUMIF('2.报价结算清单'!$F$7:$F$582,A159,'2.报价结算清单'!$P$7:$P$582)</f>
        <v>0</v>
      </c>
    </row>
    <row r="160" ht="13.05" spans="1:9">
      <c r="A160" s="9" t="s">
        <v>629</v>
      </c>
      <c r="B160" s="10"/>
      <c r="C160" s="10" t="s">
        <v>236</v>
      </c>
      <c r="D160" s="11" t="s">
        <v>630</v>
      </c>
      <c r="E160" s="10" t="s">
        <v>281</v>
      </c>
      <c r="F160" s="12">
        <f>VLOOKUP(A160,[1]基准价格!$A:$G,7,0)</f>
        <v>42.4</v>
      </c>
      <c r="G160" s="13">
        <f>SUMIF('2.报价结算清单'!$F$7:$F$582,$A160,'2.报价结算清单'!$L$7:$L$582)</f>
        <v>0</v>
      </c>
      <c r="H160" s="13">
        <f>SUMIF('2.报价结算清单'!$F$7:$F$582,$A160,'2.报价结算清单'!$N$7:$N$582)</f>
        <v>0</v>
      </c>
      <c r="I160" s="15">
        <f>SUMIF('2.报价结算清单'!$F$7:$F$582,A160,'2.报价结算清单'!$P$7:$P$582)</f>
        <v>0</v>
      </c>
    </row>
    <row r="161" ht="13.05" spans="1:9">
      <c r="A161" s="9" t="s">
        <v>631</v>
      </c>
      <c r="B161" s="10"/>
      <c r="C161" s="10" t="s">
        <v>236</v>
      </c>
      <c r="D161" s="11" t="s">
        <v>632</v>
      </c>
      <c r="E161" s="10" t="s">
        <v>281</v>
      </c>
      <c r="F161" s="12">
        <f>VLOOKUP(A161,[1]基准价格!$A:$G,7,0)</f>
        <v>31.8</v>
      </c>
      <c r="G161" s="13">
        <f>SUMIF('2.报价结算清单'!$F$7:$F$582,$A161,'2.报价结算清单'!$L$7:$L$582)</f>
        <v>0</v>
      </c>
      <c r="H161" s="13">
        <f>SUMIF('2.报价结算清单'!$F$7:$F$582,$A161,'2.报价结算清单'!$N$7:$N$582)</f>
        <v>0</v>
      </c>
      <c r="I161" s="15">
        <f>SUMIF('2.报价结算清单'!$F$7:$F$582,A161,'2.报价结算清单'!$P$7:$P$582)</f>
        <v>0</v>
      </c>
    </row>
    <row r="162" ht="13.05" spans="1:9">
      <c r="A162" s="9" t="s">
        <v>633</v>
      </c>
      <c r="B162" s="10"/>
      <c r="C162" s="10" t="s">
        <v>236</v>
      </c>
      <c r="D162" s="11" t="s">
        <v>634</v>
      </c>
      <c r="E162" s="10" t="s">
        <v>635</v>
      </c>
      <c r="F162" s="12">
        <f>VLOOKUP(A162,[1]基准价格!$A:$G,7,0)</f>
        <v>171.72</v>
      </c>
      <c r="G162" s="13">
        <f>SUMIF('2.报价结算清单'!$F$7:$F$582,$A162,'2.报价结算清单'!$L$7:$L$582)</f>
        <v>0</v>
      </c>
      <c r="H162" s="13">
        <f>SUMIF('2.报价结算清单'!$F$7:$F$582,$A162,'2.报价结算清单'!$N$7:$N$582)</f>
        <v>0</v>
      </c>
      <c r="I162" s="15">
        <f>SUMIF('2.报价结算清单'!$F$7:$F$582,A162,'2.报价结算清单'!$P$7:$P$582)</f>
        <v>0</v>
      </c>
    </row>
    <row r="163" ht="13.05" spans="1:9">
      <c r="A163" s="9" t="s">
        <v>636</v>
      </c>
      <c r="B163" s="10"/>
      <c r="C163" s="10" t="s">
        <v>236</v>
      </c>
      <c r="D163" s="11" t="s">
        <v>637</v>
      </c>
      <c r="E163" s="10" t="s">
        <v>635</v>
      </c>
      <c r="F163" s="12">
        <f>VLOOKUP(A163,[1]基准价格!$A:$G,7,0)</f>
        <v>116.6</v>
      </c>
      <c r="G163" s="13">
        <f>SUMIF('2.报价结算清单'!$F$7:$F$582,$A163,'2.报价结算清单'!$L$7:$L$582)</f>
        <v>0</v>
      </c>
      <c r="H163" s="13">
        <f>SUMIF('2.报价结算清单'!$F$7:$F$582,$A163,'2.报价结算清单'!$N$7:$N$582)</f>
        <v>0</v>
      </c>
      <c r="I163" s="15">
        <f>SUMIF('2.报价结算清单'!$F$7:$F$582,A163,'2.报价结算清单'!$P$7:$P$582)</f>
        <v>0</v>
      </c>
    </row>
    <row r="164" ht="13.05" spans="1:9">
      <c r="A164" s="9" t="s">
        <v>638</v>
      </c>
      <c r="B164" s="10"/>
      <c r="C164" s="10" t="s">
        <v>236</v>
      </c>
      <c r="D164" s="11" t="s">
        <v>639</v>
      </c>
      <c r="E164" s="10" t="s">
        <v>335</v>
      </c>
      <c r="F164" s="12">
        <f>VLOOKUP(A164,[1]基准价格!$A:$G,7,0)</f>
        <v>45</v>
      </c>
      <c r="G164" s="13">
        <f>SUMIF('2.报价结算清单'!$F$7:$F$582,$A164,'2.报价结算清单'!$L$7:$L$582)</f>
        <v>0</v>
      </c>
      <c r="H164" s="13">
        <f>SUMIF('2.报价结算清单'!$F$7:$F$582,$A164,'2.报价结算清单'!$N$7:$N$582)</f>
        <v>0</v>
      </c>
      <c r="I164" s="15">
        <f>SUMIF('2.报价结算清单'!$F$7:$F$582,A164,'2.报价结算清单'!$P$7:$P$582)</f>
        <v>0</v>
      </c>
    </row>
    <row r="165" ht="13.05" spans="1:9">
      <c r="A165" s="9" t="s">
        <v>640</v>
      </c>
      <c r="B165" s="10"/>
      <c r="C165" s="10" t="s">
        <v>236</v>
      </c>
      <c r="D165" s="11" t="s">
        <v>641</v>
      </c>
      <c r="E165" s="10" t="s">
        <v>335</v>
      </c>
      <c r="F165" s="12">
        <f>VLOOKUP(A165,[1]基准价格!$A:$G,7,0)</f>
        <v>21.2</v>
      </c>
      <c r="G165" s="13">
        <f>SUMIF('2.报价结算清单'!$F$7:$F$582,$A165,'2.报价结算清单'!$L$7:$L$582)</f>
        <v>0</v>
      </c>
      <c r="H165" s="13">
        <f>SUMIF('2.报价结算清单'!$F$7:$F$582,$A165,'2.报价结算清单'!$N$7:$N$582)</f>
        <v>0</v>
      </c>
      <c r="I165" s="15">
        <f>SUMIF('2.报价结算清单'!$F$7:$F$582,A165,'2.报价结算清单'!$P$7:$P$582)</f>
        <v>0</v>
      </c>
    </row>
    <row r="166" ht="13.05" spans="1:9">
      <c r="A166" s="9" t="s">
        <v>642</v>
      </c>
      <c r="B166" s="10"/>
      <c r="C166" s="10" t="s">
        <v>236</v>
      </c>
      <c r="D166" s="11" t="s">
        <v>643</v>
      </c>
      <c r="E166" s="10" t="s">
        <v>335</v>
      </c>
      <c r="F166" s="12">
        <f>VLOOKUP(A166,[1]基准价格!$A:$G,7,0)</f>
        <v>74.2</v>
      </c>
      <c r="G166" s="13">
        <f>SUMIF('2.报价结算清单'!$F$7:$F$582,$A166,'2.报价结算清单'!$L$7:$L$582)</f>
        <v>0</v>
      </c>
      <c r="H166" s="13">
        <f>SUMIF('2.报价结算清单'!$F$7:$F$582,$A166,'2.报价结算清单'!$N$7:$N$582)</f>
        <v>0</v>
      </c>
      <c r="I166" s="15">
        <f>SUMIF('2.报价结算清单'!$F$7:$F$582,A166,'2.报价结算清单'!$P$7:$P$582)</f>
        <v>0</v>
      </c>
    </row>
    <row r="167" ht="13.05" spans="1:9">
      <c r="A167" s="9" t="s">
        <v>644</v>
      </c>
      <c r="B167" s="10"/>
      <c r="C167" s="10" t="s">
        <v>236</v>
      </c>
      <c r="D167" s="11" t="s">
        <v>645</v>
      </c>
      <c r="E167" s="10" t="s">
        <v>335</v>
      </c>
      <c r="F167" s="12">
        <f>VLOOKUP(A167,[1]基准价格!$A:$G,7,0)</f>
        <v>127.2</v>
      </c>
      <c r="G167" s="13">
        <f>SUMIF('2.报价结算清单'!$F$7:$F$582,$A167,'2.报价结算清单'!$L$7:$L$582)</f>
        <v>0</v>
      </c>
      <c r="H167" s="13">
        <f>SUMIF('2.报价结算清单'!$F$7:$F$582,$A167,'2.报价结算清单'!$N$7:$N$582)</f>
        <v>0</v>
      </c>
      <c r="I167" s="15">
        <f>SUMIF('2.报价结算清单'!$F$7:$F$582,A167,'2.报价结算清单'!$P$7:$P$582)</f>
        <v>0</v>
      </c>
    </row>
    <row r="168" ht="13.05" spans="1:9">
      <c r="A168" s="9" t="s">
        <v>646</v>
      </c>
      <c r="B168" s="10"/>
      <c r="C168" s="10" t="s">
        <v>236</v>
      </c>
      <c r="D168" s="11" t="s">
        <v>647</v>
      </c>
      <c r="E168" s="10" t="s">
        <v>335</v>
      </c>
      <c r="F168" s="12">
        <f>VLOOKUP(A168,[1]基准价格!$A:$G,7,0)</f>
        <v>127.2</v>
      </c>
      <c r="G168" s="13">
        <f>SUMIF('2.报价结算清单'!$F$7:$F$582,$A168,'2.报价结算清单'!$L$7:$L$582)</f>
        <v>0</v>
      </c>
      <c r="H168" s="13">
        <f>SUMIF('2.报价结算清单'!$F$7:$F$582,$A168,'2.报价结算清单'!$N$7:$N$582)</f>
        <v>0</v>
      </c>
      <c r="I168" s="15">
        <f>SUMIF('2.报价结算清单'!$F$7:$F$582,A168,'2.报价结算清单'!$P$7:$P$582)</f>
        <v>0</v>
      </c>
    </row>
    <row r="169" ht="13.05" spans="1:9">
      <c r="A169" s="9" t="s">
        <v>648</v>
      </c>
      <c r="B169" s="10"/>
      <c r="C169" s="10" t="s">
        <v>236</v>
      </c>
      <c r="D169" s="11" t="s">
        <v>649</v>
      </c>
      <c r="E169" s="10" t="s">
        <v>335</v>
      </c>
      <c r="F169" s="12">
        <f>VLOOKUP(A169,[1]基准价格!$A:$G,7,0)</f>
        <v>148.4</v>
      </c>
      <c r="G169" s="13">
        <f>SUMIF('2.报价结算清单'!$F$7:$F$582,$A169,'2.报价结算清单'!$L$7:$L$582)</f>
        <v>0</v>
      </c>
      <c r="H169" s="13">
        <f>SUMIF('2.报价结算清单'!$F$7:$F$582,$A169,'2.报价结算清单'!$N$7:$N$582)</f>
        <v>0</v>
      </c>
      <c r="I169" s="15">
        <f>SUMIF('2.报价结算清单'!$F$7:$F$582,A169,'2.报价结算清单'!$P$7:$P$582)</f>
        <v>0</v>
      </c>
    </row>
    <row r="170" ht="13.05" spans="1:9">
      <c r="A170" s="9" t="s">
        <v>650</v>
      </c>
      <c r="B170" s="10"/>
      <c r="C170" s="10" t="s">
        <v>236</v>
      </c>
      <c r="D170" s="11" t="s">
        <v>651</v>
      </c>
      <c r="E170" s="10" t="s">
        <v>335</v>
      </c>
      <c r="F170" s="12">
        <f>VLOOKUP(A170,[1]基准价格!$A:$G,7,0)</f>
        <v>105</v>
      </c>
      <c r="G170" s="13">
        <f>SUMIF('2.报价结算清单'!$F$7:$F$582,$A170,'2.报价结算清单'!$L$7:$L$582)</f>
        <v>0</v>
      </c>
      <c r="H170" s="13">
        <f>SUMIF('2.报价结算清单'!$F$7:$F$582,$A170,'2.报价结算清单'!$N$7:$N$582)</f>
        <v>0</v>
      </c>
      <c r="I170" s="15">
        <f>SUMIF('2.报价结算清单'!$F$7:$F$582,A170,'2.报价结算清单'!$P$7:$P$582)</f>
        <v>0</v>
      </c>
    </row>
    <row r="171" ht="13.05" spans="1:9">
      <c r="A171" s="9" t="s">
        <v>652</v>
      </c>
      <c r="B171" s="10"/>
      <c r="C171" s="10" t="s">
        <v>236</v>
      </c>
      <c r="D171" s="11" t="s">
        <v>653</v>
      </c>
      <c r="E171" s="10" t="s">
        <v>335</v>
      </c>
      <c r="F171" s="12">
        <f>VLOOKUP(A171,[1]基准价格!$A:$G,7,0)</f>
        <v>116.67</v>
      </c>
      <c r="G171" s="13">
        <f>SUMIF('2.报价结算清单'!$F$7:$F$582,$A171,'2.报价结算清单'!$L$7:$L$582)</f>
        <v>0</v>
      </c>
      <c r="H171" s="13">
        <f>SUMIF('2.报价结算清单'!$F$7:$F$582,$A171,'2.报价结算清单'!$N$7:$N$582)</f>
        <v>0</v>
      </c>
      <c r="I171" s="15">
        <f>SUMIF('2.报价结算清单'!$F$7:$F$582,A171,'2.报价结算清单'!$P$7:$P$582)</f>
        <v>0</v>
      </c>
    </row>
    <row r="172" ht="13.05" spans="1:9">
      <c r="A172" s="9" t="s">
        <v>654</v>
      </c>
      <c r="B172" s="10"/>
      <c r="C172" s="10" t="s">
        <v>236</v>
      </c>
      <c r="D172" s="11" t="s">
        <v>655</v>
      </c>
      <c r="E172" s="10" t="s">
        <v>433</v>
      </c>
      <c r="F172" s="12">
        <f>VLOOKUP(A172,[1]基准价格!$A:$G,7,0)</f>
        <v>10.6</v>
      </c>
      <c r="G172" s="13">
        <f>SUMIF('2.报价结算清单'!$F$7:$F$582,$A172,'2.报价结算清单'!$L$7:$L$582)</f>
        <v>0</v>
      </c>
      <c r="H172" s="13">
        <f>SUMIF('2.报价结算清单'!$F$7:$F$582,$A172,'2.报价结算清单'!$N$7:$N$582)</f>
        <v>0</v>
      </c>
      <c r="I172" s="15">
        <f>SUMIF('2.报价结算清单'!$F$7:$F$582,A172,'2.报价结算清单'!$P$7:$P$582)</f>
        <v>0</v>
      </c>
    </row>
    <row r="173" ht="13.05" spans="1:9">
      <c r="A173" s="9" t="s">
        <v>656</v>
      </c>
      <c r="B173" s="10"/>
      <c r="C173" s="10" t="s">
        <v>236</v>
      </c>
      <c r="D173" s="11" t="s">
        <v>657</v>
      </c>
      <c r="E173" s="10" t="s">
        <v>433</v>
      </c>
      <c r="F173" s="12">
        <f>VLOOKUP(A173,[1]基准价格!$A:$G,7,0)</f>
        <v>12.72</v>
      </c>
      <c r="G173" s="13">
        <f>SUMIF('2.报价结算清单'!$F$7:$F$582,$A173,'2.报价结算清单'!$L$7:$L$582)</f>
        <v>0</v>
      </c>
      <c r="H173" s="13">
        <f>SUMIF('2.报价结算清单'!$F$7:$F$582,$A173,'2.报价结算清单'!$N$7:$N$582)</f>
        <v>0</v>
      </c>
      <c r="I173" s="15">
        <f>SUMIF('2.报价结算清单'!$F$7:$F$582,A173,'2.报价结算清单'!$P$7:$P$582)</f>
        <v>0</v>
      </c>
    </row>
    <row r="174" ht="13.05" spans="1:9">
      <c r="A174" s="9" t="s">
        <v>658</v>
      </c>
      <c r="B174" s="10"/>
      <c r="C174" s="10" t="s">
        <v>236</v>
      </c>
      <c r="D174" s="11" t="s">
        <v>659</v>
      </c>
      <c r="E174" s="10" t="s">
        <v>433</v>
      </c>
      <c r="F174" s="12">
        <f>VLOOKUP(A174,[1]基准价格!$A:$G,7,0)</f>
        <v>31.8</v>
      </c>
      <c r="G174" s="13">
        <f>SUMIF('2.报价结算清单'!$F$7:$F$582,$A174,'2.报价结算清单'!$L$7:$L$582)</f>
        <v>0</v>
      </c>
      <c r="H174" s="13">
        <f>SUMIF('2.报价结算清单'!$F$7:$F$582,$A174,'2.报价结算清单'!$N$7:$N$582)</f>
        <v>0</v>
      </c>
      <c r="I174" s="15">
        <f>SUMIF('2.报价结算清单'!$F$7:$F$582,A174,'2.报价结算清单'!$P$7:$P$582)</f>
        <v>0</v>
      </c>
    </row>
    <row r="175" ht="13.05" spans="1:9">
      <c r="A175" s="9" t="s">
        <v>660</v>
      </c>
      <c r="B175" s="10"/>
      <c r="C175" s="10" t="s">
        <v>236</v>
      </c>
      <c r="D175" s="11" t="s">
        <v>661</v>
      </c>
      <c r="E175" s="10" t="s">
        <v>433</v>
      </c>
      <c r="F175" s="12">
        <f>VLOOKUP(A175,[1]基准价格!$A:$G,7,0)</f>
        <v>24.38</v>
      </c>
      <c r="G175" s="13">
        <f>SUMIF('2.报价结算清单'!$F$7:$F$582,$A175,'2.报价结算清单'!$L$7:$L$582)</f>
        <v>0</v>
      </c>
      <c r="H175" s="13">
        <f>SUMIF('2.报价结算清单'!$F$7:$F$582,$A175,'2.报价结算清单'!$N$7:$N$582)</f>
        <v>0</v>
      </c>
      <c r="I175" s="15">
        <f>SUMIF('2.报价结算清单'!$F$7:$F$582,A175,'2.报价结算清单'!$P$7:$P$582)</f>
        <v>0</v>
      </c>
    </row>
    <row r="176" ht="13.05" spans="1:9">
      <c r="A176" s="9" t="s">
        <v>662</v>
      </c>
      <c r="B176" s="10"/>
      <c r="C176" s="10" t="s">
        <v>236</v>
      </c>
      <c r="D176" s="11" t="s">
        <v>663</v>
      </c>
      <c r="E176" s="10" t="s">
        <v>433</v>
      </c>
      <c r="F176" s="12">
        <f>VLOOKUP(A176,[1]基准价格!$A:$G,7,0)</f>
        <v>26.5</v>
      </c>
      <c r="G176" s="13">
        <f>SUMIF('2.报价结算清单'!$F$7:$F$582,$A176,'2.报价结算清单'!$L$7:$L$582)</f>
        <v>0</v>
      </c>
      <c r="H176" s="13">
        <f>SUMIF('2.报价结算清单'!$F$7:$F$582,$A176,'2.报价结算清单'!$N$7:$N$582)</f>
        <v>0</v>
      </c>
      <c r="I176" s="15">
        <f>SUMIF('2.报价结算清单'!$F$7:$F$582,A176,'2.报价结算清单'!$P$7:$P$582)</f>
        <v>0</v>
      </c>
    </row>
    <row r="177" ht="13.05" spans="1:9">
      <c r="A177" s="9" t="s">
        <v>664</v>
      </c>
      <c r="B177" s="10"/>
      <c r="C177" s="10" t="s">
        <v>236</v>
      </c>
      <c r="D177" s="11" t="s">
        <v>665</v>
      </c>
      <c r="E177" s="10" t="s">
        <v>433</v>
      </c>
      <c r="F177" s="12">
        <f>VLOOKUP(A177,[1]基准价格!$A:$G,7,0)</f>
        <v>37.1</v>
      </c>
      <c r="G177" s="13">
        <f>SUMIF('2.报价结算清单'!$F$7:$F$582,$A177,'2.报价结算清单'!$L$7:$L$582)</f>
        <v>0</v>
      </c>
      <c r="H177" s="13">
        <f>SUMIF('2.报价结算清单'!$F$7:$F$582,$A177,'2.报价结算清单'!$N$7:$N$582)</f>
        <v>0</v>
      </c>
      <c r="I177" s="15">
        <f>SUMIF('2.报价结算清单'!$F$7:$F$582,A177,'2.报价结算清单'!$P$7:$P$582)</f>
        <v>0</v>
      </c>
    </row>
    <row r="178" ht="13.05" spans="1:9">
      <c r="A178" s="9" t="s">
        <v>666</v>
      </c>
      <c r="B178" s="10"/>
      <c r="C178" s="10" t="s">
        <v>236</v>
      </c>
      <c r="D178" s="11" t="s">
        <v>667</v>
      </c>
      <c r="E178" s="10" t="s">
        <v>335</v>
      </c>
      <c r="F178" s="12">
        <f>VLOOKUP(A178,[1]基准价格!$A:$G,7,0)</f>
        <v>53</v>
      </c>
      <c r="G178" s="13">
        <f>SUMIF('2.报价结算清单'!$F$7:$F$582,$A178,'2.报价结算清单'!$L$7:$L$582)</f>
        <v>0</v>
      </c>
      <c r="H178" s="13">
        <f>SUMIF('2.报价结算清单'!$F$7:$F$582,$A178,'2.报价结算清单'!$N$7:$N$582)</f>
        <v>0</v>
      </c>
      <c r="I178" s="15">
        <f>SUMIF('2.报价结算清单'!$F$7:$F$582,A178,'2.报价结算清单'!$P$7:$P$582)</f>
        <v>0</v>
      </c>
    </row>
    <row r="179" ht="13.05" spans="1:9">
      <c r="A179" s="9" t="s">
        <v>668</v>
      </c>
      <c r="B179" s="10"/>
      <c r="C179" s="10" t="s">
        <v>236</v>
      </c>
      <c r="D179" s="11" t="s">
        <v>669</v>
      </c>
      <c r="E179" s="10" t="s">
        <v>335</v>
      </c>
      <c r="F179" s="12">
        <f>VLOOKUP(A179,[1]基准价格!$A:$G,7,0)</f>
        <v>80</v>
      </c>
      <c r="G179" s="13">
        <f>SUMIF('2.报价结算清单'!$F$7:$F$582,$A179,'2.报价结算清单'!$L$7:$L$582)</f>
        <v>0</v>
      </c>
      <c r="H179" s="13">
        <f>SUMIF('2.报价结算清单'!$F$7:$F$582,$A179,'2.报价结算清单'!$N$7:$N$582)</f>
        <v>0</v>
      </c>
      <c r="I179" s="15">
        <f>SUMIF('2.报价结算清单'!$F$7:$F$582,A179,'2.报价结算清单'!$P$7:$P$582)</f>
        <v>0</v>
      </c>
    </row>
    <row r="180" ht="26.1" spans="1:9">
      <c r="A180" s="9" t="s">
        <v>670</v>
      </c>
      <c r="B180" s="10"/>
      <c r="C180" s="10" t="s">
        <v>236</v>
      </c>
      <c r="D180" s="11" t="s">
        <v>671</v>
      </c>
      <c r="E180" s="10" t="s">
        <v>335</v>
      </c>
      <c r="F180" s="12">
        <f>VLOOKUP(A180,[1]基准价格!$A:$G,7,0)</f>
        <v>46.67</v>
      </c>
      <c r="G180" s="13">
        <f>SUMIF('2.报价结算清单'!$F$7:$F$582,$A180,'2.报价结算清单'!$L$7:$L$582)</f>
        <v>0</v>
      </c>
      <c r="H180" s="13">
        <f>SUMIF('2.报价结算清单'!$F$7:$F$582,$A180,'2.报价结算清单'!$N$7:$N$582)</f>
        <v>0</v>
      </c>
      <c r="I180" s="15">
        <f>SUMIF('2.报价结算清单'!$F$7:$F$582,A180,'2.报价结算清单'!$P$7:$P$582)</f>
        <v>0</v>
      </c>
    </row>
    <row r="181" ht="26.1" spans="1:9">
      <c r="A181" s="9" t="s">
        <v>672</v>
      </c>
      <c r="B181" s="10"/>
      <c r="C181" s="10" t="s">
        <v>236</v>
      </c>
      <c r="D181" s="11" t="s">
        <v>673</v>
      </c>
      <c r="E181" s="10" t="s">
        <v>335</v>
      </c>
      <c r="F181" s="12">
        <f>VLOOKUP(A181,[1]基准价格!$A:$G,7,0)</f>
        <v>63.33</v>
      </c>
      <c r="G181" s="13">
        <f>SUMIF('2.报价结算清单'!$F$7:$F$582,$A181,'2.报价结算清单'!$L$7:$L$582)</f>
        <v>0</v>
      </c>
      <c r="H181" s="13">
        <f>SUMIF('2.报价结算清单'!$F$7:$F$582,$A181,'2.报价结算清单'!$N$7:$N$582)</f>
        <v>0</v>
      </c>
      <c r="I181" s="15">
        <f>SUMIF('2.报价结算清单'!$F$7:$F$582,A181,'2.报价结算清单'!$P$7:$P$582)</f>
        <v>0</v>
      </c>
    </row>
    <row r="182" ht="26.1" spans="1:9">
      <c r="A182" s="9" t="s">
        <v>674</v>
      </c>
      <c r="B182" s="10"/>
      <c r="C182" s="10" t="s">
        <v>236</v>
      </c>
      <c r="D182" s="11" t="s">
        <v>675</v>
      </c>
      <c r="E182" s="10" t="s">
        <v>335</v>
      </c>
      <c r="F182" s="12">
        <f>VLOOKUP(A182,[1]基准价格!$A:$G,7,0)</f>
        <v>60</v>
      </c>
      <c r="G182" s="13">
        <f>SUMIF('2.报价结算清单'!$F$7:$F$582,$A182,'2.报价结算清单'!$L$7:$L$582)</f>
        <v>0</v>
      </c>
      <c r="H182" s="13">
        <f>SUMIF('2.报价结算清单'!$F$7:$F$582,$A182,'2.报价结算清单'!$N$7:$N$582)</f>
        <v>0</v>
      </c>
      <c r="I182" s="15">
        <f>SUMIF('2.报价结算清单'!$F$7:$F$582,A182,'2.报价结算清单'!$P$7:$P$582)</f>
        <v>0</v>
      </c>
    </row>
    <row r="183" ht="26.1" spans="1:9">
      <c r="A183" s="9" t="s">
        <v>676</v>
      </c>
      <c r="B183" s="10"/>
      <c r="C183" s="10" t="s">
        <v>236</v>
      </c>
      <c r="D183" s="11" t="s">
        <v>677</v>
      </c>
      <c r="E183" s="10" t="s">
        <v>335</v>
      </c>
      <c r="F183" s="12">
        <f>VLOOKUP(A183,[1]基准价格!$A:$G,7,0)</f>
        <v>93.33</v>
      </c>
      <c r="G183" s="13">
        <f>SUMIF('2.报价结算清单'!$F$7:$F$582,$A183,'2.报价结算清单'!$L$7:$L$582)</f>
        <v>0</v>
      </c>
      <c r="H183" s="13">
        <f>SUMIF('2.报价结算清单'!$F$7:$F$582,$A183,'2.报价结算清单'!$N$7:$N$582)</f>
        <v>0</v>
      </c>
      <c r="I183" s="15">
        <f>SUMIF('2.报价结算清单'!$F$7:$F$582,A183,'2.报价结算清单'!$P$7:$P$582)</f>
        <v>0</v>
      </c>
    </row>
    <row r="184" ht="26.1" spans="1:9">
      <c r="A184" s="9" t="s">
        <v>678</v>
      </c>
      <c r="B184" s="10"/>
      <c r="C184" s="10" t="s">
        <v>236</v>
      </c>
      <c r="D184" s="11" t="s">
        <v>679</v>
      </c>
      <c r="E184" s="10" t="s">
        <v>335</v>
      </c>
      <c r="F184" s="12">
        <f>VLOOKUP(A184,[1]基准价格!$A:$G,7,0)</f>
        <v>53</v>
      </c>
      <c r="G184" s="13">
        <f>SUMIF('2.报价结算清单'!$F$7:$F$582,$A184,'2.报价结算清单'!$L$7:$L$582)</f>
        <v>0</v>
      </c>
      <c r="H184" s="13">
        <f>SUMIF('2.报价结算清单'!$F$7:$F$582,$A184,'2.报价结算清单'!$N$7:$N$582)</f>
        <v>0</v>
      </c>
      <c r="I184" s="15">
        <f>SUMIF('2.报价结算清单'!$F$7:$F$582,A184,'2.报价结算清单'!$P$7:$P$582)</f>
        <v>0</v>
      </c>
    </row>
    <row r="185" ht="26.1" spans="1:9">
      <c r="A185" s="9" t="s">
        <v>680</v>
      </c>
      <c r="B185" s="10"/>
      <c r="C185" s="10" t="s">
        <v>236</v>
      </c>
      <c r="D185" s="11" t="s">
        <v>681</v>
      </c>
      <c r="E185" s="10" t="s">
        <v>335</v>
      </c>
      <c r="F185" s="12">
        <f>VLOOKUP(A185,[1]基准价格!$A:$G,7,0)</f>
        <v>79.67</v>
      </c>
      <c r="G185" s="13">
        <f>SUMIF('2.报价结算清单'!$F$7:$F$582,$A185,'2.报价结算清单'!$L$7:$L$582)</f>
        <v>0</v>
      </c>
      <c r="H185" s="13">
        <f>SUMIF('2.报价结算清单'!$F$7:$F$582,$A185,'2.报价结算清单'!$N$7:$N$582)</f>
        <v>0</v>
      </c>
      <c r="I185" s="15">
        <f>SUMIF('2.报价结算清单'!$F$7:$F$582,A185,'2.报价结算清单'!$P$7:$P$582)</f>
        <v>0</v>
      </c>
    </row>
    <row r="186" ht="26.1" spans="1:9">
      <c r="A186" s="9" t="s">
        <v>682</v>
      </c>
      <c r="B186" s="10"/>
      <c r="C186" s="10" t="s">
        <v>236</v>
      </c>
      <c r="D186" s="11" t="s">
        <v>683</v>
      </c>
      <c r="E186" s="10" t="s">
        <v>335</v>
      </c>
      <c r="F186" s="12">
        <f>VLOOKUP(A186,[1]基准价格!$A:$G,7,0)</f>
        <v>62.54</v>
      </c>
      <c r="G186" s="13">
        <f>SUMIF('2.报价结算清单'!$F$7:$F$582,$A186,'2.报价结算清单'!$L$7:$L$582)</f>
        <v>0</v>
      </c>
      <c r="H186" s="13">
        <f>SUMIF('2.报价结算清单'!$F$7:$F$582,$A186,'2.报价结算清单'!$N$7:$N$582)</f>
        <v>0</v>
      </c>
      <c r="I186" s="15">
        <f>SUMIF('2.报价结算清单'!$F$7:$F$582,A186,'2.报价结算清单'!$P$7:$P$582)</f>
        <v>0</v>
      </c>
    </row>
    <row r="187" ht="26.1" spans="1:9">
      <c r="A187" s="9" t="s">
        <v>684</v>
      </c>
      <c r="B187" s="10"/>
      <c r="C187" s="10" t="s">
        <v>236</v>
      </c>
      <c r="D187" s="11" t="s">
        <v>685</v>
      </c>
      <c r="E187" s="10" t="s">
        <v>335</v>
      </c>
      <c r="F187" s="12">
        <f>VLOOKUP(A187,[1]基准价格!$A:$G,7,0)</f>
        <v>89.04</v>
      </c>
      <c r="G187" s="13">
        <f>SUMIF('2.报价结算清单'!$F$7:$F$582,$A187,'2.报价结算清单'!$L$7:$L$582)</f>
        <v>0</v>
      </c>
      <c r="H187" s="13">
        <f>SUMIF('2.报价结算清单'!$F$7:$F$582,$A187,'2.报价结算清单'!$N$7:$N$582)</f>
        <v>0</v>
      </c>
      <c r="I187" s="15">
        <f>SUMIF('2.报价结算清单'!$F$7:$F$582,A187,'2.报价结算清单'!$P$7:$P$582)</f>
        <v>0</v>
      </c>
    </row>
    <row r="188" ht="13.05" spans="1:9">
      <c r="A188" s="9" t="s">
        <v>686</v>
      </c>
      <c r="B188" s="10"/>
      <c r="C188" s="10" t="s">
        <v>236</v>
      </c>
      <c r="D188" s="11" t="s">
        <v>687</v>
      </c>
      <c r="E188" s="10" t="s">
        <v>335</v>
      </c>
      <c r="F188" s="12">
        <f>VLOOKUP(A188,[1]基准价格!$A:$G,7,0)</f>
        <v>73.33</v>
      </c>
      <c r="G188" s="13">
        <f>SUMIF('2.报价结算清单'!$F$7:$F$582,$A188,'2.报价结算清单'!$L$7:$L$582)</f>
        <v>0</v>
      </c>
      <c r="H188" s="13">
        <f>SUMIF('2.报价结算清单'!$F$7:$F$582,$A188,'2.报价结算清单'!$N$7:$N$582)</f>
        <v>0</v>
      </c>
      <c r="I188" s="15">
        <f>SUMIF('2.报价结算清单'!$F$7:$F$582,A188,'2.报价结算清单'!$P$7:$P$582)</f>
        <v>0</v>
      </c>
    </row>
    <row r="189" ht="13.05" spans="1:9">
      <c r="A189" s="9" t="s">
        <v>688</v>
      </c>
      <c r="B189" s="10"/>
      <c r="C189" s="10" t="s">
        <v>236</v>
      </c>
      <c r="D189" s="11" t="s">
        <v>689</v>
      </c>
      <c r="E189" s="10" t="s">
        <v>335</v>
      </c>
      <c r="F189" s="12">
        <f>VLOOKUP(A189,[1]基准价格!$A:$G,7,0)</f>
        <v>95</v>
      </c>
      <c r="G189" s="13">
        <f>SUMIF('2.报价结算清单'!$F$7:$F$582,$A189,'2.报价结算清单'!$L$7:$L$582)</f>
        <v>0</v>
      </c>
      <c r="H189" s="13">
        <f>SUMIF('2.报价结算清单'!$F$7:$F$582,$A189,'2.报价结算清单'!$N$7:$N$582)</f>
        <v>0</v>
      </c>
      <c r="I189" s="15">
        <f>SUMIF('2.报价结算清单'!$F$7:$F$582,A189,'2.报价结算清单'!$P$7:$P$582)</f>
        <v>0</v>
      </c>
    </row>
    <row r="190" ht="13.05" spans="1:9">
      <c r="A190" s="9" t="s">
        <v>690</v>
      </c>
      <c r="B190" s="10"/>
      <c r="C190" s="10" t="s">
        <v>236</v>
      </c>
      <c r="D190" s="11" t="s">
        <v>691</v>
      </c>
      <c r="E190" s="10" t="s">
        <v>335</v>
      </c>
      <c r="F190" s="12">
        <f>VLOOKUP(A190,[1]基准价格!$A:$G,7,0)</f>
        <v>74.2</v>
      </c>
      <c r="G190" s="13">
        <f>SUMIF('2.报价结算清单'!$F$7:$F$582,$A190,'2.报价结算清单'!$L$7:$L$582)</f>
        <v>0</v>
      </c>
      <c r="H190" s="13">
        <f>SUMIF('2.报价结算清单'!$F$7:$F$582,$A190,'2.报价结算清单'!$N$7:$N$582)</f>
        <v>0</v>
      </c>
      <c r="I190" s="15">
        <f>SUMIF('2.报价结算清单'!$F$7:$F$582,A190,'2.报价结算清单'!$P$7:$P$582)</f>
        <v>0</v>
      </c>
    </row>
    <row r="191" ht="13.05" spans="1:9">
      <c r="A191" s="9" t="s">
        <v>692</v>
      </c>
      <c r="B191" s="10"/>
      <c r="C191" s="10" t="s">
        <v>236</v>
      </c>
      <c r="D191" s="11" t="s">
        <v>693</v>
      </c>
      <c r="E191" s="10" t="s">
        <v>335</v>
      </c>
      <c r="F191" s="12">
        <f>VLOOKUP(A191,[1]基准价格!$A:$G,7,0)</f>
        <v>63</v>
      </c>
      <c r="G191" s="13">
        <f>SUMIF('2.报价结算清单'!$F$7:$F$582,$A191,'2.报价结算清单'!$L$7:$L$582)</f>
        <v>0</v>
      </c>
      <c r="H191" s="13">
        <f>SUMIF('2.报价结算清单'!$F$7:$F$582,$A191,'2.报价结算清单'!$N$7:$N$582)</f>
        <v>0</v>
      </c>
      <c r="I191" s="15">
        <f>SUMIF('2.报价结算清单'!$F$7:$F$582,A191,'2.报价结算清单'!$P$7:$P$582)</f>
        <v>0</v>
      </c>
    </row>
    <row r="192" ht="13.05" spans="1:9">
      <c r="A192" s="9" t="s">
        <v>694</v>
      </c>
      <c r="B192" s="10"/>
      <c r="C192" s="10" t="s">
        <v>236</v>
      </c>
      <c r="D192" s="11" t="s">
        <v>695</v>
      </c>
      <c r="E192" s="10" t="s">
        <v>335</v>
      </c>
      <c r="F192" s="12">
        <f>VLOOKUP(A192,[1]基准价格!$A:$G,7,0)</f>
        <v>42.4</v>
      </c>
      <c r="G192" s="13">
        <f>SUMIF('2.报价结算清单'!$F$7:$F$582,$A192,'2.报价结算清单'!$L$7:$L$582)</f>
        <v>0</v>
      </c>
      <c r="H192" s="13">
        <f>SUMIF('2.报价结算清单'!$F$7:$F$582,$A192,'2.报价结算清单'!$N$7:$N$582)</f>
        <v>0</v>
      </c>
      <c r="I192" s="15">
        <f>SUMIF('2.报价结算清单'!$F$7:$F$582,A192,'2.报价结算清单'!$P$7:$P$582)</f>
        <v>0</v>
      </c>
    </row>
    <row r="193" ht="13.05" spans="1:9">
      <c r="A193" s="9" t="s">
        <v>696</v>
      </c>
      <c r="B193" s="10"/>
      <c r="C193" s="10" t="s">
        <v>236</v>
      </c>
      <c r="D193" s="11" t="s">
        <v>697</v>
      </c>
      <c r="E193" s="10" t="s">
        <v>335</v>
      </c>
      <c r="F193" s="12">
        <f>VLOOKUP(A193,[1]基准价格!$A:$G,7,0)</f>
        <v>198.33</v>
      </c>
      <c r="G193" s="13">
        <f>SUMIF('2.报价结算清单'!$F$7:$F$582,$A193,'2.报价结算清单'!$L$7:$L$582)</f>
        <v>0</v>
      </c>
      <c r="H193" s="13">
        <f>SUMIF('2.报价结算清单'!$F$7:$F$582,$A193,'2.报价结算清单'!$N$7:$N$582)</f>
        <v>0</v>
      </c>
      <c r="I193" s="15">
        <f>SUMIF('2.报价结算清单'!$F$7:$F$582,A193,'2.报价结算清单'!$P$7:$P$582)</f>
        <v>0</v>
      </c>
    </row>
    <row r="194" ht="13.05" spans="1:9">
      <c r="A194" s="9" t="s">
        <v>698</v>
      </c>
      <c r="B194" s="10"/>
      <c r="C194" s="10" t="s">
        <v>236</v>
      </c>
      <c r="D194" s="11" t="s">
        <v>699</v>
      </c>
      <c r="E194" s="10" t="s">
        <v>335</v>
      </c>
      <c r="F194" s="12">
        <f>VLOOKUP(A194,[1]基准价格!$A:$G,7,0)</f>
        <v>37</v>
      </c>
      <c r="G194" s="13">
        <f>SUMIF('2.报价结算清单'!$F$7:$F$582,$A194,'2.报价结算清单'!$L$7:$L$582)</f>
        <v>0</v>
      </c>
      <c r="H194" s="13">
        <f>SUMIF('2.报价结算清单'!$F$7:$F$582,$A194,'2.报价结算清单'!$N$7:$N$582)</f>
        <v>0</v>
      </c>
      <c r="I194" s="15">
        <f>SUMIF('2.报价结算清单'!$F$7:$F$582,A194,'2.报价结算清单'!$P$7:$P$582)</f>
        <v>0</v>
      </c>
    </row>
    <row r="195" ht="13.05" spans="1:9">
      <c r="A195" s="9" t="s">
        <v>700</v>
      </c>
      <c r="B195" s="10"/>
      <c r="C195" s="10" t="s">
        <v>236</v>
      </c>
      <c r="D195" s="11" t="s">
        <v>701</v>
      </c>
      <c r="E195" s="10" t="s">
        <v>335</v>
      </c>
      <c r="F195" s="12">
        <f>VLOOKUP(A195,[1]基准价格!$A:$G,7,0)</f>
        <v>55</v>
      </c>
      <c r="G195" s="13">
        <f>SUMIF('2.报价结算清单'!$F$7:$F$582,$A195,'2.报价结算清单'!$L$7:$L$582)</f>
        <v>0</v>
      </c>
      <c r="H195" s="13">
        <f>SUMIF('2.报价结算清单'!$F$7:$F$582,$A195,'2.报价结算清单'!$N$7:$N$582)</f>
        <v>0</v>
      </c>
      <c r="I195" s="15">
        <f>SUMIF('2.报价结算清单'!$F$7:$F$582,A195,'2.报价结算清单'!$P$7:$P$582)</f>
        <v>0</v>
      </c>
    </row>
    <row r="196" ht="13.05" spans="1:9">
      <c r="A196" s="9" t="s">
        <v>702</v>
      </c>
      <c r="B196" s="10"/>
      <c r="C196" s="10" t="s">
        <v>236</v>
      </c>
      <c r="D196" s="11" t="s">
        <v>703</v>
      </c>
      <c r="E196" s="10" t="s">
        <v>335</v>
      </c>
      <c r="F196" s="12">
        <f>VLOOKUP(A196,[1]基准价格!$A:$G,7,0)</f>
        <v>63</v>
      </c>
      <c r="G196" s="13">
        <f>SUMIF('2.报价结算清单'!$F$7:$F$582,$A196,'2.报价结算清单'!$L$7:$L$582)</f>
        <v>0</v>
      </c>
      <c r="H196" s="13">
        <f>SUMIF('2.报价结算清单'!$F$7:$F$582,$A196,'2.报价结算清单'!$N$7:$N$582)</f>
        <v>0</v>
      </c>
      <c r="I196" s="15">
        <f>SUMIF('2.报价结算清单'!$F$7:$F$582,A196,'2.报价结算清单'!$P$7:$P$582)</f>
        <v>0</v>
      </c>
    </row>
    <row r="197" ht="13.05" spans="1:9">
      <c r="A197" s="9" t="s">
        <v>704</v>
      </c>
      <c r="B197" s="10"/>
      <c r="C197" s="10" t="s">
        <v>236</v>
      </c>
      <c r="D197" s="11" t="s">
        <v>705</v>
      </c>
      <c r="E197" s="10" t="s">
        <v>335</v>
      </c>
      <c r="F197" s="12">
        <f>VLOOKUP(A197,[1]基准价格!$A:$G,7,0)</f>
        <v>58.3</v>
      </c>
      <c r="G197" s="13">
        <f>SUMIF('2.报价结算清单'!$F$7:$F$582,$A197,'2.报价结算清单'!$L$7:$L$582)</f>
        <v>0</v>
      </c>
      <c r="H197" s="13">
        <f>SUMIF('2.报价结算清单'!$F$7:$F$582,$A197,'2.报价结算清单'!$N$7:$N$582)</f>
        <v>0</v>
      </c>
      <c r="I197" s="15">
        <f>SUMIF('2.报价结算清单'!$F$7:$F$582,A197,'2.报价结算清单'!$P$7:$P$582)</f>
        <v>0</v>
      </c>
    </row>
    <row r="198" ht="13.05" spans="1:9">
      <c r="A198" s="9" t="s">
        <v>706</v>
      </c>
      <c r="B198" s="10"/>
      <c r="C198" s="10" t="s">
        <v>236</v>
      </c>
      <c r="D198" s="11" t="s">
        <v>707</v>
      </c>
      <c r="E198" s="10" t="s">
        <v>335</v>
      </c>
      <c r="F198" s="12">
        <f>VLOOKUP(A198,[1]基准价格!$A:$G,7,0)</f>
        <v>56</v>
      </c>
      <c r="G198" s="13">
        <f>SUMIF('2.报价结算清单'!$F$7:$F$582,$A198,'2.报价结算清单'!$L$7:$L$582)</f>
        <v>0</v>
      </c>
      <c r="H198" s="13">
        <f>SUMIF('2.报价结算清单'!$F$7:$F$582,$A198,'2.报价结算清单'!$N$7:$N$582)</f>
        <v>0</v>
      </c>
      <c r="I198" s="15">
        <f>SUMIF('2.报价结算清单'!$F$7:$F$582,A198,'2.报价结算清单'!$P$7:$P$582)</f>
        <v>0</v>
      </c>
    </row>
    <row r="199" ht="13.05" spans="1:9">
      <c r="A199" s="9" t="s">
        <v>708</v>
      </c>
      <c r="B199" s="10"/>
      <c r="C199" s="10" t="s">
        <v>236</v>
      </c>
      <c r="D199" s="11" t="s">
        <v>709</v>
      </c>
      <c r="E199" s="10" t="s">
        <v>710</v>
      </c>
      <c r="F199" s="12">
        <f>VLOOKUP(A199,[1]基准价格!$A:$G,7,0)</f>
        <v>1.3</v>
      </c>
      <c r="G199" s="13">
        <f>SUMIF('2.报价结算清单'!$F$7:$F$582,$A199,'2.报价结算清单'!$L$7:$L$582)</f>
        <v>0</v>
      </c>
      <c r="H199" s="13">
        <f>SUMIF('2.报价结算清单'!$F$7:$F$582,$A199,'2.报价结算清单'!$N$7:$N$582)</f>
        <v>0</v>
      </c>
      <c r="I199" s="15">
        <f>SUMIF('2.报价结算清单'!$F$7:$F$582,A199,'2.报价结算清单'!$P$7:$P$582)</f>
        <v>0</v>
      </c>
    </row>
    <row r="200" ht="13.05" spans="1:9">
      <c r="A200" s="9" t="s">
        <v>711</v>
      </c>
      <c r="B200" s="10"/>
      <c r="C200" s="10" t="s">
        <v>236</v>
      </c>
      <c r="D200" s="11" t="s">
        <v>712</v>
      </c>
      <c r="E200" s="10" t="s">
        <v>710</v>
      </c>
      <c r="F200" s="12">
        <f>VLOOKUP(A200,[1]基准价格!$A:$G,7,0)</f>
        <v>1</v>
      </c>
      <c r="G200" s="13">
        <f>SUMIF('2.报价结算清单'!$F$7:$F$582,$A200,'2.报价结算清单'!$L$7:$L$582)</f>
        <v>0</v>
      </c>
      <c r="H200" s="13">
        <f>SUMIF('2.报价结算清单'!$F$7:$F$582,$A200,'2.报价结算清单'!$N$7:$N$582)</f>
        <v>0</v>
      </c>
      <c r="I200" s="15">
        <f>SUMIF('2.报价结算清单'!$F$7:$F$582,A200,'2.报价结算清单'!$P$7:$P$582)</f>
        <v>0</v>
      </c>
    </row>
    <row r="201" ht="13.05" spans="1:9">
      <c r="A201" s="9" t="s">
        <v>713</v>
      </c>
      <c r="B201" s="10"/>
      <c r="C201" s="10" t="s">
        <v>236</v>
      </c>
      <c r="D201" s="11" t="s">
        <v>714</v>
      </c>
      <c r="E201" s="10" t="s">
        <v>710</v>
      </c>
      <c r="F201" s="12">
        <f>VLOOKUP(A201,[1]基准价格!$A:$G,7,0)</f>
        <v>1.5</v>
      </c>
      <c r="G201" s="13">
        <f>SUMIF('2.报价结算清单'!$F$7:$F$582,$A201,'2.报价结算清单'!$L$7:$L$582)</f>
        <v>0</v>
      </c>
      <c r="H201" s="13">
        <f>SUMIF('2.报价结算清单'!$F$7:$F$582,$A201,'2.报价结算清单'!$N$7:$N$582)</f>
        <v>0</v>
      </c>
      <c r="I201" s="15">
        <f>SUMIF('2.报价结算清单'!$F$7:$F$582,A201,'2.报价结算清单'!$P$7:$P$582)</f>
        <v>0</v>
      </c>
    </row>
    <row r="202" ht="13.05" spans="1:9">
      <c r="A202" s="9" t="s">
        <v>715</v>
      </c>
      <c r="B202" s="10"/>
      <c r="C202" s="10" t="s">
        <v>236</v>
      </c>
      <c r="D202" s="11" t="s">
        <v>716</v>
      </c>
      <c r="E202" s="10" t="s">
        <v>710</v>
      </c>
      <c r="F202" s="12">
        <f>VLOOKUP(A202,[1]基准价格!$A:$G,7,0)</f>
        <v>1.22</v>
      </c>
      <c r="G202" s="13">
        <f>SUMIF('2.报价结算清单'!$F$7:$F$582,$A202,'2.报价结算清单'!$L$7:$L$582)</f>
        <v>0</v>
      </c>
      <c r="H202" s="13">
        <f>SUMIF('2.报价结算清单'!$F$7:$F$582,$A202,'2.报价结算清单'!$N$7:$N$582)</f>
        <v>0</v>
      </c>
      <c r="I202" s="15">
        <f>SUMIF('2.报价结算清单'!$F$7:$F$582,A202,'2.报价结算清单'!$P$7:$P$582)</f>
        <v>0</v>
      </c>
    </row>
    <row r="203" ht="13.05" spans="1:9">
      <c r="A203" s="9" t="s">
        <v>717</v>
      </c>
      <c r="B203" s="10"/>
      <c r="C203" s="10" t="s">
        <v>236</v>
      </c>
      <c r="D203" s="11" t="s">
        <v>718</v>
      </c>
      <c r="E203" s="10" t="s">
        <v>710</v>
      </c>
      <c r="F203" s="12">
        <f>VLOOKUP(A203,[1]基准价格!$A:$G,7,0)</f>
        <v>1.91</v>
      </c>
      <c r="G203" s="13">
        <f>SUMIF('2.报价结算清单'!$F$7:$F$582,$A203,'2.报价结算清单'!$L$7:$L$582)</f>
        <v>0</v>
      </c>
      <c r="H203" s="13">
        <f>SUMIF('2.报价结算清单'!$F$7:$F$582,$A203,'2.报价结算清单'!$N$7:$N$582)</f>
        <v>0</v>
      </c>
      <c r="I203" s="15">
        <f>SUMIF('2.报价结算清单'!$F$7:$F$582,A203,'2.报价结算清单'!$P$7:$P$582)</f>
        <v>0</v>
      </c>
    </row>
    <row r="204" ht="13.05" spans="1:9">
      <c r="A204" s="9" t="s">
        <v>719</v>
      </c>
      <c r="B204" s="10"/>
      <c r="C204" s="10" t="s">
        <v>236</v>
      </c>
      <c r="D204" s="11" t="s">
        <v>720</v>
      </c>
      <c r="E204" s="10" t="s">
        <v>710</v>
      </c>
      <c r="F204" s="12">
        <f>VLOOKUP(A204,[1]基准价格!$A:$G,7,0)</f>
        <v>1.5</v>
      </c>
      <c r="G204" s="13">
        <f>SUMIF('2.报价结算清单'!$F$7:$F$582,$A204,'2.报价结算清单'!$L$7:$L$582)</f>
        <v>0</v>
      </c>
      <c r="H204" s="13">
        <f>SUMIF('2.报价结算清单'!$F$7:$F$582,$A204,'2.报价结算清单'!$N$7:$N$582)</f>
        <v>0</v>
      </c>
      <c r="I204" s="15">
        <f>SUMIF('2.报价结算清单'!$F$7:$F$582,A204,'2.报价结算清单'!$P$7:$P$582)</f>
        <v>0</v>
      </c>
    </row>
    <row r="205" ht="13.05" spans="1:9">
      <c r="A205" s="9" t="s">
        <v>721</v>
      </c>
      <c r="B205" s="10"/>
      <c r="C205" s="10" t="s">
        <v>236</v>
      </c>
      <c r="D205" s="11" t="s">
        <v>722</v>
      </c>
      <c r="E205" s="10" t="s">
        <v>710</v>
      </c>
      <c r="F205" s="12">
        <f>VLOOKUP(A205,[1]基准价格!$A:$G,7,0)</f>
        <v>1.73</v>
      </c>
      <c r="G205" s="13">
        <f>SUMIF('2.报价结算清单'!$F$7:$F$582,$A205,'2.报价结算清单'!$L$7:$L$582)</f>
        <v>0</v>
      </c>
      <c r="H205" s="13">
        <f>SUMIF('2.报价结算清单'!$F$7:$F$582,$A205,'2.报价结算清单'!$N$7:$N$582)</f>
        <v>0</v>
      </c>
      <c r="I205" s="15">
        <f>SUMIF('2.报价结算清单'!$F$7:$F$582,A205,'2.报价结算清单'!$P$7:$P$582)</f>
        <v>0</v>
      </c>
    </row>
    <row r="206" ht="13.05" spans="1:9">
      <c r="A206" s="9" t="s">
        <v>723</v>
      </c>
      <c r="B206" s="10"/>
      <c r="C206" s="10" t="s">
        <v>236</v>
      </c>
      <c r="D206" s="11" t="s">
        <v>724</v>
      </c>
      <c r="E206" s="10" t="s">
        <v>710</v>
      </c>
      <c r="F206" s="12">
        <f>VLOOKUP(A206,[1]基准价格!$A:$G,7,0)</f>
        <v>1.6</v>
      </c>
      <c r="G206" s="13">
        <f>SUMIF('2.报价结算清单'!$F$7:$F$582,$A206,'2.报价结算清单'!$L$7:$L$582)</f>
        <v>0</v>
      </c>
      <c r="H206" s="13">
        <f>SUMIF('2.报价结算清单'!$F$7:$F$582,$A206,'2.报价结算清单'!$N$7:$N$582)</f>
        <v>0</v>
      </c>
      <c r="I206" s="15">
        <f>SUMIF('2.报价结算清单'!$F$7:$F$582,A206,'2.报价结算清单'!$P$7:$P$582)</f>
        <v>0</v>
      </c>
    </row>
    <row r="207" ht="13.05" spans="1:9">
      <c r="A207" s="9" t="s">
        <v>725</v>
      </c>
      <c r="B207" s="10"/>
      <c r="C207" s="10" t="s">
        <v>236</v>
      </c>
      <c r="D207" s="11" t="s">
        <v>726</v>
      </c>
      <c r="E207" s="10" t="s">
        <v>710</v>
      </c>
      <c r="F207" s="12">
        <f>VLOOKUP(A207,[1]基准价格!$A:$G,7,0)</f>
        <v>2.12</v>
      </c>
      <c r="G207" s="13">
        <f>SUMIF('2.报价结算清单'!$F$7:$F$582,$A207,'2.报价结算清单'!$L$7:$L$582)</f>
        <v>0</v>
      </c>
      <c r="H207" s="13">
        <f>SUMIF('2.报价结算清单'!$F$7:$F$582,$A207,'2.报价结算清单'!$N$7:$N$582)</f>
        <v>0</v>
      </c>
      <c r="I207" s="15">
        <f>SUMIF('2.报价结算清单'!$F$7:$F$582,A207,'2.报价结算清单'!$P$7:$P$582)</f>
        <v>0</v>
      </c>
    </row>
    <row r="208" ht="13.05" spans="1:9">
      <c r="A208" s="9" t="s">
        <v>727</v>
      </c>
      <c r="B208" s="10"/>
      <c r="C208" s="10" t="s">
        <v>236</v>
      </c>
      <c r="D208" s="11" t="s">
        <v>728</v>
      </c>
      <c r="E208" s="10" t="s">
        <v>710</v>
      </c>
      <c r="F208" s="12">
        <f>VLOOKUP(A208,[1]基准价格!$A:$G,7,0)</f>
        <v>1.6</v>
      </c>
      <c r="G208" s="13">
        <f>SUMIF('2.报价结算清单'!$F$7:$F$582,$A208,'2.报价结算清单'!$L$7:$L$582)</f>
        <v>0</v>
      </c>
      <c r="H208" s="13">
        <f>SUMIF('2.报价结算清单'!$F$7:$F$582,$A208,'2.报价结算清单'!$N$7:$N$582)</f>
        <v>0</v>
      </c>
      <c r="I208" s="15">
        <f>SUMIF('2.报价结算清单'!$F$7:$F$582,A208,'2.报价结算清单'!$P$7:$P$582)</f>
        <v>0</v>
      </c>
    </row>
    <row r="209" ht="13.05" spans="1:9">
      <c r="A209" s="9" t="s">
        <v>729</v>
      </c>
      <c r="B209" s="10"/>
      <c r="C209" s="10" t="s">
        <v>236</v>
      </c>
      <c r="D209" s="11" t="s">
        <v>730</v>
      </c>
      <c r="E209" s="10" t="s">
        <v>710</v>
      </c>
      <c r="F209" s="12">
        <f>VLOOKUP(A209,[1]基准价格!$A:$G,7,0)</f>
        <v>2.43</v>
      </c>
      <c r="G209" s="13">
        <f>SUMIF('2.报价结算清单'!$F$7:$F$582,$A209,'2.报价结算清单'!$L$7:$L$582)</f>
        <v>0</v>
      </c>
      <c r="H209" s="13">
        <f>SUMIF('2.报价结算清单'!$F$7:$F$582,$A209,'2.报价结算清单'!$N$7:$N$582)</f>
        <v>0</v>
      </c>
      <c r="I209" s="15">
        <f>SUMIF('2.报价结算清单'!$F$7:$F$582,A209,'2.报价结算清单'!$P$7:$P$582)</f>
        <v>0</v>
      </c>
    </row>
    <row r="210" ht="13.05" spans="1:9">
      <c r="A210" s="9" t="s">
        <v>731</v>
      </c>
      <c r="B210" s="10"/>
      <c r="C210" s="10" t="s">
        <v>236</v>
      </c>
      <c r="D210" s="11" t="s">
        <v>732</v>
      </c>
      <c r="E210" s="10" t="s">
        <v>710</v>
      </c>
      <c r="F210" s="12">
        <f>VLOOKUP(A210,[1]基准价格!$A:$G,7,0)</f>
        <v>1.93</v>
      </c>
      <c r="G210" s="13">
        <f>SUMIF('2.报价结算清单'!$F$7:$F$582,$A210,'2.报价结算清单'!$L$7:$L$582)</f>
        <v>0</v>
      </c>
      <c r="H210" s="13">
        <f>SUMIF('2.报价结算清单'!$F$7:$F$582,$A210,'2.报价结算清单'!$N$7:$N$582)</f>
        <v>0</v>
      </c>
      <c r="I210" s="15">
        <f>SUMIF('2.报价结算清单'!$F$7:$F$582,A210,'2.报价结算清单'!$P$7:$P$582)</f>
        <v>0</v>
      </c>
    </row>
    <row r="211" ht="26.1" spans="1:9">
      <c r="A211" s="9" t="s">
        <v>733</v>
      </c>
      <c r="B211" s="10"/>
      <c r="C211" s="10" t="s">
        <v>236</v>
      </c>
      <c r="D211" s="11" t="s">
        <v>734</v>
      </c>
      <c r="E211" s="10" t="s">
        <v>710</v>
      </c>
      <c r="F211" s="12">
        <f>VLOOKUP(A211,[1]基准价格!$A:$G,7,0)</f>
        <v>5.83</v>
      </c>
      <c r="G211" s="13">
        <f>SUMIF('2.报价结算清单'!$F$7:$F$582,$A211,'2.报价结算清单'!$L$7:$L$582)</f>
        <v>0</v>
      </c>
      <c r="H211" s="13">
        <f>SUMIF('2.报价结算清单'!$F$7:$F$582,$A211,'2.报价结算清单'!$N$7:$N$582)</f>
        <v>0</v>
      </c>
      <c r="I211" s="15">
        <f>SUMIF('2.报价结算清单'!$F$7:$F$582,A211,'2.报价结算清单'!$P$7:$P$582)</f>
        <v>0</v>
      </c>
    </row>
    <row r="212" ht="13.05" spans="1:9">
      <c r="A212" s="9" t="s">
        <v>735</v>
      </c>
      <c r="B212" s="10"/>
      <c r="C212" s="10" t="s">
        <v>236</v>
      </c>
      <c r="D212" s="11" t="s">
        <v>736</v>
      </c>
      <c r="E212" s="10" t="s">
        <v>618</v>
      </c>
      <c r="F212" s="12">
        <f>VLOOKUP(A212,[1]基准价格!$A:$G,7,0)</f>
        <v>4.5</v>
      </c>
      <c r="G212" s="13">
        <f>SUMIF('2.报价结算清单'!$F$7:$F$582,$A212,'2.报价结算清单'!$L$7:$L$582)</f>
        <v>0</v>
      </c>
      <c r="H212" s="13">
        <f>SUMIF('2.报价结算清单'!$F$7:$F$582,$A212,'2.报价结算清单'!$N$7:$N$582)</f>
        <v>0</v>
      </c>
      <c r="I212" s="15">
        <f>SUMIF('2.报价结算清单'!$F$7:$F$582,A212,'2.报价结算清单'!$P$7:$P$582)</f>
        <v>0</v>
      </c>
    </row>
    <row r="213" ht="26.1" spans="1:9">
      <c r="A213" s="9" t="s">
        <v>737</v>
      </c>
      <c r="B213" s="10"/>
      <c r="C213" s="10" t="s">
        <v>236</v>
      </c>
      <c r="D213" s="11" t="s">
        <v>738</v>
      </c>
      <c r="E213" s="10" t="s">
        <v>618</v>
      </c>
      <c r="F213" s="12">
        <f>VLOOKUP(A213,[1]基准价格!$A:$G,7,0)</f>
        <v>10.6</v>
      </c>
      <c r="G213" s="13">
        <f>SUMIF('2.报价结算清单'!$F$7:$F$582,$A213,'2.报价结算清单'!$L$7:$L$582)</f>
        <v>0</v>
      </c>
      <c r="H213" s="13">
        <f>SUMIF('2.报价结算清单'!$F$7:$F$582,$A213,'2.报价结算清单'!$N$7:$N$582)</f>
        <v>0</v>
      </c>
      <c r="I213" s="15">
        <f>SUMIF('2.报价结算清单'!$F$7:$F$582,A213,'2.报价结算清单'!$P$7:$P$582)</f>
        <v>0</v>
      </c>
    </row>
    <row r="214" ht="26.1" spans="1:9">
      <c r="A214" s="9" t="s">
        <v>739</v>
      </c>
      <c r="B214" s="10"/>
      <c r="C214" s="10" t="s">
        <v>236</v>
      </c>
      <c r="D214" s="11" t="s">
        <v>740</v>
      </c>
      <c r="E214" s="10" t="s">
        <v>618</v>
      </c>
      <c r="F214" s="12">
        <f>VLOOKUP(A214,[1]基准价格!$A:$G,7,0)</f>
        <v>10.6</v>
      </c>
      <c r="G214" s="13">
        <f>SUMIF('2.报价结算清单'!$F$7:$F$582,$A214,'2.报价结算清单'!$L$7:$L$582)</f>
        <v>0</v>
      </c>
      <c r="H214" s="13">
        <f>SUMIF('2.报价结算清单'!$F$7:$F$582,$A214,'2.报价结算清单'!$N$7:$N$582)</f>
        <v>0</v>
      </c>
      <c r="I214" s="15">
        <f>SUMIF('2.报价结算清单'!$F$7:$F$582,A214,'2.报价结算清单'!$P$7:$P$582)</f>
        <v>0</v>
      </c>
    </row>
    <row r="215" ht="26.1" spans="1:9">
      <c r="A215" s="9" t="s">
        <v>741</v>
      </c>
      <c r="B215" s="10"/>
      <c r="C215" s="10" t="s">
        <v>236</v>
      </c>
      <c r="D215" s="11" t="s">
        <v>742</v>
      </c>
      <c r="E215" s="10" t="s">
        <v>618</v>
      </c>
      <c r="F215" s="12">
        <f>VLOOKUP(A215,[1]基准价格!$A:$G,7,0)</f>
        <v>6.36</v>
      </c>
      <c r="G215" s="13">
        <f>SUMIF('2.报价结算清单'!$F$7:$F$582,$A215,'2.报价结算清单'!$L$7:$L$582)</f>
        <v>0</v>
      </c>
      <c r="H215" s="13">
        <f>SUMIF('2.报价结算清单'!$F$7:$F$582,$A215,'2.报价结算清单'!$N$7:$N$582)</f>
        <v>0</v>
      </c>
      <c r="I215" s="15">
        <f>SUMIF('2.报价结算清单'!$F$7:$F$582,A215,'2.报价结算清单'!$P$7:$P$582)</f>
        <v>0</v>
      </c>
    </row>
    <row r="216" ht="13.05" spans="1:9">
      <c r="A216" s="9" t="s">
        <v>743</v>
      </c>
      <c r="B216" s="10"/>
      <c r="C216" s="10" t="s">
        <v>236</v>
      </c>
      <c r="D216" s="11" t="s">
        <v>744</v>
      </c>
      <c r="E216" s="10" t="s">
        <v>281</v>
      </c>
      <c r="F216" s="12">
        <f>VLOOKUP(A216,[1]基准价格!$A:$G,7,0)</f>
        <v>21.2</v>
      </c>
      <c r="G216" s="13">
        <f>SUMIF('2.报价结算清单'!$F$7:$F$582,$A216,'2.报价结算清单'!$L$7:$L$582)</f>
        <v>0</v>
      </c>
      <c r="H216" s="13">
        <f>SUMIF('2.报价结算清单'!$F$7:$F$582,$A216,'2.报价结算清单'!$N$7:$N$582)</f>
        <v>0</v>
      </c>
      <c r="I216" s="15">
        <f>SUMIF('2.报价结算清单'!$F$7:$F$582,A216,'2.报价结算清单'!$P$7:$P$582)</f>
        <v>0</v>
      </c>
    </row>
    <row r="217" ht="13.05" spans="1:9">
      <c r="A217" s="9" t="s">
        <v>745</v>
      </c>
      <c r="B217" s="10"/>
      <c r="C217" s="10" t="s">
        <v>236</v>
      </c>
      <c r="D217" s="11" t="s">
        <v>746</v>
      </c>
      <c r="E217" s="10" t="s">
        <v>710</v>
      </c>
      <c r="F217" s="12">
        <f>VLOOKUP(A217,[1]基准价格!$A:$G,7,0)</f>
        <v>2.12</v>
      </c>
      <c r="G217" s="13">
        <f>SUMIF('2.报价结算清单'!$F$7:$F$582,$A217,'2.报价结算清单'!$L$7:$L$582)</f>
        <v>0</v>
      </c>
      <c r="H217" s="13">
        <f>SUMIF('2.报价结算清单'!$F$7:$F$582,$A217,'2.报价结算清单'!$N$7:$N$582)</f>
        <v>0</v>
      </c>
      <c r="I217" s="15">
        <f>SUMIF('2.报价结算清单'!$F$7:$F$582,A217,'2.报价结算清单'!$P$7:$P$582)</f>
        <v>0</v>
      </c>
    </row>
    <row r="218" ht="13.05" spans="1:9">
      <c r="A218" s="9" t="s">
        <v>747</v>
      </c>
      <c r="B218" s="10"/>
      <c r="C218" s="10" t="s">
        <v>236</v>
      </c>
      <c r="D218" s="11" t="s">
        <v>748</v>
      </c>
      <c r="E218" s="10" t="s">
        <v>710</v>
      </c>
      <c r="F218" s="12">
        <f>VLOOKUP(A218,[1]基准价格!$A:$G,7,0)</f>
        <v>0.95</v>
      </c>
      <c r="G218" s="13">
        <f>SUMIF('2.报价结算清单'!$F$7:$F$582,$A218,'2.报价结算清单'!$L$7:$L$582)</f>
        <v>0</v>
      </c>
      <c r="H218" s="13">
        <f>SUMIF('2.报价结算清单'!$F$7:$F$582,$A218,'2.报价结算清单'!$N$7:$N$582)</f>
        <v>0</v>
      </c>
      <c r="I218" s="15">
        <f>SUMIF('2.报价结算清单'!$F$7:$F$582,A218,'2.报价结算清单'!$P$7:$P$582)</f>
        <v>0</v>
      </c>
    </row>
    <row r="219" ht="13.05" spans="1:9">
      <c r="A219" s="9" t="s">
        <v>749</v>
      </c>
      <c r="B219" s="10"/>
      <c r="C219" s="10" t="s">
        <v>236</v>
      </c>
      <c r="D219" s="11" t="s">
        <v>750</v>
      </c>
      <c r="E219" s="10" t="s">
        <v>710</v>
      </c>
      <c r="F219" s="12">
        <f>VLOOKUP(A219,[1]基准价格!$A:$G,7,0)</f>
        <v>0.95</v>
      </c>
      <c r="G219" s="13">
        <f>SUMIF('2.报价结算清单'!$F$7:$F$582,$A219,'2.报价结算清单'!$L$7:$L$582)</f>
        <v>0</v>
      </c>
      <c r="H219" s="13">
        <f>SUMIF('2.报价结算清单'!$F$7:$F$582,$A219,'2.报价结算清单'!$N$7:$N$582)</f>
        <v>0</v>
      </c>
      <c r="I219" s="15">
        <f>SUMIF('2.报价结算清单'!$F$7:$F$582,A219,'2.报价结算清单'!$P$7:$P$582)</f>
        <v>0</v>
      </c>
    </row>
    <row r="220" ht="26.1" spans="1:9">
      <c r="A220" s="9" t="s">
        <v>751</v>
      </c>
      <c r="B220" s="10"/>
      <c r="C220" s="10" t="s">
        <v>236</v>
      </c>
      <c r="D220" s="11" t="s">
        <v>752</v>
      </c>
      <c r="E220" s="10" t="s">
        <v>753</v>
      </c>
      <c r="F220" s="12">
        <f>VLOOKUP(A220,[1]基准价格!$A:$G,7,0)</f>
        <v>50.88</v>
      </c>
      <c r="G220" s="13">
        <f>SUMIF('2.报价结算清单'!$F$7:$F$582,$A220,'2.报价结算清单'!$L$7:$L$582)</f>
        <v>0</v>
      </c>
      <c r="H220" s="13">
        <f>SUMIF('2.报价结算清单'!$F$7:$F$582,$A220,'2.报价结算清单'!$N$7:$N$582)</f>
        <v>0</v>
      </c>
      <c r="I220" s="15">
        <f>SUMIF('2.报价结算清单'!$F$7:$F$582,A220,'2.报价结算清单'!$P$7:$P$582)</f>
        <v>0</v>
      </c>
    </row>
    <row r="221" ht="26.1" spans="1:9">
      <c r="A221" s="9" t="s">
        <v>754</v>
      </c>
      <c r="B221" s="10"/>
      <c r="C221" s="10" t="s">
        <v>236</v>
      </c>
      <c r="D221" s="11" t="s">
        <v>755</v>
      </c>
      <c r="E221" s="10" t="s">
        <v>753</v>
      </c>
      <c r="F221" s="12">
        <f>VLOOKUP(A221,[1]基准价格!$A:$G,7,0)</f>
        <v>63.6</v>
      </c>
      <c r="G221" s="13">
        <f>SUMIF('2.报价结算清单'!$F$7:$F$582,$A221,'2.报价结算清单'!$L$7:$L$582)</f>
        <v>0</v>
      </c>
      <c r="H221" s="13">
        <f>SUMIF('2.报价结算清单'!$F$7:$F$582,$A221,'2.报价结算清单'!$N$7:$N$582)</f>
        <v>0</v>
      </c>
      <c r="I221" s="15">
        <f>SUMIF('2.报价结算清单'!$F$7:$F$582,A221,'2.报价结算清单'!$P$7:$P$582)</f>
        <v>0</v>
      </c>
    </row>
    <row r="222" ht="26.1" spans="1:9">
      <c r="A222" s="9" t="s">
        <v>756</v>
      </c>
      <c r="B222" s="10"/>
      <c r="C222" s="10" t="s">
        <v>236</v>
      </c>
      <c r="D222" s="11" t="s">
        <v>757</v>
      </c>
      <c r="E222" s="10" t="s">
        <v>753</v>
      </c>
      <c r="F222" s="12">
        <f>VLOOKUP(A222,[1]基准价格!$A:$G,7,0)</f>
        <v>31.8</v>
      </c>
      <c r="G222" s="13">
        <f>SUMIF('2.报价结算清单'!$F$7:$F$582,$A222,'2.报价结算清单'!$L$7:$L$582)</f>
        <v>0</v>
      </c>
      <c r="H222" s="13">
        <f>SUMIF('2.报价结算清单'!$F$7:$F$582,$A222,'2.报价结算清单'!$N$7:$N$582)</f>
        <v>0</v>
      </c>
      <c r="I222" s="15">
        <f>SUMIF('2.报价结算清单'!$F$7:$F$582,A222,'2.报价结算清单'!$P$7:$P$582)</f>
        <v>0</v>
      </c>
    </row>
    <row r="223" ht="26.1" spans="1:9">
      <c r="A223" s="9" t="s">
        <v>758</v>
      </c>
      <c r="B223" s="10"/>
      <c r="C223" s="10" t="s">
        <v>236</v>
      </c>
      <c r="D223" s="11" t="s">
        <v>759</v>
      </c>
      <c r="E223" s="10" t="s">
        <v>753</v>
      </c>
      <c r="F223" s="12">
        <f>VLOOKUP(A223,[1]基准价格!$A:$G,7,0)</f>
        <v>79.5</v>
      </c>
      <c r="G223" s="13">
        <f>SUMIF('2.报价结算清单'!$F$7:$F$582,$A223,'2.报价结算清单'!$L$7:$L$582)</f>
        <v>0</v>
      </c>
      <c r="H223" s="13">
        <f>SUMIF('2.报价结算清单'!$F$7:$F$582,$A223,'2.报价结算清单'!$N$7:$N$582)</f>
        <v>0</v>
      </c>
      <c r="I223" s="15">
        <f>SUMIF('2.报价结算清单'!$F$7:$F$582,A223,'2.报价结算清单'!$P$7:$P$582)</f>
        <v>0</v>
      </c>
    </row>
    <row r="224" ht="13.05" spans="1:9">
      <c r="A224" s="9" t="s">
        <v>760</v>
      </c>
      <c r="B224" s="10"/>
      <c r="C224" s="10" t="s">
        <v>236</v>
      </c>
      <c r="D224" s="11" t="s">
        <v>761</v>
      </c>
      <c r="E224" s="10" t="s">
        <v>281</v>
      </c>
      <c r="F224" s="12">
        <f>VLOOKUP(A224,[1]基准价格!$A:$G,7,0)</f>
        <v>9.54</v>
      </c>
      <c r="G224" s="13">
        <f>SUMIF('2.报价结算清单'!$F$7:$F$582,$A224,'2.报价结算清单'!$L$7:$L$582)</f>
        <v>0</v>
      </c>
      <c r="H224" s="13">
        <f>SUMIF('2.报价结算清单'!$F$7:$F$582,$A224,'2.报价结算清单'!$N$7:$N$582)</f>
        <v>0</v>
      </c>
      <c r="I224" s="15">
        <f>SUMIF('2.报价结算清单'!$F$7:$F$582,A224,'2.报价结算清单'!$P$7:$P$582)</f>
        <v>0</v>
      </c>
    </row>
    <row r="225" ht="26.1" spans="1:9">
      <c r="A225" s="9" t="s">
        <v>762</v>
      </c>
      <c r="B225" s="10"/>
      <c r="C225" s="10" t="s">
        <v>236</v>
      </c>
      <c r="D225" s="11" t="s">
        <v>763</v>
      </c>
      <c r="E225" s="10" t="s">
        <v>281</v>
      </c>
      <c r="F225" s="12">
        <f>VLOOKUP(A225,[1]基准价格!$A:$G,7,0)</f>
        <v>5.3</v>
      </c>
      <c r="G225" s="13">
        <f>SUMIF('2.报价结算清单'!$F$7:$F$582,$A225,'2.报价结算清单'!$L$7:$L$582)</f>
        <v>0</v>
      </c>
      <c r="H225" s="13">
        <f>SUMIF('2.报价结算清单'!$F$7:$F$582,$A225,'2.报价结算清单'!$N$7:$N$582)</f>
        <v>0</v>
      </c>
      <c r="I225" s="15">
        <f>SUMIF('2.报价结算清单'!$F$7:$F$582,A225,'2.报价结算清单'!$P$7:$P$582)</f>
        <v>0</v>
      </c>
    </row>
    <row r="226" ht="26.1" spans="1:9">
      <c r="A226" s="9" t="s">
        <v>764</v>
      </c>
      <c r="B226" s="10"/>
      <c r="C226" s="10" t="s">
        <v>236</v>
      </c>
      <c r="D226" s="11" t="s">
        <v>765</v>
      </c>
      <c r="E226" s="10" t="s">
        <v>281</v>
      </c>
      <c r="F226" s="12">
        <f>VLOOKUP(A226,[1]基准价格!$A:$G,7,0)</f>
        <v>8.48</v>
      </c>
      <c r="G226" s="13">
        <f>SUMIF('2.报价结算清单'!$F$7:$F$582,$A226,'2.报价结算清单'!$L$7:$L$582)</f>
        <v>0</v>
      </c>
      <c r="H226" s="13">
        <f>SUMIF('2.报价结算清单'!$F$7:$F$582,$A226,'2.报价结算清单'!$N$7:$N$582)</f>
        <v>0</v>
      </c>
      <c r="I226" s="15">
        <f>SUMIF('2.报价结算清单'!$F$7:$F$582,A226,'2.报价结算清单'!$P$7:$P$582)</f>
        <v>0</v>
      </c>
    </row>
    <row r="227" ht="13.05" spans="1:9">
      <c r="A227" s="9" t="s">
        <v>766</v>
      </c>
      <c r="B227" s="10"/>
      <c r="C227" s="10" t="s">
        <v>236</v>
      </c>
      <c r="D227" s="11" t="s">
        <v>767</v>
      </c>
      <c r="E227" s="10" t="s">
        <v>281</v>
      </c>
      <c r="F227" s="12">
        <f>VLOOKUP(A227,[1]基准价格!$A:$G,7,0)</f>
        <v>18.02</v>
      </c>
      <c r="G227" s="13">
        <f>SUMIF('2.报价结算清单'!$F$7:$F$582,$A227,'2.报价结算清单'!$L$7:$L$582)</f>
        <v>0</v>
      </c>
      <c r="H227" s="13">
        <f>SUMIF('2.报价结算清单'!$F$7:$F$582,$A227,'2.报价结算清单'!$N$7:$N$582)</f>
        <v>0</v>
      </c>
      <c r="I227" s="15">
        <f>SUMIF('2.报价结算清单'!$F$7:$F$582,A227,'2.报价结算清单'!$P$7:$P$582)</f>
        <v>0</v>
      </c>
    </row>
    <row r="228" ht="13.05" spans="1:9">
      <c r="A228" s="9" t="s">
        <v>768</v>
      </c>
      <c r="B228" s="10"/>
      <c r="C228" s="10" t="s">
        <v>236</v>
      </c>
      <c r="D228" s="11" t="s">
        <v>769</v>
      </c>
      <c r="E228" s="10" t="s">
        <v>516</v>
      </c>
      <c r="F228" s="12">
        <f>VLOOKUP(A228,[1]基准价格!$A:$G,7,0)</f>
        <v>27.56</v>
      </c>
      <c r="G228" s="13">
        <f>SUMIF('2.报价结算清单'!$F$7:$F$582,$A228,'2.报价结算清单'!$L$7:$L$582)</f>
        <v>0</v>
      </c>
      <c r="H228" s="13">
        <f>SUMIF('2.报价结算清单'!$F$7:$F$582,$A228,'2.报价结算清单'!$N$7:$N$582)</f>
        <v>0</v>
      </c>
      <c r="I228" s="15">
        <f>SUMIF('2.报价结算清单'!$F$7:$F$582,A228,'2.报价结算清单'!$P$7:$P$582)</f>
        <v>0</v>
      </c>
    </row>
    <row r="229" ht="13.05" spans="1:9">
      <c r="A229" s="9" t="s">
        <v>770</v>
      </c>
      <c r="B229" s="10"/>
      <c r="C229" s="10" t="s">
        <v>236</v>
      </c>
      <c r="D229" s="11" t="s">
        <v>771</v>
      </c>
      <c r="E229" s="10" t="s">
        <v>516</v>
      </c>
      <c r="F229" s="12">
        <f>VLOOKUP(A229,[1]基准价格!$A:$G,7,0)</f>
        <v>50.88</v>
      </c>
      <c r="G229" s="13">
        <f>SUMIF('2.报价结算清单'!$F$7:$F$582,$A229,'2.报价结算清单'!$L$7:$L$582)</f>
        <v>0</v>
      </c>
      <c r="H229" s="13">
        <f>SUMIF('2.报价结算清单'!$F$7:$F$582,$A229,'2.报价结算清单'!$N$7:$N$582)</f>
        <v>0</v>
      </c>
      <c r="I229" s="15">
        <f>SUMIF('2.报价结算清单'!$F$7:$F$582,A229,'2.报价结算清单'!$P$7:$P$582)</f>
        <v>0</v>
      </c>
    </row>
    <row r="230" ht="13.05" spans="1:9">
      <c r="A230" s="9" t="s">
        <v>772</v>
      </c>
      <c r="B230" s="10"/>
      <c r="C230" s="10" t="s">
        <v>236</v>
      </c>
      <c r="D230" s="11" t="s">
        <v>773</v>
      </c>
      <c r="E230" s="10" t="s">
        <v>516</v>
      </c>
      <c r="F230" s="12">
        <f>VLOOKUP(A230,[1]基准价格!$A:$G,7,0)</f>
        <v>46.64</v>
      </c>
      <c r="G230" s="13">
        <f>SUMIF('2.报价结算清单'!$F$7:$F$582,$A230,'2.报价结算清单'!$L$7:$L$582)</f>
        <v>0</v>
      </c>
      <c r="H230" s="13">
        <f>SUMIF('2.报价结算清单'!$F$7:$F$582,$A230,'2.报价结算清单'!$N$7:$N$582)</f>
        <v>0</v>
      </c>
      <c r="I230" s="15">
        <f>SUMIF('2.报价结算清单'!$F$7:$F$582,A230,'2.报价结算清单'!$P$7:$P$582)</f>
        <v>0</v>
      </c>
    </row>
    <row r="231" ht="13.05" spans="1:9">
      <c r="A231" s="9" t="s">
        <v>774</v>
      </c>
      <c r="B231" s="10"/>
      <c r="C231" s="10" t="s">
        <v>236</v>
      </c>
      <c r="D231" s="11" t="s">
        <v>775</v>
      </c>
      <c r="E231" s="10" t="s">
        <v>516</v>
      </c>
      <c r="F231" s="12">
        <f>VLOOKUP(A231,[1]基准价格!$A:$G,7,0)</f>
        <v>53</v>
      </c>
      <c r="G231" s="13">
        <f>SUMIF('2.报价结算清单'!$F$7:$F$582,$A231,'2.报价结算清单'!$L$7:$L$582)</f>
        <v>0</v>
      </c>
      <c r="H231" s="13">
        <f>SUMIF('2.报价结算清单'!$F$7:$F$582,$A231,'2.报价结算清单'!$N$7:$N$582)</f>
        <v>0</v>
      </c>
      <c r="I231" s="15">
        <f>SUMIF('2.报价结算清单'!$F$7:$F$582,A231,'2.报价结算清单'!$P$7:$P$582)</f>
        <v>0</v>
      </c>
    </row>
    <row r="232" ht="13.05" spans="1:9">
      <c r="A232" s="9" t="s">
        <v>776</v>
      </c>
      <c r="B232" s="10"/>
      <c r="C232" s="10" t="s">
        <v>236</v>
      </c>
      <c r="D232" s="11" t="s">
        <v>777</v>
      </c>
      <c r="E232" s="10" t="s">
        <v>516</v>
      </c>
      <c r="F232" s="12">
        <f>VLOOKUP(A232,[1]基准价格!$A:$G,7,0)</f>
        <v>127.2</v>
      </c>
      <c r="G232" s="13">
        <f>SUMIF('2.报价结算清单'!$F$7:$F$582,$A232,'2.报价结算清单'!$L$7:$L$582)</f>
        <v>0</v>
      </c>
      <c r="H232" s="13">
        <f>SUMIF('2.报价结算清单'!$F$7:$F$582,$A232,'2.报价结算清单'!$N$7:$N$582)</f>
        <v>0</v>
      </c>
      <c r="I232" s="15">
        <f>SUMIF('2.报价结算清单'!$F$7:$F$582,A232,'2.报价结算清单'!$P$7:$P$582)</f>
        <v>0</v>
      </c>
    </row>
    <row r="233" ht="26.1" spans="1:9">
      <c r="A233" s="9" t="s">
        <v>778</v>
      </c>
      <c r="B233" s="10"/>
      <c r="C233" s="10" t="s">
        <v>236</v>
      </c>
      <c r="D233" s="11" t="s">
        <v>779</v>
      </c>
      <c r="E233" s="10" t="s">
        <v>710</v>
      </c>
      <c r="F233" s="12">
        <f>VLOOKUP(A233,[1]基准价格!$A:$G,7,0)</f>
        <v>86.67</v>
      </c>
      <c r="G233" s="13">
        <f>SUMIF('2.报价结算清单'!$F$7:$F$582,$A233,'2.报价结算清单'!$L$7:$L$582)</f>
        <v>0</v>
      </c>
      <c r="H233" s="13">
        <f>SUMIF('2.报价结算清单'!$F$7:$F$582,$A233,'2.报价结算清单'!$N$7:$N$582)</f>
        <v>0</v>
      </c>
      <c r="I233" s="15">
        <f>SUMIF('2.报价结算清单'!$F$7:$F$582,A233,'2.报价结算清单'!$P$7:$P$582)</f>
        <v>0</v>
      </c>
    </row>
    <row r="234" ht="26.1" spans="1:9">
      <c r="A234" s="9" t="s">
        <v>780</v>
      </c>
      <c r="B234" s="10"/>
      <c r="C234" s="10" t="s">
        <v>236</v>
      </c>
      <c r="D234" s="11" t="s">
        <v>781</v>
      </c>
      <c r="E234" s="10" t="s">
        <v>710</v>
      </c>
      <c r="F234" s="12">
        <f>VLOOKUP(A234,[1]基准价格!$A:$G,7,0)</f>
        <v>73.33</v>
      </c>
      <c r="G234" s="13">
        <f>SUMIF('2.报价结算清单'!$F$7:$F$582,$A234,'2.报价结算清单'!$L$7:$L$582)</f>
        <v>0</v>
      </c>
      <c r="H234" s="13">
        <f>SUMIF('2.报价结算清单'!$F$7:$F$582,$A234,'2.报价结算清单'!$N$7:$N$582)</f>
        <v>0</v>
      </c>
      <c r="I234" s="15">
        <f>SUMIF('2.报价结算清单'!$F$7:$F$582,A234,'2.报价结算清单'!$P$7:$P$582)</f>
        <v>0</v>
      </c>
    </row>
    <row r="235" ht="13.05" spans="1:9">
      <c r="A235" s="9" t="s">
        <v>782</v>
      </c>
      <c r="B235" s="10"/>
      <c r="C235" s="10" t="s">
        <v>236</v>
      </c>
      <c r="D235" s="11" t="s">
        <v>783</v>
      </c>
      <c r="E235" s="10" t="s">
        <v>710</v>
      </c>
      <c r="F235" s="12">
        <f>VLOOKUP(A235,[1]基准价格!$A:$G,7,0)</f>
        <v>153.33</v>
      </c>
      <c r="G235" s="13">
        <f>SUMIF('2.报价结算清单'!$F$7:$F$582,$A235,'2.报价结算清单'!$L$7:$L$582)</f>
        <v>0</v>
      </c>
      <c r="H235" s="13">
        <f>SUMIF('2.报价结算清单'!$F$7:$F$582,$A235,'2.报价结算清单'!$N$7:$N$582)</f>
        <v>0</v>
      </c>
      <c r="I235" s="15">
        <f>SUMIF('2.报价结算清单'!$F$7:$F$582,A235,'2.报价结算清单'!$P$7:$P$582)</f>
        <v>0</v>
      </c>
    </row>
    <row r="236" ht="13.05" spans="1:9">
      <c r="A236" s="9" t="s">
        <v>784</v>
      </c>
      <c r="B236" s="10"/>
      <c r="C236" s="10" t="s">
        <v>236</v>
      </c>
      <c r="D236" s="11" t="s">
        <v>785</v>
      </c>
      <c r="E236" s="10" t="s">
        <v>710</v>
      </c>
      <c r="F236" s="12">
        <f>VLOOKUP(A236,[1]基准价格!$A:$G,7,0)</f>
        <v>25</v>
      </c>
      <c r="G236" s="13">
        <f>SUMIF('2.报价结算清单'!$F$7:$F$582,$A236,'2.报价结算清单'!$L$7:$L$582)</f>
        <v>0</v>
      </c>
      <c r="H236" s="13">
        <f>SUMIF('2.报价结算清单'!$F$7:$F$582,$A236,'2.报价结算清单'!$N$7:$N$582)</f>
        <v>0</v>
      </c>
      <c r="I236" s="15">
        <f>SUMIF('2.报价结算清单'!$F$7:$F$582,A236,'2.报价结算清单'!$P$7:$P$582)</f>
        <v>0</v>
      </c>
    </row>
    <row r="237" ht="13.05" spans="1:9">
      <c r="A237" s="9" t="s">
        <v>786</v>
      </c>
      <c r="B237" s="10"/>
      <c r="C237" s="10" t="s">
        <v>236</v>
      </c>
      <c r="D237" s="11" t="s">
        <v>787</v>
      </c>
      <c r="E237" s="10" t="s">
        <v>710</v>
      </c>
      <c r="F237" s="12">
        <f>VLOOKUP(A237,[1]基准价格!$A:$G,7,0)</f>
        <v>106</v>
      </c>
      <c r="G237" s="13">
        <f>SUMIF('2.报价结算清单'!$F$7:$F$582,$A237,'2.报价结算清单'!$L$7:$L$582)</f>
        <v>0</v>
      </c>
      <c r="H237" s="13">
        <f>SUMIF('2.报价结算清单'!$F$7:$F$582,$A237,'2.报价结算清单'!$N$7:$N$582)</f>
        <v>0</v>
      </c>
      <c r="I237" s="15">
        <f>SUMIF('2.报价结算清单'!$F$7:$F$582,A237,'2.报价结算清单'!$P$7:$P$582)</f>
        <v>0</v>
      </c>
    </row>
    <row r="238" ht="13.05" spans="1:9">
      <c r="A238" s="9" t="s">
        <v>788</v>
      </c>
      <c r="B238" s="10"/>
      <c r="C238" s="10" t="s">
        <v>236</v>
      </c>
      <c r="D238" s="11" t="s">
        <v>789</v>
      </c>
      <c r="E238" s="10" t="s">
        <v>710</v>
      </c>
      <c r="F238" s="12">
        <f>VLOOKUP(A238,[1]基准价格!$A:$G,7,0)</f>
        <v>43.33</v>
      </c>
      <c r="G238" s="13">
        <f>SUMIF('2.报价结算清单'!$F$7:$F$582,$A238,'2.报价结算清单'!$L$7:$L$582)</f>
        <v>0</v>
      </c>
      <c r="H238" s="13">
        <f>SUMIF('2.报价结算清单'!$F$7:$F$582,$A238,'2.报价结算清单'!$N$7:$N$582)</f>
        <v>0</v>
      </c>
      <c r="I238" s="15">
        <f>SUMIF('2.报价结算清单'!$F$7:$F$582,A238,'2.报价结算清单'!$P$7:$P$582)</f>
        <v>0</v>
      </c>
    </row>
    <row r="239" ht="13.05" spans="1:9">
      <c r="A239" s="9" t="s">
        <v>790</v>
      </c>
      <c r="B239" s="10"/>
      <c r="C239" s="10" t="s">
        <v>236</v>
      </c>
      <c r="D239" s="11" t="s">
        <v>791</v>
      </c>
      <c r="E239" s="10" t="s">
        <v>710</v>
      </c>
      <c r="F239" s="12">
        <f>VLOOKUP(A239,[1]基准价格!$A:$G,7,0)</f>
        <v>73.33</v>
      </c>
      <c r="G239" s="13">
        <f>SUMIF('2.报价结算清单'!$F$7:$F$582,$A239,'2.报价结算清单'!$L$7:$L$582)</f>
        <v>0</v>
      </c>
      <c r="H239" s="13">
        <f>SUMIF('2.报价结算清单'!$F$7:$F$582,$A239,'2.报价结算清单'!$N$7:$N$582)</f>
        <v>0</v>
      </c>
      <c r="I239" s="15">
        <f>SUMIF('2.报价结算清单'!$F$7:$F$582,A239,'2.报价结算清单'!$P$7:$P$582)</f>
        <v>0</v>
      </c>
    </row>
    <row r="240" ht="13.05" spans="1:9">
      <c r="A240" s="9" t="s">
        <v>792</v>
      </c>
      <c r="B240" s="10"/>
      <c r="C240" s="10" t="s">
        <v>236</v>
      </c>
      <c r="D240" s="11" t="s">
        <v>793</v>
      </c>
      <c r="E240" s="10" t="s">
        <v>710</v>
      </c>
      <c r="F240" s="12">
        <f>VLOOKUP(A240,[1]基准价格!$A:$G,7,0)</f>
        <v>123.33</v>
      </c>
      <c r="G240" s="13">
        <f>SUMIF('2.报价结算清单'!$F$7:$F$582,$A240,'2.报价结算清单'!$L$7:$L$582)</f>
        <v>0</v>
      </c>
      <c r="H240" s="13">
        <f>SUMIF('2.报价结算清单'!$F$7:$F$582,$A240,'2.报价结算清单'!$N$7:$N$582)</f>
        <v>0</v>
      </c>
      <c r="I240" s="15">
        <f>SUMIF('2.报价结算清单'!$F$7:$F$582,A240,'2.报价结算清单'!$P$7:$P$582)</f>
        <v>0</v>
      </c>
    </row>
    <row r="241" ht="13.05" spans="1:9">
      <c r="A241" s="9" t="s">
        <v>794</v>
      </c>
      <c r="B241" s="10"/>
      <c r="C241" s="10" t="s">
        <v>236</v>
      </c>
      <c r="D241" s="11" t="s">
        <v>795</v>
      </c>
      <c r="E241" s="10" t="s">
        <v>710</v>
      </c>
      <c r="F241" s="12">
        <f>VLOOKUP(A241,[1]基准价格!$A:$G,7,0)</f>
        <v>243.33</v>
      </c>
      <c r="G241" s="13">
        <f>SUMIF('2.报价结算清单'!$F$7:$F$582,$A241,'2.报价结算清单'!$L$7:$L$582)</f>
        <v>0</v>
      </c>
      <c r="H241" s="13">
        <f>SUMIF('2.报价结算清单'!$F$7:$F$582,$A241,'2.报价结算清单'!$N$7:$N$582)</f>
        <v>0</v>
      </c>
      <c r="I241" s="15">
        <f>SUMIF('2.报价结算清单'!$F$7:$F$582,A241,'2.报价结算清单'!$P$7:$P$582)</f>
        <v>0</v>
      </c>
    </row>
    <row r="242" ht="26.1" spans="1:9">
      <c r="A242" s="9" t="s">
        <v>796</v>
      </c>
      <c r="B242" s="10"/>
      <c r="C242" s="10" t="s">
        <v>236</v>
      </c>
      <c r="D242" s="11" t="s">
        <v>797</v>
      </c>
      <c r="E242" s="10" t="s">
        <v>710</v>
      </c>
      <c r="F242" s="12">
        <f>VLOOKUP(A242,[1]基准价格!$A:$G,7,0)</f>
        <v>340</v>
      </c>
      <c r="G242" s="13">
        <f>SUMIF('2.报价结算清单'!$F$7:$F$582,$A242,'2.报价结算清单'!$L$7:$L$582)</f>
        <v>0</v>
      </c>
      <c r="H242" s="13">
        <f>SUMIF('2.报价结算清单'!$F$7:$F$582,$A242,'2.报价结算清单'!$N$7:$N$582)</f>
        <v>0</v>
      </c>
      <c r="I242" s="15">
        <f>SUMIF('2.报价结算清单'!$F$7:$F$582,A242,'2.报价结算清单'!$P$7:$P$582)</f>
        <v>0</v>
      </c>
    </row>
    <row r="243" ht="26.1" spans="1:9">
      <c r="A243" s="9" t="s">
        <v>798</v>
      </c>
      <c r="B243" s="10"/>
      <c r="C243" s="10" t="s">
        <v>236</v>
      </c>
      <c r="D243" s="11" t="s">
        <v>799</v>
      </c>
      <c r="E243" s="10" t="s">
        <v>710</v>
      </c>
      <c r="F243" s="12">
        <f>VLOOKUP(A243,[1]基准价格!$A:$G,7,0)</f>
        <v>496.67</v>
      </c>
      <c r="G243" s="13">
        <f>SUMIF('2.报价结算清单'!$F$7:$F$582,$A243,'2.报价结算清单'!$L$7:$L$582)</f>
        <v>0</v>
      </c>
      <c r="H243" s="13">
        <f>SUMIF('2.报价结算清单'!$F$7:$F$582,$A243,'2.报价结算清单'!$N$7:$N$582)</f>
        <v>0</v>
      </c>
      <c r="I243" s="15">
        <f>SUMIF('2.报价结算清单'!$F$7:$F$582,A243,'2.报价结算清单'!$P$7:$P$582)</f>
        <v>0</v>
      </c>
    </row>
    <row r="244" ht="13.05" spans="1:9">
      <c r="A244" s="9" t="s">
        <v>800</v>
      </c>
      <c r="B244" s="10"/>
      <c r="C244" s="10" t="s">
        <v>236</v>
      </c>
      <c r="D244" s="11" t="s">
        <v>801</v>
      </c>
      <c r="E244" s="10" t="s">
        <v>710</v>
      </c>
      <c r="F244" s="12">
        <f>VLOOKUP(A244,[1]基准价格!$A:$G,7,0)</f>
        <v>53</v>
      </c>
      <c r="G244" s="13">
        <f>SUMIF('2.报价结算清单'!$F$7:$F$582,$A244,'2.报价结算清单'!$L$7:$L$582)</f>
        <v>0</v>
      </c>
      <c r="H244" s="13">
        <f>SUMIF('2.报价结算清单'!$F$7:$F$582,$A244,'2.报价结算清单'!$N$7:$N$582)</f>
        <v>0</v>
      </c>
      <c r="I244" s="15">
        <f>SUMIF('2.报价结算清单'!$F$7:$F$582,A244,'2.报价结算清单'!$P$7:$P$582)</f>
        <v>0</v>
      </c>
    </row>
    <row r="245" ht="26.1" spans="1:9">
      <c r="A245" s="9" t="s">
        <v>802</v>
      </c>
      <c r="B245" s="10"/>
      <c r="C245" s="10" t="s">
        <v>236</v>
      </c>
      <c r="D245" s="11" t="s">
        <v>803</v>
      </c>
      <c r="E245" s="10" t="s">
        <v>618</v>
      </c>
      <c r="F245" s="12">
        <f>VLOOKUP(A245,[1]基准价格!$A:$G,7,0)</f>
        <v>212</v>
      </c>
      <c r="G245" s="13">
        <f>SUMIF('2.报价结算清单'!$F$7:$F$582,$A245,'2.报价结算清单'!$L$7:$L$582)</f>
        <v>0</v>
      </c>
      <c r="H245" s="13">
        <f>SUMIF('2.报价结算清单'!$F$7:$F$582,$A245,'2.报价结算清单'!$N$7:$N$582)</f>
        <v>0</v>
      </c>
      <c r="I245" s="15">
        <f>SUMIF('2.报价结算清单'!$F$7:$F$582,A245,'2.报价结算清单'!$P$7:$P$582)</f>
        <v>0</v>
      </c>
    </row>
    <row r="246" ht="26.1" spans="1:9">
      <c r="A246" s="9" t="s">
        <v>804</v>
      </c>
      <c r="B246" s="10"/>
      <c r="C246" s="10" t="s">
        <v>236</v>
      </c>
      <c r="D246" s="11" t="s">
        <v>805</v>
      </c>
      <c r="E246" s="10" t="s">
        <v>618</v>
      </c>
      <c r="F246" s="12">
        <f>VLOOKUP(A246,[1]基准价格!$A:$G,7,0)</f>
        <v>400.68</v>
      </c>
      <c r="G246" s="13">
        <f>SUMIF('2.报价结算清单'!$F$7:$F$582,$A246,'2.报价结算清单'!$L$7:$L$582)</f>
        <v>0</v>
      </c>
      <c r="H246" s="13">
        <f>SUMIF('2.报价结算清单'!$F$7:$F$582,$A246,'2.报价结算清单'!$N$7:$N$582)</f>
        <v>0</v>
      </c>
      <c r="I246" s="15">
        <f>SUMIF('2.报价结算清单'!$F$7:$F$582,A246,'2.报价结算清单'!$P$7:$P$582)</f>
        <v>0</v>
      </c>
    </row>
    <row r="247" ht="26.1" spans="1:9">
      <c r="A247" s="9" t="s">
        <v>806</v>
      </c>
      <c r="B247" s="10"/>
      <c r="C247" s="10" t="s">
        <v>236</v>
      </c>
      <c r="D247" s="11" t="s">
        <v>807</v>
      </c>
      <c r="E247" s="10" t="s">
        <v>281</v>
      </c>
      <c r="F247" s="12">
        <f>VLOOKUP(A247,[1]基准价格!$A:$G,7,0)</f>
        <v>63.6</v>
      </c>
      <c r="G247" s="13">
        <f>SUMIF('2.报价结算清单'!$F$7:$F$582,$A247,'2.报价结算清单'!$L$7:$L$582)</f>
        <v>0</v>
      </c>
      <c r="H247" s="13">
        <f>SUMIF('2.报价结算清单'!$F$7:$F$582,$A247,'2.报价结算清单'!$N$7:$N$582)</f>
        <v>0</v>
      </c>
      <c r="I247" s="15">
        <f>SUMIF('2.报价结算清单'!$F$7:$F$582,A247,'2.报价结算清单'!$P$7:$P$582)</f>
        <v>0</v>
      </c>
    </row>
    <row r="248" ht="26.1" spans="1:9">
      <c r="A248" s="9" t="s">
        <v>808</v>
      </c>
      <c r="B248" s="10"/>
      <c r="C248" s="10" t="s">
        <v>236</v>
      </c>
      <c r="D248" s="11" t="s">
        <v>809</v>
      </c>
      <c r="E248" s="10" t="s">
        <v>281</v>
      </c>
      <c r="F248" s="12">
        <f>VLOOKUP(A248,[1]基准价格!$A:$G,7,0)</f>
        <v>63.6</v>
      </c>
      <c r="G248" s="13">
        <f>SUMIF('2.报价结算清单'!$F$7:$F$582,$A248,'2.报价结算清单'!$L$7:$L$582)</f>
        <v>0</v>
      </c>
      <c r="H248" s="13">
        <f>SUMIF('2.报价结算清单'!$F$7:$F$582,$A248,'2.报价结算清单'!$N$7:$N$582)</f>
        <v>0</v>
      </c>
      <c r="I248" s="15">
        <f>SUMIF('2.报价结算清单'!$F$7:$F$582,A248,'2.报价结算清单'!$P$7:$P$582)</f>
        <v>0</v>
      </c>
    </row>
    <row r="249" ht="26.1" spans="1:9">
      <c r="A249" s="9" t="s">
        <v>810</v>
      </c>
      <c r="B249" s="10"/>
      <c r="C249" s="10" t="s">
        <v>236</v>
      </c>
      <c r="D249" s="11" t="s">
        <v>811</v>
      </c>
      <c r="E249" s="10" t="s">
        <v>281</v>
      </c>
      <c r="F249" s="12">
        <f>VLOOKUP(A249,[1]基准价格!$A:$G,7,0)</f>
        <v>63.6</v>
      </c>
      <c r="G249" s="13">
        <f>SUMIF('2.报价结算清单'!$F$7:$F$582,$A249,'2.报价结算清单'!$L$7:$L$582)</f>
        <v>0</v>
      </c>
      <c r="H249" s="13">
        <f>SUMIF('2.报价结算清单'!$F$7:$F$582,$A249,'2.报价结算清单'!$N$7:$N$582)</f>
        <v>0</v>
      </c>
      <c r="I249" s="15">
        <f>SUMIF('2.报价结算清单'!$F$7:$F$582,A249,'2.报价结算清单'!$P$7:$P$582)</f>
        <v>0</v>
      </c>
    </row>
    <row r="250" ht="13.05" spans="1:9">
      <c r="A250" s="9" t="s">
        <v>812</v>
      </c>
      <c r="B250" s="10"/>
      <c r="C250" s="10" t="s">
        <v>236</v>
      </c>
      <c r="D250" s="11" t="s">
        <v>813</v>
      </c>
      <c r="E250" s="10" t="s">
        <v>281</v>
      </c>
      <c r="F250" s="12">
        <f>VLOOKUP(A250,[1]基准价格!$A:$G,7,0)</f>
        <v>2.54</v>
      </c>
      <c r="G250" s="13">
        <f>SUMIF('2.报价结算清单'!$F$7:$F$582,$A250,'2.报价结算清单'!$L$7:$L$582)</f>
        <v>0</v>
      </c>
      <c r="H250" s="13">
        <f>SUMIF('2.报价结算清单'!$F$7:$F$582,$A250,'2.报价结算清单'!$N$7:$N$582)</f>
        <v>0</v>
      </c>
      <c r="I250" s="15">
        <f>SUMIF('2.报价结算清单'!$F$7:$F$582,A250,'2.报价结算清单'!$P$7:$P$582)</f>
        <v>0</v>
      </c>
    </row>
    <row r="251" ht="26.1" spans="1:9">
      <c r="A251" s="9" t="s">
        <v>814</v>
      </c>
      <c r="B251" s="10"/>
      <c r="C251" s="10" t="s">
        <v>236</v>
      </c>
      <c r="D251" s="11" t="s">
        <v>815</v>
      </c>
      <c r="E251" s="10" t="s">
        <v>281</v>
      </c>
      <c r="F251" s="12">
        <f>VLOOKUP(A251,[1]基准价格!$A:$G,7,0)</f>
        <v>68.9</v>
      </c>
      <c r="G251" s="13">
        <f>SUMIF('2.报价结算清单'!$F$7:$F$582,$A251,'2.报价结算清单'!$L$7:$L$582)</f>
        <v>0</v>
      </c>
      <c r="H251" s="13">
        <f>SUMIF('2.报价结算清单'!$F$7:$F$582,$A251,'2.报价结算清单'!$N$7:$N$582)</f>
        <v>0</v>
      </c>
      <c r="I251" s="15">
        <f>SUMIF('2.报价结算清单'!$F$7:$F$582,A251,'2.报价结算清单'!$P$7:$P$582)</f>
        <v>0</v>
      </c>
    </row>
    <row r="252" ht="26.1" spans="1:9">
      <c r="A252" s="9" t="s">
        <v>816</v>
      </c>
      <c r="B252" s="10"/>
      <c r="C252" s="10" t="s">
        <v>236</v>
      </c>
      <c r="D252" s="11" t="s">
        <v>817</v>
      </c>
      <c r="E252" s="10" t="s">
        <v>281</v>
      </c>
      <c r="F252" s="12">
        <f>VLOOKUP(A252,[1]基准价格!$A:$G,7,0)</f>
        <v>63.6</v>
      </c>
      <c r="G252" s="13">
        <f>SUMIF('2.报价结算清单'!$F$7:$F$582,$A252,'2.报价结算清单'!$L$7:$L$582)</f>
        <v>0</v>
      </c>
      <c r="H252" s="13">
        <f>SUMIF('2.报价结算清单'!$F$7:$F$582,$A252,'2.报价结算清单'!$N$7:$N$582)</f>
        <v>0</v>
      </c>
      <c r="I252" s="15">
        <f>SUMIF('2.报价结算清单'!$F$7:$F$582,A252,'2.报价结算清单'!$P$7:$P$582)</f>
        <v>0</v>
      </c>
    </row>
    <row r="253" ht="26.1" spans="1:9">
      <c r="A253" s="9" t="s">
        <v>818</v>
      </c>
      <c r="B253" s="10"/>
      <c r="C253" s="10" t="s">
        <v>236</v>
      </c>
      <c r="D253" s="11" t="s">
        <v>819</v>
      </c>
      <c r="E253" s="10" t="s">
        <v>281</v>
      </c>
      <c r="F253" s="12">
        <f>VLOOKUP(A253,[1]基准价格!$A:$G,7,0)</f>
        <v>26.5</v>
      </c>
      <c r="G253" s="13">
        <f>SUMIF('2.报价结算清单'!$F$7:$F$582,$A253,'2.报价结算清单'!$L$7:$L$582)</f>
        <v>0</v>
      </c>
      <c r="H253" s="13">
        <f>SUMIF('2.报价结算清单'!$F$7:$F$582,$A253,'2.报价结算清单'!$N$7:$N$582)</f>
        <v>0</v>
      </c>
      <c r="I253" s="15">
        <f>SUMIF('2.报价结算清单'!$F$7:$F$582,A253,'2.报价结算清单'!$P$7:$P$582)</f>
        <v>0</v>
      </c>
    </row>
    <row r="254" ht="26.1" spans="1:9">
      <c r="A254" s="9" t="s">
        <v>820</v>
      </c>
      <c r="B254" s="10"/>
      <c r="C254" s="10" t="s">
        <v>236</v>
      </c>
      <c r="D254" s="11" t="s">
        <v>821</v>
      </c>
      <c r="E254" s="10" t="s">
        <v>516</v>
      </c>
      <c r="F254" s="12">
        <f>VLOOKUP(A254,[1]基准价格!$A:$G,7,0)</f>
        <v>63.6</v>
      </c>
      <c r="G254" s="13">
        <f>SUMIF('2.报价结算清单'!$F$7:$F$582,$A254,'2.报价结算清单'!$L$7:$L$582)</f>
        <v>0</v>
      </c>
      <c r="H254" s="13">
        <f>SUMIF('2.报价结算清单'!$F$7:$F$582,$A254,'2.报价结算清单'!$N$7:$N$582)</f>
        <v>0</v>
      </c>
      <c r="I254" s="15">
        <f>SUMIF('2.报价结算清单'!$F$7:$F$582,A254,'2.报价结算清单'!$P$7:$P$582)</f>
        <v>0</v>
      </c>
    </row>
    <row r="255" ht="13.05" spans="1:9">
      <c r="A255" s="9" t="s">
        <v>822</v>
      </c>
      <c r="B255" s="10"/>
      <c r="C255" s="10" t="s">
        <v>236</v>
      </c>
      <c r="D255" s="11" t="s">
        <v>823</v>
      </c>
      <c r="E255" s="10" t="s">
        <v>516</v>
      </c>
      <c r="F255" s="12">
        <f>VLOOKUP(A255,[1]基准价格!$A:$G,7,0)</f>
        <v>424</v>
      </c>
      <c r="G255" s="13">
        <f>SUMIF('2.报价结算清单'!$F$7:$F$582,$A255,'2.报价结算清单'!$L$7:$L$582)</f>
        <v>0</v>
      </c>
      <c r="H255" s="13">
        <f>SUMIF('2.报价结算清单'!$F$7:$F$582,$A255,'2.报价结算清单'!$N$7:$N$582)</f>
        <v>0</v>
      </c>
      <c r="I255" s="15">
        <f>SUMIF('2.报价结算清单'!$F$7:$F$582,A255,'2.报价结算清单'!$P$7:$P$582)</f>
        <v>0</v>
      </c>
    </row>
    <row r="256" ht="13.05" spans="1:9">
      <c r="A256" s="9" t="s">
        <v>824</v>
      </c>
      <c r="B256" s="10"/>
      <c r="C256" s="10" t="s">
        <v>236</v>
      </c>
      <c r="D256" s="11" t="s">
        <v>825</v>
      </c>
      <c r="E256" s="10" t="s">
        <v>516</v>
      </c>
      <c r="F256" s="12">
        <f>VLOOKUP(A256,[1]基准价格!$A:$G,7,0)</f>
        <v>424</v>
      </c>
      <c r="G256" s="13">
        <f>SUMIF('2.报价结算清单'!$F$7:$F$582,$A256,'2.报价结算清单'!$L$7:$L$582)</f>
        <v>0</v>
      </c>
      <c r="H256" s="13">
        <f>SUMIF('2.报价结算清单'!$F$7:$F$582,$A256,'2.报价结算清单'!$N$7:$N$582)</f>
        <v>0</v>
      </c>
      <c r="I256" s="15">
        <f>SUMIF('2.报价结算清单'!$F$7:$F$582,A256,'2.报价结算清单'!$P$7:$P$582)</f>
        <v>0</v>
      </c>
    </row>
    <row r="257" ht="13.05" spans="1:9">
      <c r="A257" s="9" t="s">
        <v>826</v>
      </c>
      <c r="B257" s="10"/>
      <c r="C257" s="10" t="s">
        <v>236</v>
      </c>
      <c r="D257" s="11" t="s">
        <v>827</v>
      </c>
      <c r="E257" s="10" t="s">
        <v>516</v>
      </c>
      <c r="F257" s="12">
        <f>VLOOKUP(A257,[1]基准价格!$A:$G,7,0)</f>
        <v>1590</v>
      </c>
      <c r="G257" s="13">
        <f>SUMIF('2.报价结算清单'!$F$7:$F$582,$A257,'2.报价结算清单'!$L$7:$L$582)</f>
        <v>0</v>
      </c>
      <c r="H257" s="13">
        <f>SUMIF('2.报价结算清单'!$F$7:$F$582,$A257,'2.报价结算清单'!$N$7:$N$582)</f>
        <v>0</v>
      </c>
      <c r="I257" s="15">
        <f>SUMIF('2.报价结算清单'!$F$7:$F$582,A257,'2.报价结算清单'!$P$7:$P$582)</f>
        <v>0</v>
      </c>
    </row>
    <row r="258" ht="13.05" spans="1:9">
      <c r="A258" s="9" t="s">
        <v>828</v>
      </c>
      <c r="B258" s="10"/>
      <c r="C258" s="10" t="s">
        <v>236</v>
      </c>
      <c r="D258" s="11" t="s">
        <v>829</v>
      </c>
      <c r="E258" s="10" t="s">
        <v>281</v>
      </c>
      <c r="F258" s="12">
        <f>VLOOKUP(A258,[1]基准价格!$A:$G,7,0)</f>
        <v>159</v>
      </c>
      <c r="G258" s="13">
        <f>SUMIF('2.报价结算清单'!$F$7:$F$582,$A258,'2.报价结算清单'!$L$7:$L$582)</f>
        <v>0</v>
      </c>
      <c r="H258" s="13">
        <f>SUMIF('2.报价结算清单'!$F$7:$F$582,$A258,'2.报价结算清单'!$N$7:$N$582)</f>
        <v>0</v>
      </c>
      <c r="I258" s="15">
        <f>SUMIF('2.报价结算清单'!$F$7:$F$582,A258,'2.报价结算清单'!$P$7:$P$582)</f>
        <v>0</v>
      </c>
    </row>
    <row r="259" ht="13.05" spans="1:9">
      <c r="A259" s="9" t="s">
        <v>830</v>
      </c>
      <c r="B259" s="10"/>
      <c r="C259" s="10" t="s">
        <v>236</v>
      </c>
      <c r="D259" s="11" t="s">
        <v>831</v>
      </c>
      <c r="E259" s="10" t="s">
        <v>281</v>
      </c>
      <c r="F259" s="12">
        <f>VLOOKUP(A259,[1]基准价格!$A:$G,7,0)</f>
        <v>111.3</v>
      </c>
      <c r="G259" s="13">
        <f>SUMIF('2.报价结算清单'!$F$7:$F$582,$A259,'2.报价结算清单'!$L$7:$L$582)</f>
        <v>0</v>
      </c>
      <c r="H259" s="13">
        <f>SUMIF('2.报价结算清单'!$F$7:$F$582,$A259,'2.报价结算清单'!$N$7:$N$582)</f>
        <v>0</v>
      </c>
      <c r="I259" s="15">
        <f>SUMIF('2.报价结算清单'!$F$7:$F$582,A259,'2.报价结算清单'!$P$7:$P$582)</f>
        <v>0</v>
      </c>
    </row>
    <row r="260" ht="13.05" spans="1:9">
      <c r="A260" s="9" t="s">
        <v>832</v>
      </c>
      <c r="B260" s="10"/>
      <c r="C260" s="10" t="s">
        <v>236</v>
      </c>
      <c r="D260" s="11" t="s">
        <v>833</v>
      </c>
      <c r="E260" s="10" t="s">
        <v>281</v>
      </c>
      <c r="F260" s="12">
        <f>VLOOKUP(A260,[1]基准价格!$A:$G,7,0)</f>
        <v>206.7</v>
      </c>
      <c r="G260" s="13">
        <f>SUMIF('2.报价结算清单'!$F$7:$F$582,$A260,'2.报价结算清单'!$L$7:$L$582)</f>
        <v>0</v>
      </c>
      <c r="H260" s="13">
        <f>SUMIF('2.报价结算清单'!$F$7:$F$582,$A260,'2.报价结算清单'!$N$7:$N$582)</f>
        <v>0</v>
      </c>
      <c r="I260" s="15">
        <f>SUMIF('2.报价结算清单'!$F$7:$F$582,A260,'2.报价结算清单'!$P$7:$P$582)</f>
        <v>0</v>
      </c>
    </row>
    <row r="261" ht="13.05" spans="1:9">
      <c r="A261" s="9" t="s">
        <v>834</v>
      </c>
      <c r="B261" s="10"/>
      <c r="C261" s="10" t="s">
        <v>236</v>
      </c>
      <c r="D261" s="11" t="s">
        <v>835</v>
      </c>
      <c r="E261" s="10" t="s">
        <v>281</v>
      </c>
      <c r="F261" s="12">
        <f>VLOOKUP(A261,[1]基准价格!$A:$G,7,0)</f>
        <v>31.8</v>
      </c>
      <c r="G261" s="13">
        <f>SUMIF('2.报价结算清单'!$F$7:$F$582,$A261,'2.报价结算清单'!$L$7:$L$582)</f>
        <v>0</v>
      </c>
      <c r="H261" s="13">
        <f>SUMIF('2.报价结算清单'!$F$7:$F$582,$A261,'2.报价结算清单'!$N$7:$N$582)</f>
        <v>0</v>
      </c>
      <c r="I261" s="15">
        <f>SUMIF('2.报价结算清单'!$F$7:$F$582,A261,'2.报价结算清单'!$P$7:$P$582)</f>
        <v>0</v>
      </c>
    </row>
    <row r="262" ht="13.05" spans="1:9">
      <c r="A262" s="9" t="s">
        <v>836</v>
      </c>
      <c r="B262" s="10"/>
      <c r="C262" s="10" t="s">
        <v>236</v>
      </c>
      <c r="D262" s="11" t="s">
        <v>837</v>
      </c>
      <c r="E262" s="10" t="s">
        <v>618</v>
      </c>
      <c r="F262" s="12">
        <f>VLOOKUP(A262,[1]基准价格!$A:$G,7,0)</f>
        <v>58.3</v>
      </c>
      <c r="G262" s="13">
        <f>SUMIF('2.报价结算清单'!$F$7:$F$582,$A262,'2.报价结算清单'!$L$7:$L$582)</f>
        <v>0</v>
      </c>
      <c r="H262" s="13">
        <f>SUMIF('2.报价结算清单'!$F$7:$F$582,$A262,'2.报价结算清单'!$N$7:$N$582)</f>
        <v>0</v>
      </c>
      <c r="I262" s="15">
        <f>SUMIF('2.报价结算清单'!$F$7:$F$582,A262,'2.报价结算清单'!$P$7:$P$582)</f>
        <v>0</v>
      </c>
    </row>
    <row r="263" ht="13.05" spans="1:9">
      <c r="A263" s="9" t="s">
        <v>838</v>
      </c>
      <c r="B263" s="10"/>
      <c r="C263" s="10" t="s">
        <v>236</v>
      </c>
      <c r="D263" s="11" t="s">
        <v>839</v>
      </c>
      <c r="E263" s="10" t="s">
        <v>618</v>
      </c>
      <c r="F263" s="12">
        <f>VLOOKUP(A263,[1]基准价格!$A:$G,7,0)</f>
        <v>42.4</v>
      </c>
      <c r="G263" s="13">
        <f>SUMIF('2.报价结算清单'!$F$7:$F$582,$A263,'2.报价结算清单'!$L$7:$L$582)</f>
        <v>0</v>
      </c>
      <c r="H263" s="13">
        <f>SUMIF('2.报价结算清单'!$F$7:$F$582,$A263,'2.报价结算清单'!$N$7:$N$582)</f>
        <v>0</v>
      </c>
      <c r="I263" s="15">
        <f>SUMIF('2.报价结算清单'!$F$7:$F$582,A263,'2.报价结算清单'!$P$7:$P$582)</f>
        <v>0</v>
      </c>
    </row>
    <row r="264" ht="26.1" spans="1:9">
      <c r="A264" s="9" t="s">
        <v>840</v>
      </c>
      <c r="B264" s="10"/>
      <c r="C264" s="10" t="s">
        <v>236</v>
      </c>
      <c r="D264" s="11" t="s">
        <v>841</v>
      </c>
      <c r="E264" s="10" t="s">
        <v>842</v>
      </c>
      <c r="F264" s="12">
        <f>VLOOKUP(A264,[1]基准价格!$A:$G,7,0)</f>
        <v>21.2</v>
      </c>
      <c r="G264" s="13">
        <f>SUMIF('2.报价结算清单'!$F$7:$F$582,$A264,'2.报价结算清单'!$L$7:$L$582)</f>
        <v>0</v>
      </c>
      <c r="H264" s="13">
        <f>SUMIF('2.报价结算清单'!$F$7:$F$582,$A264,'2.报价结算清单'!$N$7:$N$582)</f>
        <v>0</v>
      </c>
      <c r="I264" s="15">
        <f>SUMIF('2.报价结算清单'!$F$7:$F$582,A264,'2.报价结算清单'!$P$7:$P$582)</f>
        <v>0</v>
      </c>
    </row>
    <row r="265" ht="26.1" spans="1:9">
      <c r="A265" s="9" t="s">
        <v>843</v>
      </c>
      <c r="B265" s="10"/>
      <c r="C265" s="10" t="s">
        <v>236</v>
      </c>
      <c r="D265" s="11" t="s">
        <v>844</v>
      </c>
      <c r="E265" s="10" t="s">
        <v>842</v>
      </c>
      <c r="F265" s="12">
        <f>VLOOKUP(A265,[1]基准价格!$A:$G,7,0)</f>
        <v>74.2</v>
      </c>
      <c r="G265" s="13">
        <f>SUMIF('2.报价结算清单'!$F$7:$F$582,$A265,'2.报价结算清单'!$L$7:$L$582)</f>
        <v>0</v>
      </c>
      <c r="H265" s="13">
        <f>SUMIF('2.报价结算清单'!$F$7:$F$582,$A265,'2.报价结算清单'!$N$7:$N$582)</f>
        <v>0</v>
      </c>
      <c r="I265" s="15">
        <f>SUMIF('2.报价结算清单'!$F$7:$F$582,A265,'2.报价结算清单'!$P$7:$P$582)</f>
        <v>0</v>
      </c>
    </row>
    <row r="266" ht="13.05" spans="1:9">
      <c r="A266" s="9" t="s">
        <v>845</v>
      </c>
      <c r="B266" s="10"/>
      <c r="C266" s="10" t="s">
        <v>236</v>
      </c>
      <c r="D266" s="11" t="s">
        <v>846</v>
      </c>
      <c r="E266" s="10" t="s">
        <v>281</v>
      </c>
      <c r="F266" s="12">
        <f>VLOOKUP(A266,[1]基准价格!$A:$G,7,0)</f>
        <v>445.2</v>
      </c>
      <c r="G266" s="13">
        <f>SUMIF('2.报价结算清单'!$F$7:$F$582,$A266,'2.报价结算清单'!$L$7:$L$582)</f>
        <v>0</v>
      </c>
      <c r="H266" s="13">
        <f>SUMIF('2.报价结算清单'!$F$7:$F$582,$A266,'2.报价结算清单'!$N$7:$N$582)</f>
        <v>0</v>
      </c>
      <c r="I266" s="15">
        <f>SUMIF('2.报价结算清单'!$F$7:$F$582,A266,'2.报价结算清单'!$P$7:$P$582)</f>
        <v>0</v>
      </c>
    </row>
    <row r="267" ht="26.1" spans="1:9">
      <c r="A267" s="9" t="s">
        <v>847</v>
      </c>
      <c r="B267" s="10"/>
      <c r="C267" s="10" t="s">
        <v>236</v>
      </c>
      <c r="D267" s="11" t="s">
        <v>848</v>
      </c>
      <c r="E267" s="10" t="s">
        <v>281</v>
      </c>
      <c r="F267" s="12">
        <f>VLOOKUP(A267,[1]基准价格!$A:$G,7,0)</f>
        <v>106</v>
      </c>
      <c r="G267" s="13">
        <f>SUMIF('2.报价结算清单'!$F$7:$F$582,$A267,'2.报价结算清单'!$L$7:$L$582)</f>
        <v>0</v>
      </c>
      <c r="H267" s="13">
        <f>SUMIF('2.报价结算清单'!$F$7:$F$582,$A267,'2.报价结算清单'!$N$7:$N$582)</f>
        <v>0</v>
      </c>
      <c r="I267" s="15">
        <f>SUMIF('2.报价结算清单'!$F$7:$F$582,A267,'2.报价结算清单'!$P$7:$P$582)</f>
        <v>0</v>
      </c>
    </row>
    <row r="268" ht="26.1" spans="1:9">
      <c r="A268" s="9" t="s">
        <v>849</v>
      </c>
      <c r="B268" s="10"/>
      <c r="C268" s="10" t="s">
        <v>236</v>
      </c>
      <c r="D268" s="11" t="s">
        <v>850</v>
      </c>
      <c r="E268" s="10" t="s">
        <v>281</v>
      </c>
      <c r="F268" s="12">
        <f>VLOOKUP(A268,[1]基准价格!$A:$G,7,0)</f>
        <v>106</v>
      </c>
      <c r="G268" s="13">
        <f>SUMIF('2.报价结算清单'!$F$7:$F$582,$A268,'2.报价结算清单'!$L$7:$L$582)</f>
        <v>0</v>
      </c>
      <c r="H268" s="13">
        <f>SUMIF('2.报价结算清单'!$F$7:$F$582,$A268,'2.报价结算清单'!$N$7:$N$582)</f>
        <v>0</v>
      </c>
      <c r="I268" s="15">
        <f>SUMIF('2.报价结算清单'!$F$7:$F$582,A268,'2.报价结算清单'!$P$7:$P$582)</f>
        <v>0</v>
      </c>
    </row>
    <row r="269" ht="13.05" spans="1:9">
      <c r="A269" s="9" t="s">
        <v>851</v>
      </c>
      <c r="B269" s="10"/>
      <c r="C269" s="10" t="s">
        <v>236</v>
      </c>
      <c r="D269" s="11" t="s">
        <v>852</v>
      </c>
      <c r="E269" s="10" t="s">
        <v>281</v>
      </c>
      <c r="F269" s="12">
        <f>VLOOKUP(A269,[1]基准价格!$A:$G,7,0)</f>
        <v>32.86</v>
      </c>
      <c r="G269" s="13">
        <f>SUMIF('2.报价结算清单'!$F$7:$F$582,$A269,'2.报价结算清单'!$L$7:$L$582)</f>
        <v>0</v>
      </c>
      <c r="H269" s="13">
        <f>SUMIF('2.报价结算清单'!$F$7:$F$582,$A269,'2.报价结算清单'!$N$7:$N$582)</f>
        <v>0</v>
      </c>
      <c r="I269" s="15">
        <f>SUMIF('2.报价结算清单'!$F$7:$F$582,A269,'2.报价结算清单'!$P$7:$P$582)</f>
        <v>0</v>
      </c>
    </row>
    <row r="270" ht="13.05" spans="1:9">
      <c r="A270" s="9" t="s">
        <v>853</v>
      </c>
      <c r="B270" s="10"/>
      <c r="C270" s="10" t="s">
        <v>236</v>
      </c>
      <c r="D270" s="11" t="s">
        <v>854</v>
      </c>
      <c r="E270" s="10" t="s">
        <v>281</v>
      </c>
      <c r="F270" s="12">
        <f>VLOOKUP(A270,[1]基准价格!$A:$G,7,0)</f>
        <v>53</v>
      </c>
      <c r="G270" s="13">
        <f>SUMIF('2.报价结算清单'!$F$7:$F$582,$A270,'2.报价结算清单'!$L$7:$L$582)</f>
        <v>0</v>
      </c>
      <c r="H270" s="13">
        <f>SUMIF('2.报价结算清单'!$F$7:$F$582,$A270,'2.报价结算清单'!$N$7:$N$582)</f>
        <v>0</v>
      </c>
      <c r="I270" s="15">
        <f>SUMIF('2.报价结算清单'!$F$7:$F$582,A270,'2.报价结算清单'!$P$7:$P$582)</f>
        <v>0</v>
      </c>
    </row>
    <row r="271" ht="13.05" spans="1:9">
      <c r="A271" s="9" t="s">
        <v>855</v>
      </c>
      <c r="B271" s="10"/>
      <c r="C271" s="10" t="s">
        <v>236</v>
      </c>
      <c r="D271" s="11" t="s">
        <v>856</v>
      </c>
      <c r="E271" s="10" t="s">
        <v>281</v>
      </c>
      <c r="F271" s="12">
        <f>VLOOKUP(A271,[1]基准价格!$A:$G,7,0)</f>
        <v>106</v>
      </c>
      <c r="G271" s="13">
        <f>SUMIF('2.报价结算清单'!$F$7:$F$582,$A271,'2.报价结算清单'!$L$7:$L$582)</f>
        <v>0</v>
      </c>
      <c r="H271" s="13">
        <f>SUMIF('2.报价结算清单'!$F$7:$F$582,$A271,'2.报价结算清单'!$N$7:$N$582)</f>
        <v>0</v>
      </c>
      <c r="I271" s="15">
        <f>SUMIF('2.报价结算清单'!$F$7:$F$582,A271,'2.报价结算清单'!$P$7:$P$582)</f>
        <v>0</v>
      </c>
    </row>
    <row r="272" ht="13.05" spans="1:9">
      <c r="A272" s="9" t="s">
        <v>857</v>
      </c>
      <c r="B272" s="10"/>
      <c r="C272" s="10" t="s">
        <v>236</v>
      </c>
      <c r="D272" s="11" t="s">
        <v>858</v>
      </c>
      <c r="E272" s="10" t="s">
        <v>516</v>
      </c>
      <c r="F272" s="12">
        <f>VLOOKUP(A272,[1]基准价格!$A:$G,7,0)</f>
        <v>1400</v>
      </c>
      <c r="G272" s="13">
        <f>SUMIF('2.报价结算清单'!$F$7:$F$582,$A272,'2.报价结算清单'!$L$7:$L$582)</f>
        <v>0</v>
      </c>
      <c r="H272" s="13">
        <f>SUMIF('2.报价结算清单'!$F$7:$F$582,$A272,'2.报价结算清单'!$N$7:$N$582)</f>
        <v>0</v>
      </c>
      <c r="I272" s="15">
        <f>SUMIF('2.报价结算清单'!$F$7:$F$582,A272,'2.报价结算清单'!$P$7:$P$582)</f>
        <v>0</v>
      </c>
    </row>
    <row r="273" ht="13.05" spans="1:9">
      <c r="A273" s="9" t="s">
        <v>859</v>
      </c>
      <c r="B273" s="10"/>
      <c r="C273" s="10" t="s">
        <v>236</v>
      </c>
      <c r="D273" s="11" t="s">
        <v>860</v>
      </c>
      <c r="E273" s="10" t="s">
        <v>516</v>
      </c>
      <c r="F273" s="12">
        <f>VLOOKUP(A273,[1]基准价格!$A:$G,7,0)</f>
        <v>2433.33</v>
      </c>
      <c r="G273" s="13">
        <f>SUMIF('2.报价结算清单'!$F$7:$F$582,$A273,'2.报价结算清单'!$L$7:$L$582)</f>
        <v>0</v>
      </c>
      <c r="H273" s="13">
        <f>SUMIF('2.报价结算清单'!$F$7:$F$582,$A273,'2.报价结算清单'!$N$7:$N$582)</f>
        <v>0</v>
      </c>
      <c r="I273" s="15">
        <f>SUMIF('2.报价结算清单'!$F$7:$F$582,A273,'2.报价结算清单'!$P$7:$P$582)</f>
        <v>0</v>
      </c>
    </row>
    <row r="274" ht="13.05" spans="1:9">
      <c r="A274" s="9" t="s">
        <v>861</v>
      </c>
      <c r="B274" s="10"/>
      <c r="C274" s="10" t="s">
        <v>236</v>
      </c>
      <c r="D274" s="11" t="s">
        <v>862</v>
      </c>
      <c r="E274" s="10" t="s">
        <v>516</v>
      </c>
      <c r="F274" s="12">
        <f>VLOOKUP(A274,[1]基准价格!$A:$G,7,0)</f>
        <v>483.33</v>
      </c>
      <c r="G274" s="13">
        <f>SUMIF('2.报价结算清单'!$F$7:$F$582,$A274,'2.报价结算清单'!$L$7:$L$582)</f>
        <v>0</v>
      </c>
      <c r="H274" s="13">
        <f>SUMIF('2.报价结算清单'!$F$7:$F$582,$A274,'2.报价结算清单'!$N$7:$N$582)</f>
        <v>0</v>
      </c>
      <c r="I274" s="15">
        <f>SUMIF('2.报价结算清单'!$F$7:$F$582,A274,'2.报价结算清单'!$P$7:$P$582)</f>
        <v>0</v>
      </c>
    </row>
    <row r="275" ht="13.05" spans="1:9">
      <c r="A275" s="9" t="s">
        <v>863</v>
      </c>
      <c r="B275" s="10"/>
      <c r="C275" s="10" t="s">
        <v>236</v>
      </c>
      <c r="D275" s="11" t="s">
        <v>864</v>
      </c>
      <c r="E275" s="10" t="s">
        <v>865</v>
      </c>
      <c r="F275" s="12">
        <f>VLOOKUP(A275,[1]基准价格!$A:$G,7,0)</f>
        <v>486.67</v>
      </c>
      <c r="G275" s="13">
        <f>SUMIF('2.报价结算清单'!$F$7:$F$582,$A275,'2.报价结算清单'!$L$7:$L$582)</f>
        <v>0</v>
      </c>
      <c r="H275" s="13">
        <f>SUMIF('2.报价结算清单'!$F$7:$F$582,$A275,'2.报价结算清单'!$N$7:$N$582)</f>
        <v>0</v>
      </c>
      <c r="I275" s="15">
        <f>SUMIF('2.报价结算清单'!$F$7:$F$582,A275,'2.报价结算清单'!$P$7:$P$582)</f>
        <v>0</v>
      </c>
    </row>
    <row r="276" ht="13.05" spans="1:9">
      <c r="A276" s="9" t="s">
        <v>866</v>
      </c>
      <c r="B276" s="10"/>
      <c r="C276" s="10" t="s">
        <v>236</v>
      </c>
      <c r="D276" s="11" t="s">
        <v>867</v>
      </c>
      <c r="E276" s="10" t="s">
        <v>865</v>
      </c>
      <c r="F276" s="12">
        <f>VLOOKUP(A276,[1]基准价格!$A:$G,7,0)</f>
        <v>833.33</v>
      </c>
      <c r="G276" s="13">
        <f>SUMIF('2.报价结算清单'!$F$7:$F$582,$A276,'2.报价结算清单'!$L$7:$L$582)</f>
        <v>0</v>
      </c>
      <c r="H276" s="13">
        <f>SUMIF('2.报价结算清单'!$F$7:$F$582,$A276,'2.报价结算清单'!$N$7:$N$582)</f>
        <v>0</v>
      </c>
      <c r="I276" s="15">
        <f>SUMIF('2.报价结算清单'!$F$7:$F$582,A276,'2.报价结算清单'!$P$7:$P$582)</f>
        <v>0</v>
      </c>
    </row>
    <row r="277" ht="13.05" spans="1:9">
      <c r="A277" s="9" t="s">
        <v>868</v>
      </c>
      <c r="B277" s="10"/>
      <c r="C277" s="10" t="s">
        <v>236</v>
      </c>
      <c r="D277" s="11" t="s">
        <v>869</v>
      </c>
      <c r="E277" s="10" t="s">
        <v>865</v>
      </c>
      <c r="F277" s="12">
        <f>VLOOKUP(A277,[1]基准价格!$A:$G,7,0)</f>
        <v>1353.33</v>
      </c>
      <c r="G277" s="13">
        <f>SUMIF('2.报价结算清单'!$F$7:$F$582,$A277,'2.报价结算清单'!$L$7:$L$582)</f>
        <v>0</v>
      </c>
      <c r="H277" s="13">
        <f>SUMIF('2.报价结算清单'!$F$7:$F$582,$A277,'2.报价结算清单'!$N$7:$N$582)</f>
        <v>0</v>
      </c>
      <c r="I277" s="15">
        <f>SUMIF('2.报价结算清单'!$F$7:$F$582,A277,'2.报价结算清单'!$P$7:$P$582)</f>
        <v>0</v>
      </c>
    </row>
    <row r="278" ht="13.05" spans="1:9">
      <c r="A278" s="9" t="s">
        <v>870</v>
      </c>
      <c r="B278" s="10"/>
      <c r="C278" s="10" t="s">
        <v>236</v>
      </c>
      <c r="D278" s="11" t="s">
        <v>871</v>
      </c>
      <c r="E278" s="10" t="s">
        <v>865</v>
      </c>
      <c r="F278" s="12">
        <f>VLOOKUP(A278,[1]基准价格!$A:$G,7,0)</f>
        <v>1533.33</v>
      </c>
      <c r="G278" s="13">
        <f>SUMIF('2.报价结算清单'!$F$7:$F$582,$A278,'2.报价结算清单'!$L$7:$L$582)</f>
        <v>0</v>
      </c>
      <c r="H278" s="13">
        <f>SUMIF('2.报价结算清单'!$F$7:$F$582,$A278,'2.报价结算清单'!$N$7:$N$582)</f>
        <v>0</v>
      </c>
      <c r="I278" s="15">
        <f>SUMIF('2.报价结算清单'!$F$7:$F$582,A278,'2.报价结算清单'!$P$7:$P$582)</f>
        <v>0</v>
      </c>
    </row>
    <row r="279" ht="13.05" spans="1:9">
      <c r="A279" s="9" t="s">
        <v>872</v>
      </c>
      <c r="B279" s="10"/>
      <c r="C279" s="10" t="s">
        <v>236</v>
      </c>
      <c r="D279" s="11" t="s">
        <v>873</v>
      </c>
      <c r="E279" s="10" t="s">
        <v>865</v>
      </c>
      <c r="F279" s="12">
        <f>VLOOKUP(A279,[1]基准价格!$A:$G,7,0)</f>
        <v>1600</v>
      </c>
      <c r="G279" s="13">
        <f>SUMIF('2.报价结算清单'!$F$7:$F$582,$A279,'2.报价结算清单'!$L$7:$L$582)</f>
        <v>0</v>
      </c>
      <c r="H279" s="13">
        <f>SUMIF('2.报价结算清单'!$F$7:$F$582,$A279,'2.报价结算清单'!$N$7:$N$582)</f>
        <v>0</v>
      </c>
      <c r="I279" s="15">
        <f>SUMIF('2.报价结算清单'!$F$7:$F$582,A279,'2.报价结算清单'!$P$7:$P$582)</f>
        <v>0</v>
      </c>
    </row>
    <row r="280" ht="13.05" spans="1:9">
      <c r="A280" s="9" t="s">
        <v>874</v>
      </c>
      <c r="B280" s="10"/>
      <c r="C280" s="10" t="s">
        <v>236</v>
      </c>
      <c r="D280" s="11" t="s">
        <v>875</v>
      </c>
      <c r="E280" s="10" t="s">
        <v>865</v>
      </c>
      <c r="F280" s="12">
        <f>VLOOKUP(A280,[1]基准价格!$A:$G,7,0)</f>
        <v>2066.67</v>
      </c>
      <c r="G280" s="13">
        <f>SUMIF('2.报价结算清单'!$F$7:$F$582,$A280,'2.报价结算清单'!$L$7:$L$582)</f>
        <v>0</v>
      </c>
      <c r="H280" s="13">
        <f>SUMIF('2.报价结算清单'!$F$7:$F$582,$A280,'2.报价结算清单'!$N$7:$N$582)</f>
        <v>0</v>
      </c>
      <c r="I280" s="15">
        <f>SUMIF('2.报价结算清单'!$F$7:$F$582,A280,'2.报价结算清单'!$P$7:$P$582)</f>
        <v>0</v>
      </c>
    </row>
    <row r="281" ht="13.05" spans="1:9">
      <c r="A281" s="9" t="s">
        <v>876</v>
      </c>
      <c r="B281" s="10"/>
      <c r="C281" s="10" t="s">
        <v>236</v>
      </c>
      <c r="D281" s="11" t="s">
        <v>877</v>
      </c>
      <c r="E281" s="10" t="s">
        <v>865</v>
      </c>
      <c r="F281" s="12">
        <f>VLOOKUP(A281,[1]基准价格!$A:$G,7,0)</f>
        <v>2300</v>
      </c>
      <c r="G281" s="13">
        <f>SUMIF('2.报价结算清单'!$F$7:$F$582,$A281,'2.报价结算清单'!$L$7:$L$582)</f>
        <v>0</v>
      </c>
      <c r="H281" s="13">
        <f>SUMIF('2.报价结算清单'!$F$7:$F$582,$A281,'2.报价结算清单'!$N$7:$N$582)</f>
        <v>0</v>
      </c>
      <c r="I281" s="15">
        <f>SUMIF('2.报价结算清单'!$F$7:$F$582,A281,'2.报价结算清单'!$P$7:$P$582)</f>
        <v>0</v>
      </c>
    </row>
    <row r="282" ht="13.05" spans="1:9">
      <c r="A282" s="9" t="s">
        <v>878</v>
      </c>
      <c r="B282" s="10"/>
      <c r="C282" s="10" t="s">
        <v>236</v>
      </c>
      <c r="D282" s="11" t="s">
        <v>879</v>
      </c>
      <c r="E282" s="10" t="s">
        <v>865</v>
      </c>
      <c r="F282" s="12">
        <f>VLOOKUP(A282,[1]基准价格!$A:$G,7,0)</f>
        <v>2756</v>
      </c>
      <c r="G282" s="13">
        <f>SUMIF('2.报价结算清单'!$F$7:$F$582,$A282,'2.报价结算清单'!$L$7:$L$582)</f>
        <v>0</v>
      </c>
      <c r="H282" s="13">
        <f>SUMIF('2.报价结算清单'!$F$7:$F$582,$A282,'2.报价结算清单'!$N$7:$N$582)</f>
        <v>0</v>
      </c>
      <c r="I282" s="15">
        <f>SUMIF('2.报价结算清单'!$F$7:$F$582,A282,'2.报价结算清单'!$P$7:$P$582)</f>
        <v>0</v>
      </c>
    </row>
    <row r="283" ht="13.05" spans="1:9">
      <c r="A283" s="9" t="s">
        <v>880</v>
      </c>
      <c r="B283" s="10"/>
      <c r="C283" s="10" t="s">
        <v>236</v>
      </c>
      <c r="D283" s="11" t="s">
        <v>881</v>
      </c>
      <c r="E283" s="10" t="s">
        <v>882</v>
      </c>
      <c r="F283" s="12">
        <f>VLOOKUP(A283,[1]基准价格!$A:$G,7,0)</f>
        <v>7</v>
      </c>
      <c r="G283" s="13">
        <f>SUMIF('2.报价结算清单'!$F$7:$F$582,$A283,'2.报价结算清单'!$L$7:$L$582)</f>
        <v>0</v>
      </c>
      <c r="H283" s="13">
        <f>SUMIF('2.报价结算清单'!$F$7:$F$582,$A283,'2.报价结算清单'!$N$7:$N$582)</f>
        <v>0</v>
      </c>
      <c r="I283" s="15">
        <f>SUMIF('2.报价结算清单'!$F$7:$F$582,A283,'2.报价结算清单'!$P$7:$P$582)</f>
        <v>0</v>
      </c>
    </row>
    <row r="284" ht="13.05" spans="1:9">
      <c r="A284" s="9" t="s">
        <v>883</v>
      </c>
      <c r="B284" s="10"/>
      <c r="C284" s="10" t="s">
        <v>236</v>
      </c>
      <c r="D284" s="11" t="s">
        <v>884</v>
      </c>
      <c r="E284" s="10" t="s">
        <v>882</v>
      </c>
      <c r="F284" s="12">
        <f>VLOOKUP(A284,[1]基准价格!$A:$G,7,0)</f>
        <v>8.48</v>
      </c>
      <c r="G284" s="13">
        <f>SUMIF('2.报价结算清单'!$F$7:$F$582,$A284,'2.报价结算清单'!$L$7:$L$582)</f>
        <v>0</v>
      </c>
      <c r="H284" s="13">
        <f>SUMIF('2.报价结算清单'!$F$7:$F$582,$A284,'2.报价结算清单'!$N$7:$N$582)</f>
        <v>0</v>
      </c>
      <c r="I284" s="15">
        <f>SUMIF('2.报价结算清单'!$F$7:$F$582,A284,'2.报价结算清单'!$P$7:$P$582)</f>
        <v>0</v>
      </c>
    </row>
    <row r="285" ht="13.05" spans="1:9">
      <c r="A285" s="9" t="s">
        <v>885</v>
      </c>
      <c r="B285" s="10"/>
      <c r="C285" s="10" t="s">
        <v>236</v>
      </c>
      <c r="D285" s="11" t="s">
        <v>886</v>
      </c>
      <c r="E285" s="10" t="s">
        <v>882</v>
      </c>
      <c r="F285" s="12">
        <f>VLOOKUP(A285,[1]基准价格!$A:$G,7,0)</f>
        <v>9.54</v>
      </c>
      <c r="G285" s="13">
        <f>SUMIF('2.报价结算清单'!$F$7:$F$582,$A285,'2.报价结算清单'!$L$7:$L$582)</f>
        <v>0</v>
      </c>
      <c r="H285" s="13">
        <f>SUMIF('2.报价结算清单'!$F$7:$F$582,$A285,'2.报价结算清单'!$N$7:$N$582)</f>
        <v>0</v>
      </c>
      <c r="I285" s="15">
        <f>SUMIF('2.报价结算清单'!$F$7:$F$582,A285,'2.报价结算清单'!$P$7:$P$582)</f>
        <v>0</v>
      </c>
    </row>
    <row r="286" ht="13.05" spans="1:9">
      <c r="A286" s="9" t="s">
        <v>887</v>
      </c>
      <c r="B286" s="10"/>
      <c r="C286" s="10" t="s">
        <v>236</v>
      </c>
      <c r="D286" s="11" t="s">
        <v>888</v>
      </c>
      <c r="E286" s="10" t="s">
        <v>882</v>
      </c>
      <c r="F286" s="12">
        <f>VLOOKUP(A286,[1]基准价格!$A:$G,7,0)</f>
        <v>10</v>
      </c>
      <c r="G286" s="13">
        <f>SUMIF('2.报价结算清单'!$F$7:$F$582,$A286,'2.报价结算清单'!$L$7:$L$582)</f>
        <v>0</v>
      </c>
      <c r="H286" s="13">
        <f>SUMIF('2.报价结算清单'!$F$7:$F$582,$A286,'2.报价结算清单'!$N$7:$N$582)</f>
        <v>0</v>
      </c>
      <c r="I286" s="15">
        <f>SUMIF('2.报价结算清单'!$F$7:$F$582,A286,'2.报价结算清单'!$P$7:$P$582)</f>
        <v>0</v>
      </c>
    </row>
    <row r="287" ht="13.05" spans="1:9">
      <c r="A287" s="9" t="s">
        <v>889</v>
      </c>
      <c r="B287" s="10"/>
      <c r="C287" s="10" t="s">
        <v>236</v>
      </c>
      <c r="D287" s="11" t="s">
        <v>890</v>
      </c>
      <c r="E287" s="10" t="s">
        <v>882</v>
      </c>
      <c r="F287" s="12">
        <f>VLOOKUP(A287,[1]基准价格!$A:$G,7,0)</f>
        <v>14</v>
      </c>
      <c r="G287" s="13">
        <f>SUMIF('2.报价结算清单'!$F$7:$F$582,$A287,'2.报价结算清单'!$L$7:$L$582)</f>
        <v>0</v>
      </c>
      <c r="H287" s="13">
        <f>SUMIF('2.报价结算清单'!$F$7:$F$582,$A287,'2.报价结算清单'!$N$7:$N$582)</f>
        <v>0</v>
      </c>
      <c r="I287" s="15">
        <f>SUMIF('2.报价结算清单'!$F$7:$F$582,A287,'2.报价结算清单'!$P$7:$P$582)</f>
        <v>0</v>
      </c>
    </row>
    <row r="288" ht="13.05" spans="1:9">
      <c r="A288" s="9" t="s">
        <v>891</v>
      </c>
      <c r="B288" s="10"/>
      <c r="C288" s="10" t="s">
        <v>236</v>
      </c>
      <c r="D288" s="11" t="s">
        <v>892</v>
      </c>
      <c r="E288" s="10" t="s">
        <v>882</v>
      </c>
      <c r="F288" s="12">
        <f>VLOOKUP(A288,[1]基准价格!$A:$G,7,0)</f>
        <v>18.02</v>
      </c>
      <c r="G288" s="13">
        <f>SUMIF('2.报价结算清单'!$F$7:$F$582,$A288,'2.报价结算清单'!$L$7:$L$582)</f>
        <v>0</v>
      </c>
      <c r="H288" s="13">
        <f>SUMIF('2.报价结算清单'!$F$7:$F$582,$A288,'2.报价结算清单'!$N$7:$N$582)</f>
        <v>0</v>
      </c>
      <c r="I288" s="15">
        <f>SUMIF('2.报价结算清单'!$F$7:$F$582,A288,'2.报价结算清单'!$P$7:$P$582)</f>
        <v>0</v>
      </c>
    </row>
    <row r="289" ht="26.1" spans="1:9">
      <c r="A289" s="9" t="s">
        <v>893</v>
      </c>
      <c r="B289" s="10"/>
      <c r="C289" s="10" t="s">
        <v>894</v>
      </c>
      <c r="D289" s="11" t="s">
        <v>895</v>
      </c>
      <c r="E289" s="10" t="s">
        <v>335</v>
      </c>
      <c r="F289" s="12">
        <f>VLOOKUP(A289,[1]基准价格!$A:$G,7,0)</f>
        <v>1060</v>
      </c>
      <c r="G289" s="13">
        <f>SUMIF('2.报价结算清单'!$F$7:$F$582,$A289,'2.报价结算清单'!$L$7:$L$582)</f>
        <v>0</v>
      </c>
      <c r="H289" s="13">
        <f>SUMIF('2.报价结算清单'!$F$7:$F$582,$A289,'2.报价结算清单'!$N$7:$N$582)</f>
        <v>0</v>
      </c>
      <c r="I289" s="15">
        <f>SUMIF('2.报价结算清单'!$F$7:$F$582,A289,'2.报价结算清单'!$P$7:$P$582)</f>
        <v>0</v>
      </c>
    </row>
    <row r="290" ht="26.1" spans="1:9">
      <c r="A290" s="9" t="s">
        <v>896</v>
      </c>
      <c r="B290" s="10"/>
      <c r="C290" s="10" t="s">
        <v>894</v>
      </c>
      <c r="D290" s="11" t="s">
        <v>897</v>
      </c>
      <c r="E290" s="10" t="s">
        <v>335</v>
      </c>
      <c r="F290" s="12">
        <f>VLOOKUP(A290,[1]基准价格!$A:$G,7,0)</f>
        <v>742</v>
      </c>
      <c r="G290" s="13">
        <f>SUMIF('2.报价结算清单'!$F$7:$F$582,$A290,'2.报价结算清单'!$L$7:$L$582)</f>
        <v>0</v>
      </c>
      <c r="H290" s="13">
        <f>SUMIF('2.报价结算清单'!$F$7:$F$582,$A290,'2.报价结算清单'!$N$7:$N$582)</f>
        <v>0</v>
      </c>
      <c r="I290" s="15">
        <f>SUMIF('2.报价结算清单'!$F$7:$F$582,A290,'2.报价结算清单'!$P$7:$P$582)</f>
        <v>0</v>
      </c>
    </row>
    <row r="291" ht="26.1" spans="1:9">
      <c r="A291" s="9" t="s">
        <v>898</v>
      </c>
      <c r="B291" s="10"/>
      <c r="C291" s="10" t="s">
        <v>894</v>
      </c>
      <c r="D291" s="11" t="s">
        <v>899</v>
      </c>
      <c r="E291" s="10" t="s">
        <v>335</v>
      </c>
      <c r="F291" s="12">
        <f>VLOOKUP(A291,[1]基准价格!$A:$G,7,0)</f>
        <v>466.4</v>
      </c>
      <c r="G291" s="13">
        <f>SUMIF('2.报价结算清单'!$F$7:$F$582,$A291,'2.报价结算清单'!$L$7:$L$582)</f>
        <v>0</v>
      </c>
      <c r="H291" s="13">
        <f>SUMIF('2.报价结算清单'!$F$7:$F$582,$A291,'2.报价结算清单'!$N$7:$N$582)</f>
        <v>0</v>
      </c>
      <c r="I291" s="15">
        <f>SUMIF('2.报价结算清单'!$F$7:$F$582,A291,'2.报价结算清单'!$P$7:$P$582)</f>
        <v>0</v>
      </c>
    </row>
    <row r="292" ht="26.1" spans="1:9">
      <c r="A292" s="9" t="s">
        <v>900</v>
      </c>
      <c r="B292" s="10"/>
      <c r="C292" s="10" t="s">
        <v>894</v>
      </c>
      <c r="D292" s="11" t="s">
        <v>901</v>
      </c>
      <c r="E292" s="10" t="s">
        <v>335</v>
      </c>
      <c r="F292" s="12">
        <f>VLOOKUP(A292,[1]基准价格!$A:$G,7,0)</f>
        <v>371</v>
      </c>
      <c r="G292" s="13">
        <f>SUMIF('2.报价结算清单'!$F$7:$F$582,$A292,'2.报价结算清单'!$L$7:$L$582)</f>
        <v>0</v>
      </c>
      <c r="H292" s="13">
        <f>SUMIF('2.报价结算清单'!$F$7:$F$582,$A292,'2.报价结算清单'!$N$7:$N$582)</f>
        <v>0</v>
      </c>
      <c r="I292" s="15">
        <f>SUMIF('2.报价结算清单'!$F$7:$F$582,A292,'2.报价结算清单'!$P$7:$P$582)</f>
        <v>0</v>
      </c>
    </row>
    <row r="293" ht="26.1" spans="1:9">
      <c r="A293" s="9" t="s">
        <v>902</v>
      </c>
      <c r="B293" s="10"/>
      <c r="C293" s="10" t="s">
        <v>894</v>
      </c>
      <c r="D293" s="11" t="s">
        <v>903</v>
      </c>
      <c r="E293" s="10" t="s">
        <v>335</v>
      </c>
      <c r="F293" s="12">
        <f>VLOOKUP(A293,[1]基准价格!$A:$G,7,0)</f>
        <v>400</v>
      </c>
      <c r="G293" s="13">
        <f>SUMIF('2.报价结算清单'!$F$7:$F$582,$A293,'2.报价结算清单'!$L$7:$L$582)</f>
        <v>0</v>
      </c>
      <c r="H293" s="13">
        <f>SUMIF('2.报价结算清单'!$F$7:$F$582,$A293,'2.报价结算清单'!$N$7:$N$582)</f>
        <v>0</v>
      </c>
      <c r="I293" s="15">
        <f>SUMIF('2.报价结算清单'!$F$7:$F$582,A293,'2.报价结算清单'!$P$7:$P$582)</f>
        <v>0</v>
      </c>
    </row>
    <row r="294" ht="26.1" spans="1:9">
      <c r="A294" s="9" t="s">
        <v>904</v>
      </c>
      <c r="B294" s="10"/>
      <c r="C294" s="10" t="s">
        <v>894</v>
      </c>
      <c r="D294" s="11" t="s">
        <v>905</v>
      </c>
      <c r="E294" s="10" t="s">
        <v>335</v>
      </c>
      <c r="F294" s="12">
        <f>VLOOKUP(A294,[1]基准价格!$A:$G,7,0)</f>
        <v>750</v>
      </c>
      <c r="G294" s="13">
        <f>SUMIF('2.报价结算清单'!$F$7:$F$582,$A294,'2.报价结算清单'!$L$7:$L$582)</f>
        <v>0</v>
      </c>
      <c r="H294" s="13">
        <f>SUMIF('2.报价结算清单'!$F$7:$F$582,$A294,'2.报价结算清单'!$N$7:$N$582)</f>
        <v>0</v>
      </c>
      <c r="I294" s="15">
        <f>SUMIF('2.报价结算清单'!$F$7:$F$582,A294,'2.报价结算清单'!$P$7:$P$582)</f>
        <v>0</v>
      </c>
    </row>
    <row r="295" ht="26.1" spans="1:9">
      <c r="A295" s="9" t="s">
        <v>906</v>
      </c>
      <c r="B295" s="10"/>
      <c r="C295" s="10" t="s">
        <v>894</v>
      </c>
      <c r="D295" s="11" t="s">
        <v>907</v>
      </c>
      <c r="E295" s="10" t="s">
        <v>335</v>
      </c>
      <c r="F295" s="12">
        <f>VLOOKUP(A295,[1]基准价格!$A:$G,7,0)</f>
        <v>848</v>
      </c>
      <c r="G295" s="13">
        <f>SUMIF('2.报价结算清单'!$F$7:$F$582,$A295,'2.报价结算清单'!$L$7:$L$582)</f>
        <v>0</v>
      </c>
      <c r="H295" s="13">
        <f>SUMIF('2.报价结算清单'!$F$7:$F$582,$A295,'2.报价结算清单'!$N$7:$N$582)</f>
        <v>0</v>
      </c>
      <c r="I295" s="15">
        <f>SUMIF('2.报价结算清单'!$F$7:$F$582,A295,'2.报价结算清单'!$P$7:$P$582)</f>
        <v>0</v>
      </c>
    </row>
    <row r="296" ht="26.1" spans="1:9">
      <c r="A296" s="9" t="s">
        <v>908</v>
      </c>
      <c r="B296" s="10"/>
      <c r="C296" s="10" t="s">
        <v>894</v>
      </c>
      <c r="D296" s="11" t="s">
        <v>909</v>
      </c>
      <c r="E296" s="10" t="s">
        <v>335</v>
      </c>
      <c r="F296" s="12">
        <f>VLOOKUP(A296,[1]基准价格!$A:$G,7,0)</f>
        <v>530</v>
      </c>
      <c r="G296" s="13">
        <f>SUMIF('2.报价结算清单'!$F$7:$F$582,$A296,'2.报价结算清单'!$L$7:$L$582)</f>
        <v>0</v>
      </c>
      <c r="H296" s="13">
        <f>SUMIF('2.报价结算清单'!$F$7:$F$582,$A296,'2.报价结算清单'!$N$7:$N$582)</f>
        <v>0</v>
      </c>
      <c r="I296" s="15">
        <f>SUMIF('2.报价结算清单'!$F$7:$F$582,A296,'2.报价结算清单'!$P$7:$P$582)</f>
        <v>0</v>
      </c>
    </row>
    <row r="297" ht="26.1" spans="1:9">
      <c r="A297" s="9" t="s">
        <v>910</v>
      </c>
      <c r="B297" s="10"/>
      <c r="C297" s="10" t="s">
        <v>894</v>
      </c>
      <c r="D297" s="11" t="s">
        <v>911</v>
      </c>
      <c r="E297" s="10" t="s">
        <v>335</v>
      </c>
      <c r="F297" s="12">
        <f>VLOOKUP(A297,[1]基准价格!$A:$G,7,0)</f>
        <v>371</v>
      </c>
      <c r="G297" s="13">
        <f>SUMIF('2.报价结算清单'!$F$7:$F$582,$A297,'2.报价结算清单'!$L$7:$L$582)</f>
        <v>0</v>
      </c>
      <c r="H297" s="13">
        <f>SUMIF('2.报价结算清单'!$F$7:$F$582,$A297,'2.报价结算清单'!$N$7:$N$582)</f>
        <v>0</v>
      </c>
      <c r="I297" s="15">
        <f>SUMIF('2.报价结算清单'!$F$7:$F$582,A297,'2.报价结算清单'!$P$7:$P$582)</f>
        <v>0</v>
      </c>
    </row>
    <row r="298" ht="26.1" spans="1:9">
      <c r="A298" s="9" t="s">
        <v>912</v>
      </c>
      <c r="B298" s="10"/>
      <c r="C298" s="10" t="s">
        <v>894</v>
      </c>
      <c r="D298" s="11" t="s">
        <v>913</v>
      </c>
      <c r="E298" s="10" t="s">
        <v>335</v>
      </c>
      <c r="F298" s="12">
        <f>VLOOKUP(A298,[1]基准价格!$A:$G,7,0)</f>
        <v>318</v>
      </c>
      <c r="G298" s="13">
        <f>SUMIF('2.报价结算清单'!$F$7:$F$582,$A298,'2.报价结算清单'!$L$7:$L$582)</f>
        <v>0</v>
      </c>
      <c r="H298" s="13">
        <f>SUMIF('2.报价结算清单'!$F$7:$F$582,$A298,'2.报价结算清单'!$N$7:$N$582)</f>
        <v>0</v>
      </c>
      <c r="I298" s="15">
        <f>SUMIF('2.报价结算清单'!$F$7:$F$582,A298,'2.报价结算清单'!$P$7:$P$582)</f>
        <v>0</v>
      </c>
    </row>
    <row r="299" ht="26.1" spans="1:9">
      <c r="A299" s="9" t="s">
        <v>914</v>
      </c>
      <c r="B299" s="10"/>
      <c r="C299" s="10" t="s">
        <v>894</v>
      </c>
      <c r="D299" s="11" t="s">
        <v>915</v>
      </c>
      <c r="E299" s="10" t="s">
        <v>335</v>
      </c>
      <c r="F299" s="12">
        <f>VLOOKUP(A299,[1]基准价格!$A:$G,7,0)</f>
        <v>1060</v>
      </c>
      <c r="G299" s="13">
        <f>SUMIF('2.报价结算清单'!$F$7:$F$582,$A299,'2.报价结算清单'!$L$7:$L$582)</f>
        <v>0</v>
      </c>
      <c r="H299" s="13">
        <f>SUMIF('2.报价结算清单'!$F$7:$F$582,$A299,'2.报价结算清单'!$N$7:$N$582)</f>
        <v>0</v>
      </c>
      <c r="I299" s="15">
        <f>SUMIF('2.报价结算清单'!$F$7:$F$582,A299,'2.报价结算清单'!$P$7:$P$582)</f>
        <v>0</v>
      </c>
    </row>
    <row r="300" ht="26.1" spans="1:9">
      <c r="A300" s="9" t="s">
        <v>916</v>
      </c>
      <c r="B300" s="10"/>
      <c r="C300" s="10" t="s">
        <v>894</v>
      </c>
      <c r="D300" s="11" t="s">
        <v>917</v>
      </c>
      <c r="E300" s="10" t="s">
        <v>335</v>
      </c>
      <c r="F300" s="12">
        <f>VLOOKUP(A300,[1]基准价格!$A:$G,7,0)</f>
        <v>848</v>
      </c>
      <c r="G300" s="13">
        <f>SUMIF('2.报价结算清单'!$F$7:$F$582,$A300,'2.报价结算清单'!$L$7:$L$582)</f>
        <v>0</v>
      </c>
      <c r="H300" s="13">
        <f>SUMIF('2.报价结算清单'!$F$7:$F$582,$A300,'2.报价结算清单'!$N$7:$N$582)</f>
        <v>0</v>
      </c>
      <c r="I300" s="15">
        <f>SUMIF('2.报价结算清单'!$F$7:$F$582,A300,'2.报价结算清单'!$P$7:$P$582)</f>
        <v>0</v>
      </c>
    </row>
    <row r="301" ht="26.1" spans="1:9">
      <c r="A301" s="9" t="s">
        <v>918</v>
      </c>
      <c r="B301" s="10"/>
      <c r="C301" s="10" t="s">
        <v>894</v>
      </c>
      <c r="D301" s="11" t="s">
        <v>919</v>
      </c>
      <c r="E301" s="10" t="s">
        <v>335</v>
      </c>
      <c r="F301" s="12">
        <f>VLOOKUP(A301,[1]基准价格!$A:$G,7,0)</f>
        <v>530</v>
      </c>
      <c r="G301" s="13">
        <f>SUMIF('2.报价结算清单'!$F$7:$F$582,$A301,'2.报价结算清单'!$L$7:$L$582)</f>
        <v>0</v>
      </c>
      <c r="H301" s="13">
        <f>SUMIF('2.报价结算清单'!$F$7:$F$582,$A301,'2.报价结算清单'!$N$7:$N$582)</f>
        <v>0</v>
      </c>
      <c r="I301" s="15">
        <f>SUMIF('2.报价结算清单'!$F$7:$F$582,A301,'2.报价结算清单'!$P$7:$P$582)</f>
        <v>0</v>
      </c>
    </row>
    <row r="302" ht="26.1" spans="1:9">
      <c r="A302" s="9" t="s">
        <v>920</v>
      </c>
      <c r="B302" s="10"/>
      <c r="C302" s="10" t="s">
        <v>894</v>
      </c>
      <c r="D302" s="11" t="s">
        <v>921</v>
      </c>
      <c r="E302" s="10" t="s">
        <v>335</v>
      </c>
      <c r="F302" s="12">
        <f>VLOOKUP(A302,[1]基准价格!$A:$G,7,0)</f>
        <v>424</v>
      </c>
      <c r="G302" s="13">
        <f>SUMIF('2.报价结算清单'!$F$7:$F$582,$A302,'2.报价结算清单'!$L$7:$L$582)</f>
        <v>0</v>
      </c>
      <c r="H302" s="13">
        <f>SUMIF('2.报价结算清单'!$F$7:$F$582,$A302,'2.报价结算清单'!$N$7:$N$582)</f>
        <v>0</v>
      </c>
      <c r="I302" s="15">
        <f>SUMIF('2.报价结算清单'!$F$7:$F$582,A302,'2.报价结算清单'!$P$7:$P$582)</f>
        <v>0</v>
      </c>
    </row>
    <row r="303" ht="26.1" spans="1:9">
      <c r="A303" s="9" t="s">
        <v>922</v>
      </c>
      <c r="B303" s="10"/>
      <c r="C303" s="10" t="s">
        <v>894</v>
      </c>
      <c r="D303" s="11" t="s">
        <v>923</v>
      </c>
      <c r="E303" s="10" t="s">
        <v>516</v>
      </c>
      <c r="F303" s="12">
        <f>VLOOKUP(A303,[1]基准价格!$A:$G,7,0)</f>
        <v>1060</v>
      </c>
      <c r="G303" s="13">
        <f>SUMIF('2.报价结算清单'!$F$7:$F$582,$A303,'2.报价结算清单'!$L$7:$L$582)</f>
        <v>0</v>
      </c>
      <c r="H303" s="13">
        <f>SUMIF('2.报价结算清单'!$F$7:$F$582,$A303,'2.报价结算清单'!$N$7:$N$582)</f>
        <v>0</v>
      </c>
      <c r="I303" s="15">
        <f>SUMIF('2.报价结算清单'!$F$7:$F$582,A303,'2.报价结算清单'!$P$7:$P$582)</f>
        <v>0</v>
      </c>
    </row>
    <row r="304" ht="26.1" spans="1:9">
      <c r="A304" s="9" t="s">
        <v>924</v>
      </c>
      <c r="B304" s="10"/>
      <c r="C304" s="10" t="s">
        <v>894</v>
      </c>
      <c r="D304" s="11" t="s">
        <v>925</v>
      </c>
      <c r="E304" s="10" t="s">
        <v>516</v>
      </c>
      <c r="F304" s="12">
        <f>VLOOKUP(A304,[1]基准价格!$A:$G,7,0)</f>
        <v>8480</v>
      </c>
      <c r="G304" s="13">
        <f>SUMIF('2.报价结算清单'!$F$7:$F$582,$A304,'2.报价结算清单'!$L$7:$L$582)</f>
        <v>0</v>
      </c>
      <c r="H304" s="13">
        <f>SUMIF('2.报价结算清单'!$F$7:$F$582,$A304,'2.报价结算清单'!$N$7:$N$582)</f>
        <v>0</v>
      </c>
      <c r="I304" s="15">
        <f>SUMIF('2.报价结算清单'!$F$7:$F$582,A304,'2.报价结算清单'!$P$7:$P$582)</f>
        <v>0</v>
      </c>
    </row>
    <row r="305" ht="26.1" spans="1:9">
      <c r="A305" s="9" t="s">
        <v>926</v>
      </c>
      <c r="B305" s="10"/>
      <c r="C305" s="10" t="s">
        <v>894</v>
      </c>
      <c r="D305" s="11" t="s">
        <v>927</v>
      </c>
      <c r="E305" s="10" t="s">
        <v>516</v>
      </c>
      <c r="F305" s="12">
        <f>VLOOKUP(A305,[1]基准价格!$A:$G,7,0)</f>
        <v>10600</v>
      </c>
      <c r="G305" s="13">
        <f>SUMIF('2.报价结算清单'!$F$7:$F$582,$A305,'2.报价结算清单'!$L$7:$L$582)</f>
        <v>0</v>
      </c>
      <c r="H305" s="13">
        <f>SUMIF('2.报价结算清单'!$F$7:$F$582,$A305,'2.报价结算清单'!$N$7:$N$582)</f>
        <v>0</v>
      </c>
      <c r="I305" s="15">
        <f>SUMIF('2.报价结算清单'!$F$7:$F$582,A305,'2.报价结算清单'!$P$7:$P$582)</f>
        <v>0</v>
      </c>
    </row>
    <row r="306" ht="39.15" spans="1:9">
      <c r="A306" s="9" t="s">
        <v>928</v>
      </c>
      <c r="B306" s="10"/>
      <c r="C306" s="10" t="s">
        <v>894</v>
      </c>
      <c r="D306" s="11" t="s">
        <v>929</v>
      </c>
      <c r="E306" s="10" t="s">
        <v>516</v>
      </c>
      <c r="F306" s="12">
        <f>VLOOKUP(A306,[1]基准价格!$A:$G,7,0)</f>
        <v>3816</v>
      </c>
      <c r="G306" s="13">
        <f>SUMIF('2.报价结算清单'!$F$7:$F$582,$A306,'2.报价结算清单'!$L$7:$L$582)</f>
        <v>0</v>
      </c>
      <c r="H306" s="13">
        <f>SUMIF('2.报价结算清单'!$F$7:$F$582,$A306,'2.报价结算清单'!$N$7:$N$582)</f>
        <v>0</v>
      </c>
      <c r="I306" s="15">
        <f>SUMIF('2.报价结算清单'!$F$7:$F$582,A306,'2.报价结算清单'!$P$7:$P$582)</f>
        <v>0</v>
      </c>
    </row>
    <row r="307" ht="39.15" spans="1:9">
      <c r="A307" s="9" t="s">
        <v>930</v>
      </c>
      <c r="B307" s="10"/>
      <c r="C307" s="10" t="s">
        <v>894</v>
      </c>
      <c r="D307" s="11" t="s">
        <v>931</v>
      </c>
      <c r="E307" s="10" t="s">
        <v>516</v>
      </c>
      <c r="F307" s="12">
        <f>VLOOKUP(A307,[1]基准价格!$A:$G,7,0)</f>
        <v>3180</v>
      </c>
      <c r="G307" s="13">
        <f>SUMIF('2.报价结算清单'!$F$7:$F$582,$A307,'2.报价结算清单'!$L$7:$L$582)</f>
        <v>0</v>
      </c>
      <c r="H307" s="13">
        <f>SUMIF('2.报价结算清单'!$F$7:$F$582,$A307,'2.报价结算清单'!$N$7:$N$582)</f>
        <v>0</v>
      </c>
      <c r="I307" s="15">
        <f>SUMIF('2.报价结算清单'!$F$7:$F$582,A307,'2.报价结算清单'!$P$7:$P$582)</f>
        <v>0</v>
      </c>
    </row>
    <row r="308" ht="39.15" spans="1:9">
      <c r="A308" s="9" t="s">
        <v>932</v>
      </c>
      <c r="B308" s="10"/>
      <c r="C308" s="10" t="s">
        <v>894</v>
      </c>
      <c r="D308" s="11" t="s">
        <v>933</v>
      </c>
      <c r="E308" s="10" t="s">
        <v>516</v>
      </c>
      <c r="F308" s="12">
        <f>VLOOKUP(A308,[1]基准价格!$A:$G,7,0)</f>
        <v>1590</v>
      </c>
      <c r="G308" s="13">
        <f>SUMIF('2.报价结算清单'!$F$7:$F$582,$A308,'2.报价结算清单'!$L$7:$L$582)</f>
        <v>0</v>
      </c>
      <c r="H308" s="13">
        <f>SUMIF('2.报价结算清单'!$F$7:$F$582,$A308,'2.报价结算清单'!$N$7:$N$582)</f>
        <v>0</v>
      </c>
      <c r="I308" s="15">
        <f>SUMIF('2.报价结算清单'!$F$7:$F$582,A308,'2.报价结算清单'!$P$7:$P$582)</f>
        <v>0</v>
      </c>
    </row>
    <row r="309" ht="39.15" spans="1:9">
      <c r="A309" s="9" t="s">
        <v>934</v>
      </c>
      <c r="B309" s="10"/>
      <c r="C309" s="10" t="s">
        <v>894</v>
      </c>
      <c r="D309" s="11" t="s">
        <v>935</v>
      </c>
      <c r="E309" s="10" t="s">
        <v>516</v>
      </c>
      <c r="F309" s="12">
        <f>VLOOKUP(A309,[1]基准价格!$A:$G,7,0)</f>
        <v>848</v>
      </c>
      <c r="G309" s="13">
        <f>SUMIF('2.报价结算清单'!$F$7:$F$582,$A309,'2.报价结算清单'!$L$7:$L$582)</f>
        <v>0</v>
      </c>
      <c r="H309" s="13">
        <f>SUMIF('2.报价结算清单'!$F$7:$F$582,$A309,'2.报价结算清单'!$N$7:$N$582)</f>
        <v>0</v>
      </c>
      <c r="I309" s="15">
        <f>SUMIF('2.报价结算清单'!$F$7:$F$582,A309,'2.报价结算清单'!$P$7:$P$582)</f>
        <v>0</v>
      </c>
    </row>
    <row r="310" ht="39.15" spans="1:9">
      <c r="A310" s="9" t="s">
        <v>936</v>
      </c>
      <c r="B310" s="10"/>
      <c r="C310" s="10" t="s">
        <v>894</v>
      </c>
      <c r="D310" s="11" t="s">
        <v>937</v>
      </c>
      <c r="E310" s="10" t="s">
        <v>635</v>
      </c>
      <c r="F310" s="12">
        <f>VLOOKUP(A310,[1]基准价格!$A:$G,7,0)</f>
        <v>848</v>
      </c>
      <c r="G310" s="13">
        <f>SUMIF('2.报价结算清单'!$F$7:$F$582,$A310,'2.报价结算清单'!$L$7:$L$582)</f>
        <v>0</v>
      </c>
      <c r="H310" s="13">
        <f>SUMIF('2.报价结算清单'!$F$7:$F$582,$A310,'2.报价结算清单'!$N$7:$N$582)</f>
        <v>0</v>
      </c>
      <c r="I310" s="15">
        <f>SUMIF('2.报价结算清单'!$F$7:$F$582,A310,'2.报价结算清单'!$P$7:$P$582)</f>
        <v>0</v>
      </c>
    </row>
    <row r="311" ht="39.15" spans="1:9">
      <c r="A311" s="9" t="s">
        <v>938</v>
      </c>
      <c r="B311" s="10"/>
      <c r="C311" s="10" t="s">
        <v>894</v>
      </c>
      <c r="D311" s="11" t="s">
        <v>939</v>
      </c>
      <c r="E311" s="10" t="s">
        <v>635</v>
      </c>
      <c r="F311" s="12">
        <f>VLOOKUP(A311,[1]基准价格!$A:$G,7,0)</f>
        <v>848</v>
      </c>
      <c r="G311" s="13">
        <f>SUMIF('2.报价结算清单'!$F$7:$F$582,$A311,'2.报价结算清单'!$L$7:$L$582)</f>
        <v>0</v>
      </c>
      <c r="H311" s="13">
        <f>SUMIF('2.报价结算清单'!$F$7:$F$582,$A311,'2.报价结算清单'!$N$7:$N$582)</f>
        <v>0</v>
      </c>
      <c r="I311" s="15">
        <f>SUMIF('2.报价结算清单'!$F$7:$F$582,A311,'2.报价结算清单'!$P$7:$P$582)</f>
        <v>0</v>
      </c>
    </row>
    <row r="312" ht="39.15" spans="1:9">
      <c r="A312" s="9" t="s">
        <v>940</v>
      </c>
      <c r="B312" s="10"/>
      <c r="C312" s="10" t="s">
        <v>894</v>
      </c>
      <c r="D312" s="11" t="s">
        <v>941</v>
      </c>
      <c r="E312" s="10" t="s">
        <v>635</v>
      </c>
      <c r="F312" s="12">
        <f>VLOOKUP(A312,[1]基准价格!$A:$G,7,0)</f>
        <v>848</v>
      </c>
      <c r="G312" s="13">
        <f>SUMIF('2.报价结算清单'!$F$7:$F$582,$A312,'2.报价结算清单'!$L$7:$L$582)</f>
        <v>0</v>
      </c>
      <c r="H312" s="13">
        <f>SUMIF('2.报价结算清单'!$F$7:$F$582,$A312,'2.报价结算清单'!$N$7:$N$582)</f>
        <v>0</v>
      </c>
      <c r="I312" s="15">
        <f>SUMIF('2.报价结算清单'!$F$7:$F$582,A312,'2.报价结算清单'!$P$7:$P$582)</f>
        <v>0</v>
      </c>
    </row>
    <row r="313" ht="26.1" spans="1:9">
      <c r="A313" s="9" t="s">
        <v>942</v>
      </c>
      <c r="B313" s="10"/>
      <c r="C313" s="10" t="s">
        <v>894</v>
      </c>
      <c r="D313" s="11" t="s">
        <v>943</v>
      </c>
      <c r="E313" s="10" t="s">
        <v>944</v>
      </c>
      <c r="F313" s="12">
        <f>VLOOKUP(A313,[1]基准价格!$A:$G,7,0)</f>
        <v>848</v>
      </c>
      <c r="G313" s="13">
        <f>SUMIF('2.报价结算清单'!$F$7:$F$582,$A313,'2.报价结算清单'!$L$7:$L$582)</f>
        <v>0</v>
      </c>
      <c r="H313" s="13">
        <f>SUMIF('2.报价结算清单'!$F$7:$F$582,$A313,'2.报价结算清单'!$N$7:$N$582)</f>
        <v>0</v>
      </c>
      <c r="I313" s="15">
        <f>SUMIF('2.报价结算清单'!$F$7:$F$582,A313,'2.报价结算清单'!$P$7:$P$582)</f>
        <v>0</v>
      </c>
    </row>
    <row r="314" ht="26.1" spans="1:9">
      <c r="A314" s="9" t="s">
        <v>945</v>
      </c>
      <c r="B314" s="10"/>
      <c r="C314" s="10" t="s">
        <v>894</v>
      </c>
      <c r="D314" s="11" t="s">
        <v>946</v>
      </c>
      <c r="E314" s="10" t="s">
        <v>944</v>
      </c>
      <c r="F314" s="12">
        <f>VLOOKUP(A314,[1]基准价格!$A:$G,7,0)</f>
        <v>636</v>
      </c>
      <c r="G314" s="13">
        <f>SUMIF('2.报价结算清单'!$F$7:$F$582,$A314,'2.报价结算清单'!$L$7:$L$582)</f>
        <v>0</v>
      </c>
      <c r="H314" s="13">
        <f>SUMIF('2.报价结算清单'!$F$7:$F$582,$A314,'2.报价结算清单'!$N$7:$N$582)</f>
        <v>0</v>
      </c>
      <c r="I314" s="15">
        <f>SUMIF('2.报价结算清单'!$F$7:$F$582,A314,'2.报价结算清单'!$P$7:$P$582)</f>
        <v>0</v>
      </c>
    </row>
    <row r="315" ht="26.1" spans="1:9">
      <c r="A315" s="9" t="s">
        <v>947</v>
      </c>
      <c r="B315" s="10"/>
      <c r="C315" s="10" t="s">
        <v>894</v>
      </c>
      <c r="D315" s="11" t="s">
        <v>948</v>
      </c>
      <c r="E315" s="10" t="s">
        <v>944</v>
      </c>
      <c r="F315" s="12">
        <f>VLOOKUP(A315,[1]基准价格!$A:$G,7,0)</f>
        <v>530</v>
      </c>
      <c r="G315" s="13">
        <f>SUMIF('2.报价结算清单'!$F$7:$F$582,$A315,'2.报价结算清单'!$L$7:$L$582)</f>
        <v>0</v>
      </c>
      <c r="H315" s="13">
        <f>SUMIF('2.报价结算清单'!$F$7:$F$582,$A315,'2.报价结算清单'!$N$7:$N$582)</f>
        <v>0</v>
      </c>
      <c r="I315" s="15">
        <f>SUMIF('2.报价结算清单'!$F$7:$F$582,A315,'2.报价结算清单'!$P$7:$P$582)</f>
        <v>0</v>
      </c>
    </row>
    <row r="316" ht="26.1" spans="1:9">
      <c r="A316" s="9" t="s">
        <v>949</v>
      </c>
      <c r="B316" s="10"/>
      <c r="C316" s="10" t="s">
        <v>894</v>
      </c>
      <c r="D316" s="11" t="s">
        <v>950</v>
      </c>
      <c r="E316" s="10" t="s">
        <v>944</v>
      </c>
      <c r="F316" s="12">
        <f>VLOOKUP(A316,[1]基准价格!$A:$G,7,0)</f>
        <v>424</v>
      </c>
      <c r="G316" s="13">
        <f>SUMIF('2.报价结算清单'!$F$7:$F$582,$A316,'2.报价结算清单'!$L$7:$L$582)</f>
        <v>0</v>
      </c>
      <c r="H316" s="13">
        <f>SUMIF('2.报价结算清单'!$F$7:$F$582,$A316,'2.报价结算清单'!$N$7:$N$582)</f>
        <v>0</v>
      </c>
      <c r="I316" s="15">
        <f>SUMIF('2.报价结算清单'!$F$7:$F$582,A316,'2.报价结算清单'!$P$7:$P$582)</f>
        <v>0</v>
      </c>
    </row>
    <row r="317" ht="26.1" spans="1:9">
      <c r="A317" s="9" t="s">
        <v>951</v>
      </c>
      <c r="B317" s="10"/>
      <c r="C317" s="10" t="s">
        <v>894</v>
      </c>
      <c r="D317" s="11" t="s">
        <v>952</v>
      </c>
      <c r="E317" s="10" t="s">
        <v>944</v>
      </c>
      <c r="F317" s="12">
        <f>VLOOKUP(A317,[1]基准价格!$A:$G,7,0)</f>
        <v>318</v>
      </c>
      <c r="G317" s="13">
        <f>SUMIF('2.报价结算清单'!$F$7:$F$582,$A317,'2.报价结算清单'!$L$7:$L$582)</f>
        <v>0</v>
      </c>
      <c r="H317" s="13">
        <f>SUMIF('2.报价结算清单'!$F$7:$F$582,$A317,'2.报价结算清单'!$N$7:$N$582)</f>
        <v>0</v>
      </c>
      <c r="I317" s="15">
        <f>SUMIF('2.报价结算清单'!$F$7:$F$582,A317,'2.报价结算清单'!$P$7:$P$582)</f>
        <v>0</v>
      </c>
    </row>
    <row r="318" ht="26.1" spans="1:9">
      <c r="A318" s="9" t="s">
        <v>953</v>
      </c>
      <c r="B318" s="10"/>
      <c r="C318" s="10" t="s">
        <v>894</v>
      </c>
      <c r="D318" s="11" t="s">
        <v>954</v>
      </c>
      <c r="E318" s="10" t="s">
        <v>944</v>
      </c>
      <c r="F318" s="12">
        <f>VLOOKUP(A318,[1]基准价格!$A:$G,7,0)</f>
        <v>212</v>
      </c>
      <c r="G318" s="13">
        <f>SUMIF('2.报价结算清单'!$F$7:$F$582,$A318,'2.报价结算清单'!$L$7:$L$582)</f>
        <v>0</v>
      </c>
      <c r="H318" s="13">
        <f>SUMIF('2.报价结算清单'!$F$7:$F$582,$A318,'2.报价结算清单'!$N$7:$N$582)</f>
        <v>0</v>
      </c>
      <c r="I318" s="15">
        <f>SUMIF('2.报价结算清单'!$F$7:$F$582,A318,'2.报价结算清单'!$P$7:$P$582)</f>
        <v>0</v>
      </c>
    </row>
    <row r="319" ht="13.05" spans="1:9">
      <c r="A319" s="9" t="s">
        <v>955</v>
      </c>
      <c r="B319" s="10"/>
      <c r="C319" s="10" t="s">
        <v>894</v>
      </c>
      <c r="D319" s="11" t="s">
        <v>956</v>
      </c>
      <c r="E319" s="10" t="s">
        <v>516</v>
      </c>
      <c r="F319" s="12">
        <f>VLOOKUP(A319,[1]基准价格!$A:$G,7,0)</f>
        <v>4333.33</v>
      </c>
      <c r="G319" s="13">
        <f>SUMIF('2.报价结算清单'!$F$7:$F$582,$A319,'2.报价结算清单'!$L$7:$L$582)</f>
        <v>0</v>
      </c>
      <c r="H319" s="13">
        <f>SUMIF('2.报价结算清单'!$F$7:$F$582,$A319,'2.报价结算清单'!$N$7:$N$582)</f>
        <v>0</v>
      </c>
      <c r="I319" s="15">
        <f>SUMIF('2.报价结算清单'!$F$7:$F$582,A319,'2.报价结算清单'!$P$7:$P$582)</f>
        <v>0</v>
      </c>
    </row>
    <row r="320" ht="13.05" spans="1:9">
      <c r="A320" s="9" t="s">
        <v>957</v>
      </c>
      <c r="B320" s="10"/>
      <c r="C320" s="10" t="s">
        <v>894</v>
      </c>
      <c r="D320" s="11" t="s">
        <v>958</v>
      </c>
      <c r="E320" s="10" t="s">
        <v>516</v>
      </c>
      <c r="F320" s="12">
        <f>VLOOKUP(A320,[1]基准价格!$A:$G,7,0)</f>
        <v>1853.67</v>
      </c>
      <c r="G320" s="13">
        <f>SUMIF('2.报价结算清单'!$F$7:$F$582,$A320,'2.报价结算清单'!$L$7:$L$582)</f>
        <v>0</v>
      </c>
      <c r="H320" s="13">
        <f>SUMIF('2.报价结算清单'!$F$7:$F$582,$A320,'2.报价结算清单'!$N$7:$N$582)</f>
        <v>0</v>
      </c>
      <c r="I320" s="15">
        <f>SUMIF('2.报价结算清单'!$F$7:$F$582,A320,'2.报价结算清单'!$P$7:$P$582)</f>
        <v>0</v>
      </c>
    </row>
    <row r="321" ht="39.15" spans="1:9">
      <c r="A321" s="9" t="s">
        <v>959</v>
      </c>
      <c r="B321" s="10"/>
      <c r="C321" s="10" t="s">
        <v>894</v>
      </c>
      <c r="D321" s="11" t="s">
        <v>960</v>
      </c>
      <c r="E321" s="10" t="s">
        <v>516</v>
      </c>
      <c r="F321" s="12">
        <f>VLOOKUP(A321,[1]基准价格!$A:$G,7,0)</f>
        <v>1590</v>
      </c>
      <c r="G321" s="13">
        <f>SUMIF('2.报价结算清单'!$F$7:$F$582,$A321,'2.报价结算清单'!$L$7:$L$582)</f>
        <v>0</v>
      </c>
      <c r="H321" s="13">
        <f>SUMIF('2.报价结算清单'!$F$7:$F$582,$A321,'2.报价结算清单'!$N$7:$N$582)</f>
        <v>0</v>
      </c>
      <c r="I321" s="15">
        <f>SUMIF('2.报价结算清单'!$F$7:$F$582,A321,'2.报价结算清单'!$P$7:$P$582)</f>
        <v>0</v>
      </c>
    </row>
    <row r="322" ht="26.1" spans="1:9">
      <c r="A322" s="9" t="s">
        <v>961</v>
      </c>
      <c r="B322" s="10"/>
      <c r="C322" s="10" t="s">
        <v>894</v>
      </c>
      <c r="D322" s="11" t="s">
        <v>962</v>
      </c>
      <c r="E322" s="10" t="s">
        <v>516</v>
      </c>
      <c r="F322" s="12">
        <f>VLOOKUP(A322,[1]基准价格!$A:$G,7,0)</f>
        <v>636</v>
      </c>
      <c r="G322" s="13">
        <f>SUMIF('2.报价结算清单'!$F$7:$F$582,$A322,'2.报价结算清单'!$L$7:$L$582)</f>
        <v>0</v>
      </c>
      <c r="H322" s="13">
        <f>SUMIF('2.报价结算清单'!$F$7:$F$582,$A322,'2.报价结算清单'!$N$7:$N$582)</f>
        <v>0</v>
      </c>
      <c r="I322" s="15">
        <f>SUMIF('2.报价结算清单'!$F$7:$F$582,A322,'2.报价结算清单'!$P$7:$P$582)</f>
        <v>0</v>
      </c>
    </row>
    <row r="323" ht="13.05" spans="1:9">
      <c r="A323" s="9" t="s">
        <v>963</v>
      </c>
      <c r="B323" s="10"/>
      <c r="C323" s="10" t="s">
        <v>894</v>
      </c>
      <c r="D323" s="11" t="s">
        <v>964</v>
      </c>
      <c r="E323" s="10" t="s">
        <v>516</v>
      </c>
      <c r="F323" s="12">
        <f>VLOOKUP(A323,[1]基准价格!$A:$G,7,0)</f>
        <v>1272</v>
      </c>
      <c r="G323" s="13">
        <f>SUMIF('2.报价结算清单'!$F$7:$F$582,$A323,'2.报价结算清单'!$L$7:$L$582)</f>
        <v>0</v>
      </c>
      <c r="H323" s="13">
        <f>SUMIF('2.报价结算清单'!$F$7:$F$582,$A323,'2.报价结算清单'!$N$7:$N$582)</f>
        <v>0</v>
      </c>
      <c r="I323" s="15">
        <f>SUMIF('2.报价结算清单'!$F$7:$F$582,A323,'2.报价结算清单'!$P$7:$P$582)</f>
        <v>0</v>
      </c>
    </row>
    <row r="324" ht="39.15" spans="1:9">
      <c r="A324" s="9" t="s">
        <v>965</v>
      </c>
      <c r="B324" s="10"/>
      <c r="C324" s="10" t="s">
        <v>894</v>
      </c>
      <c r="D324" s="11" t="s">
        <v>966</v>
      </c>
      <c r="E324" s="10" t="s">
        <v>516</v>
      </c>
      <c r="F324" s="12">
        <f>VLOOKUP(A324,[1]基准价格!$A:$G,7,0)</f>
        <v>825.74</v>
      </c>
      <c r="G324" s="13">
        <f>SUMIF('2.报价结算清单'!$F$7:$F$582,$A324,'2.报价结算清单'!$L$7:$L$582)</f>
        <v>0</v>
      </c>
      <c r="H324" s="13">
        <f>SUMIF('2.报价结算清单'!$F$7:$F$582,$A324,'2.报价结算清单'!$N$7:$N$582)</f>
        <v>0</v>
      </c>
      <c r="I324" s="15">
        <f>SUMIF('2.报价结算清单'!$F$7:$F$582,A324,'2.报价结算清单'!$P$7:$P$582)</f>
        <v>0</v>
      </c>
    </row>
    <row r="325" ht="39.15" spans="1:9">
      <c r="A325" s="9" t="s">
        <v>967</v>
      </c>
      <c r="B325" s="10"/>
      <c r="C325" s="10" t="s">
        <v>894</v>
      </c>
      <c r="D325" s="11" t="s">
        <v>968</v>
      </c>
      <c r="E325" s="10" t="s">
        <v>516</v>
      </c>
      <c r="F325" s="12">
        <f>VLOOKUP(A325,[1]基准价格!$A:$G,7,0)</f>
        <v>521.52</v>
      </c>
      <c r="G325" s="13">
        <f>SUMIF('2.报价结算清单'!$F$7:$F$582,$A325,'2.报价结算清单'!$L$7:$L$582)</f>
        <v>0</v>
      </c>
      <c r="H325" s="13">
        <f>SUMIF('2.报价结算清单'!$F$7:$F$582,$A325,'2.报价结算清单'!$N$7:$N$582)</f>
        <v>0</v>
      </c>
      <c r="I325" s="15">
        <f>SUMIF('2.报价结算清单'!$F$7:$F$582,A325,'2.报价结算清单'!$P$7:$P$582)</f>
        <v>0</v>
      </c>
    </row>
    <row r="326" ht="26.1" spans="1:9">
      <c r="A326" s="9" t="s">
        <v>969</v>
      </c>
      <c r="B326" s="10"/>
      <c r="C326" s="10" t="s">
        <v>894</v>
      </c>
      <c r="D326" s="11" t="s">
        <v>970</v>
      </c>
      <c r="E326" s="10" t="s">
        <v>516</v>
      </c>
      <c r="F326" s="12">
        <f>VLOOKUP(A326,[1]基准价格!$A:$G,7,0)</f>
        <v>246.98</v>
      </c>
      <c r="G326" s="13">
        <f>SUMIF('2.报价结算清单'!$F$7:$F$582,$A326,'2.报价结算清单'!$L$7:$L$582)</f>
        <v>0</v>
      </c>
      <c r="H326" s="13">
        <f>SUMIF('2.报价结算清单'!$F$7:$F$582,$A326,'2.报价结算清单'!$N$7:$N$582)</f>
        <v>0</v>
      </c>
      <c r="I326" s="15">
        <f>SUMIF('2.报价结算清单'!$F$7:$F$582,A326,'2.报价结算清单'!$P$7:$P$582)</f>
        <v>0</v>
      </c>
    </row>
    <row r="327" ht="26.1" spans="1:9">
      <c r="A327" s="9" t="s">
        <v>971</v>
      </c>
      <c r="B327" s="10"/>
      <c r="C327" s="10" t="s">
        <v>894</v>
      </c>
      <c r="D327" s="11" t="s">
        <v>972</v>
      </c>
      <c r="E327" s="10" t="s">
        <v>516</v>
      </c>
      <c r="F327" s="12">
        <f>VLOOKUP(A327,[1]基准价格!$A:$G,7,0)</f>
        <v>161.12</v>
      </c>
      <c r="G327" s="13">
        <f>SUMIF('2.报价结算清单'!$F$7:$F$582,$A327,'2.报价结算清单'!$L$7:$L$582)</f>
        <v>0</v>
      </c>
      <c r="H327" s="13">
        <f>SUMIF('2.报价结算清单'!$F$7:$F$582,$A327,'2.报价结算清单'!$N$7:$N$582)</f>
        <v>0</v>
      </c>
      <c r="I327" s="15">
        <f>SUMIF('2.报价结算清单'!$F$7:$F$582,A327,'2.报价结算清单'!$P$7:$P$582)</f>
        <v>0</v>
      </c>
    </row>
    <row r="328" ht="39.15" spans="1:9">
      <c r="A328" s="9" t="s">
        <v>973</v>
      </c>
      <c r="B328" s="10"/>
      <c r="C328" s="10" t="s">
        <v>894</v>
      </c>
      <c r="D328" s="11" t="s">
        <v>974</v>
      </c>
      <c r="E328" s="10" t="s">
        <v>516</v>
      </c>
      <c r="F328" s="12">
        <f>VLOOKUP(A328,[1]基准价格!$A:$G,7,0)</f>
        <v>12500</v>
      </c>
      <c r="G328" s="13">
        <f>SUMIF('2.报价结算清单'!$F$7:$F$582,$A328,'2.报价结算清单'!$L$7:$L$582)</f>
        <v>0</v>
      </c>
      <c r="H328" s="13">
        <f>SUMIF('2.报价结算清单'!$F$7:$F$582,$A328,'2.报价结算清单'!$N$7:$N$582)</f>
        <v>0</v>
      </c>
      <c r="I328" s="15">
        <f>SUMIF('2.报价结算清单'!$F$7:$F$582,A328,'2.报价结算清单'!$P$7:$P$582)</f>
        <v>0</v>
      </c>
    </row>
    <row r="329" ht="39.15" spans="1:9">
      <c r="A329" s="9" t="s">
        <v>975</v>
      </c>
      <c r="B329" s="10"/>
      <c r="C329" s="10" t="s">
        <v>894</v>
      </c>
      <c r="D329" s="11" t="s">
        <v>976</v>
      </c>
      <c r="E329" s="10" t="s">
        <v>516</v>
      </c>
      <c r="F329" s="12">
        <f>VLOOKUP(A329,[1]基准价格!$A:$G,7,0)</f>
        <v>5300</v>
      </c>
      <c r="G329" s="13">
        <f>SUMIF('2.报价结算清单'!$F$7:$F$582,$A329,'2.报价结算清单'!$L$7:$L$582)</f>
        <v>0</v>
      </c>
      <c r="H329" s="13">
        <f>SUMIF('2.报价结算清单'!$F$7:$F$582,$A329,'2.报价结算清单'!$N$7:$N$582)</f>
        <v>0</v>
      </c>
      <c r="I329" s="15">
        <f>SUMIF('2.报价结算清单'!$F$7:$F$582,A329,'2.报价结算清单'!$P$7:$P$582)</f>
        <v>0</v>
      </c>
    </row>
    <row r="330" ht="39.15" spans="1:9">
      <c r="A330" s="9" t="s">
        <v>977</v>
      </c>
      <c r="B330" s="10"/>
      <c r="C330" s="10" t="s">
        <v>894</v>
      </c>
      <c r="D330" s="11" t="s">
        <v>978</v>
      </c>
      <c r="E330" s="10" t="s">
        <v>516</v>
      </c>
      <c r="F330" s="12">
        <f>VLOOKUP(A330,[1]基准价格!$A:$G,7,0)</f>
        <v>5733.33</v>
      </c>
      <c r="G330" s="13">
        <f>SUMIF('2.报价结算清单'!$F$7:$F$582,$A330,'2.报价结算清单'!$L$7:$L$582)</f>
        <v>0</v>
      </c>
      <c r="H330" s="13">
        <f>SUMIF('2.报价结算清单'!$F$7:$F$582,$A330,'2.报价结算清单'!$N$7:$N$582)</f>
        <v>0</v>
      </c>
      <c r="I330" s="15">
        <f>SUMIF('2.报价结算清单'!$F$7:$F$582,A330,'2.报价结算清单'!$P$7:$P$582)</f>
        <v>0</v>
      </c>
    </row>
    <row r="331" ht="39.15" spans="1:9">
      <c r="A331" s="9" t="s">
        <v>979</v>
      </c>
      <c r="B331" s="10"/>
      <c r="C331" s="10" t="s">
        <v>894</v>
      </c>
      <c r="D331" s="11" t="s">
        <v>980</v>
      </c>
      <c r="E331" s="10" t="s">
        <v>516</v>
      </c>
      <c r="F331" s="12">
        <f>VLOOKUP(A331,[1]基准价格!$A:$G,7,0)</f>
        <v>6000</v>
      </c>
      <c r="G331" s="13">
        <f>SUMIF('2.报价结算清单'!$F$7:$F$582,$A331,'2.报价结算清单'!$L$7:$L$582)</f>
        <v>0</v>
      </c>
      <c r="H331" s="13">
        <f>SUMIF('2.报价结算清单'!$F$7:$F$582,$A331,'2.报价结算清单'!$N$7:$N$582)</f>
        <v>0</v>
      </c>
      <c r="I331" s="15">
        <f>SUMIF('2.报价结算清单'!$F$7:$F$582,A331,'2.报价结算清单'!$P$7:$P$582)</f>
        <v>0</v>
      </c>
    </row>
    <row r="332" ht="65.25" spans="1:9">
      <c r="A332" s="9" t="s">
        <v>981</v>
      </c>
      <c r="B332" s="10"/>
      <c r="C332" s="10" t="s">
        <v>894</v>
      </c>
      <c r="D332" s="11" t="s">
        <v>982</v>
      </c>
      <c r="E332" s="10" t="s">
        <v>516</v>
      </c>
      <c r="F332" s="12">
        <f>VLOOKUP(A332,[1]基准价格!$A:$G,7,0)</f>
        <v>14310</v>
      </c>
      <c r="G332" s="13">
        <f>SUMIF('2.报价结算清单'!$F$7:$F$582,$A332,'2.报价结算清单'!$L$7:$L$582)</f>
        <v>0</v>
      </c>
      <c r="H332" s="13">
        <f>SUMIF('2.报价结算清单'!$F$7:$F$582,$A332,'2.报价结算清单'!$N$7:$N$582)</f>
        <v>0</v>
      </c>
      <c r="I332" s="15">
        <f>SUMIF('2.报价结算清单'!$F$7:$F$582,A332,'2.报价结算清单'!$P$7:$P$582)</f>
        <v>0</v>
      </c>
    </row>
    <row r="333" ht="39.15" spans="1:9">
      <c r="A333" s="9" t="s">
        <v>983</v>
      </c>
      <c r="B333" s="10"/>
      <c r="C333" s="10" t="s">
        <v>894</v>
      </c>
      <c r="D333" s="11" t="s">
        <v>984</v>
      </c>
      <c r="E333" s="10" t="s">
        <v>516</v>
      </c>
      <c r="F333" s="12">
        <f>VLOOKUP(A333,[1]基准价格!$A:$G,7,0)</f>
        <v>2120</v>
      </c>
      <c r="G333" s="13">
        <f>SUMIF('2.报价结算清单'!$F$7:$F$582,$A333,'2.报价结算清单'!$L$7:$L$582)</f>
        <v>0</v>
      </c>
      <c r="H333" s="13">
        <f>SUMIF('2.报价结算清单'!$F$7:$F$582,$A333,'2.报价结算清单'!$N$7:$N$582)</f>
        <v>0</v>
      </c>
      <c r="I333" s="15">
        <f>SUMIF('2.报价结算清单'!$F$7:$F$582,A333,'2.报价结算清单'!$P$7:$P$582)</f>
        <v>0</v>
      </c>
    </row>
    <row r="334" ht="26.1" spans="1:9">
      <c r="A334" s="9" t="s">
        <v>985</v>
      </c>
      <c r="B334" s="10"/>
      <c r="C334" s="10" t="s">
        <v>894</v>
      </c>
      <c r="D334" s="11" t="s">
        <v>986</v>
      </c>
      <c r="E334" s="10" t="s">
        <v>516</v>
      </c>
      <c r="F334" s="12">
        <f>VLOOKUP(A334,[1]基准价格!$A:$G,7,0)</f>
        <v>2544</v>
      </c>
      <c r="G334" s="13">
        <f>SUMIF('2.报价结算清单'!$F$7:$F$582,$A334,'2.报价结算清单'!$L$7:$L$582)</f>
        <v>0</v>
      </c>
      <c r="H334" s="13">
        <f>SUMIF('2.报价结算清单'!$F$7:$F$582,$A334,'2.报价结算清单'!$N$7:$N$582)</f>
        <v>0</v>
      </c>
      <c r="I334" s="15">
        <f>SUMIF('2.报价结算清单'!$F$7:$F$582,A334,'2.报价结算清单'!$P$7:$P$582)</f>
        <v>0</v>
      </c>
    </row>
    <row r="335" ht="26.1" spans="1:9">
      <c r="A335" s="9" t="s">
        <v>987</v>
      </c>
      <c r="B335" s="10"/>
      <c r="C335" s="10" t="s">
        <v>894</v>
      </c>
      <c r="D335" s="11" t="s">
        <v>988</v>
      </c>
      <c r="E335" s="10" t="s">
        <v>516</v>
      </c>
      <c r="F335" s="12">
        <f>VLOOKUP(A335,[1]基准价格!$A:$G,7,0)</f>
        <v>900</v>
      </c>
      <c r="G335" s="13">
        <f>SUMIF('2.报价结算清单'!$F$7:$F$582,$A335,'2.报价结算清单'!$L$7:$L$582)</f>
        <v>0</v>
      </c>
      <c r="H335" s="13">
        <f>SUMIF('2.报价结算清单'!$F$7:$F$582,$A335,'2.报价结算清单'!$N$7:$N$582)</f>
        <v>0</v>
      </c>
      <c r="I335" s="15">
        <f>SUMIF('2.报价结算清单'!$F$7:$F$582,A335,'2.报价结算清单'!$P$7:$P$582)</f>
        <v>0</v>
      </c>
    </row>
    <row r="336" ht="26.1" spans="1:9">
      <c r="A336" s="9" t="s">
        <v>989</v>
      </c>
      <c r="B336" s="10"/>
      <c r="C336" s="10" t="s">
        <v>894</v>
      </c>
      <c r="D336" s="11" t="s">
        <v>990</v>
      </c>
      <c r="E336" s="10" t="s">
        <v>516</v>
      </c>
      <c r="F336" s="12">
        <f>VLOOKUP(A336,[1]基准价格!$A:$G,7,0)</f>
        <v>633.33</v>
      </c>
      <c r="G336" s="13">
        <f>SUMIF('2.报价结算清单'!$F$7:$F$582,$A336,'2.报价结算清单'!$L$7:$L$582)</f>
        <v>0</v>
      </c>
      <c r="H336" s="13">
        <f>SUMIF('2.报价结算清单'!$F$7:$F$582,$A336,'2.报价结算清单'!$N$7:$N$582)</f>
        <v>0</v>
      </c>
      <c r="I336" s="15">
        <f>SUMIF('2.报价结算清单'!$F$7:$F$582,A336,'2.报价结算清单'!$P$7:$P$582)</f>
        <v>0</v>
      </c>
    </row>
    <row r="337" ht="26.1" spans="1:9">
      <c r="A337" s="9" t="s">
        <v>991</v>
      </c>
      <c r="B337" s="10"/>
      <c r="C337" s="10" t="s">
        <v>894</v>
      </c>
      <c r="D337" s="11" t="s">
        <v>992</v>
      </c>
      <c r="E337" s="10" t="s">
        <v>516</v>
      </c>
      <c r="F337" s="12">
        <f>VLOOKUP(A337,[1]基准价格!$A:$G,7,0)</f>
        <v>2120</v>
      </c>
      <c r="G337" s="13">
        <f>SUMIF('2.报价结算清单'!$F$7:$F$582,$A337,'2.报价结算清单'!$L$7:$L$582)</f>
        <v>0</v>
      </c>
      <c r="H337" s="13">
        <f>SUMIF('2.报价结算清单'!$F$7:$F$582,$A337,'2.报价结算清单'!$N$7:$N$582)</f>
        <v>0</v>
      </c>
      <c r="I337" s="15">
        <f>SUMIF('2.报价结算清单'!$F$7:$F$582,A337,'2.报价结算清单'!$P$7:$P$582)</f>
        <v>0</v>
      </c>
    </row>
    <row r="338" ht="26.1" spans="1:9">
      <c r="A338" s="9" t="s">
        <v>993</v>
      </c>
      <c r="B338" s="10"/>
      <c r="C338" s="10" t="s">
        <v>894</v>
      </c>
      <c r="D338" s="11" t="s">
        <v>994</v>
      </c>
      <c r="E338" s="10" t="s">
        <v>516</v>
      </c>
      <c r="F338" s="12">
        <f>VLOOKUP(A338,[1]基准价格!$A:$G,7,0)</f>
        <v>2066.67</v>
      </c>
      <c r="G338" s="13">
        <f>SUMIF('2.报价结算清单'!$F$7:$F$582,$A338,'2.报价结算清单'!$L$7:$L$582)</f>
        <v>0</v>
      </c>
      <c r="H338" s="13">
        <f>SUMIF('2.报价结算清单'!$F$7:$F$582,$A338,'2.报价结算清单'!$N$7:$N$582)</f>
        <v>0</v>
      </c>
      <c r="I338" s="15">
        <f>SUMIF('2.报价结算清单'!$F$7:$F$582,A338,'2.报价结算清单'!$P$7:$P$582)</f>
        <v>0</v>
      </c>
    </row>
    <row r="339" ht="39.15" spans="1:9">
      <c r="A339" s="9" t="s">
        <v>995</v>
      </c>
      <c r="B339" s="10"/>
      <c r="C339" s="10" t="s">
        <v>894</v>
      </c>
      <c r="D339" s="11" t="s">
        <v>996</v>
      </c>
      <c r="E339" s="10" t="s">
        <v>516</v>
      </c>
      <c r="F339" s="12">
        <f>VLOOKUP(A339,[1]基准价格!$A:$G,7,0)</f>
        <v>2833.33</v>
      </c>
      <c r="G339" s="13">
        <f>SUMIF('2.报价结算清单'!$F$7:$F$582,$A339,'2.报价结算清单'!$L$7:$L$582)</f>
        <v>0</v>
      </c>
      <c r="H339" s="13">
        <f>SUMIF('2.报价结算清单'!$F$7:$F$582,$A339,'2.报价结算清单'!$N$7:$N$582)</f>
        <v>0</v>
      </c>
      <c r="I339" s="15">
        <f>SUMIF('2.报价结算清单'!$F$7:$F$582,A339,'2.报价结算清单'!$P$7:$P$582)</f>
        <v>0</v>
      </c>
    </row>
    <row r="340" ht="39.15" spans="1:9">
      <c r="A340" s="9" t="s">
        <v>997</v>
      </c>
      <c r="B340" s="10"/>
      <c r="C340" s="10" t="s">
        <v>894</v>
      </c>
      <c r="D340" s="11" t="s">
        <v>998</v>
      </c>
      <c r="E340" s="10" t="s">
        <v>999</v>
      </c>
      <c r="F340" s="12">
        <f>VLOOKUP(A340,[1]基准价格!$A:$G,7,0)</f>
        <v>2900</v>
      </c>
      <c r="G340" s="13">
        <f>SUMIF('2.报价结算清单'!$F$7:$F$582,$A340,'2.报价结算清单'!$L$7:$L$582)</f>
        <v>0</v>
      </c>
      <c r="H340" s="13">
        <f>SUMIF('2.报价结算清单'!$F$7:$F$582,$A340,'2.报价结算清单'!$N$7:$N$582)</f>
        <v>0</v>
      </c>
      <c r="I340" s="15">
        <f>SUMIF('2.报价结算清单'!$F$7:$F$582,A340,'2.报价结算清单'!$P$7:$P$582)</f>
        <v>0</v>
      </c>
    </row>
    <row r="341" ht="26.1" spans="1:9">
      <c r="A341" s="9" t="s">
        <v>1000</v>
      </c>
      <c r="B341" s="10"/>
      <c r="C341" s="10" t="s">
        <v>894</v>
      </c>
      <c r="D341" s="11" t="s">
        <v>1001</v>
      </c>
      <c r="E341" s="10" t="s">
        <v>1002</v>
      </c>
      <c r="F341" s="12">
        <f>VLOOKUP(A341,[1]基准价格!$A:$G,7,0)</f>
        <v>1900</v>
      </c>
      <c r="G341" s="13">
        <f>SUMIF('2.报价结算清单'!$F$7:$F$582,$A341,'2.报价结算清单'!$L$7:$L$582)</f>
        <v>0</v>
      </c>
      <c r="H341" s="13">
        <f>SUMIF('2.报价结算清单'!$F$7:$F$582,$A341,'2.报价结算清单'!$N$7:$N$582)</f>
        <v>0</v>
      </c>
      <c r="I341" s="15">
        <f>SUMIF('2.报价结算清单'!$F$7:$F$582,A341,'2.报价结算清单'!$P$7:$P$582)</f>
        <v>0</v>
      </c>
    </row>
    <row r="342" ht="26.1" spans="1:9">
      <c r="A342" s="9" t="s">
        <v>1003</v>
      </c>
      <c r="B342" s="10"/>
      <c r="C342" s="10" t="s">
        <v>894</v>
      </c>
      <c r="D342" s="11" t="s">
        <v>1004</v>
      </c>
      <c r="E342" s="10" t="s">
        <v>516</v>
      </c>
      <c r="F342" s="12">
        <f>VLOOKUP(A342,[1]基准价格!$A:$G,7,0)</f>
        <v>1833.33</v>
      </c>
      <c r="G342" s="13">
        <f>SUMIF('2.报价结算清单'!$F$7:$F$582,$A342,'2.报价结算清单'!$L$7:$L$582)</f>
        <v>0</v>
      </c>
      <c r="H342" s="13">
        <f>SUMIF('2.报价结算清单'!$F$7:$F$582,$A342,'2.报价结算清单'!$N$7:$N$582)</f>
        <v>0</v>
      </c>
      <c r="I342" s="15">
        <f>SUMIF('2.报价结算清单'!$F$7:$F$582,A342,'2.报价结算清单'!$P$7:$P$582)</f>
        <v>0</v>
      </c>
    </row>
    <row r="343" ht="26.1" spans="1:9">
      <c r="A343" s="9" t="s">
        <v>1005</v>
      </c>
      <c r="B343" s="10"/>
      <c r="C343" s="10" t="s">
        <v>894</v>
      </c>
      <c r="D343" s="11" t="s">
        <v>1006</v>
      </c>
      <c r="E343" s="10" t="s">
        <v>516</v>
      </c>
      <c r="F343" s="12">
        <f>VLOOKUP(A343,[1]基准价格!$A:$G,7,0)</f>
        <v>1666.67</v>
      </c>
      <c r="G343" s="13">
        <f>SUMIF('2.报价结算清单'!$F$7:$F$582,$A343,'2.报价结算清单'!$L$7:$L$582)</f>
        <v>0</v>
      </c>
      <c r="H343" s="13">
        <f>SUMIF('2.报价结算清单'!$F$7:$F$582,$A343,'2.报价结算清单'!$N$7:$N$582)</f>
        <v>0</v>
      </c>
      <c r="I343" s="15">
        <f>SUMIF('2.报价结算清单'!$F$7:$F$582,A343,'2.报价结算清单'!$P$7:$P$582)</f>
        <v>0</v>
      </c>
    </row>
    <row r="344" ht="26.1" spans="1:9">
      <c r="A344" s="9" t="s">
        <v>1007</v>
      </c>
      <c r="B344" s="10"/>
      <c r="C344" s="10" t="s">
        <v>894</v>
      </c>
      <c r="D344" s="11" t="s">
        <v>1008</v>
      </c>
      <c r="E344" s="10" t="s">
        <v>516</v>
      </c>
      <c r="F344" s="12">
        <f>VLOOKUP(A344,[1]基准价格!$A:$G,7,0)</f>
        <v>1187.2</v>
      </c>
      <c r="G344" s="13">
        <f>SUMIF('2.报价结算清单'!$F$7:$F$582,$A344,'2.报价结算清单'!$L$7:$L$582)</f>
        <v>0</v>
      </c>
      <c r="H344" s="13">
        <f>SUMIF('2.报价结算清单'!$F$7:$F$582,$A344,'2.报价结算清单'!$N$7:$N$582)</f>
        <v>0</v>
      </c>
      <c r="I344" s="15">
        <f>SUMIF('2.报价结算清单'!$F$7:$F$582,A344,'2.报价结算清单'!$P$7:$P$582)</f>
        <v>0</v>
      </c>
    </row>
    <row r="345" ht="26.1" spans="1:9">
      <c r="A345" s="9" t="s">
        <v>1009</v>
      </c>
      <c r="B345" s="10"/>
      <c r="C345" s="10" t="s">
        <v>894</v>
      </c>
      <c r="D345" s="11" t="s">
        <v>1010</v>
      </c>
      <c r="E345" s="10" t="s">
        <v>516</v>
      </c>
      <c r="F345" s="12">
        <f>VLOOKUP(A345,[1]基准价格!$A:$G,7,0)</f>
        <v>890.4</v>
      </c>
      <c r="G345" s="13">
        <f>SUMIF('2.报价结算清单'!$F$7:$F$582,$A345,'2.报价结算清单'!$L$7:$L$582)</f>
        <v>0</v>
      </c>
      <c r="H345" s="13">
        <f>SUMIF('2.报价结算清单'!$F$7:$F$582,$A345,'2.报价结算清单'!$N$7:$N$582)</f>
        <v>0</v>
      </c>
      <c r="I345" s="15">
        <f>SUMIF('2.报价结算清单'!$F$7:$F$582,A345,'2.报价结算清单'!$P$7:$P$582)</f>
        <v>0</v>
      </c>
    </row>
    <row r="346" ht="39.15" spans="1:9">
      <c r="A346" s="9" t="s">
        <v>1011</v>
      </c>
      <c r="B346" s="10"/>
      <c r="C346" s="10" t="s">
        <v>894</v>
      </c>
      <c r="D346" s="11" t="s">
        <v>1012</v>
      </c>
      <c r="E346" s="10" t="s">
        <v>516</v>
      </c>
      <c r="F346" s="12">
        <f>VLOOKUP(A346,[1]基准价格!$A:$G,7,0)</f>
        <v>212</v>
      </c>
      <c r="G346" s="13">
        <f>SUMIF('2.报价结算清单'!$F$7:$F$582,$A346,'2.报价结算清单'!$L$7:$L$582)</f>
        <v>0</v>
      </c>
      <c r="H346" s="13">
        <f>SUMIF('2.报价结算清单'!$F$7:$F$582,$A346,'2.报价结算清单'!$N$7:$N$582)</f>
        <v>0</v>
      </c>
      <c r="I346" s="15">
        <f>SUMIF('2.报价结算清单'!$F$7:$F$582,A346,'2.报价结算清单'!$P$7:$P$582)</f>
        <v>0</v>
      </c>
    </row>
    <row r="347" ht="39.15" spans="1:9">
      <c r="A347" s="9" t="s">
        <v>1013</v>
      </c>
      <c r="B347" s="10"/>
      <c r="C347" s="10" t="s">
        <v>894</v>
      </c>
      <c r="D347" s="11" t="s">
        <v>1014</v>
      </c>
      <c r="E347" s="10" t="s">
        <v>516</v>
      </c>
      <c r="F347" s="12">
        <f>VLOOKUP(A347,[1]基准价格!$A:$G,7,0)</f>
        <v>400</v>
      </c>
      <c r="G347" s="13">
        <f>SUMIF('2.报价结算清单'!$F$7:$F$582,$A347,'2.报价结算清单'!$L$7:$L$582)</f>
        <v>0</v>
      </c>
      <c r="H347" s="13">
        <f>SUMIF('2.报价结算清单'!$F$7:$F$582,$A347,'2.报价结算清单'!$N$7:$N$582)</f>
        <v>0</v>
      </c>
      <c r="I347" s="15">
        <f>SUMIF('2.报价结算清单'!$F$7:$F$582,A347,'2.报价结算清单'!$P$7:$P$582)</f>
        <v>0</v>
      </c>
    </row>
    <row r="348" ht="39.15" spans="1:9">
      <c r="A348" s="9" t="s">
        <v>1015</v>
      </c>
      <c r="B348" s="10"/>
      <c r="C348" s="10" t="s">
        <v>894</v>
      </c>
      <c r="D348" s="11" t="s">
        <v>1016</v>
      </c>
      <c r="E348" s="10" t="s">
        <v>516</v>
      </c>
      <c r="F348" s="12">
        <f>VLOOKUP(A348,[1]基准价格!$A:$G,7,0)</f>
        <v>700</v>
      </c>
      <c r="G348" s="13">
        <f>SUMIF('2.报价结算清单'!$F$7:$F$582,$A348,'2.报价结算清单'!$L$7:$L$582)</f>
        <v>0</v>
      </c>
      <c r="H348" s="13">
        <f>SUMIF('2.报价结算清单'!$F$7:$F$582,$A348,'2.报价结算清单'!$N$7:$N$582)</f>
        <v>0</v>
      </c>
      <c r="I348" s="15">
        <f>SUMIF('2.报价结算清单'!$F$7:$F$582,A348,'2.报价结算清单'!$P$7:$P$582)</f>
        <v>0</v>
      </c>
    </row>
    <row r="349" ht="39.15" spans="1:9">
      <c r="A349" s="9" t="s">
        <v>1017</v>
      </c>
      <c r="B349" s="10"/>
      <c r="C349" s="10" t="s">
        <v>894</v>
      </c>
      <c r="D349" s="11" t="s">
        <v>1018</v>
      </c>
      <c r="E349" s="10" t="s">
        <v>516</v>
      </c>
      <c r="F349" s="12">
        <f>VLOOKUP(A349,[1]基准价格!$A:$G,7,0)</f>
        <v>400</v>
      </c>
      <c r="G349" s="13">
        <f>SUMIF('2.报价结算清单'!$F$7:$F$582,$A349,'2.报价结算清单'!$L$7:$L$582)</f>
        <v>0</v>
      </c>
      <c r="H349" s="13">
        <f>SUMIF('2.报价结算清单'!$F$7:$F$582,$A349,'2.报价结算清单'!$N$7:$N$582)</f>
        <v>0</v>
      </c>
      <c r="I349" s="15">
        <f>SUMIF('2.报价结算清单'!$F$7:$F$582,A349,'2.报价结算清单'!$P$7:$P$582)</f>
        <v>0</v>
      </c>
    </row>
    <row r="350" ht="39.15" spans="1:9">
      <c r="A350" s="9" t="s">
        <v>1019</v>
      </c>
      <c r="B350" s="10"/>
      <c r="C350" s="10" t="s">
        <v>894</v>
      </c>
      <c r="D350" s="11" t="s">
        <v>1020</v>
      </c>
      <c r="E350" s="10" t="s">
        <v>516</v>
      </c>
      <c r="F350" s="12">
        <f>VLOOKUP(A350,[1]基准价格!$A:$G,7,0)</f>
        <v>848</v>
      </c>
      <c r="G350" s="13">
        <f>SUMIF('2.报价结算清单'!$F$7:$F$582,$A350,'2.报价结算清单'!$L$7:$L$582)</f>
        <v>0</v>
      </c>
      <c r="H350" s="13">
        <f>SUMIF('2.报价结算清单'!$F$7:$F$582,$A350,'2.报价结算清单'!$N$7:$N$582)</f>
        <v>0</v>
      </c>
      <c r="I350" s="15">
        <f>SUMIF('2.报价结算清单'!$F$7:$F$582,A350,'2.报价结算清单'!$P$7:$P$582)</f>
        <v>0</v>
      </c>
    </row>
    <row r="351" ht="39.15" spans="1:9">
      <c r="A351" s="9" t="s">
        <v>1021</v>
      </c>
      <c r="B351" s="10"/>
      <c r="C351" s="10" t="s">
        <v>894</v>
      </c>
      <c r="D351" s="11" t="s">
        <v>1022</v>
      </c>
      <c r="E351" s="10" t="s">
        <v>281</v>
      </c>
      <c r="F351" s="12">
        <f>VLOOKUP(A351,[1]基准价格!$A:$G,7,0)</f>
        <v>344.5</v>
      </c>
      <c r="G351" s="13">
        <f>SUMIF('2.报价结算清单'!$F$7:$F$582,$A351,'2.报价结算清单'!$L$7:$L$582)</f>
        <v>0</v>
      </c>
      <c r="H351" s="13">
        <f>SUMIF('2.报价结算清单'!$F$7:$F$582,$A351,'2.报价结算清单'!$N$7:$N$582)</f>
        <v>0</v>
      </c>
      <c r="I351" s="15">
        <f>SUMIF('2.报价结算清单'!$F$7:$F$582,A351,'2.报价结算清单'!$P$7:$P$582)</f>
        <v>0</v>
      </c>
    </row>
    <row r="352" ht="26.1" spans="1:9">
      <c r="A352" s="9" t="s">
        <v>1023</v>
      </c>
      <c r="B352" s="10"/>
      <c r="C352" s="10" t="s">
        <v>894</v>
      </c>
      <c r="D352" s="11" t="s">
        <v>1024</v>
      </c>
      <c r="E352" s="10" t="s">
        <v>618</v>
      </c>
      <c r="F352" s="12">
        <f>VLOOKUP(A352,[1]基准价格!$A:$G,7,0)</f>
        <v>371</v>
      </c>
      <c r="G352" s="13">
        <f>SUMIF('2.报价结算清单'!$F$7:$F$582,$A352,'2.报价结算清单'!$L$7:$L$582)</f>
        <v>0</v>
      </c>
      <c r="H352" s="13">
        <f>SUMIF('2.报价结算清单'!$F$7:$F$582,$A352,'2.报价结算清单'!$N$7:$N$582)</f>
        <v>0</v>
      </c>
      <c r="I352" s="15">
        <f>SUMIF('2.报价结算清单'!$F$7:$F$582,A352,'2.报价结算清单'!$P$7:$P$582)</f>
        <v>0</v>
      </c>
    </row>
    <row r="353" ht="26.1" spans="1:9">
      <c r="A353" s="9" t="s">
        <v>1025</v>
      </c>
      <c r="B353" s="10"/>
      <c r="C353" s="10" t="s">
        <v>894</v>
      </c>
      <c r="D353" s="11" t="s">
        <v>1026</v>
      </c>
      <c r="E353" s="10" t="s">
        <v>618</v>
      </c>
      <c r="F353" s="12">
        <f>VLOOKUP(A353,[1]基准价格!$A:$G,7,0)</f>
        <v>702</v>
      </c>
      <c r="G353" s="13">
        <f>SUMIF('2.报价结算清单'!$F$7:$F$582,$A353,'2.报价结算清单'!$L$7:$L$582)</f>
        <v>0</v>
      </c>
      <c r="H353" s="13">
        <f>SUMIF('2.报价结算清单'!$F$7:$F$582,$A353,'2.报价结算清单'!$N$7:$N$582)</f>
        <v>0</v>
      </c>
      <c r="I353" s="15">
        <f>SUMIF('2.报价结算清单'!$F$7:$F$582,A353,'2.报价结算清单'!$P$7:$P$582)</f>
        <v>0</v>
      </c>
    </row>
    <row r="354" ht="26.1" spans="1:9">
      <c r="A354" s="9" t="s">
        <v>1027</v>
      </c>
      <c r="B354" s="10"/>
      <c r="C354" s="10" t="s">
        <v>894</v>
      </c>
      <c r="D354" s="11" t="s">
        <v>1028</v>
      </c>
      <c r="E354" s="10" t="s">
        <v>618</v>
      </c>
      <c r="F354" s="12">
        <f>VLOOKUP(A354,[1]基准价格!$A:$G,7,0)</f>
        <v>1272</v>
      </c>
      <c r="G354" s="13">
        <f>SUMIF('2.报价结算清单'!$F$7:$F$582,$A354,'2.报价结算清单'!$L$7:$L$582)</f>
        <v>0</v>
      </c>
      <c r="H354" s="13">
        <f>SUMIF('2.报价结算清单'!$F$7:$F$582,$A354,'2.报价结算清单'!$N$7:$N$582)</f>
        <v>0</v>
      </c>
      <c r="I354" s="15">
        <f>SUMIF('2.报价结算清单'!$F$7:$F$582,A354,'2.报价结算清单'!$P$7:$P$582)</f>
        <v>0</v>
      </c>
    </row>
    <row r="355" ht="39.15" spans="1:9">
      <c r="A355" s="9" t="s">
        <v>1029</v>
      </c>
      <c r="B355" s="10"/>
      <c r="C355" s="10" t="s">
        <v>894</v>
      </c>
      <c r="D355" s="11" t="s">
        <v>1030</v>
      </c>
      <c r="E355" s="10" t="s">
        <v>281</v>
      </c>
      <c r="F355" s="12">
        <f>VLOOKUP(A355,[1]基准价格!$A:$G,7,0)</f>
        <v>95.4</v>
      </c>
      <c r="G355" s="13">
        <f>SUMIF('2.报价结算清单'!$F$7:$F$582,$A355,'2.报价结算清单'!$L$7:$L$582)</f>
        <v>0</v>
      </c>
      <c r="H355" s="13">
        <f>SUMIF('2.报价结算清单'!$F$7:$F$582,$A355,'2.报价结算清单'!$N$7:$N$582)</f>
        <v>0</v>
      </c>
      <c r="I355" s="15">
        <f>SUMIF('2.报价结算清单'!$F$7:$F$582,A355,'2.报价结算清单'!$P$7:$P$582)</f>
        <v>0</v>
      </c>
    </row>
    <row r="356" ht="52.2" spans="1:9">
      <c r="A356" s="9" t="s">
        <v>1031</v>
      </c>
      <c r="B356" s="10"/>
      <c r="C356" s="10" t="s">
        <v>894</v>
      </c>
      <c r="D356" s="11" t="s">
        <v>1032</v>
      </c>
      <c r="E356" s="10" t="s">
        <v>1033</v>
      </c>
      <c r="F356" s="12">
        <f>VLOOKUP(A356,[1]基准价格!$A:$G,7,0)</f>
        <v>440</v>
      </c>
      <c r="G356" s="13">
        <f>SUMIF('2.报价结算清单'!$F$7:$F$582,$A356,'2.报价结算清单'!$L$7:$L$582)</f>
        <v>0</v>
      </c>
      <c r="H356" s="13">
        <f>SUMIF('2.报价结算清单'!$F$7:$F$582,$A356,'2.报价结算清单'!$N$7:$N$582)</f>
        <v>0</v>
      </c>
      <c r="I356" s="15">
        <f>SUMIF('2.报价结算清单'!$F$7:$F$582,A356,'2.报价结算清单'!$P$7:$P$582)</f>
        <v>0</v>
      </c>
    </row>
    <row r="357" ht="39.15" spans="1:9">
      <c r="A357" s="9" t="s">
        <v>1034</v>
      </c>
      <c r="B357" s="10"/>
      <c r="C357" s="10" t="s">
        <v>894</v>
      </c>
      <c r="D357" s="11" t="s">
        <v>1035</v>
      </c>
      <c r="E357" s="10" t="s">
        <v>516</v>
      </c>
      <c r="F357" s="12">
        <f>VLOOKUP(A357,[1]基准价格!$A:$G,7,0)</f>
        <v>493.33</v>
      </c>
      <c r="G357" s="13">
        <f>SUMIF('2.报价结算清单'!$F$7:$F$582,$A357,'2.报价结算清单'!$L$7:$L$582)</f>
        <v>0</v>
      </c>
      <c r="H357" s="13">
        <f>SUMIF('2.报价结算清单'!$F$7:$F$582,$A357,'2.报价结算清单'!$N$7:$N$582)</f>
        <v>0</v>
      </c>
      <c r="I357" s="15">
        <f>SUMIF('2.报价结算清单'!$F$7:$F$582,A357,'2.报价结算清单'!$P$7:$P$582)</f>
        <v>0</v>
      </c>
    </row>
    <row r="358" ht="39.15" spans="1:9">
      <c r="A358" s="9" t="s">
        <v>1036</v>
      </c>
      <c r="B358" s="10"/>
      <c r="C358" s="10" t="s">
        <v>894</v>
      </c>
      <c r="D358" s="11" t="s">
        <v>1037</v>
      </c>
      <c r="E358" s="10" t="s">
        <v>516</v>
      </c>
      <c r="F358" s="12">
        <f>VLOOKUP(A358,[1]基准价格!$A:$G,7,0)</f>
        <v>371</v>
      </c>
      <c r="G358" s="13">
        <f>SUMIF('2.报价结算清单'!$F$7:$F$582,$A358,'2.报价结算清单'!$L$7:$L$582)</f>
        <v>0</v>
      </c>
      <c r="H358" s="13">
        <f>SUMIF('2.报价结算清单'!$F$7:$F$582,$A358,'2.报价结算清单'!$N$7:$N$582)</f>
        <v>0</v>
      </c>
      <c r="I358" s="15">
        <f>SUMIF('2.报价结算清单'!$F$7:$F$582,A358,'2.报价结算清单'!$P$7:$P$582)</f>
        <v>0</v>
      </c>
    </row>
    <row r="359" ht="26.1" spans="1:9">
      <c r="A359" s="9" t="s">
        <v>1038</v>
      </c>
      <c r="B359" s="10"/>
      <c r="C359" s="10" t="s">
        <v>894</v>
      </c>
      <c r="D359" s="11" t="s">
        <v>1039</v>
      </c>
      <c r="E359" s="10" t="s">
        <v>516</v>
      </c>
      <c r="F359" s="12">
        <f>VLOOKUP(A359,[1]基准价格!$A:$G,7,0)</f>
        <v>848</v>
      </c>
      <c r="G359" s="13">
        <f>SUMIF('2.报价结算清单'!$F$7:$F$582,$A359,'2.报价结算清单'!$L$7:$L$582)</f>
        <v>0</v>
      </c>
      <c r="H359" s="13">
        <f>SUMIF('2.报价结算清单'!$F$7:$F$582,$A359,'2.报价结算清单'!$N$7:$N$582)</f>
        <v>0</v>
      </c>
      <c r="I359" s="15">
        <f>SUMIF('2.报价结算清单'!$F$7:$F$582,A359,'2.报价结算清单'!$P$7:$P$582)</f>
        <v>0</v>
      </c>
    </row>
    <row r="360" ht="39.15" spans="1:9">
      <c r="A360" s="9" t="s">
        <v>1040</v>
      </c>
      <c r="B360" s="10"/>
      <c r="C360" s="10" t="s">
        <v>894</v>
      </c>
      <c r="D360" s="11" t="s">
        <v>1041</v>
      </c>
      <c r="E360" s="10" t="s">
        <v>516</v>
      </c>
      <c r="F360" s="12">
        <f>VLOOKUP(A360,[1]基准价格!$A:$G,7,0)</f>
        <v>1060</v>
      </c>
      <c r="G360" s="13">
        <f>SUMIF('2.报价结算清单'!$F$7:$F$582,$A360,'2.报价结算清单'!$L$7:$L$582)</f>
        <v>0</v>
      </c>
      <c r="H360" s="13">
        <f>SUMIF('2.报价结算清单'!$F$7:$F$582,$A360,'2.报价结算清单'!$N$7:$N$582)</f>
        <v>0</v>
      </c>
      <c r="I360" s="15">
        <f>SUMIF('2.报价结算清单'!$F$7:$F$582,A360,'2.报价结算清单'!$P$7:$P$582)</f>
        <v>0</v>
      </c>
    </row>
    <row r="361" ht="39.15" spans="1:9">
      <c r="A361" s="9" t="s">
        <v>1042</v>
      </c>
      <c r="B361" s="10"/>
      <c r="C361" s="10" t="s">
        <v>894</v>
      </c>
      <c r="D361" s="11" t="s">
        <v>1043</v>
      </c>
      <c r="E361" s="10" t="s">
        <v>516</v>
      </c>
      <c r="F361" s="12">
        <f>VLOOKUP(A361,[1]基准价格!$A:$G,7,0)</f>
        <v>583.33</v>
      </c>
      <c r="G361" s="13">
        <f>SUMIF('2.报价结算清单'!$F$7:$F$582,$A361,'2.报价结算清单'!$L$7:$L$582)</f>
        <v>0</v>
      </c>
      <c r="H361" s="13">
        <f>SUMIF('2.报价结算清单'!$F$7:$F$582,$A361,'2.报价结算清单'!$N$7:$N$582)</f>
        <v>0</v>
      </c>
      <c r="I361" s="15">
        <f>SUMIF('2.报价结算清单'!$F$7:$F$582,A361,'2.报价结算清单'!$P$7:$P$582)</f>
        <v>0</v>
      </c>
    </row>
    <row r="362" ht="26.1" spans="1:9">
      <c r="A362" s="9" t="s">
        <v>1044</v>
      </c>
      <c r="B362" s="10"/>
      <c r="C362" s="10" t="s">
        <v>894</v>
      </c>
      <c r="D362" s="11" t="s">
        <v>1045</v>
      </c>
      <c r="E362" s="10" t="s">
        <v>516</v>
      </c>
      <c r="F362" s="12">
        <f>VLOOKUP(A362,[1]基准价格!$A:$G,7,0)</f>
        <v>689</v>
      </c>
      <c r="G362" s="13">
        <f>SUMIF('2.报价结算清单'!$F$7:$F$582,$A362,'2.报价结算清单'!$L$7:$L$582)</f>
        <v>0</v>
      </c>
      <c r="H362" s="13">
        <f>SUMIF('2.报价结算清单'!$F$7:$F$582,$A362,'2.报价结算清单'!$N$7:$N$582)</f>
        <v>0</v>
      </c>
      <c r="I362" s="15">
        <f>SUMIF('2.报价结算清单'!$F$7:$F$582,A362,'2.报价结算清单'!$P$7:$P$582)</f>
        <v>0</v>
      </c>
    </row>
    <row r="363" ht="26.1" spans="1:9">
      <c r="A363" s="9" t="s">
        <v>1046</v>
      </c>
      <c r="B363" s="10"/>
      <c r="C363" s="10" t="s">
        <v>894</v>
      </c>
      <c r="D363" s="11" t="s">
        <v>1047</v>
      </c>
      <c r="E363" s="10" t="s">
        <v>516</v>
      </c>
      <c r="F363" s="12">
        <f>VLOOKUP(A363,[1]基准价格!$A:$G,7,0)</f>
        <v>763.2</v>
      </c>
      <c r="G363" s="13">
        <f>SUMIF('2.报价结算清单'!$F$7:$F$582,$A363,'2.报价结算清单'!$L$7:$L$582)</f>
        <v>0</v>
      </c>
      <c r="H363" s="13">
        <f>SUMIF('2.报价结算清单'!$F$7:$F$582,$A363,'2.报价结算清单'!$N$7:$N$582)</f>
        <v>0</v>
      </c>
      <c r="I363" s="15">
        <f>SUMIF('2.报价结算清单'!$F$7:$F$582,A363,'2.报价结算清单'!$P$7:$P$582)</f>
        <v>0</v>
      </c>
    </row>
    <row r="364" ht="26.1" spans="1:9">
      <c r="A364" s="9" t="s">
        <v>1048</v>
      </c>
      <c r="B364" s="10"/>
      <c r="C364" s="10" t="s">
        <v>894</v>
      </c>
      <c r="D364" s="11" t="s">
        <v>1049</v>
      </c>
      <c r="E364" s="10" t="s">
        <v>516</v>
      </c>
      <c r="F364" s="12">
        <f>VLOOKUP(A364,[1]基准价格!$A:$G,7,0)</f>
        <v>763.2</v>
      </c>
      <c r="G364" s="13">
        <f>SUMIF('2.报价结算清单'!$F$7:$F$582,$A364,'2.报价结算清单'!$L$7:$L$582)</f>
        <v>0</v>
      </c>
      <c r="H364" s="13">
        <f>SUMIF('2.报价结算清单'!$F$7:$F$582,$A364,'2.报价结算清单'!$N$7:$N$582)</f>
        <v>0</v>
      </c>
      <c r="I364" s="15">
        <f>SUMIF('2.报价结算清单'!$F$7:$F$582,A364,'2.报价结算清单'!$P$7:$P$582)</f>
        <v>0</v>
      </c>
    </row>
    <row r="365" ht="26.1" spans="1:9">
      <c r="A365" s="9" t="s">
        <v>1050</v>
      </c>
      <c r="B365" s="10"/>
      <c r="C365" s="10" t="s">
        <v>894</v>
      </c>
      <c r="D365" s="11" t="s">
        <v>1051</v>
      </c>
      <c r="E365" s="10" t="s">
        <v>516</v>
      </c>
      <c r="F365" s="12">
        <f>VLOOKUP(A365,[1]基准价格!$A:$G,7,0)</f>
        <v>614.8</v>
      </c>
      <c r="G365" s="13">
        <f>SUMIF('2.报价结算清单'!$F$7:$F$582,$A365,'2.报价结算清单'!$L$7:$L$582)</f>
        <v>0</v>
      </c>
      <c r="H365" s="13">
        <f>SUMIF('2.报价结算清单'!$F$7:$F$582,$A365,'2.报价结算清单'!$N$7:$N$582)</f>
        <v>0</v>
      </c>
      <c r="I365" s="15">
        <f>SUMIF('2.报价结算清单'!$F$7:$F$582,A365,'2.报价结算清单'!$P$7:$P$582)</f>
        <v>0</v>
      </c>
    </row>
    <row r="366" ht="26.1" spans="1:9">
      <c r="A366" s="9" t="s">
        <v>1052</v>
      </c>
      <c r="B366" s="10"/>
      <c r="C366" s="10" t="s">
        <v>894</v>
      </c>
      <c r="D366" s="11" t="s">
        <v>1053</v>
      </c>
      <c r="E366" s="10" t="s">
        <v>516</v>
      </c>
      <c r="F366" s="12">
        <f>VLOOKUP(A366,[1]基准价格!$A:$G,7,0)</f>
        <v>636</v>
      </c>
      <c r="G366" s="13">
        <f>SUMIF('2.报价结算清单'!$F$7:$F$582,$A366,'2.报价结算清单'!$L$7:$L$582)</f>
        <v>0</v>
      </c>
      <c r="H366" s="13">
        <f>SUMIF('2.报价结算清单'!$F$7:$F$582,$A366,'2.报价结算清单'!$N$7:$N$582)</f>
        <v>0</v>
      </c>
      <c r="I366" s="15">
        <f>SUMIF('2.报价结算清单'!$F$7:$F$582,A366,'2.报价结算清单'!$P$7:$P$582)</f>
        <v>0</v>
      </c>
    </row>
    <row r="367" ht="26.1" spans="1:9">
      <c r="A367" s="9" t="s">
        <v>1054</v>
      </c>
      <c r="B367" s="10"/>
      <c r="C367" s="10" t="s">
        <v>894</v>
      </c>
      <c r="D367" s="11" t="s">
        <v>1055</v>
      </c>
      <c r="E367" s="10" t="s">
        <v>516</v>
      </c>
      <c r="F367" s="12">
        <f>VLOOKUP(A367,[1]基准价格!$A:$G,7,0)</f>
        <v>636</v>
      </c>
      <c r="G367" s="13">
        <f>SUMIF('2.报价结算清单'!$F$7:$F$582,$A367,'2.报价结算清单'!$L$7:$L$582)</f>
        <v>0</v>
      </c>
      <c r="H367" s="13">
        <f>SUMIF('2.报价结算清单'!$F$7:$F$582,$A367,'2.报价结算清单'!$N$7:$N$582)</f>
        <v>0</v>
      </c>
      <c r="I367" s="15">
        <f>SUMIF('2.报价结算清单'!$F$7:$F$582,A367,'2.报价结算清单'!$P$7:$P$582)</f>
        <v>0</v>
      </c>
    </row>
    <row r="368" ht="26.1" spans="1:9">
      <c r="A368" s="9" t="s">
        <v>1056</v>
      </c>
      <c r="B368" s="10"/>
      <c r="C368" s="10" t="s">
        <v>894</v>
      </c>
      <c r="D368" s="11" t="s">
        <v>1057</v>
      </c>
      <c r="E368" s="10" t="s">
        <v>516</v>
      </c>
      <c r="F368" s="12">
        <f>VLOOKUP(A368,[1]基准价格!$A:$G,7,0)</f>
        <v>636</v>
      </c>
      <c r="G368" s="13">
        <f>SUMIF('2.报价结算清单'!$F$7:$F$582,$A368,'2.报价结算清单'!$L$7:$L$582)</f>
        <v>0</v>
      </c>
      <c r="H368" s="13">
        <f>SUMIF('2.报价结算清单'!$F$7:$F$582,$A368,'2.报价结算清单'!$N$7:$N$582)</f>
        <v>0</v>
      </c>
      <c r="I368" s="15">
        <f>SUMIF('2.报价结算清单'!$F$7:$F$582,A368,'2.报价结算清单'!$P$7:$P$582)</f>
        <v>0</v>
      </c>
    </row>
    <row r="369" ht="26.1" spans="1:9">
      <c r="A369" s="9" t="s">
        <v>1058</v>
      </c>
      <c r="B369" s="10"/>
      <c r="C369" s="10" t="s">
        <v>894</v>
      </c>
      <c r="D369" s="11" t="s">
        <v>1059</v>
      </c>
      <c r="E369" s="10" t="s">
        <v>516</v>
      </c>
      <c r="F369" s="12">
        <f>VLOOKUP(A369,[1]基准价格!$A:$G,7,0)</f>
        <v>636</v>
      </c>
      <c r="G369" s="13">
        <f>SUMIF('2.报价结算清单'!$F$7:$F$582,$A369,'2.报价结算清单'!$L$7:$L$582)</f>
        <v>0</v>
      </c>
      <c r="H369" s="13">
        <f>SUMIF('2.报价结算清单'!$F$7:$F$582,$A369,'2.报价结算清单'!$N$7:$N$582)</f>
        <v>0</v>
      </c>
      <c r="I369" s="15">
        <f>SUMIF('2.报价结算清单'!$F$7:$F$582,A369,'2.报价结算清单'!$P$7:$P$582)</f>
        <v>0</v>
      </c>
    </row>
    <row r="370" ht="26.1" spans="1:9">
      <c r="A370" s="9" t="s">
        <v>1060</v>
      </c>
      <c r="B370" s="10"/>
      <c r="C370" s="10" t="s">
        <v>894</v>
      </c>
      <c r="D370" s="11" t="s">
        <v>1061</v>
      </c>
      <c r="E370" s="10" t="s">
        <v>516</v>
      </c>
      <c r="F370" s="12">
        <f>VLOOKUP(A370,[1]基准价格!$A:$G,7,0)</f>
        <v>560</v>
      </c>
      <c r="G370" s="13">
        <f>SUMIF('2.报价结算清单'!$F$7:$F$582,$A370,'2.报价结算清单'!$L$7:$L$582)</f>
        <v>0</v>
      </c>
      <c r="H370" s="13">
        <f>SUMIF('2.报价结算清单'!$F$7:$F$582,$A370,'2.报价结算清单'!$N$7:$N$582)</f>
        <v>0</v>
      </c>
      <c r="I370" s="15">
        <f>SUMIF('2.报价结算清单'!$F$7:$F$582,A370,'2.报价结算清单'!$P$7:$P$582)</f>
        <v>0</v>
      </c>
    </row>
    <row r="371" ht="26.1" spans="1:9">
      <c r="A371" s="9" t="s">
        <v>1062</v>
      </c>
      <c r="B371" s="10"/>
      <c r="C371" s="10" t="s">
        <v>894</v>
      </c>
      <c r="D371" s="11" t="s">
        <v>1063</v>
      </c>
      <c r="E371" s="10" t="s">
        <v>516</v>
      </c>
      <c r="F371" s="12">
        <f>VLOOKUP(A371,[1]基准价格!$A:$G,7,0)</f>
        <v>583</v>
      </c>
      <c r="G371" s="13">
        <f>SUMIF('2.报价结算清单'!$F$7:$F$582,$A371,'2.报价结算清单'!$L$7:$L$582)</f>
        <v>0</v>
      </c>
      <c r="H371" s="13">
        <f>SUMIF('2.报价结算清单'!$F$7:$F$582,$A371,'2.报价结算清单'!$N$7:$N$582)</f>
        <v>0</v>
      </c>
      <c r="I371" s="15">
        <f>SUMIF('2.报价结算清单'!$F$7:$F$582,A371,'2.报价结算清单'!$P$7:$P$582)</f>
        <v>0</v>
      </c>
    </row>
    <row r="372" ht="26.1" spans="1:9">
      <c r="A372" s="9" t="s">
        <v>1064</v>
      </c>
      <c r="B372" s="10"/>
      <c r="C372" s="10" t="s">
        <v>894</v>
      </c>
      <c r="D372" s="11" t="s">
        <v>1065</v>
      </c>
      <c r="E372" s="10" t="s">
        <v>516</v>
      </c>
      <c r="F372" s="12">
        <f>VLOOKUP(A372,[1]基准价格!$A:$G,7,0)</f>
        <v>499</v>
      </c>
      <c r="G372" s="13">
        <f>SUMIF('2.报价结算清单'!$F$7:$F$582,$A372,'2.报价结算清单'!$L$7:$L$582)</f>
        <v>0</v>
      </c>
      <c r="H372" s="13">
        <f>SUMIF('2.报价结算清单'!$F$7:$F$582,$A372,'2.报价结算清单'!$N$7:$N$582)</f>
        <v>0</v>
      </c>
      <c r="I372" s="15">
        <f>SUMIF('2.报价结算清单'!$F$7:$F$582,A372,'2.报价结算清单'!$P$7:$P$582)</f>
        <v>0</v>
      </c>
    </row>
    <row r="373" ht="13.05" spans="1:9">
      <c r="A373" s="9" t="s">
        <v>1066</v>
      </c>
      <c r="B373" s="10"/>
      <c r="C373" s="10" t="s">
        <v>894</v>
      </c>
      <c r="D373" s="11" t="s">
        <v>1067</v>
      </c>
      <c r="E373" s="10" t="s">
        <v>1068</v>
      </c>
      <c r="F373" s="12">
        <f>VLOOKUP(A373,[1]基准价格!$A:$G,7,0)</f>
        <v>318</v>
      </c>
      <c r="G373" s="13">
        <f>SUMIF('2.报价结算清单'!$F$7:$F$582,$A373,'2.报价结算清单'!$L$7:$L$582)</f>
        <v>0</v>
      </c>
      <c r="H373" s="13">
        <f>SUMIF('2.报价结算清单'!$F$7:$F$582,$A373,'2.报价结算清单'!$N$7:$N$582)</f>
        <v>0</v>
      </c>
      <c r="I373" s="15">
        <f>SUMIF('2.报价结算清单'!$F$7:$F$582,A373,'2.报价结算清单'!$P$7:$P$582)</f>
        <v>0</v>
      </c>
    </row>
    <row r="374" ht="26.1" spans="1:9">
      <c r="A374" s="9" t="s">
        <v>1069</v>
      </c>
      <c r="B374" s="10"/>
      <c r="C374" s="10" t="s">
        <v>894</v>
      </c>
      <c r="D374" s="11" t="s">
        <v>1070</v>
      </c>
      <c r="E374" s="10" t="s">
        <v>516</v>
      </c>
      <c r="F374" s="12">
        <f>VLOOKUP(A374,[1]基准价格!$A:$G,7,0)</f>
        <v>416.67</v>
      </c>
      <c r="G374" s="13">
        <f>SUMIF('2.报价结算清单'!$F$7:$F$582,$A374,'2.报价结算清单'!$L$7:$L$582)</f>
        <v>0</v>
      </c>
      <c r="H374" s="13">
        <f>SUMIF('2.报价结算清单'!$F$7:$F$582,$A374,'2.报价结算清单'!$N$7:$N$582)</f>
        <v>0</v>
      </c>
      <c r="I374" s="15">
        <f>SUMIF('2.报价结算清单'!$F$7:$F$582,A374,'2.报价结算清单'!$P$7:$P$582)</f>
        <v>0</v>
      </c>
    </row>
    <row r="375" ht="39.15" spans="1:9">
      <c r="A375" s="9" t="s">
        <v>1071</v>
      </c>
      <c r="B375" s="10"/>
      <c r="C375" s="10" t="s">
        <v>894</v>
      </c>
      <c r="D375" s="11" t="s">
        <v>1072</v>
      </c>
      <c r="E375" s="10" t="s">
        <v>516</v>
      </c>
      <c r="F375" s="12">
        <f>VLOOKUP(A375,[1]基准价格!$A:$G,7,0)</f>
        <v>2650</v>
      </c>
      <c r="G375" s="13">
        <f>SUMIF('2.报价结算清单'!$F$7:$F$582,$A375,'2.报价结算清单'!$L$7:$L$582)</f>
        <v>0</v>
      </c>
      <c r="H375" s="13">
        <f>SUMIF('2.报价结算清单'!$F$7:$F$582,$A375,'2.报价结算清单'!$N$7:$N$582)</f>
        <v>0</v>
      </c>
      <c r="I375" s="15">
        <f>SUMIF('2.报价结算清单'!$F$7:$F$582,A375,'2.报价结算清单'!$P$7:$P$582)</f>
        <v>0</v>
      </c>
    </row>
    <row r="376" ht="39.15" spans="1:9">
      <c r="A376" s="9" t="s">
        <v>1073</v>
      </c>
      <c r="B376" s="10"/>
      <c r="C376" s="10" t="s">
        <v>894</v>
      </c>
      <c r="D376" s="11" t="s">
        <v>1074</v>
      </c>
      <c r="E376" s="10" t="s">
        <v>516</v>
      </c>
      <c r="F376" s="12">
        <f>VLOOKUP(A376,[1]基准价格!$A:$G,7,0)</f>
        <v>1266.67</v>
      </c>
      <c r="G376" s="13">
        <f>SUMIF('2.报价结算清单'!$F$7:$F$582,$A376,'2.报价结算清单'!$L$7:$L$582)</f>
        <v>0</v>
      </c>
      <c r="H376" s="13">
        <f>SUMIF('2.报价结算清单'!$F$7:$F$582,$A376,'2.报价结算清单'!$N$7:$N$582)</f>
        <v>0</v>
      </c>
      <c r="I376" s="15">
        <f>SUMIF('2.报价结算清单'!$F$7:$F$582,A376,'2.报价结算清单'!$P$7:$P$582)</f>
        <v>0</v>
      </c>
    </row>
    <row r="377" ht="39.15" spans="1:9">
      <c r="A377" s="9" t="s">
        <v>1075</v>
      </c>
      <c r="B377" s="10"/>
      <c r="C377" s="10" t="s">
        <v>894</v>
      </c>
      <c r="D377" s="11" t="s">
        <v>1076</v>
      </c>
      <c r="E377" s="10" t="s">
        <v>516</v>
      </c>
      <c r="F377" s="12">
        <f>VLOOKUP(A377,[1]基准价格!$A:$G,7,0)</f>
        <v>2200</v>
      </c>
      <c r="G377" s="13">
        <f>SUMIF('2.报价结算清单'!$F$7:$F$582,$A377,'2.报价结算清单'!$L$7:$L$582)</f>
        <v>0</v>
      </c>
      <c r="H377" s="13">
        <f>SUMIF('2.报价结算清单'!$F$7:$F$582,$A377,'2.报价结算清单'!$N$7:$N$582)</f>
        <v>0</v>
      </c>
      <c r="I377" s="15">
        <f>SUMIF('2.报价结算清单'!$F$7:$F$582,A377,'2.报价结算清单'!$P$7:$P$582)</f>
        <v>0</v>
      </c>
    </row>
    <row r="378" ht="39.15" spans="1:9">
      <c r="A378" s="9" t="s">
        <v>1077</v>
      </c>
      <c r="B378" s="10"/>
      <c r="C378" s="10" t="s">
        <v>894</v>
      </c>
      <c r="D378" s="11" t="s">
        <v>1078</v>
      </c>
      <c r="E378" s="10" t="s">
        <v>516</v>
      </c>
      <c r="F378" s="12">
        <f>VLOOKUP(A378,[1]基准价格!$A:$G,7,0)</f>
        <v>1200</v>
      </c>
      <c r="G378" s="13">
        <f>SUMIF('2.报价结算清单'!$F$7:$F$582,$A378,'2.报价结算清单'!$L$7:$L$582)</f>
        <v>0</v>
      </c>
      <c r="H378" s="13">
        <f>SUMIF('2.报价结算清单'!$F$7:$F$582,$A378,'2.报价结算清单'!$N$7:$N$582)</f>
        <v>0</v>
      </c>
      <c r="I378" s="15">
        <f>SUMIF('2.报价结算清单'!$F$7:$F$582,A378,'2.报价结算清单'!$P$7:$P$582)</f>
        <v>0</v>
      </c>
    </row>
    <row r="379" ht="26.1" spans="1:9">
      <c r="A379" s="9" t="s">
        <v>1079</v>
      </c>
      <c r="B379" s="10"/>
      <c r="C379" s="10" t="s">
        <v>894</v>
      </c>
      <c r="D379" s="11" t="s">
        <v>1080</v>
      </c>
      <c r="E379" s="10" t="s">
        <v>516</v>
      </c>
      <c r="F379" s="12">
        <f>VLOOKUP(A379,[1]基准价格!$A:$G,7,0)</f>
        <v>2374.4</v>
      </c>
      <c r="G379" s="13">
        <f>SUMIF('2.报价结算清单'!$F$7:$F$582,$A379,'2.报价结算清单'!$L$7:$L$582)</f>
        <v>0</v>
      </c>
      <c r="H379" s="13">
        <f>SUMIF('2.报价结算清单'!$F$7:$F$582,$A379,'2.报价结算清单'!$N$7:$N$582)</f>
        <v>0</v>
      </c>
      <c r="I379" s="15">
        <f>SUMIF('2.报价结算清单'!$F$7:$F$582,A379,'2.报价结算清单'!$P$7:$P$582)</f>
        <v>0</v>
      </c>
    </row>
    <row r="380" ht="26.1" spans="1:9">
      <c r="A380" s="9" t="s">
        <v>1081</v>
      </c>
      <c r="B380" s="10"/>
      <c r="C380" s="10" t="s">
        <v>894</v>
      </c>
      <c r="D380" s="11" t="s">
        <v>1082</v>
      </c>
      <c r="E380" s="10" t="s">
        <v>516</v>
      </c>
      <c r="F380" s="12">
        <f>VLOOKUP(A380,[1]基准价格!$A:$G,7,0)</f>
        <v>2968</v>
      </c>
      <c r="G380" s="13">
        <f>SUMIF('2.报价结算清单'!$F$7:$F$582,$A380,'2.报价结算清单'!$L$7:$L$582)</f>
        <v>0</v>
      </c>
      <c r="H380" s="13">
        <f>SUMIF('2.报价结算清单'!$F$7:$F$582,$A380,'2.报价结算清单'!$N$7:$N$582)</f>
        <v>0</v>
      </c>
      <c r="I380" s="15">
        <f>SUMIF('2.报价结算清单'!$F$7:$F$582,A380,'2.报价结算清单'!$P$7:$P$582)</f>
        <v>0</v>
      </c>
    </row>
    <row r="381" ht="26.1" spans="1:9">
      <c r="A381" s="9" t="s">
        <v>1083</v>
      </c>
      <c r="B381" s="10"/>
      <c r="C381" s="10" t="s">
        <v>894</v>
      </c>
      <c r="D381" s="11" t="s">
        <v>1084</v>
      </c>
      <c r="E381" s="10" t="s">
        <v>516</v>
      </c>
      <c r="F381" s="12">
        <f>VLOOKUP(A381,[1]基准价格!$A:$G,7,0)</f>
        <v>2968</v>
      </c>
      <c r="G381" s="13">
        <f>SUMIF('2.报价结算清单'!$F$7:$F$582,$A381,'2.报价结算清单'!$L$7:$L$582)</f>
        <v>0</v>
      </c>
      <c r="H381" s="13">
        <f>SUMIF('2.报价结算清单'!$F$7:$F$582,$A381,'2.报价结算清单'!$N$7:$N$582)</f>
        <v>0</v>
      </c>
      <c r="I381" s="15">
        <f>SUMIF('2.报价结算清单'!$F$7:$F$582,A381,'2.报价结算清单'!$P$7:$P$582)</f>
        <v>0</v>
      </c>
    </row>
    <row r="382" ht="26.1" spans="1:9">
      <c r="A382" s="9" t="s">
        <v>1085</v>
      </c>
      <c r="B382" s="10"/>
      <c r="C382" s="10" t="s">
        <v>894</v>
      </c>
      <c r="D382" s="11" t="s">
        <v>1086</v>
      </c>
      <c r="E382" s="10" t="s">
        <v>516</v>
      </c>
      <c r="F382" s="12">
        <f>VLOOKUP(A382,[1]基准价格!$A:$G,7,0)</f>
        <v>3180</v>
      </c>
      <c r="G382" s="13">
        <f>SUMIF('2.报价结算清单'!$F$7:$F$582,$A382,'2.报价结算清单'!$L$7:$L$582)</f>
        <v>0</v>
      </c>
      <c r="H382" s="13">
        <f>SUMIF('2.报价结算清单'!$F$7:$F$582,$A382,'2.报价结算清单'!$N$7:$N$582)</f>
        <v>0</v>
      </c>
      <c r="I382" s="15">
        <f>SUMIF('2.报价结算清单'!$F$7:$F$582,A382,'2.报价结算清单'!$P$7:$P$582)</f>
        <v>0</v>
      </c>
    </row>
    <row r="383" ht="39.15" spans="1:9">
      <c r="A383" s="9" t="s">
        <v>1087</v>
      </c>
      <c r="B383" s="10"/>
      <c r="C383" s="10" t="s">
        <v>894</v>
      </c>
      <c r="D383" s="11" t="s">
        <v>1088</v>
      </c>
      <c r="E383" s="10" t="s">
        <v>635</v>
      </c>
      <c r="F383" s="12">
        <f>VLOOKUP(A383,[1]基准价格!$A:$G,7,0)</f>
        <v>159</v>
      </c>
      <c r="G383" s="13">
        <f>SUMIF('2.报价结算清单'!$F$7:$F$582,$A383,'2.报价结算清单'!$L$7:$L$582)</f>
        <v>0</v>
      </c>
      <c r="H383" s="13">
        <f>SUMIF('2.报价结算清单'!$F$7:$F$582,$A383,'2.报价结算清单'!$N$7:$N$582)</f>
        <v>0</v>
      </c>
      <c r="I383" s="15">
        <f>SUMIF('2.报价结算清单'!$F$7:$F$582,A383,'2.报价结算清单'!$P$7:$P$582)</f>
        <v>0</v>
      </c>
    </row>
    <row r="384" ht="39.15" spans="1:9">
      <c r="A384" s="9" t="s">
        <v>1089</v>
      </c>
      <c r="B384" s="10"/>
      <c r="C384" s="10" t="s">
        <v>894</v>
      </c>
      <c r="D384" s="11" t="s">
        <v>1090</v>
      </c>
      <c r="E384" s="10" t="s">
        <v>635</v>
      </c>
      <c r="F384" s="12">
        <f>VLOOKUP(A384,[1]基准价格!$A:$G,7,0)</f>
        <v>159</v>
      </c>
      <c r="G384" s="13">
        <f>SUMIF('2.报价结算清单'!$F$7:$F$582,$A384,'2.报价结算清单'!$L$7:$L$582)</f>
        <v>0</v>
      </c>
      <c r="H384" s="13">
        <f>SUMIF('2.报价结算清单'!$F$7:$F$582,$A384,'2.报价结算清单'!$N$7:$N$582)</f>
        <v>0</v>
      </c>
      <c r="I384" s="15">
        <f>SUMIF('2.报价结算清单'!$F$7:$F$582,A384,'2.报价结算清单'!$P$7:$P$582)</f>
        <v>0</v>
      </c>
    </row>
    <row r="385" ht="39.15" spans="1:9">
      <c r="A385" s="9" t="s">
        <v>1091</v>
      </c>
      <c r="B385" s="10"/>
      <c r="C385" s="10" t="s">
        <v>894</v>
      </c>
      <c r="D385" s="11" t="s">
        <v>1092</v>
      </c>
      <c r="E385" s="10" t="s">
        <v>635</v>
      </c>
      <c r="F385" s="12">
        <f>VLOOKUP(A385,[1]基准价格!$A:$G,7,0)</f>
        <v>169.6</v>
      </c>
      <c r="G385" s="13">
        <f>SUMIF('2.报价结算清单'!$F$7:$F$582,$A385,'2.报价结算清单'!$L$7:$L$582)</f>
        <v>0</v>
      </c>
      <c r="H385" s="13">
        <f>SUMIF('2.报价结算清单'!$F$7:$F$582,$A385,'2.报价结算清单'!$N$7:$N$582)</f>
        <v>0</v>
      </c>
      <c r="I385" s="15">
        <f>SUMIF('2.报价结算清单'!$F$7:$F$582,A385,'2.报价结算清单'!$P$7:$P$582)</f>
        <v>0</v>
      </c>
    </row>
    <row r="386" ht="39.15" spans="1:9">
      <c r="A386" s="9" t="s">
        <v>1093</v>
      </c>
      <c r="B386" s="10"/>
      <c r="C386" s="10" t="s">
        <v>894</v>
      </c>
      <c r="D386" s="11" t="s">
        <v>1094</v>
      </c>
      <c r="E386" s="10" t="s">
        <v>635</v>
      </c>
      <c r="F386" s="12">
        <f>VLOOKUP(A386,[1]基准价格!$A:$G,7,0)</f>
        <v>185.5</v>
      </c>
      <c r="G386" s="13">
        <f>SUMIF('2.报价结算清单'!$F$7:$F$582,$A386,'2.报价结算清单'!$L$7:$L$582)</f>
        <v>0</v>
      </c>
      <c r="H386" s="13">
        <f>SUMIF('2.报价结算清单'!$F$7:$F$582,$A386,'2.报价结算清单'!$N$7:$N$582)</f>
        <v>0</v>
      </c>
      <c r="I386" s="15">
        <f>SUMIF('2.报价结算清单'!$F$7:$F$582,A386,'2.报价结算清单'!$P$7:$P$582)</f>
        <v>0</v>
      </c>
    </row>
    <row r="387" ht="39.15" spans="1:9">
      <c r="A387" s="9" t="s">
        <v>1095</v>
      </c>
      <c r="B387" s="10"/>
      <c r="C387" s="10" t="s">
        <v>894</v>
      </c>
      <c r="D387" s="11" t="s">
        <v>1096</v>
      </c>
      <c r="E387" s="10" t="s">
        <v>635</v>
      </c>
      <c r="F387" s="12">
        <f>VLOOKUP(A387,[1]基准价格!$A:$G,7,0)</f>
        <v>183.33</v>
      </c>
      <c r="G387" s="13">
        <f>SUMIF('2.报价结算清单'!$F$7:$F$582,$A387,'2.报价结算清单'!$L$7:$L$582)</f>
        <v>0</v>
      </c>
      <c r="H387" s="13">
        <f>SUMIF('2.报价结算清单'!$F$7:$F$582,$A387,'2.报价结算清单'!$N$7:$N$582)</f>
        <v>0</v>
      </c>
      <c r="I387" s="15">
        <f>SUMIF('2.报价结算清单'!$F$7:$F$582,A387,'2.报价结算清单'!$P$7:$P$582)</f>
        <v>0</v>
      </c>
    </row>
    <row r="388" ht="52.2" spans="1:9">
      <c r="A388" s="9" t="s">
        <v>1097</v>
      </c>
      <c r="B388" s="10"/>
      <c r="C388" s="10" t="s">
        <v>894</v>
      </c>
      <c r="D388" s="11" t="s">
        <v>1098</v>
      </c>
      <c r="E388" s="10" t="s">
        <v>516</v>
      </c>
      <c r="F388" s="12">
        <f>VLOOKUP(A388,[1]基准价格!$A:$G,7,0)</f>
        <v>424</v>
      </c>
      <c r="G388" s="13">
        <f>SUMIF('2.报价结算清单'!$F$7:$F$582,$A388,'2.报价结算清单'!$L$7:$L$582)</f>
        <v>0</v>
      </c>
      <c r="H388" s="13">
        <f>SUMIF('2.报价结算清单'!$F$7:$F$582,$A388,'2.报价结算清单'!$N$7:$N$582)</f>
        <v>0</v>
      </c>
      <c r="I388" s="15">
        <f>SUMIF('2.报价结算清单'!$F$7:$F$582,A388,'2.报价结算清单'!$P$7:$P$582)</f>
        <v>0</v>
      </c>
    </row>
    <row r="389" ht="26.1" spans="1:9">
      <c r="A389" s="9" t="s">
        <v>1099</v>
      </c>
      <c r="B389" s="10"/>
      <c r="C389" s="10" t="s">
        <v>894</v>
      </c>
      <c r="D389" s="11" t="s">
        <v>1100</v>
      </c>
      <c r="E389" s="10" t="s">
        <v>516</v>
      </c>
      <c r="F389" s="12">
        <f>VLOOKUP(A389,[1]基准价格!$A:$G,7,0)</f>
        <v>159</v>
      </c>
      <c r="G389" s="13">
        <f>SUMIF('2.报价结算清单'!$F$7:$F$582,$A389,'2.报价结算清单'!$L$7:$L$582)</f>
        <v>0</v>
      </c>
      <c r="H389" s="13">
        <f>SUMIF('2.报价结算清单'!$F$7:$F$582,$A389,'2.报价结算清单'!$N$7:$N$582)</f>
        <v>0</v>
      </c>
      <c r="I389" s="15">
        <f>SUMIF('2.报价结算清单'!$F$7:$F$582,A389,'2.报价结算清单'!$P$7:$P$582)</f>
        <v>0</v>
      </c>
    </row>
    <row r="390" ht="39.15" spans="1:9">
      <c r="A390" s="9" t="s">
        <v>1101</v>
      </c>
      <c r="B390" s="10"/>
      <c r="C390" s="10" t="s">
        <v>894</v>
      </c>
      <c r="D390" s="11" t="s">
        <v>1102</v>
      </c>
      <c r="E390" s="10" t="s">
        <v>516</v>
      </c>
      <c r="F390" s="12">
        <f>VLOOKUP(A390,[1]基准价格!$A:$G,7,0)</f>
        <v>1060</v>
      </c>
      <c r="G390" s="13">
        <f>SUMIF('2.报价结算清单'!$F$7:$F$582,$A390,'2.报价结算清单'!$L$7:$L$582)</f>
        <v>0</v>
      </c>
      <c r="H390" s="13">
        <f>SUMIF('2.报价结算清单'!$F$7:$F$582,$A390,'2.报价结算清单'!$N$7:$N$582)</f>
        <v>0</v>
      </c>
      <c r="I390" s="15">
        <f>SUMIF('2.报价结算清单'!$F$7:$F$582,A390,'2.报价结算清单'!$P$7:$P$582)</f>
        <v>0</v>
      </c>
    </row>
    <row r="391" ht="52.2" spans="1:9">
      <c r="A391" s="9" t="s">
        <v>1103</v>
      </c>
      <c r="B391" s="10"/>
      <c r="C391" s="10" t="s">
        <v>894</v>
      </c>
      <c r="D391" s="11" t="s">
        <v>1104</v>
      </c>
      <c r="E391" s="10" t="s">
        <v>635</v>
      </c>
      <c r="F391" s="12">
        <f>VLOOKUP(A391,[1]基准价格!$A:$G,7,0)</f>
        <v>318</v>
      </c>
      <c r="G391" s="13">
        <f>SUMIF('2.报价结算清单'!$F$7:$F$582,$A391,'2.报价结算清单'!$L$7:$L$582)</f>
        <v>0</v>
      </c>
      <c r="H391" s="13">
        <f>SUMIF('2.报价结算清单'!$F$7:$F$582,$A391,'2.报价结算清单'!$N$7:$N$582)</f>
        <v>0</v>
      </c>
      <c r="I391" s="15">
        <f>SUMIF('2.报价结算清单'!$F$7:$F$582,A391,'2.报价结算清单'!$P$7:$P$582)</f>
        <v>0</v>
      </c>
    </row>
    <row r="392" ht="26.1" spans="1:9">
      <c r="A392" s="9" t="s">
        <v>1105</v>
      </c>
      <c r="B392" s="10"/>
      <c r="C392" s="10" t="s">
        <v>894</v>
      </c>
      <c r="D392" s="11" t="s">
        <v>1106</v>
      </c>
      <c r="E392" s="10" t="s">
        <v>516</v>
      </c>
      <c r="F392" s="12">
        <f>VLOOKUP(A392,[1]基准价格!$A:$G,7,0)</f>
        <v>1219</v>
      </c>
      <c r="G392" s="13">
        <f>SUMIF('2.报价结算清单'!$F$7:$F$582,$A392,'2.报价结算清单'!$L$7:$L$582)</f>
        <v>0</v>
      </c>
      <c r="H392" s="13">
        <f>SUMIF('2.报价结算清单'!$F$7:$F$582,$A392,'2.报价结算清单'!$N$7:$N$582)</f>
        <v>0</v>
      </c>
      <c r="I392" s="15">
        <f>SUMIF('2.报价结算清单'!$F$7:$F$582,A392,'2.报价结算清单'!$P$7:$P$582)</f>
        <v>0</v>
      </c>
    </row>
    <row r="393" ht="26.1" spans="1:9">
      <c r="A393" s="9" t="s">
        <v>1107</v>
      </c>
      <c r="B393" s="10"/>
      <c r="C393" s="10" t="s">
        <v>894</v>
      </c>
      <c r="D393" s="11" t="s">
        <v>1108</v>
      </c>
      <c r="E393" s="10" t="s">
        <v>516</v>
      </c>
      <c r="F393" s="12">
        <f>VLOOKUP(A393,[1]基准价格!$A:$G,7,0)</f>
        <v>212</v>
      </c>
      <c r="G393" s="13">
        <f>SUMIF('2.报价结算清单'!$F$7:$F$582,$A393,'2.报价结算清单'!$L$7:$L$582)</f>
        <v>0</v>
      </c>
      <c r="H393" s="13">
        <f>SUMIF('2.报价结算清单'!$F$7:$F$582,$A393,'2.报价结算清单'!$N$7:$N$582)</f>
        <v>0</v>
      </c>
      <c r="I393" s="15">
        <f>SUMIF('2.报价结算清单'!$F$7:$F$582,A393,'2.报价结算清单'!$P$7:$P$582)</f>
        <v>0</v>
      </c>
    </row>
    <row r="394" ht="26.1" spans="1:9">
      <c r="A394" s="9" t="s">
        <v>1109</v>
      </c>
      <c r="B394" s="10"/>
      <c r="C394" s="10" t="s">
        <v>894</v>
      </c>
      <c r="D394" s="11" t="s">
        <v>1110</v>
      </c>
      <c r="E394" s="10" t="s">
        <v>516</v>
      </c>
      <c r="F394" s="12">
        <f>VLOOKUP(A394,[1]基准价格!$A:$G,7,0)</f>
        <v>318</v>
      </c>
      <c r="G394" s="13">
        <f>SUMIF('2.报价结算清单'!$F$7:$F$582,$A394,'2.报价结算清单'!$L$7:$L$582)</f>
        <v>0</v>
      </c>
      <c r="H394" s="13">
        <f>SUMIF('2.报价结算清单'!$F$7:$F$582,$A394,'2.报价结算清单'!$N$7:$N$582)</f>
        <v>0</v>
      </c>
      <c r="I394" s="15">
        <f>SUMIF('2.报价结算清单'!$F$7:$F$582,A394,'2.报价结算清单'!$P$7:$P$582)</f>
        <v>0</v>
      </c>
    </row>
    <row r="395" ht="39.15" spans="1:9">
      <c r="A395" s="9" t="s">
        <v>1111</v>
      </c>
      <c r="B395" s="10"/>
      <c r="C395" s="10" t="s">
        <v>894</v>
      </c>
      <c r="D395" s="11" t="s">
        <v>1112</v>
      </c>
      <c r="E395" s="10" t="s">
        <v>516</v>
      </c>
      <c r="F395" s="12">
        <f>VLOOKUP(A395,[1]基准价格!$A:$G,7,0)</f>
        <v>212</v>
      </c>
      <c r="G395" s="13">
        <f>SUMIF('2.报价结算清单'!$F$7:$F$582,$A395,'2.报价结算清单'!$L$7:$L$582)</f>
        <v>0</v>
      </c>
      <c r="H395" s="13">
        <f>SUMIF('2.报价结算清单'!$F$7:$F$582,$A395,'2.报价结算清单'!$N$7:$N$582)</f>
        <v>0</v>
      </c>
      <c r="I395" s="15">
        <f>SUMIF('2.报价结算清单'!$F$7:$F$582,A395,'2.报价结算清单'!$P$7:$P$582)</f>
        <v>0</v>
      </c>
    </row>
    <row r="396" ht="39.15" spans="1:9">
      <c r="A396" s="9" t="s">
        <v>1113</v>
      </c>
      <c r="B396" s="10"/>
      <c r="C396" s="10" t="s">
        <v>894</v>
      </c>
      <c r="D396" s="11" t="s">
        <v>1114</v>
      </c>
      <c r="E396" s="10" t="s">
        <v>516</v>
      </c>
      <c r="F396" s="12">
        <f>VLOOKUP(A396,[1]基准价格!$A:$G,7,0)</f>
        <v>318</v>
      </c>
      <c r="G396" s="13">
        <f>SUMIF('2.报价结算清单'!$F$7:$F$582,$A396,'2.报价结算清单'!$L$7:$L$582)</f>
        <v>0</v>
      </c>
      <c r="H396" s="13">
        <f>SUMIF('2.报价结算清单'!$F$7:$F$582,$A396,'2.报价结算清单'!$N$7:$N$582)</f>
        <v>0</v>
      </c>
      <c r="I396" s="15">
        <f>SUMIF('2.报价结算清单'!$F$7:$F$582,A396,'2.报价结算清单'!$P$7:$P$582)</f>
        <v>0</v>
      </c>
    </row>
    <row r="397" ht="39.15" spans="1:9">
      <c r="A397" s="9" t="s">
        <v>1115</v>
      </c>
      <c r="B397" s="10"/>
      <c r="C397" s="10" t="s">
        <v>894</v>
      </c>
      <c r="D397" s="11" t="s">
        <v>1116</v>
      </c>
      <c r="E397" s="10" t="s">
        <v>516</v>
      </c>
      <c r="F397" s="12">
        <f>VLOOKUP(A397,[1]基准价格!$A:$G,7,0)</f>
        <v>42.4</v>
      </c>
      <c r="G397" s="13">
        <f>SUMIF('2.报价结算清单'!$F$7:$F$582,$A397,'2.报价结算清单'!$L$7:$L$582)</f>
        <v>0</v>
      </c>
      <c r="H397" s="13">
        <f>SUMIF('2.报价结算清单'!$F$7:$F$582,$A397,'2.报价结算清单'!$N$7:$N$582)</f>
        <v>0</v>
      </c>
      <c r="I397" s="15">
        <f>SUMIF('2.报价结算清单'!$F$7:$F$582,A397,'2.报价结算清单'!$P$7:$P$582)</f>
        <v>0</v>
      </c>
    </row>
    <row r="398" ht="26.1" spans="1:9">
      <c r="A398" s="9" t="s">
        <v>1117</v>
      </c>
      <c r="B398" s="10"/>
      <c r="C398" s="10" t="s">
        <v>894</v>
      </c>
      <c r="D398" s="11" t="s">
        <v>1118</v>
      </c>
      <c r="E398" s="10" t="s">
        <v>516</v>
      </c>
      <c r="F398" s="12">
        <f>VLOOKUP(A398,[1]基准价格!$A:$G,7,0)</f>
        <v>212</v>
      </c>
      <c r="G398" s="13">
        <f>SUMIF('2.报价结算清单'!$F$7:$F$582,$A398,'2.报价结算清单'!$L$7:$L$582)</f>
        <v>0</v>
      </c>
      <c r="H398" s="13">
        <f>SUMIF('2.报价结算清单'!$F$7:$F$582,$A398,'2.报价结算清单'!$N$7:$N$582)</f>
        <v>0</v>
      </c>
      <c r="I398" s="15">
        <f>SUMIF('2.报价结算清单'!$F$7:$F$582,A398,'2.报价结算清单'!$P$7:$P$582)</f>
        <v>0</v>
      </c>
    </row>
    <row r="399" ht="13.05" spans="1:9">
      <c r="A399" s="9" t="s">
        <v>1119</v>
      </c>
      <c r="B399" s="10"/>
      <c r="C399" s="10" t="s">
        <v>894</v>
      </c>
      <c r="D399" s="11" t="s">
        <v>1120</v>
      </c>
      <c r="E399" s="10" t="s">
        <v>1121</v>
      </c>
      <c r="F399" s="12">
        <f>VLOOKUP(A399,[1]基准价格!$A:$G,7,0)</f>
        <v>180.2</v>
      </c>
      <c r="G399" s="13">
        <f>SUMIF('2.报价结算清单'!$F$7:$F$582,$A399,'2.报价结算清单'!$L$7:$L$582)</f>
        <v>0</v>
      </c>
      <c r="H399" s="13">
        <f>SUMIF('2.报价结算清单'!$F$7:$F$582,$A399,'2.报价结算清单'!$N$7:$N$582)</f>
        <v>0</v>
      </c>
      <c r="I399" s="15">
        <f>SUMIF('2.报价结算清单'!$F$7:$F$582,A399,'2.报价结算清单'!$P$7:$P$582)</f>
        <v>0</v>
      </c>
    </row>
    <row r="400" ht="13.05" spans="1:9">
      <c r="A400" s="9" t="s">
        <v>1122</v>
      </c>
      <c r="B400" s="10"/>
      <c r="C400" s="10" t="s">
        <v>894</v>
      </c>
      <c r="D400" s="11" t="s">
        <v>1123</v>
      </c>
      <c r="E400" s="10" t="s">
        <v>1121</v>
      </c>
      <c r="F400" s="12">
        <f>VLOOKUP(A400,[1]基准价格!$A:$G,7,0)</f>
        <v>95.4</v>
      </c>
      <c r="G400" s="13">
        <f>SUMIF('2.报价结算清单'!$F$7:$F$582,$A400,'2.报价结算清单'!$L$7:$L$582)</f>
        <v>0</v>
      </c>
      <c r="H400" s="13">
        <f>SUMIF('2.报价结算清单'!$F$7:$F$582,$A400,'2.报价结算清单'!$N$7:$N$582)</f>
        <v>0</v>
      </c>
      <c r="I400" s="15">
        <f>SUMIF('2.报价结算清单'!$F$7:$F$582,A400,'2.报价结算清单'!$P$7:$P$582)</f>
        <v>0</v>
      </c>
    </row>
    <row r="401" ht="26.1" spans="1:9">
      <c r="A401" s="9" t="s">
        <v>1124</v>
      </c>
      <c r="B401" s="10"/>
      <c r="C401" s="10" t="s">
        <v>894</v>
      </c>
      <c r="D401" s="11" t="s">
        <v>1125</v>
      </c>
      <c r="E401" s="10" t="s">
        <v>516</v>
      </c>
      <c r="F401" s="12">
        <f>VLOOKUP(A401,[1]基准价格!$A:$G,7,0)</f>
        <v>530</v>
      </c>
      <c r="G401" s="13">
        <f>SUMIF('2.报价结算清单'!$F$7:$F$582,$A401,'2.报价结算清单'!$L$7:$L$582)</f>
        <v>0</v>
      </c>
      <c r="H401" s="13">
        <f>SUMIF('2.报价结算清单'!$F$7:$F$582,$A401,'2.报价结算清单'!$N$7:$N$582)</f>
        <v>0</v>
      </c>
      <c r="I401" s="15">
        <f>SUMIF('2.报价结算清单'!$F$7:$F$582,A401,'2.报价结算清单'!$P$7:$P$582)</f>
        <v>0</v>
      </c>
    </row>
    <row r="402" ht="26.1" spans="1:9">
      <c r="A402" s="9" t="s">
        <v>1126</v>
      </c>
      <c r="B402" s="10"/>
      <c r="C402" s="10" t="s">
        <v>894</v>
      </c>
      <c r="D402" s="11" t="s">
        <v>1127</v>
      </c>
      <c r="E402" s="10" t="s">
        <v>516</v>
      </c>
      <c r="F402" s="12">
        <f>VLOOKUP(A402,[1]基准价格!$A:$G,7,0)</f>
        <v>689</v>
      </c>
      <c r="G402" s="13">
        <f>SUMIF('2.报价结算清单'!$F$7:$F$582,$A402,'2.报价结算清单'!$L$7:$L$582)</f>
        <v>0</v>
      </c>
      <c r="H402" s="13">
        <f>SUMIF('2.报价结算清单'!$F$7:$F$582,$A402,'2.报价结算清单'!$N$7:$N$582)</f>
        <v>0</v>
      </c>
      <c r="I402" s="15">
        <f>SUMIF('2.报价结算清单'!$F$7:$F$582,A402,'2.报价结算清单'!$P$7:$P$582)</f>
        <v>0</v>
      </c>
    </row>
    <row r="403" ht="26.1" spans="1:9">
      <c r="A403" s="9" t="s">
        <v>1128</v>
      </c>
      <c r="B403" s="10"/>
      <c r="C403" s="10" t="s">
        <v>894</v>
      </c>
      <c r="D403" s="11" t="s">
        <v>1129</v>
      </c>
      <c r="E403" s="10" t="s">
        <v>516</v>
      </c>
      <c r="F403" s="12">
        <f>VLOOKUP(A403,[1]基准价格!$A:$G,7,0)</f>
        <v>424</v>
      </c>
      <c r="G403" s="13">
        <f>SUMIF('2.报价结算清单'!$F$7:$F$582,$A403,'2.报价结算清单'!$L$7:$L$582)</f>
        <v>0</v>
      </c>
      <c r="H403" s="13">
        <f>SUMIF('2.报价结算清单'!$F$7:$F$582,$A403,'2.报价结算清单'!$N$7:$N$582)</f>
        <v>0</v>
      </c>
      <c r="I403" s="15">
        <f>SUMIF('2.报价结算清单'!$F$7:$F$582,A403,'2.报价结算清单'!$P$7:$P$582)</f>
        <v>0</v>
      </c>
    </row>
    <row r="404" ht="26.1" spans="1:9">
      <c r="A404" s="9" t="s">
        <v>1130</v>
      </c>
      <c r="B404" s="10"/>
      <c r="C404" s="10" t="s">
        <v>894</v>
      </c>
      <c r="D404" s="11" t="s">
        <v>1131</v>
      </c>
      <c r="E404" s="10" t="s">
        <v>516</v>
      </c>
      <c r="F404" s="12">
        <f>VLOOKUP(A404,[1]基准价格!$A:$G,7,0)</f>
        <v>530</v>
      </c>
      <c r="G404" s="13">
        <f>SUMIF('2.报价结算清单'!$F$7:$F$582,$A404,'2.报价结算清单'!$L$7:$L$582)</f>
        <v>0</v>
      </c>
      <c r="H404" s="13">
        <f>SUMIF('2.报价结算清单'!$F$7:$F$582,$A404,'2.报价结算清单'!$N$7:$N$582)</f>
        <v>0</v>
      </c>
      <c r="I404" s="15">
        <f>SUMIF('2.报价结算清单'!$F$7:$F$582,A404,'2.报价结算清单'!$P$7:$P$582)</f>
        <v>0</v>
      </c>
    </row>
    <row r="405" ht="26.1" spans="1:9">
      <c r="A405" s="9" t="s">
        <v>1132</v>
      </c>
      <c r="B405" s="10"/>
      <c r="C405" s="10" t="s">
        <v>894</v>
      </c>
      <c r="D405" s="11" t="s">
        <v>1133</v>
      </c>
      <c r="E405" s="10" t="s">
        <v>516</v>
      </c>
      <c r="F405" s="12">
        <f>VLOOKUP(A405,[1]基准价格!$A:$G,7,0)</f>
        <v>742</v>
      </c>
      <c r="G405" s="13">
        <f>SUMIF('2.报价结算清单'!$F$7:$F$582,$A405,'2.报价结算清单'!$L$7:$L$582)</f>
        <v>0</v>
      </c>
      <c r="H405" s="13">
        <f>SUMIF('2.报价结算清单'!$F$7:$F$582,$A405,'2.报价结算清单'!$N$7:$N$582)</f>
        <v>0</v>
      </c>
      <c r="I405" s="15">
        <f>SUMIF('2.报价结算清单'!$F$7:$F$582,A405,'2.报价结算清单'!$P$7:$P$582)</f>
        <v>0</v>
      </c>
    </row>
    <row r="406" ht="26.1" spans="1:9">
      <c r="A406" s="9" t="s">
        <v>1134</v>
      </c>
      <c r="B406" s="10"/>
      <c r="C406" s="10" t="s">
        <v>894</v>
      </c>
      <c r="D406" s="11" t="s">
        <v>1135</v>
      </c>
      <c r="E406" s="10" t="s">
        <v>516</v>
      </c>
      <c r="F406" s="12">
        <f>VLOOKUP(A406,[1]基准价格!$A:$G,7,0)</f>
        <v>296</v>
      </c>
      <c r="G406" s="13">
        <f>SUMIF('2.报价结算清单'!$F$7:$F$582,$A406,'2.报价结算清单'!$L$7:$L$582)</f>
        <v>0</v>
      </c>
      <c r="H406" s="13">
        <f>SUMIF('2.报价结算清单'!$F$7:$F$582,$A406,'2.报价结算清单'!$N$7:$N$582)</f>
        <v>0</v>
      </c>
      <c r="I406" s="15">
        <f>SUMIF('2.报价结算清单'!$F$7:$F$582,A406,'2.报价结算清单'!$P$7:$P$582)</f>
        <v>0</v>
      </c>
    </row>
    <row r="407" ht="26.1" spans="1:9">
      <c r="A407" s="9" t="s">
        <v>1136</v>
      </c>
      <c r="B407" s="10"/>
      <c r="C407" s="10" t="s">
        <v>894</v>
      </c>
      <c r="D407" s="11" t="s">
        <v>1137</v>
      </c>
      <c r="E407" s="10" t="s">
        <v>516</v>
      </c>
      <c r="F407" s="12">
        <f>VLOOKUP(A407,[1]基准价格!$A:$G,7,0)</f>
        <v>371</v>
      </c>
      <c r="G407" s="13">
        <f>SUMIF('2.报价结算清单'!$F$7:$F$582,$A407,'2.报价结算清单'!$L$7:$L$582)</f>
        <v>0</v>
      </c>
      <c r="H407" s="13">
        <f>SUMIF('2.报价结算清单'!$F$7:$F$582,$A407,'2.报价结算清单'!$N$7:$N$582)</f>
        <v>0</v>
      </c>
      <c r="I407" s="15">
        <f>SUMIF('2.报价结算清单'!$F$7:$F$582,A407,'2.报价结算清单'!$P$7:$P$582)</f>
        <v>0</v>
      </c>
    </row>
    <row r="408" ht="13.05" spans="1:9">
      <c r="A408" s="9" t="s">
        <v>1138</v>
      </c>
      <c r="B408" s="10"/>
      <c r="C408" s="10" t="s">
        <v>894</v>
      </c>
      <c r="D408" s="11" t="s">
        <v>1139</v>
      </c>
      <c r="E408" s="10" t="s">
        <v>516</v>
      </c>
      <c r="F408" s="12">
        <f>VLOOKUP(A408,[1]基准价格!$A:$G,7,0)</f>
        <v>498.2</v>
      </c>
      <c r="G408" s="13">
        <f>SUMIF('2.报价结算清单'!$F$7:$F$582,$A408,'2.报价结算清单'!$L$7:$L$582)</f>
        <v>0</v>
      </c>
      <c r="H408" s="13">
        <f>SUMIF('2.报价结算清单'!$F$7:$F$582,$A408,'2.报价结算清单'!$N$7:$N$582)</f>
        <v>0</v>
      </c>
      <c r="I408" s="15">
        <f>SUMIF('2.报价结算清单'!$F$7:$F$582,A408,'2.报价结算清单'!$P$7:$P$582)</f>
        <v>0</v>
      </c>
    </row>
    <row r="409" ht="26.1" spans="1:9">
      <c r="A409" s="9" t="s">
        <v>1140</v>
      </c>
      <c r="B409" s="10"/>
      <c r="C409" s="10" t="s">
        <v>894</v>
      </c>
      <c r="D409" s="11" t="s">
        <v>1141</v>
      </c>
      <c r="E409" s="10" t="s">
        <v>516</v>
      </c>
      <c r="F409" s="12">
        <f>VLOOKUP(A409,[1]基准价格!$A:$G,7,0)</f>
        <v>689</v>
      </c>
      <c r="G409" s="13">
        <f>SUMIF('2.报价结算清单'!$F$7:$F$582,$A409,'2.报价结算清单'!$L$7:$L$582)</f>
        <v>0</v>
      </c>
      <c r="H409" s="13">
        <f>SUMIF('2.报价结算清单'!$F$7:$F$582,$A409,'2.报价结算清单'!$N$7:$N$582)</f>
        <v>0</v>
      </c>
      <c r="I409" s="15">
        <f>SUMIF('2.报价结算清单'!$F$7:$F$582,A409,'2.报价结算清单'!$P$7:$P$582)</f>
        <v>0</v>
      </c>
    </row>
    <row r="410" ht="26.1" spans="1:9">
      <c r="A410" s="9" t="s">
        <v>1142</v>
      </c>
      <c r="B410" s="10"/>
      <c r="C410" s="10" t="s">
        <v>894</v>
      </c>
      <c r="D410" s="11" t="s">
        <v>1143</v>
      </c>
      <c r="E410" s="10" t="s">
        <v>516</v>
      </c>
      <c r="F410" s="12">
        <f>VLOOKUP(A410,[1]基准价格!$A:$G,7,0)</f>
        <v>366.67</v>
      </c>
      <c r="G410" s="13">
        <f>SUMIF('2.报价结算清单'!$F$7:$F$582,$A410,'2.报价结算清单'!$L$7:$L$582)</f>
        <v>0</v>
      </c>
      <c r="H410" s="13">
        <f>SUMIF('2.报价结算清单'!$F$7:$F$582,$A410,'2.报价结算清单'!$N$7:$N$582)</f>
        <v>0</v>
      </c>
      <c r="I410" s="15">
        <f>SUMIF('2.报价结算清单'!$F$7:$F$582,A410,'2.报价结算清单'!$P$7:$P$582)</f>
        <v>0</v>
      </c>
    </row>
    <row r="411" ht="26.1" spans="1:9">
      <c r="A411" s="9" t="s">
        <v>1144</v>
      </c>
      <c r="B411" s="10"/>
      <c r="C411" s="10" t="s">
        <v>894</v>
      </c>
      <c r="D411" s="11" t="s">
        <v>1145</v>
      </c>
      <c r="E411" s="10" t="s">
        <v>516</v>
      </c>
      <c r="F411" s="12">
        <f>VLOOKUP(A411,[1]基准价格!$A:$G,7,0)</f>
        <v>302.1</v>
      </c>
      <c r="G411" s="13">
        <f>SUMIF('2.报价结算清单'!$F$7:$F$582,$A411,'2.报价结算清单'!$L$7:$L$582)</f>
        <v>0</v>
      </c>
      <c r="H411" s="13">
        <f>SUMIF('2.报价结算清单'!$F$7:$F$582,$A411,'2.报价结算清单'!$N$7:$N$582)</f>
        <v>0</v>
      </c>
      <c r="I411" s="15">
        <f>SUMIF('2.报价结算清单'!$F$7:$F$582,A411,'2.报价结算清单'!$P$7:$P$582)</f>
        <v>0</v>
      </c>
    </row>
    <row r="412" ht="13.05" spans="1:9">
      <c r="A412" s="9" t="s">
        <v>1146</v>
      </c>
      <c r="B412" s="10"/>
      <c r="C412" s="10" t="s">
        <v>894</v>
      </c>
      <c r="D412" s="11" t="s">
        <v>1147</v>
      </c>
      <c r="E412" s="10" t="s">
        <v>516</v>
      </c>
      <c r="F412" s="12">
        <f>VLOOKUP(A412,[1]基准价格!$A:$G,7,0)</f>
        <v>302.1</v>
      </c>
      <c r="G412" s="13">
        <f>SUMIF('2.报价结算清单'!$F$7:$F$582,$A412,'2.报价结算清单'!$L$7:$L$582)</f>
        <v>0</v>
      </c>
      <c r="H412" s="13">
        <f>SUMIF('2.报价结算清单'!$F$7:$F$582,$A412,'2.报价结算清单'!$N$7:$N$582)</f>
        <v>0</v>
      </c>
      <c r="I412" s="15">
        <f>SUMIF('2.报价结算清单'!$F$7:$F$582,A412,'2.报价结算清单'!$P$7:$P$582)</f>
        <v>0</v>
      </c>
    </row>
    <row r="413" ht="39.15" spans="1:9">
      <c r="A413" s="9" t="s">
        <v>1148</v>
      </c>
      <c r="B413" s="10"/>
      <c r="C413" s="10" t="s">
        <v>894</v>
      </c>
      <c r="D413" s="11" t="s">
        <v>1149</v>
      </c>
      <c r="E413" s="10" t="s">
        <v>516</v>
      </c>
      <c r="F413" s="12">
        <f>VLOOKUP(A413,[1]基准价格!$A:$G,7,0)</f>
        <v>253.33</v>
      </c>
      <c r="G413" s="13">
        <f>SUMIF('2.报价结算清单'!$F$7:$F$582,$A413,'2.报价结算清单'!$L$7:$L$582)</f>
        <v>0</v>
      </c>
      <c r="H413" s="13">
        <f>SUMIF('2.报价结算清单'!$F$7:$F$582,$A413,'2.报价结算清单'!$N$7:$N$582)</f>
        <v>0</v>
      </c>
      <c r="I413" s="15">
        <f>SUMIF('2.报价结算清单'!$F$7:$F$582,A413,'2.报价结算清单'!$P$7:$P$582)</f>
        <v>0</v>
      </c>
    </row>
    <row r="414" ht="39.15" spans="1:9">
      <c r="A414" s="9" t="s">
        <v>1150</v>
      </c>
      <c r="B414" s="10"/>
      <c r="C414" s="10" t="s">
        <v>894</v>
      </c>
      <c r="D414" s="11" t="s">
        <v>1151</v>
      </c>
      <c r="E414" s="10" t="s">
        <v>516</v>
      </c>
      <c r="F414" s="12">
        <f>VLOOKUP(A414,[1]基准价格!$A:$G,7,0)</f>
        <v>183.33</v>
      </c>
      <c r="G414" s="13">
        <f>SUMIF('2.报价结算清单'!$F$7:$F$582,$A414,'2.报价结算清单'!$L$7:$L$582)</f>
        <v>0</v>
      </c>
      <c r="H414" s="13">
        <f>SUMIF('2.报价结算清单'!$F$7:$F$582,$A414,'2.报价结算清单'!$N$7:$N$582)</f>
        <v>0</v>
      </c>
      <c r="I414" s="15">
        <f>SUMIF('2.报价结算清单'!$F$7:$F$582,A414,'2.报价结算清单'!$P$7:$P$582)</f>
        <v>0</v>
      </c>
    </row>
    <row r="415" ht="39.15" spans="1:9">
      <c r="A415" s="9" t="s">
        <v>1152</v>
      </c>
      <c r="B415" s="10"/>
      <c r="C415" s="10" t="s">
        <v>894</v>
      </c>
      <c r="D415" s="11" t="s">
        <v>1153</v>
      </c>
      <c r="E415" s="10" t="s">
        <v>635</v>
      </c>
      <c r="F415" s="12">
        <f>VLOOKUP(A415,[1]基准价格!$A:$G,7,0)</f>
        <v>176.67</v>
      </c>
      <c r="G415" s="13">
        <f>SUMIF('2.报价结算清单'!$F$7:$F$582,$A415,'2.报价结算清单'!$L$7:$L$582)</f>
        <v>0</v>
      </c>
      <c r="H415" s="13">
        <f>SUMIF('2.报价结算清单'!$F$7:$F$582,$A415,'2.报价结算清单'!$N$7:$N$582)</f>
        <v>0</v>
      </c>
      <c r="I415" s="15">
        <f>SUMIF('2.报价结算清单'!$F$7:$F$582,A415,'2.报价结算清单'!$P$7:$P$582)</f>
        <v>0</v>
      </c>
    </row>
    <row r="416" ht="39.15" spans="1:9">
      <c r="A416" s="9" t="s">
        <v>1154</v>
      </c>
      <c r="B416" s="10"/>
      <c r="C416" s="10" t="s">
        <v>894</v>
      </c>
      <c r="D416" s="11" t="s">
        <v>1155</v>
      </c>
      <c r="E416" s="10" t="s">
        <v>635</v>
      </c>
      <c r="F416" s="12">
        <f>VLOOKUP(A416,[1]基准价格!$A:$G,7,0)</f>
        <v>190.8</v>
      </c>
      <c r="G416" s="13">
        <f>SUMIF('2.报价结算清单'!$F$7:$F$582,$A416,'2.报价结算清单'!$L$7:$L$582)</f>
        <v>0</v>
      </c>
      <c r="H416" s="13">
        <f>SUMIF('2.报价结算清单'!$F$7:$F$582,$A416,'2.报价结算清单'!$N$7:$N$582)</f>
        <v>0</v>
      </c>
      <c r="I416" s="15">
        <f>SUMIF('2.报价结算清单'!$F$7:$F$582,A416,'2.报价结算清单'!$P$7:$P$582)</f>
        <v>0</v>
      </c>
    </row>
    <row r="417" ht="39.15" spans="1:9">
      <c r="A417" s="9" t="s">
        <v>1156</v>
      </c>
      <c r="B417" s="10"/>
      <c r="C417" s="10" t="s">
        <v>894</v>
      </c>
      <c r="D417" s="11" t="s">
        <v>1157</v>
      </c>
      <c r="E417" s="10" t="s">
        <v>635</v>
      </c>
      <c r="F417" s="12">
        <f>VLOOKUP(A417,[1]基准价格!$A:$G,7,0)</f>
        <v>402.8</v>
      </c>
      <c r="G417" s="13">
        <f>SUMIF('2.报价结算清单'!$F$7:$F$582,$A417,'2.报价结算清单'!$L$7:$L$582)</f>
        <v>0</v>
      </c>
      <c r="H417" s="13">
        <f>SUMIF('2.报价结算清单'!$F$7:$F$582,$A417,'2.报价结算清单'!$N$7:$N$582)</f>
        <v>0</v>
      </c>
      <c r="I417" s="15">
        <f>SUMIF('2.报价结算清单'!$F$7:$F$582,A417,'2.报价结算清单'!$P$7:$P$582)</f>
        <v>0</v>
      </c>
    </row>
    <row r="418" ht="39.15" spans="1:9">
      <c r="A418" s="9" t="s">
        <v>1158</v>
      </c>
      <c r="B418" s="10"/>
      <c r="C418" s="10" t="s">
        <v>894</v>
      </c>
      <c r="D418" s="11" t="s">
        <v>1159</v>
      </c>
      <c r="E418" s="10" t="s">
        <v>516</v>
      </c>
      <c r="F418" s="12">
        <f>VLOOKUP(A418,[1]基准价格!$A:$G,7,0)</f>
        <v>381.6</v>
      </c>
      <c r="G418" s="13">
        <f>SUMIF('2.报价结算清单'!$F$7:$F$582,$A418,'2.报价结算清单'!$L$7:$L$582)</f>
        <v>0</v>
      </c>
      <c r="H418" s="13">
        <f>SUMIF('2.报价结算清单'!$F$7:$F$582,$A418,'2.报价结算清单'!$N$7:$N$582)</f>
        <v>0</v>
      </c>
      <c r="I418" s="15">
        <f>SUMIF('2.报价结算清单'!$F$7:$F$582,A418,'2.报价结算清单'!$P$7:$P$582)</f>
        <v>0</v>
      </c>
    </row>
    <row r="419" ht="39.15" spans="1:9">
      <c r="A419" s="9" t="s">
        <v>1160</v>
      </c>
      <c r="B419" s="10"/>
      <c r="C419" s="10" t="s">
        <v>894</v>
      </c>
      <c r="D419" s="11" t="s">
        <v>1161</v>
      </c>
      <c r="E419" s="10" t="s">
        <v>516</v>
      </c>
      <c r="F419" s="12">
        <f>VLOOKUP(A419,[1]基准价格!$A:$G,7,0)</f>
        <v>699.6</v>
      </c>
      <c r="G419" s="13">
        <f>SUMIF('2.报价结算清单'!$F$7:$F$582,$A419,'2.报价结算清单'!$L$7:$L$582)</f>
        <v>0</v>
      </c>
      <c r="H419" s="13">
        <f>SUMIF('2.报价结算清单'!$F$7:$F$582,$A419,'2.报价结算清单'!$N$7:$N$582)</f>
        <v>0</v>
      </c>
      <c r="I419" s="15">
        <f>SUMIF('2.报价结算清单'!$F$7:$F$582,A419,'2.报价结算清单'!$P$7:$P$582)</f>
        <v>0</v>
      </c>
    </row>
    <row r="420" ht="39.15" spans="1:9">
      <c r="A420" s="9" t="s">
        <v>1162</v>
      </c>
      <c r="B420" s="10"/>
      <c r="C420" s="10" t="s">
        <v>894</v>
      </c>
      <c r="D420" s="11" t="s">
        <v>1163</v>
      </c>
      <c r="E420" s="10" t="s">
        <v>516</v>
      </c>
      <c r="F420" s="12">
        <f>VLOOKUP(A420,[1]基准价格!$A:$G,7,0)</f>
        <v>636</v>
      </c>
      <c r="G420" s="13">
        <f>SUMIF('2.报价结算清单'!$F$7:$F$582,$A420,'2.报价结算清单'!$L$7:$L$582)</f>
        <v>0</v>
      </c>
      <c r="H420" s="13">
        <f>SUMIF('2.报价结算清单'!$F$7:$F$582,$A420,'2.报价结算清单'!$N$7:$N$582)</f>
        <v>0</v>
      </c>
      <c r="I420" s="15">
        <f>SUMIF('2.报价结算清单'!$F$7:$F$582,A420,'2.报价结算清单'!$P$7:$P$582)</f>
        <v>0</v>
      </c>
    </row>
    <row r="421" ht="26.1" spans="1:9">
      <c r="A421" s="9" t="s">
        <v>1164</v>
      </c>
      <c r="B421" s="10"/>
      <c r="C421" s="10" t="s">
        <v>894</v>
      </c>
      <c r="D421" s="11" t="s">
        <v>1165</v>
      </c>
      <c r="E421" s="10" t="s">
        <v>516</v>
      </c>
      <c r="F421" s="12">
        <f>VLOOKUP(A421,[1]基准价格!$A:$G,7,0)</f>
        <v>127.2</v>
      </c>
      <c r="G421" s="13">
        <f>SUMIF('2.报价结算清单'!$F$7:$F$582,$A421,'2.报价结算清单'!$L$7:$L$582)</f>
        <v>0</v>
      </c>
      <c r="H421" s="13">
        <f>SUMIF('2.报价结算清单'!$F$7:$F$582,$A421,'2.报价结算清单'!$N$7:$N$582)</f>
        <v>0</v>
      </c>
      <c r="I421" s="15">
        <f>SUMIF('2.报价结算清单'!$F$7:$F$582,A421,'2.报价结算清单'!$P$7:$P$582)</f>
        <v>0</v>
      </c>
    </row>
    <row r="422" ht="26.1" spans="1:9">
      <c r="A422" s="9" t="s">
        <v>1166</v>
      </c>
      <c r="B422" s="10"/>
      <c r="C422" s="10" t="s">
        <v>894</v>
      </c>
      <c r="D422" s="11" t="s">
        <v>1167</v>
      </c>
      <c r="E422" s="10" t="s">
        <v>516</v>
      </c>
      <c r="F422" s="12">
        <f>VLOOKUP(A422,[1]基准价格!$A:$G,7,0)</f>
        <v>127.2</v>
      </c>
      <c r="G422" s="13">
        <f>SUMIF('2.报价结算清单'!$F$7:$F$582,$A422,'2.报价结算清单'!$L$7:$L$582)</f>
        <v>0</v>
      </c>
      <c r="H422" s="13">
        <f>SUMIF('2.报价结算清单'!$F$7:$F$582,$A422,'2.报价结算清单'!$N$7:$N$582)</f>
        <v>0</v>
      </c>
      <c r="I422" s="15">
        <f>SUMIF('2.报价结算清单'!$F$7:$F$582,A422,'2.报价结算清单'!$P$7:$P$582)</f>
        <v>0</v>
      </c>
    </row>
    <row r="423" ht="26.1" spans="1:9">
      <c r="A423" s="9" t="s">
        <v>1168</v>
      </c>
      <c r="B423" s="10"/>
      <c r="C423" s="10" t="s">
        <v>894</v>
      </c>
      <c r="D423" s="11" t="s">
        <v>1169</v>
      </c>
      <c r="E423" s="10" t="s">
        <v>516</v>
      </c>
      <c r="F423" s="12">
        <f>VLOOKUP(A423,[1]基准价格!$A:$G,7,0)</f>
        <v>212</v>
      </c>
      <c r="G423" s="13">
        <f>SUMIF('2.报价结算清单'!$F$7:$F$582,$A423,'2.报价结算清单'!$L$7:$L$582)</f>
        <v>0</v>
      </c>
      <c r="H423" s="13">
        <f>SUMIF('2.报价结算清单'!$F$7:$F$582,$A423,'2.报价结算清单'!$N$7:$N$582)</f>
        <v>0</v>
      </c>
      <c r="I423" s="15">
        <f>SUMIF('2.报价结算清单'!$F$7:$F$582,A423,'2.报价结算清单'!$P$7:$P$582)</f>
        <v>0</v>
      </c>
    </row>
    <row r="424" ht="26.1" spans="1:9">
      <c r="A424" s="9" t="s">
        <v>1170</v>
      </c>
      <c r="B424" s="10"/>
      <c r="C424" s="10" t="s">
        <v>894</v>
      </c>
      <c r="D424" s="11" t="s">
        <v>1171</v>
      </c>
      <c r="E424" s="10" t="s">
        <v>516</v>
      </c>
      <c r="F424" s="12">
        <f>VLOOKUP(A424,[1]基准价格!$A:$G,7,0)</f>
        <v>508.8</v>
      </c>
      <c r="G424" s="13">
        <f>SUMIF('2.报价结算清单'!$F$7:$F$582,$A424,'2.报价结算清单'!$L$7:$L$582)</f>
        <v>0</v>
      </c>
      <c r="H424" s="13">
        <f>SUMIF('2.报价结算清单'!$F$7:$F$582,$A424,'2.报价结算清单'!$N$7:$N$582)</f>
        <v>0</v>
      </c>
      <c r="I424" s="15">
        <f>SUMIF('2.报价结算清单'!$F$7:$F$582,A424,'2.报价结算清单'!$P$7:$P$582)</f>
        <v>0</v>
      </c>
    </row>
    <row r="425" ht="26.1" spans="1:9">
      <c r="A425" s="9" t="s">
        <v>1172</v>
      </c>
      <c r="B425" s="10"/>
      <c r="C425" s="10" t="s">
        <v>894</v>
      </c>
      <c r="D425" s="11" t="s">
        <v>1173</v>
      </c>
      <c r="E425" s="10" t="s">
        <v>516</v>
      </c>
      <c r="F425" s="12">
        <f>VLOOKUP(A425,[1]基准价格!$A:$G,7,0)</f>
        <v>212</v>
      </c>
      <c r="G425" s="13">
        <f>SUMIF('2.报价结算清单'!$F$7:$F$582,$A425,'2.报价结算清单'!$L$7:$L$582)</f>
        <v>0</v>
      </c>
      <c r="H425" s="13">
        <f>SUMIF('2.报价结算清单'!$F$7:$F$582,$A425,'2.报价结算清单'!$N$7:$N$582)</f>
        <v>0</v>
      </c>
      <c r="I425" s="15">
        <f>SUMIF('2.报价结算清单'!$F$7:$F$582,A425,'2.报价结算清单'!$P$7:$P$582)</f>
        <v>0</v>
      </c>
    </row>
    <row r="426" ht="39.15" spans="1:9">
      <c r="A426" s="9" t="s">
        <v>1174</v>
      </c>
      <c r="B426" s="10"/>
      <c r="C426" s="10" t="s">
        <v>894</v>
      </c>
      <c r="D426" s="11" t="s">
        <v>1175</v>
      </c>
      <c r="E426" s="10" t="s">
        <v>516</v>
      </c>
      <c r="F426" s="12">
        <f>VLOOKUP(A426,[1]基准价格!$A:$G,7,0)</f>
        <v>318</v>
      </c>
      <c r="G426" s="13">
        <f>SUMIF('2.报价结算清单'!$F$7:$F$582,$A426,'2.报价结算清单'!$L$7:$L$582)</f>
        <v>0</v>
      </c>
      <c r="H426" s="13">
        <f>SUMIF('2.报价结算清单'!$F$7:$F$582,$A426,'2.报价结算清单'!$N$7:$N$582)</f>
        <v>0</v>
      </c>
      <c r="I426" s="15">
        <f>SUMIF('2.报价结算清单'!$F$7:$F$582,A426,'2.报价结算清单'!$P$7:$P$582)</f>
        <v>0</v>
      </c>
    </row>
    <row r="427" ht="39.15" spans="1:9">
      <c r="A427" s="9" t="s">
        <v>1176</v>
      </c>
      <c r="B427" s="10"/>
      <c r="C427" s="10" t="s">
        <v>894</v>
      </c>
      <c r="D427" s="11" t="s">
        <v>1177</v>
      </c>
      <c r="E427" s="10" t="s">
        <v>516</v>
      </c>
      <c r="F427" s="12">
        <f>VLOOKUP(A427,[1]基准价格!$A:$G,7,0)</f>
        <v>424</v>
      </c>
      <c r="G427" s="13">
        <f>SUMIF('2.报价结算清单'!$F$7:$F$582,$A427,'2.报价结算清单'!$L$7:$L$582)</f>
        <v>0</v>
      </c>
      <c r="H427" s="13">
        <f>SUMIF('2.报价结算清单'!$F$7:$F$582,$A427,'2.报价结算清单'!$N$7:$N$582)</f>
        <v>0</v>
      </c>
      <c r="I427" s="15">
        <f>SUMIF('2.报价结算清单'!$F$7:$F$582,A427,'2.报价结算清单'!$P$7:$P$582)</f>
        <v>0</v>
      </c>
    </row>
    <row r="428" ht="39.15" spans="1:9">
      <c r="A428" s="9" t="s">
        <v>1178</v>
      </c>
      <c r="B428" s="10"/>
      <c r="C428" s="10" t="s">
        <v>894</v>
      </c>
      <c r="D428" s="11" t="s">
        <v>1179</v>
      </c>
      <c r="E428" s="10" t="s">
        <v>516</v>
      </c>
      <c r="F428" s="12">
        <f>VLOOKUP(A428,[1]基准价格!$A:$G,7,0)</f>
        <v>424</v>
      </c>
      <c r="G428" s="13">
        <f>SUMIF('2.报价结算清单'!$F$7:$F$582,$A428,'2.报价结算清单'!$L$7:$L$582)</f>
        <v>0</v>
      </c>
      <c r="H428" s="13">
        <f>SUMIF('2.报价结算清单'!$F$7:$F$582,$A428,'2.报价结算清单'!$N$7:$N$582)</f>
        <v>0</v>
      </c>
      <c r="I428" s="15">
        <f>SUMIF('2.报价结算清单'!$F$7:$F$582,A428,'2.报价结算清单'!$P$7:$P$582)</f>
        <v>0</v>
      </c>
    </row>
    <row r="429" ht="39.15" spans="1:9">
      <c r="A429" s="9" t="s">
        <v>1180</v>
      </c>
      <c r="B429" s="10"/>
      <c r="C429" s="10" t="s">
        <v>894</v>
      </c>
      <c r="D429" s="11" t="s">
        <v>1181</v>
      </c>
      <c r="E429" s="10" t="s">
        <v>516</v>
      </c>
      <c r="F429" s="12">
        <f>VLOOKUP(A429,[1]基准价格!$A:$G,7,0)</f>
        <v>416.67</v>
      </c>
      <c r="G429" s="13">
        <f>SUMIF('2.报价结算清单'!$F$7:$F$582,$A429,'2.报价结算清单'!$L$7:$L$582)</f>
        <v>0</v>
      </c>
      <c r="H429" s="13">
        <f>SUMIF('2.报价结算清单'!$F$7:$F$582,$A429,'2.报价结算清单'!$N$7:$N$582)</f>
        <v>0</v>
      </c>
      <c r="I429" s="15">
        <f>SUMIF('2.报价结算清单'!$F$7:$F$582,A429,'2.报价结算清单'!$P$7:$P$582)</f>
        <v>0</v>
      </c>
    </row>
    <row r="430" ht="26.1" spans="1:9">
      <c r="A430" s="9" t="s">
        <v>1182</v>
      </c>
      <c r="B430" s="10"/>
      <c r="C430" s="10" t="s">
        <v>894</v>
      </c>
      <c r="D430" s="11" t="s">
        <v>1183</v>
      </c>
      <c r="E430" s="10" t="s">
        <v>516</v>
      </c>
      <c r="F430" s="12">
        <f>VLOOKUP(A430,[1]基准价格!$A:$G,7,0)</f>
        <v>466.67</v>
      </c>
      <c r="G430" s="13">
        <f>SUMIF('2.报价结算清单'!$F$7:$F$582,$A430,'2.报价结算清单'!$L$7:$L$582)</f>
        <v>0</v>
      </c>
      <c r="H430" s="13">
        <f>SUMIF('2.报价结算清单'!$F$7:$F$582,$A430,'2.报价结算清单'!$N$7:$N$582)</f>
        <v>0</v>
      </c>
      <c r="I430" s="15">
        <f>SUMIF('2.报价结算清单'!$F$7:$F$582,A430,'2.报价结算清单'!$P$7:$P$582)</f>
        <v>0</v>
      </c>
    </row>
    <row r="431" ht="26.1" spans="1:9">
      <c r="A431" s="9" t="s">
        <v>1184</v>
      </c>
      <c r="B431" s="10"/>
      <c r="C431" s="10" t="s">
        <v>894</v>
      </c>
      <c r="D431" s="11" t="s">
        <v>1185</v>
      </c>
      <c r="E431" s="10" t="s">
        <v>516</v>
      </c>
      <c r="F431" s="12">
        <f>VLOOKUP(A431,[1]基准价格!$A:$G,7,0)</f>
        <v>466.67</v>
      </c>
      <c r="G431" s="13">
        <f>SUMIF('2.报价结算清单'!$F$7:$F$582,$A431,'2.报价结算清单'!$L$7:$L$582)</f>
        <v>0</v>
      </c>
      <c r="H431" s="13">
        <f>SUMIF('2.报价结算清单'!$F$7:$F$582,$A431,'2.报价结算清单'!$N$7:$N$582)</f>
        <v>0</v>
      </c>
      <c r="I431" s="15">
        <f>SUMIF('2.报价结算清单'!$F$7:$F$582,A431,'2.报价结算清单'!$P$7:$P$582)</f>
        <v>0</v>
      </c>
    </row>
    <row r="432" ht="26.1" spans="1:9">
      <c r="A432" s="9" t="s">
        <v>1186</v>
      </c>
      <c r="B432" s="10"/>
      <c r="C432" s="10" t="s">
        <v>894</v>
      </c>
      <c r="D432" s="11" t="s">
        <v>1187</v>
      </c>
      <c r="E432" s="10" t="s">
        <v>516</v>
      </c>
      <c r="F432" s="12">
        <f>VLOOKUP(A432,[1]基准价格!$A:$G,7,0)</f>
        <v>233</v>
      </c>
      <c r="G432" s="13">
        <f>SUMIF('2.报价结算清单'!$F$7:$F$582,$A432,'2.报价结算清单'!$L$7:$L$582)</f>
        <v>0</v>
      </c>
      <c r="H432" s="13">
        <f>SUMIF('2.报价结算清单'!$F$7:$F$582,$A432,'2.报价结算清单'!$N$7:$N$582)</f>
        <v>0</v>
      </c>
      <c r="I432" s="15">
        <f>SUMIF('2.报价结算清单'!$F$7:$F$582,A432,'2.报价结算清单'!$P$7:$P$582)</f>
        <v>0</v>
      </c>
    </row>
    <row r="433" ht="39.15" spans="1:9">
      <c r="A433" s="9" t="s">
        <v>1188</v>
      </c>
      <c r="B433" s="10"/>
      <c r="C433" s="10" t="s">
        <v>894</v>
      </c>
      <c r="D433" s="11" t="s">
        <v>1189</v>
      </c>
      <c r="E433" s="10" t="s">
        <v>516</v>
      </c>
      <c r="F433" s="12">
        <f>VLOOKUP(A433,[1]基准价格!$A:$G,7,0)</f>
        <v>1700</v>
      </c>
      <c r="G433" s="13">
        <f>SUMIF('2.报价结算清单'!$F$7:$F$582,$A433,'2.报价结算清单'!$L$7:$L$582)</f>
        <v>0</v>
      </c>
      <c r="H433" s="13">
        <f>SUMIF('2.报价结算清单'!$F$7:$F$582,$A433,'2.报价结算清单'!$N$7:$N$582)</f>
        <v>0</v>
      </c>
      <c r="I433" s="15">
        <f>SUMIF('2.报价结算清单'!$F$7:$F$582,A433,'2.报价结算清单'!$P$7:$P$582)</f>
        <v>0</v>
      </c>
    </row>
    <row r="434" ht="39.15" spans="1:9">
      <c r="A434" s="9" t="s">
        <v>1190</v>
      </c>
      <c r="B434" s="10"/>
      <c r="C434" s="10" t="s">
        <v>894</v>
      </c>
      <c r="D434" s="11" t="s">
        <v>1191</v>
      </c>
      <c r="E434" s="10" t="s">
        <v>516</v>
      </c>
      <c r="F434" s="12">
        <f>VLOOKUP(A434,[1]基准价格!$A:$G,7,0)</f>
        <v>1833.33</v>
      </c>
      <c r="G434" s="13">
        <f>SUMIF('2.报价结算清单'!$F$7:$F$582,$A434,'2.报价结算清单'!$L$7:$L$582)</f>
        <v>0</v>
      </c>
      <c r="H434" s="13">
        <f>SUMIF('2.报价结算清单'!$F$7:$F$582,$A434,'2.报价结算清单'!$N$7:$N$582)</f>
        <v>0</v>
      </c>
      <c r="I434" s="15">
        <f>SUMIF('2.报价结算清单'!$F$7:$F$582,A434,'2.报价结算清单'!$P$7:$P$582)</f>
        <v>0</v>
      </c>
    </row>
    <row r="435" ht="39.15" spans="1:9">
      <c r="A435" s="9" t="s">
        <v>1192</v>
      </c>
      <c r="B435" s="10"/>
      <c r="C435" s="10" t="s">
        <v>894</v>
      </c>
      <c r="D435" s="11" t="s">
        <v>1193</v>
      </c>
      <c r="E435" s="10" t="s">
        <v>516</v>
      </c>
      <c r="F435" s="12">
        <f>VLOOKUP(A435,[1]基准价格!$A:$G,7,0)</f>
        <v>106</v>
      </c>
      <c r="G435" s="13">
        <f>SUMIF('2.报价结算清单'!$F$7:$F$582,$A435,'2.报价结算清单'!$L$7:$L$582)</f>
        <v>0</v>
      </c>
      <c r="H435" s="13">
        <f>SUMIF('2.报价结算清单'!$F$7:$F$582,$A435,'2.报价结算清单'!$N$7:$N$582)</f>
        <v>0</v>
      </c>
      <c r="I435" s="15">
        <f>SUMIF('2.报价结算清单'!$F$7:$F$582,A435,'2.报价结算清单'!$P$7:$P$582)</f>
        <v>0</v>
      </c>
    </row>
    <row r="436" ht="26.1" spans="1:9">
      <c r="A436" s="9" t="s">
        <v>1194</v>
      </c>
      <c r="B436" s="10"/>
      <c r="C436" s="10" t="s">
        <v>894</v>
      </c>
      <c r="D436" s="11" t="s">
        <v>1195</v>
      </c>
      <c r="E436" s="10" t="s">
        <v>516</v>
      </c>
      <c r="F436" s="12">
        <f>VLOOKUP(A436,[1]基准价格!$A:$G,7,0)</f>
        <v>212</v>
      </c>
      <c r="G436" s="13">
        <f>SUMIF('2.报价结算清单'!$F$7:$F$582,$A436,'2.报价结算清单'!$L$7:$L$582)</f>
        <v>0</v>
      </c>
      <c r="H436" s="13">
        <f>SUMIF('2.报价结算清单'!$F$7:$F$582,$A436,'2.报价结算清单'!$N$7:$N$582)</f>
        <v>0</v>
      </c>
      <c r="I436" s="15">
        <f>SUMIF('2.报价结算清单'!$F$7:$F$582,A436,'2.报价结算清单'!$P$7:$P$582)</f>
        <v>0</v>
      </c>
    </row>
    <row r="437" ht="26.1" spans="1:9">
      <c r="A437" s="9" t="s">
        <v>1196</v>
      </c>
      <c r="B437" s="10"/>
      <c r="C437" s="10" t="s">
        <v>894</v>
      </c>
      <c r="D437" s="11" t="s">
        <v>1197</v>
      </c>
      <c r="E437" s="10" t="s">
        <v>516</v>
      </c>
      <c r="F437" s="12">
        <f>VLOOKUP(A437,[1]基准价格!$A:$G,7,0)</f>
        <v>148.4</v>
      </c>
      <c r="G437" s="13">
        <f>SUMIF('2.报价结算清单'!$F$7:$F$582,$A437,'2.报价结算清单'!$L$7:$L$582)</f>
        <v>0</v>
      </c>
      <c r="H437" s="13">
        <f>SUMIF('2.报价结算清单'!$F$7:$F$582,$A437,'2.报价结算清单'!$N$7:$N$582)</f>
        <v>0</v>
      </c>
      <c r="I437" s="15">
        <f>SUMIF('2.报价结算清单'!$F$7:$F$582,A437,'2.报价结算清单'!$P$7:$P$582)</f>
        <v>0</v>
      </c>
    </row>
    <row r="438" ht="39.15" spans="1:9">
      <c r="A438" s="9" t="s">
        <v>1198</v>
      </c>
      <c r="B438" s="10"/>
      <c r="C438" s="10" t="s">
        <v>894</v>
      </c>
      <c r="D438" s="11" t="s">
        <v>1199</v>
      </c>
      <c r="E438" s="10" t="s">
        <v>1200</v>
      </c>
      <c r="F438" s="12">
        <f>VLOOKUP(A438,[1]基准价格!$A:$G,7,0)</f>
        <v>12.72</v>
      </c>
      <c r="G438" s="13">
        <f>SUMIF('2.报价结算清单'!$F$7:$F$582,$A438,'2.报价结算清单'!$L$7:$L$582)</f>
        <v>0</v>
      </c>
      <c r="H438" s="13">
        <f>SUMIF('2.报价结算清单'!$F$7:$F$582,$A438,'2.报价结算清单'!$N$7:$N$582)</f>
        <v>0</v>
      </c>
      <c r="I438" s="15">
        <f>SUMIF('2.报价结算清单'!$F$7:$F$582,A438,'2.报价结算清单'!$P$7:$P$582)</f>
        <v>0</v>
      </c>
    </row>
    <row r="439" ht="39.15" spans="1:9">
      <c r="A439" s="9" t="s">
        <v>1201</v>
      </c>
      <c r="B439" s="10"/>
      <c r="C439" s="10" t="s">
        <v>894</v>
      </c>
      <c r="D439" s="11" t="s">
        <v>1202</v>
      </c>
      <c r="E439" s="10" t="s">
        <v>359</v>
      </c>
      <c r="F439" s="12">
        <f>VLOOKUP(A439,[1]基准价格!$A:$G,7,0)</f>
        <v>128.26</v>
      </c>
      <c r="G439" s="13">
        <f>SUMIF('2.报价结算清单'!$F$7:$F$582,$A439,'2.报价结算清单'!$L$7:$L$582)</f>
        <v>0</v>
      </c>
      <c r="H439" s="13">
        <f>SUMIF('2.报价结算清单'!$F$7:$F$582,$A439,'2.报价结算清单'!$N$7:$N$582)</f>
        <v>0</v>
      </c>
      <c r="I439" s="15">
        <f>SUMIF('2.报价结算清单'!$F$7:$F$582,A439,'2.报价结算清单'!$P$7:$P$582)</f>
        <v>0</v>
      </c>
    </row>
    <row r="440" ht="39.15" spans="1:9">
      <c r="A440" s="9" t="s">
        <v>1203</v>
      </c>
      <c r="B440" s="10"/>
      <c r="C440" s="10" t="s">
        <v>894</v>
      </c>
      <c r="D440" s="11" t="s">
        <v>1204</v>
      </c>
      <c r="E440" s="10" t="s">
        <v>359</v>
      </c>
      <c r="F440" s="12">
        <f>VLOOKUP(A440,[1]基准价格!$A:$G,7,0)</f>
        <v>97.33</v>
      </c>
      <c r="G440" s="13">
        <f>SUMIF('2.报价结算清单'!$F$7:$F$582,$A440,'2.报价结算清单'!$L$7:$L$582)</f>
        <v>0</v>
      </c>
      <c r="H440" s="13">
        <f>SUMIF('2.报价结算清单'!$F$7:$F$582,$A440,'2.报价结算清单'!$N$7:$N$582)</f>
        <v>0</v>
      </c>
      <c r="I440" s="15">
        <f>SUMIF('2.报价结算清单'!$F$7:$F$582,A440,'2.报价结算清单'!$P$7:$P$582)</f>
        <v>0</v>
      </c>
    </row>
    <row r="441" ht="39.15" spans="1:9">
      <c r="A441" s="9" t="s">
        <v>1205</v>
      </c>
      <c r="B441" s="10"/>
      <c r="C441" s="10" t="s">
        <v>894</v>
      </c>
      <c r="D441" s="11" t="s">
        <v>1206</v>
      </c>
      <c r="E441" s="10" t="s">
        <v>359</v>
      </c>
      <c r="F441" s="12">
        <f>VLOOKUP(A441,[1]基准价格!$A:$G,7,0)</f>
        <v>74.2</v>
      </c>
      <c r="G441" s="13">
        <f>SUMIF('2.报价结算清单'!$F$7:$F$582,$A441,'2.报价结算清单'!$L$7:$L$582)</f>
        <v>0</v>
      </c>
      <c r="H441" s="13">
        <f>SUMIF('2.报价结算清单'!$F$7:$F$582,$A441,'2.报价结算清单'!$N$7:$N$582)</f>
        <v>0</v>
      </c>
      <c r="I441" s="15">
        <f>SUMIF('2.报价结算清单'!$F$7:$F$582,A441,'2.报价结算清单'!$P$7:$P$582)</f>
        <v>0</v>
      </c>
    </row>
    <row r="442" ht="39.15" spans="1:9">
      <c r="A442" s="9" t="s">
        <v>1207</v>
      </c>
      <c r="B442" s="10"/>
      <c r="C442" s="10" t="s">
        <v>894</v>
      </c>
      <c r="D442" s="11" t="s">
        <v>1208</v>
      </c>
      <c r="E442" s="10" t="s">
        <v>359</v>
      </c>
      <c r="F442" s="12">
        <f>VLOOKUP(A442,[1]基准价格!$A:$G,7,0)</f>
        <v>183.33</v>
      </c>
      <c r="G442" s="13">
        <f>SUMIF('2.报价结算清单'!$F$7:$F$582,$A442,'2.报价结算清单'!$L$7:$L$582)</f>
        <v>0</v>
      </c>
      <c r="H442" s="13">
        <f>SUMIF('2.报价结算清单'!$F$7:$F$582,$A442,'2.报价结算清单'!$N$7:$N$582)</f>
        <v>0</v>
      </c>
      <c r="I442" s="15">
        <f>SUMIF('2.报价结算清单'!$F$7:$F$582,A442,'2.报价结算清单'!$P$7:$P$582)</f>
        <v>0</v>
      </c>
    </row>
    <row r="443" ht="39.15" spans="1:9">
      <c r="A443" s="9" t="s">
        <v>1209</v>
      </c>
      <c r="B443" s="10"/>
      <c r="C443" s="10" t="s">
        <v>894</v>
      </c>
      <c r="D443" s="11" t="s">
        <v>1210</v>
      </c>
      <c r="E443" s="10" t="s">
        <v>359</v>
      </c>
      <c r="F443" s="12">
        <f>VLOOKUP(A443,[1]基准价格!$A:$G,7,0)</f>
        <v>216.67</v>
      </c>
      <c r="G443" s="13">
        <f>SUMIF('2.报价结算清单'!$F$7:$F$582,$A443,'2.报价结算清单'!$L$7:$L$582)</f>
        <v>0</v>
      </c>
      <c r="H443" s="13">
        <f>SUMIF('2.报价结算清单'!$F$7:$F$582,$A443,'2.报价结算清单'!$N$7:$N$582)</f>
        <v>0</v>
      </c>
      <c r="I443" s="15">
        <f>SUMIF('2.报价结算清单'!$F$7:$F$582,A443,'2.报价结算清单'!$P$7:$P$582)</f>
        <v>0</v>
      </c>
    </row>
    <row r="444" ht="39.15" spans="1:9">
      <c r="A444" s="9" t="s">
        <v>1211</v>
      </c>
      <c r="B444" s="10"/>
      <c r="C444" s="10" t="s">
        <v>894</v>
      </c>
      <c r="D444" s="11" t="s">
        <v>1212</v>
      </c>
      <c r="E444" s="10" t="s">
        <v>359</v>
      </c>
      <c r="F444" s="12">
        <f>VLOOKUP(A444,[1]基准价格!$A:$G,7,0)</f>
        <v>293.33</v>
      </c>
      <c r="G444" s="13">
        <f>SUMIF('2.报价结算清单'!$F$7:$F$582,$A444,'2.报价结算清单'!$L$7:$L$582)</f>
        <v>0</v>
      </c>
      <c r="H444" s="13">
        <f>SUMIF('2.报价结算清单'!$F$7:$F$582,$A444,'2.报价结算清单'!$N$7:$N$582)</f>
        <v>0</v>
      </c>
      <c r="I444" s="15">
        <f>SUMIF('2.报价结算清单'!$F$7:$F$582,A444,'2.报价结算清单'!$P$7:$P$582)</f>
        <v>0</v>
      </c>
    </row>
    <row r="445" ht="26.1" spans="1:9">
      <c r="A445" s="9" t="s">
        <v>1213</v>
      </c>
      <c r="B445" s="10"/>
      <c r="C445" s="10" t="s">
        <v>894</v>
      </c>
      <c r="D445" s="11" t="s">
        <v>1214</v>
      </c>
      <c r="E445" s="10" t="s">
        <v>281</v>
      </c>
      <c r="F445" s="12">
        <f>VLOOKUP(A445,[1]基准价格!$A:$G,7,0)</f>
        <v>159</v>
      </c>
      <c r="G445" s="13">
        <f>SUMIF('2.报价结算清单'!$F$7:$F$582,$A445,'2.报价结算清单'!$L$7:$L$582)</f>
        <v>0</v>
      </c>
      <c r="H445" s="13">
        <f>SUMIF('2.报价结算清单'!$F$7:$F$582,$A445,'2.报价结算清单'!$N$7:$N$582)</f>
        <v>0</v>
      </c>
      <c r="I445" s="15">
        <f>SUMIF('2.报价结算清单'!$F$7:$F$582,A445,'2.报价结算清单'!$P$7:$P$582)</f>
        <v>0</v>
      </c>
    </row>
    <row r="446" ht="26.1" spans="1:9">
      <c r="A446" s="9" t="s">
        <v>1215</v>
      </c>
      <c r="B446" s="10"/>
      <c r="C446" s="10" t="s">
        <v>894</v>
      </c>
      <c r="D446" s="11" t="s">
        <v>1216</v>
      </c>
      <c r="E446" s="10" t="s">
        <v>281</v>
      </c>
      <c r="F446" s="12">
        <f>VLOOKUP(A446,[1]基准价格!$A:$G,7,0)</f>
        <v>159</v>
      </c>
      <c r="G446" s="13">
        <f>SUMIF('2.报价结算清单'!$F$7:$F$582,$A446,'2.报价结算清单'!$L$7:$L$582)</f>
        <v>0</v>
      </c>
      <c r="H446" s="13">
        <f>SUMIF('2.报价结算清单'!$F$7:$F$582,$A446,'2.报价结算清单'!$N$7:$N$582)</f>
        <v>0</v>
      </c>
      <c r="I446" s="15">
        <f>SUMIF('2.报价结算清单'!$F$7:$F$582,A446,'2.报价结算清单'!$P$7:$P$582)</f>
        <v>0</v>
      </c>
    </row>
    <row r="447" ht="26.1" spans="1:9">
      <c r="A447" s="9" t="s">
        <v>1217</v>
      </c>
      <c r="B447" s="10"/>
      <c r="C447" s="10" t="s">
        <v>894</v>
      </c>
      <c r="D447" s="11" t="s">
        <v>1218</v>
      </c>
      <c r="E447" s="10" t="s">
        <v>281</v>
      </c>
      <c r="F447" s="12">
        <f>VLOOKUP(A447,[1]基准价格!$A:$G,7,0)</f>
        <v>159</v>
      </c>
      <c r="G447" s="13">
        <f>SUMIF('2.报价结算清单'!$F$7:$F$582,$A447,'2.报价结算清单'!$L$7:$L$582)</f>
        <v>0</v>
      </c>
      <c r="H447" s="13">
        <f>SUMIF('2.报价结算清单'!$F$7:$F$582,$A447,'2.报价结算清单'!$N$7:$N$582)</f>
        <v>0</v>
      </c>
      <c r="I447" s="15">
        <f>SUMIF('2.报价结算清单'!$F$7:$F$582,A447,'2.报价结算清单'!$P$7:$P$582)</f>
        <v>0</v>
      </c>
    </row>
    <row r="448" ht="26.1" spans="1:9">
      <c r="A448" s="9" t="s">
        <v>1219</v>
      </c>
      <c r="B448" s="10"/>
      <c r="C448" s="10" t="s">
        <v>894</v>
      </c>
      <c r="D448" s="11" t="s">
        <v>1220</v>
      </c>
      <c r="E448" s="10" t="s">
        <v>281</v>
      </c>
      <c r="F448" s="12">
        <f>VLOOKUP(A448,[1]基准价格!$A:$G,7,0)</f>
        <v>159</v>
      </c>
      <c r="G448" s="13">
        <f>SUMIF('2.报价结算清单'!$F$7:$F$582,$A448,'2.报价结算清单'!$L$7:$L$582)</f>
        <v>0</v>
      </c>
      <c r="H448" s="13">
        <f>SUMIF('2.报价结算清单'!$F$7:$F$582,$A448,'2.报价结算清单'!$N$7:$N$582)</f>
        <v>0</v>
      </c>
      <c r="I448" s="15">
        <f>SUMIF('2.报价结算清单'!$F$7:$F$582,A448,'2.报价结算清单'!$P$7:$P$582)</f>
        <v>0</v>
      </c>
    </row>
    <row r="449" ht="26.1" spans="1:9">
      <c r="A449" s="9" t="s">
        <v>1221</v>
      </c>
      <c r="B449" s="10"/>
      <c r="C449" s="10" t="s">
        <v>894</v>
      </c>
      <c r="D449" s="11" t="s">
        <v>1222</v>
      </c>
      <c r="E449" s="10" t="s">
        <v>281</v>
      </c>
      <c r="F449" s="12">
        <f>VLOOKUP(A449,[1]基准价格!$A:$G,7,0)</f>
        <v>159</v>
      </c>
      <c r="G449" s="13">
        <f>SUMIF('2.报价结算清单'!$F$7:$F$582,$A449,'2.报价结算清单'!$L$7:$L$582)</f>
        <v>0</v>
      </c>
      <c r="H449" s="13">
        <f>SUMIF('2.报价结算清单'!$F$7:$F$582,$A449,'2.报价结算清单'!$N$7:$N$582)</f>
        <v>0</v>
      </c>
      <c r="I449" s="15">
        <f>SUMIF('2.报价结算清单'!$F$7:$F$582,A449,'2.报价结算清单'!$P$7:$P$582)</f>
        <v>0</v>
      </c>
    </row>
    <row r="450" ht="39.15" spans="1:9">
      <c r="A450" s="9" t="s">
        <v>1223</v>
      </c>
      <c r="B450" s="10"/>
      <c r="C450" s="10" t="s">
        <v>894</v>
      </c>
      <c r="D450" s="11" t="s">
        <v>1224</v>
      </c>
      <c r="E450" s="10" t="s">
        <v>516</v>
      </c>
      <c r="F450" s="12">
        <f>VLOOKUP(A450,[1]基准价格!$A:$G,7,0)</f>
        <v>434.6</v>
      </c>
      <c r="G450" s="13">
        <f>SUMIF('2.报价结算清单'!$F$7:$F$582,$A450,'2.报价结算清单'!$L$7:$L$582)</f>
        <v>0</v>
      </c>
      <c r="H450" s="13">
        <f>SUMIF('2.报价结算清单'!$F$7:$F$582,$A450,'2.报价结算清单'!$N$7:$N$582)</f>
        <v>0</v>
      </c>
      <c r="I450" s="15">
        <f>SUMIF('2.报价结算清单'!$F$7:$F$582,A450,'2.报价结算清单'!$P$7:$P$582)</f>
        <v>0</v>
      </c>
    </row>
    <row r="451" ht="39.15" spans="1:9">
      <c r="A451" s="9" t="s">
        <v>1225</v>
      </c>
      <c r="B451" s="10"/>
      <c r="C451" s="10" t="s">
        <v>894</v>
      </c>
      <c r="D451" s="11" t="s">
        <v>1226</v>
      </c>
      <c r="E451" s="10" t="s">
        <v>516</v>
      </c>
      <c r="F451" s="12">
        <f>VLOOKUP(A451,[1]基准价格!$A:$G,7,0)</f>
        <v>316.67</v>
      </c>
      <c r="G451" s="13">
        <f>SUMIF('2.报价结算清单'!$F$7:$F$582,$A451,'2.报价结算清单'!$L$7:$L$582)</f>
        <v>0</v>
      </c>
      <c r="H451" s="13">
        <f>SUMIF('2.报价结算清单'!$F$7:$F$582,$A451,'2.报价结算清单'!$N$7:$N$582)</f>
        <v>0</v>
      </c>
      <c r="I451" s="15">
        <f>SUMIF('2.报价结算清单'!$F$7:$F$582,A451,'2.报价结算清单'!$P$7:$P$582)</f>
        <v>0</v>
      </c>
    </row>
    <row r="452" ht="39.15" spans="1:9">
      <c r="A452" s="9" t="s">
        <v>1227</v>
      </c>
      <c r="B452" s="10"/>
      <c r="C452" s="10" t="s">
        <v>894</v>
      </c>
      <c r="D452" s="11" t="s">
        <v>1228</v>
      </c>
      <c r="E452" s="10" t="s">
        <v>516</v>
      </c>
      <c r="F452" s="12">
        <f>VLOOKUP(A452,[1]基准价格!$A:$G,7,0)</f>
        <v>212</v>
      </c>
      <c r="G452" s="13">
        <f>SUMIF('2.报价结算清单'!$F$7:$F$582,$A452,'2.报价结算清单'!$L$7:$L$582)</f>
        <v>0</v>
      </c>
      <c r="H452" s="13">
        <f>SUMIF('2.报价结算清单'!$F$7:$F$582,$A452,'2.报价结算清单'!$N$7:$N$582)</f>
        <v>0</v>
      </c>
      <c r="I452" s="15">
        <f>SUMIF('2.报价结算清单'!$F$7:$F$582,A452,'2.报价结算清单'!$P$7:$P$582)</f>
        <v>0</v>
      </c>
    </row>
    <row r="453" ht="39.15" spans="1:9">
      <c r="A453" s="9" t="s">
        <v>1229</v>
      </c>
      <c r="B453" s="10"/>
      <c r="C453" s="10" t="s">
        <v>894</v>
      </c>
      <c r="D453" s="11" t="s">
        <v>1230</v>
      </c>
      <c r="E453" s="10" t="s">
        <v>516</v>
      </c>
      <c r="F453" s="12">
        <f>VLOOKUP(A453,[1]基准价格!$A:$G,7,0)</f>
        <v>180.2</v>
      </c>
      <c r="G453" s="13">
        <f>SUMIF('2.报价结算清单'!$F$7:$F$582,$A453,'2.报价结算清单'!$L$7:$L$582)</f>
        <v>0</v>
      </c>
      <c r="H453" s="13">
        <f>SUMIF('2.报价结算清单'!$F$7:$F$582,$A453,'2.报价结算清单'!$N$7:$N$582)</f>
        <v>0</v>
      </c>
      <c r="I453" s="15">
        <f>SUMIF('2.报价结算清单'!$F$7:$F$582,A453,'2.报价结算清单'!$P$7:$P$582)</f>
        <v>0</v>
      </c>
    </row>
    <row r="454" ht="39.15" spans="1:9">
      <c r="A454" s="9" t="s">
        <v>1231</v>
      </c>
      <c r="B454" s="10"/>
      <c r="C454" s="10" t="s">
        <v>894</v>
      </c>
      <c r="D454" s="11" t="s">
        <v>1232</v>
      </c>
      <c r="E454" s="10" t="s">
        <v>516</v>
      </c>
      <c r="F454" s="12">
        <f>VLOOKUP(A454,[1]基准价格!$A:$G,7,0)</f>
        <v>328.6</v>
      </c>
      <c r="G454" s="13">
        <f>SUMIF('2.报价结算清单'!$F$7:$F$582,$A454,'2.报价结算清单'!$L$7:$L$582)</f>
        <v>0</v>
      </c>
      <c r="H454" s="13">
        <f>SUMIF('2.报价结算清单'!$F$7:$F$582,$A454,'2.报价结算清单'!$N$7:$N$582)</f>
        <v>0</v>
      </c>
      <c r="I454" s="15">
        <f>SUMIF('2.报价结算清单'!$F$7:$F$582,A454,'2.报价结算清单'!$P$7:$P$582)</f>
        <v>0</v>
      </c>
    </row>
    <row r="455" ht="39.15" spans="1:9">
      <c r="A455" s="9" t="s">
        <v>1233</v>
      </c>
      <c r="B455" s="10"/>
      <c r="C455" s="10" t="s">
        <v>894</v>
      </c>
      <c r="D455" s="11" t="s">
        <v>1234</v>
      </c>
      <c r="E455" s="10" t="s">
        <v>635</v>
      </c>
      <c r="F455" s="12">
        <f>VLOOKUP(A455,[1]基准价格!$A:$G,7,0)</f>
        <v>103.88</v>
      </c>
      <c r="G455" s="13">
        <f>SUMIF('2.报价结算清单'!$F$7:$F$582,$A455,'2.报价结算清单'!$L$7:$L$582)</f>
        <v>0</v>
      </c>
      <c r="H455" s="13">
        <f>SUMIF('2.报价结算清单'!$F$7:$F$582,$A455,'2.报价结算清单'!$N$7:$N$582)</f>
        <v>0</v>
      </c>
      <c r="I455" s="15">
        <f>SUMIF('2.报价结算清单'!$F$7:$F$582,A455,'2.报价结算清单'!$P$7:$P$582)</f>
        <v>0</v>
      </c>
    </row>
    <row r="456" ht="26.1" spans="1:9">
      <c r="A456" s="9" t="s">
        <v>1235</v>
      </c>
      <c r="B456" s="10"/>
      <c r="C456" s="10" t="s">
        <v>894</v>
      </c>
      <c r="D456" s="11" t="s">
        <v>1236</v>
      </c>
      <c r="E456" s="10" t="s">
        <v>516</v>
      </c>
      <c r="F456" s="12">
        <f>VLOOKUP(A456,[1]基准价格!$A:$G,7,0)</f>
        <v>265</v>
      </c>
      <c r="G456" s="13">
        <f>SUMIF('2.报价结算清单'!$F$7:$F$582,$A456,'2.报价结算清单'!$L$7:$L$582)</f>
        <v>0</v>
      </c>
      <c r="H456" s="13">
        <f>SUMIF('2.报价结算清单'!$F$7:$F$582,$A456,'2.报价结算清单'!$N$7:$N$582)</f>
        <v>0</v>
      </c>
      <c r="I456" s="15">
        <f>SUMIF('2.报价结算清单'!$F$7:$F$582,A456,'2.报价结算清单'!$P$7:$P$582)</f>
        <v>0</v>
      </c>
    </row>
    <row r="457" ht="13.05" spans="1:9">
      <c r="A457" s="9" t="s">
        <v>1237</v>
      </c>
      <c r="B457" s="10"/>
      <c r="C457" s="10" t="s">
        <v>894</v>
      </c>
      <c r="D457" s="11" t="s">
        <v>1238</v>
      </c>
      <c r="E457" s="10" t="s">
        <v>516</v>
      </c>
      <c r="F457" s="12">
        <f>VLOOKUP(A457,[1]基准价格!$A:$G,7,0)</f>
        <v>477</v>
      </c>
      <c r="G457" s="13">
        <f>SUMIF('2.报价结算清单'!$F$7:$F$582,$A457,'2.报价结算清单'!$L$7:$L$582)</f>
        <v>0</v>
      </c>
      <c r="H457" s="13">
        <f>SUMIF('2.报价结算清单'!$F$7:$F$582,$A457,'2.报价结算清单'!$N$7:$N$582)</f>
        <v>0</v>
      </c>
      <c r="I457" s="15">
        <f>SUMIF('2.报价结算清单'!$F$7:$F$582,A457,'2.报价结算清单'!$P$7:$P$582)</f>
        <v>0</v>
      </c>
    </row>
    <row r="458" ht="13.05" spans="1:9">
      <c r="A458" s="9" t="s">
        <v>1239</v>
      </c>
      <c r="B458" s="10"/>
      <c r="C458" s="10" t="s">
        <v>894</v>
      </c>
      <c r="D458" s="11" t="s">
        <v>1240</v>
      </c>
      <c r="E458" s="10" t="s">
        <v>516</v>
      </c>
      <c r="F458" s="12">
        <f>VLOOKUP(A458,[1]基准价格!$A:$G,7,0)</f>
        <v>1166</v>
      </c>
      <c r="G458" s="13">
        <f>SUMIF('2.报价结算清单'!$F$7:$F$582,$A458,'2.报价结算清单'!$L$7:$L$582)</f>
        <v>0</v>
      </c>
      <c r="H458" s="13">
        <f>SUMIF('2.报价结算清单'!$F$7:$F$582,$A458,'2.报价结算清单'!$N$7:$N$582)</f>
        <v>0</v>
      </c>
      <c r="I458" s="15">
        <f>SUMIF('2.报价结算清单'!$F$7:$F$582,A458,'2.报价结算清单'!$P$7:$P$582)</f>
        <v>0</v>
      </c>
    </row>
    <row r="459" ht="13.05" spans="1:9">
      <c r="A459" s="9" t="s">
        <v>1241</v>
      </c>
      <c r="B459" s="10"/>
      <c r="C459" s="10" t="s">
        <v>894</v>
      </c>
      <c r="D459" s="11" t="s">
        <v>1242</v>
      </c>
      <c r="E459" s="10" t="s">
        <v>516</v>
      </c>
      <c r="F459" s="12">
        <f>VLOOKUP(A459,[1]基准价格!$A:$G,7,0)</f>
        <v>233.2</v>
      </c>
      <c r="G459" s="13">
        <f>SUMIF('2.报价结算清单'!$F$7:$F$582,$A459,'2.报价结算清单'!$L$7:$L$582)</f>
        <v>0</v>
      </c>
      <c r="H459" s="13">
        <f>SUMIF('2.报价结算清单'!$F$7:$F$582,$A459,'2.报价结算清单'!$N$7:$N$582)</f>
        <v>0</v>
      </c>
      <c r="I459" s="15">
        <f>SUMIF('2.报价结算清单'!$F$7:$F$582,A459,'2.报价结算清单'!$P$7:$P$582)</f>
        <v>0</v>
      </c>
    </row>
    <row r="460" ht="13.05" spans="1:9">
      <c r="A460" s="9" t="s">
        <v>1243</v>
      </c>
      <c r="B460" s="10"/>
      <c r="C460" s="10" t="s">
        <v>894</v>
      </c>
      <c r="D460" s="11" t="s">
        <v>1244</v>
      </c>
      <c r="E460" s="10" t="s">
        <v>516</v>
      </c>
      <c r="F460" s="12">
        <f>VLOOKUP(A460,[1]基准价格!$A:$G,7,0)</f>
        <v>530</v>
      </c>
      <c r="G460" s="13">
        <f>SUMIF('2.报价结算清单'!$F$7:$F$582,$A460,'2.报价结算清单'!$L$7:$L$582)</f>
        <v>0</v>
      </c>
      <c r="H460" s="13">
        <f>SUMIF('2.报价结算清单'!$F$7:$F$582,$A460,'2.报价结算清单'!$N$7:$N$582)</f>
        <v>0</v>
      </c>
      <c r="I460" s="15">
        <f>SUMIF('2.报价结算清单'!$F$7:$F$582,A460,'2.报价结算清单'!$P$7:$P$582)</f>
        <v>0</v>
      </c>
    </row>
    <row r="461" ht="13.05" spans="1:9">
      <c r="A461" s="9" t="s">
        <v>1245</v>
      </c>
      <c r="B461" s="10"/>
      <c r="C461" s="10" t="s">
        <v>894</v>
      </c>
      <c r="D461" s="11" t="s">
        <v>1246</v>
      </c>
      <c r="E461" s="10" t="s">
        <v>1247</v>
      </c>
      <c r="F461" s="12">
        <f>VLOOKUP(A461,[1]基准价格!$A:$G,7,0)</f>
        <v>530</v>
      </c>
      <c r="G461" s="13">
        <f>SUMIF('2.报价结算清单'!$F$7:$F$582,$A461,'2.报价结算清单'!$L$7:$L$582)</f>
        <v>0</v>
      </c>
      <c r="H461" s="13">
        <f>SUMIF('2.报价结算清单'!$F$7:$F$582,$A461,'2.报价结算清单'!$N$7:$N$582)</f>
        <v>0</v>
      </c>
      <c r="I461" s="15">
        <f>SUMIF('2.报价结算清单'!$F$7:$F$582,A461,'2.报价结算清单'!$P$7:$P$582)</f>
        <v>0</v>
      </c>
    </row>
    <row r="462" ht="13.05" spans="1:9">
      <c r="A462" s="9" t="s">
        <v>1248</v>
      </c>
      <c r="B462" s="10"/>
      <c r="C462" s="10" t="s">
        <v>894</v>
      </c>
      <c r="D462" s="11" t="s">
        <v>1249</v>
      </c>
      <c r="E462" s="10" t="s">
        <v>1247</v>
      </c>
      <c r="F462" s="12">
        <f>VLOOKUP(A462,[1]基准价格!$A:$G,7,0)</f>
        <v>1908</v>
      </c>
      <c r="G462" s="13">
        <f>SUMIF('2.报价结算清单'!$F$7:$F$582,$A462,'2.报价结算清单'!$L$7:$L$582)</f>
        <v>0</v>
      </c>
      <c r="H462" s="13">
        <f>SUMIF('2.报价结算清单'!$F$7:$F$582,$A462,'2.报价结算清单'!$N$7:$N$582)</f>
        <v>0</v>
      </c>
      <c r="I462" s="15">
        <f>SUMIF('2.报价结算清单'!$F$7:$F$582,A462,'2.报价结算清单'!$P$7:$P$582)</f>
        <v>0</v>
      </c>
    </row>
    <row r="463" ht="13.05" spans="1:9">
      <c r="A463" s="9" t="s">
        <v>1250</v>
      </c>
      <c r="B463" s="10"/>
      <c r="C463" s="10" t="s">
        <v>894</v>
      </c>
      <c r="D463" s="11" t="s">
        <v>1251</v>
      </c>
      <c r="E463" s="10" t="s">
        <v>1247</v>
      </c>
      <c r="F463" s="12">
        <f>VLOOKUP(A463,[1]基准价格!$A:$G,7,0)</f>
        <v>530</v>
      </c>
      <c r="G463" s="13">
        <f>SUMIF('2.报价结算清单'!$F$7:$F$582,$A463,'2.报价结算清单'!$L$7:$L$582)</f>
        <v>0</v>
      </c>
      <c r="H463" s="13">
        <f>SUMIF('2.报价结算清单'!$F$7:$F$582,$A463,'2.报价结算清单'!$N$7:$N$582)</f>
        <v>0</v>
      </c>
      <c r="I463" s="15">
        <f>SUMIF('2.报价结算清单'!$F$7:$F$582,A463,'2.报价结算清单'!$P$7:$P$582)</f>
        <v>0</v>
      </c>
    </row>
    <row r="464" ht="13.05" spans="1:9">
      <c r="A464" s="9" t="s">
        <v>1252</v>
      </c>
      <c r="B464" s="10"/>
      <c r="C464" s="10" t="s">
        <v>894</v>
      </c>
      <c r="D464" s="11" t="s">
        <v>1253</v>
      </c>
      <c r="E464" s="10" t="s">
        <v>1247</v>
      </c>
      <c r="F464" s="12">
        <f>VLOOKUP(A464,[1]基准价格!$A:$G,7,0)</f>
        <v>174.9</v>
      </c>
      <c r="G464" s="13">
        <f>SUMIF('2.报价结算清单'!$F$7:$F$582,$A464,'2.报价结算清单'!$L$7:$L$582)</f>
        <v>0</v>
      </c>
      <c r="H464" s="13">
        <f>SUMIF('2.报价结算清单'!$F$7:$F$582,$A464,'2.报价结算清单'!$N$7:$N$582)</f>
        <v>0</v>
      </c>
      <c r="I464" s="15">
        <f>SUMIF('2.报价结算清单'!$F$7:$F$582,A464,'2.报价结算清单'!$P$7:$P$582)</f>
        <v>0</v>
      </c>
    </row>
    <row r="465" ht="13.05" spans="1:9">
      <c r="A465" s="9" t="s">
        <v>1254</v>
      </c>
      <c r="B465" s="10"/>
      <c r="C465" s="10" t="s">
        <v>894</v>
      </c>
      <c r="D465" s="11" t="s">
        <v>1255</v>
      </c>
      <c r="E465" s="10" t="s">
        <v>1247</v>
      </c>
      <c r="F465" s="12">
        <f>VLOOKUP(A465,[1]基准价格!$A:$G,7,0)</f>
        <v>174.9</v>
      </c>
      <c r="G465" s="13">
        <f>SUMIF('2.报价结算清单'!$F$7:$F$582,$A465,'2.报价结算清单'!$L$7:$L$582)</f>
        <v>0</v>
      </c>
      <c r="H465" s="13">
        <f>SUMIF('2.报价结算清单'!$F$7:$F$582,$A465,'2.报价结算清单'!$N$7:$N$582)</f>
        <v>0</v>
      </c>
      <c r="I465" s="15">
        <f>SUMIF('2.报价结算清单'!$F$7:$F$582,A465,'2.报价结算清单'!$P$7:$P$582)</f>
        <v>0</v>
      </c>
    </row>
    <row r="466" ht="13.05" spans="1:9">
      <c r="A466" s="9" t="s">
        <v>1256</v>
      </c>
      <c r="B466" s="10"/>
      <c r="C466" s="10" t="s">
        <v>894</v>
      </c>
      <c r="D466" s="11" t="s">
        <v>1257</v>
      </c>
      <c r="E466" s="10" t="s">
        <v>1247</v>
      </c>
      <c r="F466" s="12">
        <f>VLOOKUP(A466,[1]基准价格!$A:$G,7,0)</f>
        <v>424</v>
      </c>
      <c r="G466" s="13">
        <f>SUMIF('2.报价结算清单'!$F$7:$F$582,$A466,'2.报价结算清单'!$L$7:$L$582)</f>
        <v>0</v>
      </c>
      <c r="H466" s="13">
        <f>SUMIF('2.报价结算清单'!$F$7:$F$582,$A466,'2.报价结算清单'!$N$7:$N$582)</f>
        <v>0</v>
      </c>
      <c r="I466" s="15">
        <f>SUMIF('2.报价结算清单'!$F$7:$F$582,A466,'2.报价结算清单'!$P$7:$P$582)</f>
        <v>0</v>
      </c>
    </row>
    <row r="467" ht="13.05" spans="1:9">
      <c r="A467" s="9" t="s">
        <v>1258</v>
      </c>
      <c r="B467" s="10"/>
      <c r="C467" s="10" t="s">
        <v>894</v>
      </c>
      <c r="D467" s="11" t="s">
        <v>1259</v>
      </c>
      <c r="E467" s="10" t="s">
        <v>1247</v>
      </c>
      <c r="F467" s="12">
        <f>VLOOKUP(A467,[1]基准价格!$A:$G,7,0)</f>
        <v>477</v>
      </c>
      <c r="G467" s="13">
        <f>SUMIF('2.报价结算清单'!$F$7:$F$582,$A467,'2.报价结算清单'!$L$7:$L$582)</f>
        <v>0</v>
      </c>
      <c r="H467" s="13">
        <f>SUMIF('2.报价结算清单'!$F$7:$F$582,$A467,'2.报价结算清单'!$N$7:$N$582)</f>
        <v>0</v>
      </c>
      <c r="I467" s="15">
        <f>SUMIF('2.报价结算清单'!$F$7:$F$582,A467,'2.报价结算清单'!$P$7:$P$582)</f>
        <v>0</v>
      </c>
    </row>
    <row r="468" ht="13.05" spans="1:9">
      <c r="A468" s="9" t="s">
        <v>1260</v>
      </c>
      <c r="B468" s="10"/>
      <c r="C468" s="10" t="s">
        <v>894</v>
      </c>
      <c r="D468" s="11" t="s">
        <v>1261</v>
      </c>
      <c r="E468" s="10" t="s">
        <v>1247</v>
      </c>
      <c r="F468" s="12">
        <f>VLOOKUP(A468,[1]基准价格!$A:$G,7,0)</f>
        <v>4770</v>
      </c>
      <c r="G468" s="13">
        <f>SUMIF('2.报价结算清单'!$F$7:$F$582,$A468,'2.报价结算清单'!$L$7:$L$582)</f>
        <v>0</v>
      </c>
      <c r="H468" s="13">
        <f>SUMIF('2.报价结算清单'!$F$7:$F$582,$A468,'2.报价结算清单'!$N$7:$N$582)</f>
        <v>0</v>
      </c>
      <c r="I468" s="15">
        <f>SUMIF('2.报价结算清单'!$F$7:$F$582,A468,'2.报价结算清单'!$P$7:$P$582)</f>
        <v>0</v>
      </c>
    </row>
    <row r="469" ht="13.05" spans="1:9">
      <c r="A469" s="9" t="s">
        <v>1262</v>
      </c>
      <c r="B469" s="10"/>
      <c r="C469" s="10" t="s">
        <v>894</v>
      </c>
      <c r="D469" s="11" t="s">
        <v>1263</v>
      </c>
      <c r="E469" s="10" t="s">
        <v>1247</v>
      </c>
      <c r="F469" s="12">
        <f>VLOOKUP(A469,[1]基准价格!$A:$G,7,0)</f>
        <v>1908</v>
      </c>
      <c r="G469" s="13">
        <f>SUMIF('2.报价结算清单'!$F$7:$F$582,$A469,'2.报价结算清单'!$L$7:$L$582)</f>
        <v>0</v>
      </c>
      <c r="H469" s="13">
        <f>SUMIF('2.报价结算清单'!$F$7:$F$582,$A469,'2.报价结算清单'!$N$7:$N$582)</f>
        <v>0</v>
      </c>
      <c r="I469" s="15">
        <f>SUMIF('2.报价结算清单'!$F$7:$F$582,A469,'2.报价结算清单'!$P$7:$P$582)</f>
        <v>0</v>
      </c>
    </row>
    <row r="470" ht="26.1" spans="1:9">
      <c r="A470" s="9" t="s">
        <v>1264</v>
      </c>
      <c r="B470" s="10"/>
      <c r="C470" s="10" t="s">
        <v>894</v>
      </c>
      <c r="D470" s="11" t="s">
        <v>1265</v>
      </c>
      <c r="E470" s="10" t="s">
        <v>1266</v>
      </c>
      <c r="F470" s="12">
        <f>VLOOKUP(A470,[1]基准价格!$A:$G,7,0)</f>
        <v>4028</v>
      </c>
      <c r="G470" s="13">
        <f>SUMIF('2.报价结算清单'!$F$7:$F$582,$A470,'2.报价结算清单'!$L$7:$L$582)</f>
        <v>0</v>
      </c>
      <c r="H470" s="13">
        <f>SUMIF('2.报价结算清单'!$F$7:$F$582,$A470,'2.报价结算清单'!$N$7:$N$582)</f>
        <v>0</v>
      </c>
      <c r="I470" s="15">
        <f>SUMIF('2.报价结算清单'!$F$7:$F$582,A470,'2.报价结算清单'!$P$7:$P$582)</f>
        <v>0</v>
      </c>
    </row>
    <row r="471" ht="26.1" spans="1:9">
      <c r="A471" s="9" t="s">
        <v>1267</v>
      </c>
      <c r="B471" s="10"/>
      <c r="C471" s="10" t="s">
        <v>894</v>
      </c>
      <c r="D471" s="11" t="s">
        <v>1268</v>
      </c>
      <c r="E471" s="10" t="s">
        <v>1266</v>
      </c>
      <c r="F471" s="12">
        <f>VLOOKUP(A471,[1]基准价格!$A:$G,7,0)</f>
        <v>4500</v>
      </c>
      <c r="G471" s="13">
        <f>SUMIF('2.报价结算清单'!$F$7:$F$582,$A471,'2.报价结算清单'!$L$7:$L$582)</f>
        <v>0</v>
      </c>
      <c r="H471" s="13">
        <f>SUMIF('2.报价结算清单'!$F$7:$F$582,$A471,'2.报价结算清单'!$N$7:$N$582)</f>
        <v>0</v>
      </c>
      <c r="I471" s="15">
        <f>SUMIF('2.报价结算清单'!$F$7:$F$582,A471,'2.报价结算清单'!$P$7:$P$582)</f>
        <v>0</v>
      </c>
    </row>
    <row r="472" ht="26.1" spans="1:9">
      <c r="A472" s="9" t="s">
        <v>1269</v>
      </c>
      <c r="B472" s="10"/>
      <c r="C472" s="10" t="s">
        <v>894</v>
      </c>
      <c r="D472" s="11" t="s">
        <v>1270</v>
      </c>
      <c r="E472" s="10" t="s">
        <v>1266</v>
      </c>
      <c r="F472" s="12">
        <f>VLOOKUP(A472,[1]基准价格!$A:$G,7,0)</f>
        <v>6000</v>
      </c>
      <c r="G472" s="13">
        <f>SUMIF('2.报价结算清单'!$F$7:$F$582,$A472,'2.报价结算清单'!$L$7:$L$582)</f>
        <v>0</v>
      </c>
      <c r="H472" s="13">
        <f>SUMIF('2.报价结算清单'!$F$7:$F$582,$A472,'2.报价结算清单'!$N$7:$N$582)</f>
        <v>0</v>
      </c>
      <c r="I472" s="15">
        <f>SUMIF('2.报价结算清单'!$F$7:$F$582,A472,'2.报价结算清单'!$P$7:$P$582)</f>
        <v>0</v>
      </c>
    </row>
    <row r="473" ht="26.1" spans="1:9">
      <c r="A473" s="9" t="s">
        <v>1271</v>
      </c>
      <c r="B473" s="10"/>
      <c r="C473" s="10" t="s">
        <v>894</v>
      </c>
      <c r="D473" s="11" t="s">
        <v>1272</v>
      </c>
      <c r="E473" s="10" t="s">
        <v>1247</v>
      </c>
      <c r="F473" s="12">
        <f>VLOOKUP(A473,[1]基准价格!$A:$G,7,0)</f>
        <v>3180</v>
      </c>
      <c r="G473" s="13">
        <f>SUMIF('2.报价结算清单'!$F$7:$F$582,$A473,'2.报价结算清单'!$L$7:$L$582)</f>
        <v>0</v>
      </c>
      <c r="H473" s="13">
        <f>SUMIF('2.报价结算清单'!$F$7:$F$582,$A473,'2.报价结算清单'!$N$7:$N$582)</f>
        <v>0</v>
      </c>
      <c r="I473" s="15">
        <f>SUMIF('2.报价结算清单'!$F$7:$F$582,A473,'2.报价结算清单'!$P$7:$P$582)</f>
        <v>0</v>
      </c>
    </row>
    <row r="474" ht="26.1" spans="1:9">
      <c r="A474" s="9" t="s">
        <v>1273</v>
      </c>
      <c r="B474" s="10"/>
      <c r="C474" s="10" t="s">
        <v>894</v>
      </c>
      <c r="D474" s="11" t="s">
        <v>1274</v>
      </c>
      <c r="E474" s="10" t="s">
        <v>1247</v>
      </c>
      <c r="F474" s="12">
        <f>VLOOKUP(A474,[1]基准价格!$A:$G,7,0)</f>
        <v>4750</v>
      </c>
      <c r="G474" s="13">
        <f>SUMIF('2.报价结算清单'!$F$7:$F$582,$A474,'2.报价结算清单'!$L$7:$L$582)</f>
        <v>0</v>
      </c>
      <c r="H474" s="13">
        <f>SUMIF('2.报价结算清单'!$F$7:$F$582,$A474,'2.报价结算清单'!$N$7:$N$582)</f>
        <v>0</v>
      </c>
      <c r="I474" s="15">
        <f>SUMIF('2.报价结算清单'!$F$7:$F$582,A474,'2.报价结算清单'!$P$7:$P$582)</f>
        <v>0</v>
      </c>
    </row>
    <row r="475" ht="13.05" spans="1:9">
      <c r="A475" s="9" t="s">
        <v>1275</v>
      </c>
      <c r="B475" s="10"/>
      <c r="C475" s="10" t="s">
        <v>894</v>
      </c>
      <c r="D475" s="11" t="s">
        <v>1276</v>
      </c>
      <c r="E475" s="10" t="s">
        <v>1247</v>
      </c>
      <c r="F475" s="12">
        <f>VLOOKUP(A475,[1]基准价格!$A:$G,7,0)</f>
        <v>153.7</v>
      </c>
      <c r="G475" s="13">
        <f>SUMIF('2.报价结算清单'!$F$7:$F$582,$A475,'2.报价结算清单'!$L$7:$L$582)</f>
        <v>0</v>
      </c>
      <c r="H475" s="13">
        <f>SUMIF('2.报价结算清单'!$F$7:$F$582,$A475,'2.报价结算清单'!$N$7:$N$582)</f>
        <v>0</v>
      </c>
      <c r="I475" s="15">
        <f>SUMIF('2.报价结算清单'!$F$7:$F$582,A475,'2.报价结算清单'!$P$7:$P$582)</f>
        <v>0</v>
      </c>
    </row>
    <row r="476" ht="26.1" spans="1:9">
      <c r="A476" s="9" t="s">
        <v>1277</v>
      </c>
      <c r="B476" s="10"/>
      <c r="C476" s="10" t="s">
        <v>894</v>
      </c>
      <c r="D476" s="11" t="s">
        <v>1278</v>
      </c>
      <c r="E476" s="10" t="s">
        <v>1247</v>
      </c>
      <c r="F476" s="12">
        <f>VLOOKUP(A476,[1]基准价格!$A:$G,7,0)</f>
        <v>700</v>
      </c>
      <c r="G476" s="13">
        <f>SUMIF('2.报价结算清单'!$F$7:$F$582,$A476,'2.报价结算清单'!$L$7:$L$582)</f>
        <v>0</v>
      </c>
      <c r="H476" s="13">
        <f>SUMIF('2.报价结算清单'!$F$7:$F$582,$A476,'2.报价结算清单'!$N$7:$N$582)</f>
        <v>0</v>
      </c>
      <c r="I476" s="15">
        <f>SUMIF('2.报价结算清单'!$F$7:$F$582,A476,'2.报价结算清单'!$P$7:$P$582)</f>
        <v>0</v>
      </c>
    </row>
    <row r="477" ht="13.05" spans="1:9">
      <c r="A477" s="9" t="s">
        <v>1279</v>
      </c>
      <c r="B477" s="10"/>
      <c r="C477" s="10" t="s">
        <v>894</v>
      </c>
      <c r="D477" s="11" t="s">
        <v>1280</v>
      </c>
      <c r="E477" s="10" t="s">
        <v>1247</v>
      </c>
      <c r="F477" s="12">
        <f>VLOOKUP(A477,[1]基准价格!$A:$G,7,0)</f>
        <v>318</v>
      </c>
      <c r="G477" s="13">
        <f>SUMIF('2.报价结算清单'!$F$7:$F$582,$A477,'2.报价结算清单'!$L$7:$L$582)</f>
        <v>0</v>
      </c>
      <c r="H477" s="13">
        <f>SUMIF('2.报价结算清单'!$F$7:$F$582,$A477,'2.报价结算清单'!$N$7:$N$582)</f>
        <v>0</v>
      </c>
      <c r="I477" s="15">
        <f>SUMIF('2.报价结算清单'!$F$7:$F$582,A477,'2.报价结算清单'!$P$7:$P$582)</f>
        <v>0</v>
      </c>
    </row>
    <row r="478" ht="13.05" spans="1:9">
      <c r="A478" s="9" t="s">
        <v>1281</v>
      </c>
      <c r="B478" s="10"/>
      <c r="C478" s="10" t="s">
        <v>894</v>
      </c>
      <c r="D478" s="11" t="s">
        <v>1282</v>
      </c>
      <c r="E478" s="10" t="s">
        <v>1247</v>
      </c>
      <c r="F478" s="12">
        <f>VLOOKUP(A478,[1]基准价格!$A:$G,7,0)</f>
        <v>1590</v>
      </c>
      <c r="G478" s="13">
        <f>SUMIF('2.报价结算清单'!$F$7:$F$582,$A478,'2.报价结算清单'!$L$7:$L$582)</f>
        <v>0</v>
      </c>
      <c r="H478" s="13">
        <f>SUMIF('2.报价结算清单'!$F$7:$F$582,$A478,'2.报价结算清单'!$N$7:$N$582)</f>
        <v>0</v>
      </c>
      <c r="I478" s="15">
        <f>SUMIF('2.报价结算清单'!$F$7:$F$582,A478,'2.报价结算清单'!$P$7:$P$582)</f>
        <v>0</v>
      </c>
    </row>
    <row r="479" ht="13.05" spans="1:9">
      <c r="A479" s="9" t="s">
        <v>1283</v>
      </c>
      <c r="B479" s="10"/>
      <c r="C479" s="10" t="s">
        <v>894</v>
      </c>
      <c r="D479" s="11" t="s">
        <v>1284</v>
      </c>
      <c r="E479" s="10" t="s">
        <v>1033</v>
      </c>
      <c r="F479" s="12">
        <f>VLOOKUP(A479,[1]基准价格!$A:$G,7,0)</f>
        <v>0.11</v>
      </c>
      <c r="G479" s="13">
        <f>SUMIF('2.报价结算清单'!$F$7:$F$582,$A479,'2.报价结算清单'!$L$7:$L$582)</f>
        <v>0</v>
      </c>
      <c r="H479" s="13">
        <f>SUMIF('2.报价结算清单'!$F$7:$F$582,$A479,'2.报价结算清单'!$N$7:$N$582)</f>
        <v>0</v>
      </c>
      <c r="I479" s="15">
        <f>SUMIF('2.报价结算清单'!$F$7:$F$582,A479,'2.报价结算清单'!$P$7:$P$582)</f>
        <v>0</v>
      </c>
    </row>
    <row r="480" ht="26.1" spans="1:9">
      <c r="A480" s="9" t="s">
        <v>1285</v>
      </c>
      <c r="B480" s="10"/>
      <c r="C480" s="10" t="s">
        <v>206</v>
      </c>
      <c r="D480" s="11" t="s">
        <v>1286</v>
      </c>
      <c r="E480" s="10" t="s">
        <v>1287</v>
      </c>
      <c r="F480" s="12">
        <f>VLOOKUP(A480,[1]基准价格!$A:$G,7,0)</f>
        <v>416.67</v>
      </c>
      <c r="G480" s="13">
        <f>SUMIF('2.报价结算清单'!$F$7:$F$582,$A480,'2.报价结算清单'!$L$7:$L$582)</f>
        <v>0</v>
      </c>
      <c r="H480" s="13">
        <f>SUMIF('2.报价结算清单'!$F$7:$F$582,$A480,'2.报价结算清单'!$N$7:$N$582)</f>
        <v>0</v>
      </c>
      <c r="I480" s="15">
        <f>SUMIF('2.报价结算清单'!$F$7:$F$582,A480,'2.报价结算清单'!$P$7:$P$582)</f>
        <v>0</v>
      </c>
    </row>
    <row r="481" ht="26.1" spans="1:9">
      <c r="A481" s="9" t="s">
        <v>1288</v>
      </c>
      <c r="B481" s="10"/>
      <c r="C481" s="10" t="s">
        <v>206</v>
      </c>
      <c r="D481" s="11" t="s">
        <v>1289</v>
      </c>
      <c r="E481" s="10" t="s">
        <v>1287</v>
      </c>
      <c r="F481" s="12">
        <f>VLOOKUP(A481,[1]基准价格!$A:$G,7,0)</f>
        <v>1060</v>
      </c>
      <c r="G481" s="13">
        <f>SUMIF('2.报价结算清单'!$F$7:$F$582,$A481,'2.报价结算清单'!$L$7:$L$582)</f>
        <v>0</v>
      </c>
      <c r="H481" s="13">
        <f>SUMIF('2.报价结算清单'!$F$7:$F$582,$A481,'2.报价结算清单'!$N$7:$N$582)</f>
        <v>0</v>
      </c>
      <c r="I481" s="15">
        <f>SUMIF('2.报价结算清单'!$F$7:$F$582,A481,'2.报价结算清单'!$P$7:$P$582)</f>
        <v>0</v>
      </c>
    </row>
    <row r="482" ht="26.1" spans="1:9">
      <c r="A482" s="9" t="s">
        <v>1290</v>
      </c>
      <c r="B482" s="10"/>
      <c r="C482" s="10" t="s">
        <v>206</v>
      </c>
      <c r="D482" s="11" t="s">
        <v>1291</v>
      </c>
      <c r="E482" s="10" t="s">
        <v>1287</v>
      </c>
      <c r="F482" s="12">
        <f>VLOOKUP(A482,[1]基准价格!$A:$G,7,0)</f>
        <v>516.67</v>
      </c>
      <c r="G482" s="13">
        <f>SUMIF('2.报价结算清单'!$F$7:$F$582,$A482,'2.报价结算清单'!$L$7:$L$582)</f>
        <v>0</v>
      </c>
      <c r="H482" s="13">
        <f>SUMIF('2.报价结算清单'!$F$7:$F$582,$A482,'2.报价结算清单'!$N$7:$N$582)</f>
        <v>0</v>
      </c>
      <c r="I482" s="15">
        <f>SUMIF('2.报价结算清单'!$F$7:$F$582,A482,'2.报价结算清单'!$P$7:$P$582)</f>
        <v>0</v>
      </c>
    </row>
    <row r="483" ht="26.1" spans="1:9">
      <c r="A483" s="9" t="s">
        <v>1292</v>
      </c>
      <c r="B483" s="10"/>
      <c r="C483" s="10" t="s">
        <v>206</v>
      </c>
      <c r="D483" s="11" t="s">
        <v>1293</v>
      </c>
      <c r="E483" s="10" t="s">
        <v>1287</v>
      </c>
      <c r="F483" s="12">
        <f>VLOOKUP(A483,[1]基准价格!$A:$G,7,0)</f>
        <v>1484</v>
      </c>
      <c r="G483" s="13">
        <f>SUMIF('2.报价结算清单'!$F$7:$F$582,$A483,'2.报价结算清单'!$L$7:$L$582)</f>
        <v>0</v>
      </c>
      <c r="H483" s="13">
        <f>SUMIF('2.报价结算清单'!$F$7:$F$582,$A483,'2.报价结算清单'!$N$7:$N$582)</f>
        <v>0</v>
      </c>
      <c r="I483" s="15">
        <f>SUMIF('2.报价结算清单'!$F$7:$F$582,A483,'2.报价结算清单'!$P$7:$P$582)</f>
        <v>0</v>
      </c>
    </row>
    <row r="484" ht="26.1" spans="1:9">
      <c r="A484" s="9" t="s">
        <v>1294</v>
      </c>
      <c r="B484" s="10"/>
      <c r="C484" s="10" t="s">
        <v>206</v>
      </c>
      <c r="D484" s="11" t="s">
        <v>1295</v>
      </c>
      <c r="E484" s="10" t="s">
        <v>1296</v>
      </c>
      <c r="F484" s="12">
        <f>VLOOKUP(A484,[1]基准价格!$A:$G,7,0)</f>
        <v>260</v>
      </c>
      <c r="G484" s="13">
        <f>SUMIF('2.报价结算清单'!$F$7:$F$582,$A484,'2.报价结算清单'!$L$7:$L$582)</f>
        <v>0</v>
      </c>
      <c r="H484" s="13">
        <f>SUMIF('2.报价结算清单'!$F$7:$F$582,$A484,'2.报价结算清单'!$N$7:$N$582)</f>
        <v>0</v>
      </c>
      <c r="I484" s="15">
        <f>SUMIF('2.报价结算清单'!$F$7:$F$582,A484,'2.报价结算清单'!$P$7:$P$582)</f>
        <v>0</v>
      </c>
    </row>
    <row r="485" ht="26.1" spans="1:9">
      <c r="A485" s="9" t="s">
        <v>1297</v>
      </c>
      <c r="B485" s="10"/>
      <c r="C485" s="10" t="s">
        <v>206</v>
      </c>
      <c r="D485" s="11" t="s">
        <v>1298</v>
      </c>
      <c r="E485" s="10" t="s">
        <v>1033</v>
      </c>
      <c r="F485" s="12">
        <f>VLOOKUP(A485,[1]基准价格!$A:$G,7,0)</f>
        <v>2400</v>
      </c>
      <c r="G485" s="13">
        <f>SUMIF('2.报价结算清单'!$F$7:$F$582,$A485,'2.报价结算清单'!$L$7:$L$582)</f>
        <v>0</v>
      </c>
      <c r="H485" s="13">
        <f>SUMIF('2.报价结算清单'!$F$7:$F$582,$A485,'2.报价结算清单'!$N$7:$N$582)</f>
        <v>0</v>
      </c>
      <c r="I485" s="15">
        <f>SUMIF('2.报价结算清单'!$F$7:$F$582,A485,'2.报价结算清单'!$P$7:$P$582)</f>
        <v>0</v>
      </c>
    </row>
    <row r="486" ht="26.1" spans="1:9">
      <c r="A486" s="9" t="s">
        <v>1299</v>
      </c>
      <c r="B486" s="10"/>
      <c r="C486" s="10" t="s">
        <v>206</v>
      </c>
      <c r="D486" s="11" t="s">
        <v>1300</v>
      </c>
      <c r="E486" s="10" t="s">
        <v>1033</v>
      </c>
      <c r="F486" s="12">
        <f>VLOOKUP(A486,[1]基准价格!$A:$G,7,0)</f>
        <v>3180</v>
      </c>
      <c r="G486" s="13">
        <f>SUMIF('2.报价结算清单'!$F$7:$F$582,$A486,'2.报价结算清单'!$L$7:$L$582)</f>
        <v>0</v>
      </c>
      <c r="H486" s="13">
        <f>SUMIF('2.报价结算清单'!$F$7:$F$582,$A486,'2.报价结算清单'!$N$7:$N$582)</f>
        <v>0</v>
      </c>
      <c r="I486" s="15">
        <f>SUMIF('2.报价结算清单'!$F$7:$F$582,A486,'2.报价结算清单'!$P$7:$P$582)</f>
        <v>0</v>
      </c>
    </row>
    <row r="487" ht="26.1" spans="1:9">
      <c r="A487" s="9" t="s">
        <v>1301</v>
      </c>
      <c r="B487" s="10"/>
      <c r="C487" s="10" t="s">
        <v>206</v>
      </c>
      <c r="D487" s="11" t="s">
        <v>1302</v>
      </c>
      <c r="E487" s="10" t="s">
        <v>1287</v>
      </c>
      <c r="F487" s="12">
        <f>VLOOKUP(A487,[1]基准价格!$A:$G,7,0)</f>
        <v>750</v>
      </c>
      <c r="G487" s="13">
        <f>SUMIF('2.报价结算清单'!$F$7:$F$582,$A487,'2.报价结算清单'!$L$7:$L$582)</f>
        <v>0</v>
      </c>
      <c r="H487" s="13">
        <f>SUMIF('2.报价结算清单'!$F$7:$F$582,$A487,'2.报价结算清单'!$N$7:$N$582)</f>
        <v>0</v>
      </c>
      <c r="I487" s="15">
        <f>SUMIF('2.报价结算清单'!$F$7:$F$582,A487,'2.报价结算清单'!$P$7:$P$582)</f>
        <v>0</v>
      </c>
    </row>
    <row r="488" ht="13.05" spans="1:9">
      <c r="A488" s="9" t="s">
        <v>1303</v>
      </c>
      <c r="B488" s="10"/>
      <c r="C488" s="10" t="s">
        <v>206</v>
      </c>
      <c r="D488" s="11" t="s">
        <v>1304</v>
      </c>
      <c r="E488" s="10" t="s">
        <v>1287</v>
      </c>
      <c r="F488" s="12">
        <f>VLOOKUP(A488,[1]基准价格!$A:$G,7,0)</f>
        <v>2968</v>
      </c>
      <c r="G488" s="13">
        <f>SUMIF('2.报价结算清单'!$F$7:$F$582,$A488,'2.报价结算清单'!$L$7:$L$582)</f>
        <v>0</v>
      </c>
      <c r="H488" s="13">
        <f>SUMIF('2.报价结算清单'!$F$7:$F$582,$A488,'2.报价结算清单'!$N$7:$N$582)</f>
        <v>0</v>
      </c>
      <c r="I488" s="15">
        <f>SUMIF('2.报价结算清单'!$F$7:$F$582,A488,'2.报价结算清单'!$P$7:$P$582)</f>
        <v>0</v>
      </c>
    </row>
    <row r="489" ht="26.1" spans="1:9">
      <c r="A489" s="9" t="s">
        <v>1305</v>
      </c>
      <c r="B489" s="10"/>
      <c r="C489" s="10" t="s">
        <v>206</v>
      </c>
      <c r="D489" s="11" t="s">
        <v>1306</v>
      </c>
      <c r="E489" s="10" t="s">
        <v>1287</v>
      </c>
      <c r="F489" s="12">
        <f>VLOOKUP(A489,[1]基准价格!$A:$G,7,0)</f>
        <v>3561.6</v>
      </c>
      <c r="G489" s="13">
        <f>SUMIF('2.报价结算清单'!$F$7:$F$582,$A489,'2.报价结算清单'!$L$7:$L$582)</f>
        <v>0</v>
      </c>
      <c r="H489" s="13">
        <f>SUMIF('2.报价结算清单'!$F$7:$F$582,$A489,'2.报价结算清单'!$N$7:$N$582)</f>
        <v>0</v>
      </c>
      <c r="I489" s="15">
        <f>SUMIF('2.报价结算清单'!$F$7:$F$582,A489,'2.报价结算清单'!$P$7:$P$582)</f>
        <v>0</v>
      </c>
    </row>
    <row r="490" ht="39.15" spans="1:9">
      <c r="A490" s="9" t="s">
        <v>1307</v>
      </c>
      <c r="B490" s="10"/>
      <c r="C490" s="10" t="s">
        <v>206</v>
      </c>
      <c r="D490" s="11" t="s">
        <v>1308</v>
      </c>
      <c r="E490" s="10" t="s">
        <v>252</v>
      </c>
      <c r="F490" s="12">
        <f>VLOOKUP(A490,[1]基准价格!$A:$G,7,0)</f>
        <v>2200</v>
      </c>
      <c r="G490" s="13">
        <f>SUMIF('2.报价结算清单'!$F$7:$F$582,$A490,'2.报价结算清单'!$L$7:$L$582)</f>
        <v>0</v>
      </c>
      <c r="H490" s="13">
        <f>SUMIF('2.报价结算清单'!$F$7:$F$582,$A490,'2.报价结算清单'!$N$7:$N$582)</f>
        <v>0</v>
      </c>
      <c r="I490" s="15">
        <f>SUMIF('2.报价结算清单'!$F$7:$F$582,A490,'2.报价结算清单'!$P$7:$P$582)</f>
        <v>0</v>
      </c>
    </row>
    <row r="491" ht="26.1" spans="1:9">
      <c r="A491" s="9" t="s">
        <v>1309</v>
      </c>
      <c r="B491" s="10"/>
      <c r="C491" s="10" t="s">
        <v>206</v>
      </c>
      <c r="D491" s="11" t="s">
        <v>1310</v>
      </c>
      <c r="E491" s="10" t="s">
        <v>252</v>
      </c>
      <c r="F491" s="12">
        <f>VLOOKUP(A491,[1]基准价格!$A:$G,7,0)</f>
        <v>2066.67</v>
      </c>
      <c r="G491" s="13">
        <f>SUMIF('2.报价结算清单'!$F$7:$F$582,$A491,'2.报价结算清单'!$L$7:$L$582)</f>
        <v>0</v>
      </c>
      <c r="H491" s="13">
        <f>SUMIF('2.报价结算清单'!$F$7:$F$582,$A491,'2.报价结算清单'!$N$7:$N$582)</f>
        <v>0</v>
      </c>
      <c r="I491" s="15">
        <f>SUMIF('2.报价结算清单'!$F$7:$F$582,A491,'2.报价结算清单'!$P$7:$P$582)</f>
        <v>0</v>
      </c>
    </row>
    <row r="492" ht="39.15" spans="1:9">
      <c r="A492" s="9" t="s">
        <v>1311</v>
      </c>
      <c r="B492" s="10"/>
      <c r="C492" s="10" t="s">
        <v>206</v>
      </c>
      <c r="D492" s="11" t="s">
        <v>1312</v>
      </c>
      <c r="E492" s="10" t="s">
        <v>252</v>
      </c>
      <c r="F492" s="12">
        <f>VLOOKUP(A492,[1]基准价格!$A:$G,7,0)</f>
        <v>2438</v>
      </c>
      <c r="G492" s="13">
        <f>SUMIF('2.报价结算清单'!$F$7:$F$582,$A492,'2.报价结算清单'!$L$7:$L$582)</f>
        <v>0</v>
      </c>
      <c r="H492" s="13">
        <f>SUMIF('2.报价结算清单'!$F$7:$F$582,$A492,'2.报价结算清单'!$N$7:$N$582)</f>
        <v>0</v>
      </c>
      <c r="I492" s="15">
        <f>SUMIF('2.报价结算清单'!$F$7:$F$582,A492,'2.报价结算清单'!$P$7:$P$582)</f>
        <v>0</v>
      </c>
    </row>
    <row r="493" ht="26.1" spans="1:9">
      <c r="A493" s="9" t="s">
        <v>1313</v>
      </c>
      <c r="B493" s="10"/>
      <c r="C493" s="10" t="s">
        <v>206</v>
      </c>
      <c r="D493" s="11" t="s">
        <v>1314</v>
      </c>
      <c r="E493" s="10" t="s">
        <v>252</v>
      </c>
      <c r="F493" s="12">
        <f>VLOOKUP(A493,[1]基准价格!$A:$G,7,0)</f>
        <v>3498</v>
      </c>
      <c r="G493" s="13">
        <f>SUMIF('2.报价结算清单'!$F$7:$F$582,$A493,'2.报价结算清单'!$L$7:$L$582)</f>
        <v>0</v>
      </c>
      <c r="H493" s="13">
        <f>SUMIF('2.报价结算清单'!$F$7:$F$582,$A493,'2.报价结算清单'!$N$7:$N$582)</f>
        <v>0</v>
      </c>
      <c r="I493" s="15">
        <f>SUMIF('2.报价结算清单'!$F$7:$F$582,A493,'2.报价结算清单'!$P$7:$P$582)</f>
        <v>0</v>
      </c>
    </row>
    <row r="494" ht="26.1" spans="1:9">
      <c r="A494" s="9" t="s">
        <v>1315</v>
      </c>
      <c r="B494" s="10"/>
      <c r="C494" s="10" t="s">
        <v>206</v>
      </c>
      <c r="D494" s="11" t="s">
        <v>1316</v>
      </c>
      <c r="E494" s="10" t="s">
        <v>252</v>
      </c>
      <c r="F494" s="12">
        <f>VLOOKUP(A494,[1]基准价格!$A:$G,7,0)</f>
        <v>1500</v>
      </c>
      <c r="G494" s="13">
        <f>SUMIF('2.报价结算清单'!$F$7:$F$582,$A494,'2.报价结算清单'!$L$7:$L$582)</f>
        <v>0</v>
      </c>
      <c r="H494" s="13">
        <f>SUMIF('2.报价结算清单'!$F$7:$F$582,$A494,'2.报价结算清单'!$N$7:$N$582)</f>
        <v>0</v>
      </c>
      <c r="I494" s="15">
        <f>SUMIF('2.报价结算清单'!$F$7:$F$582,A494,'2.报价结算清单'!$P$7:$P$582)</f>
        <v>0</v>
      </c>
    </row>
    <row r="495" ht="39.15" spans="1:9">
      <c r="A495" s="9" t="s">
        <v>1317</v>
      </c>
      <c r="B495" s="10"/>
      <c r="C495" s="10" t="s">
        <v>206</v>
      </c>
      <c r="D495" s="11" t="s">
        <v>1318</v>
      </c>
      <c r="E495" s="10" t="s">
        <v>252</v>
      </c>
      <c r="F495" s="12">
        <f>VLOOKUP(A495,[1]基准价格!$A:$G,7,0)</f>
        <v>3498.33</v>
      </c>
      <c r="G495" s="13">
        <f>SUMIF('2.报价结算清单'!$F$7:$F$582,$A495,'2.报价结算清单'!$L$7:$L$582)</f>
        <v>0</v>
      </c>
      <c r="H495" s="13">
        <f>SUMIF('2.报价结算清单'!$F$7:$F$582,$A495,'2.报价结算清单'!$N$7:$N$582)</f>
        <v>0</v>
      </c>
      <c r="I495" s="15">
        <f>SUMIF('2.报价结算清单'!$F$7:$F$582,A495,'2.报价结算清单'!$P$7:$P$582)</f>
        <v>0</v>
      </c>
    </row>
    <row r="496" ht="26.1" spans="1:9">
      <c r="A496" s="9" t="s">
        <v>1319</v>
      </c>
      <c r="B496" s="10"/>
      <c r="C496" s="10" t="s">
        <v>206</v>
      </c>
      <c r="D496" s="11" t="s">
        <v>1320</v>
      </c>
      <c r="E496" s="10" t="s">
        <v>1321</v>
      </c>
      <c r="F496" s="12">
        <f>VLOOKUP(A496,[1]基准价格!$A:$G,7,0)</f>
        <v>3500</v>
      </c>
      <c r="G496" s="13">
        <f>SUMIF('2.报价结算清单'!$F$7:$F$582,$A496,'2.报价结算清单'!$L$7:$L$582)</f>
        <v>0</v>
      </c>
      <c r="H496" s="13">
        <f>SUMIF('2.报价结算清单'!$F$7:$F$582,$A496,'2.报价结算清单'!$N$7:$N$582)</f>
        <v>0</v>
      </c>
      <c r="I496" s="15">
        <f>SUMIF('2.报价结算清单'!$F$7:$F$582,A496,'2.报价结算清单'!$P$7:$P$582)</f>
        <v>0</v>
      </c>
    </row>
    <row r="497" ht="26.1" spans="1:9">
      <c r="A497" s="9" t="s">
        <v>1322</v>
      </c>
      <c r="B497" s="10"/>
      <c r="C497" s="10" t="s">
        <v>206</v>
      </c>
      <c r="D497" s="11" t="s">
        <v>1323</v>
      </c>
      <c r="E497" s="10" t="s">
        <v>252</v>
      </c>
      <c r="F497" s="12">
        <f>VLOOKUP(A497,[1]基准价格!$A:$G,7,0)</f>
        <v>604.2</v>
      </c>
      <c r="G497" s="13">
        <f>SUMIF('2.报价结算清单'!$F$7:$F$582,$A497,'2.报价结算清单'!$L$7:$L$582)</f>
        <v>0</v>
      </c>
      <c r="H497" s="13">
        <f>SUMIF('2.报价结算清单'!$F$7:$F$582,$A497,'2.报价结算清单'!$N$7:$N$582)</f>
        <v>0</v>
      </c>
      <c r="I497" s="15">
        <f>SUMIF('2.报价结算清单'!$F$7:$F$582,A497,'2.报价结算清单'!$P$7:$P$582)</f>
        <v>0</v>
      </c>
    </row>
    <row r="498" ht="26.1" spans="1:9">
      <c r="A498" s="9" t="s">
        <v>1324</v>
      </c>
      <c r="B498" s="10"/>
      <c r="C498" s="10" t="s">
        <v>206</v>
      </c>
      <c r="D498" s="11" t="s">
        <v>1325</v>
      </c>
      <c r="E498" s="10" t="s">
        <v>252</v>
      </c>
      <c r="F498" s="12">
        <f>VLOOKUP(A498,[1]基准价格!$A:$G,7,0)</f>
        <v>614.8</v>
      </c>
      <c r="G498" s="13">
        <f>SUMIF('2.报价结算清单'!$F$7:$F$582,$A498,'2.报价结算清单'!$L$7:$L$582)</f>
        <v>0</v>
      </c>
      <c r="H498" s="13">
        <f>SUMIF('2.报价结算清单'!$F$7:$F$582,$A498,'2.报价结算清单'!$N$7:$N$582)</f>
        <v>0</v>
      </c>
      <c r="I498" s="15">
        <f>SUMIF('2.报价结算清单'!$F$7:$F$582,A498,'2.报价结算清单'!$P$7:$P$582)</f>
        <v>0</v>
      </c>
    </row>
    <row r="499" ht="26.1" spans="1:9">
      <c r="A499" s="9" t="s">
        <v>1326</v>
      </c>
      <c r="B499" s="10"/>
      <c r="C499" s="10" t="s">
        <v>206</v>
      </c>
      <c r="D499" s="11" t="s">
        <v>1327</v>
      </c>
      <c r="E499" s="10" t="s">
        <v>252</v>
      </c>
      <c r="F499" s="12">
        <f>VLOOKUP(A499,[1]基准价格!$A:$G,7,0)</f>
        <v>1484</v>
      </c>
      <c r="G499" s="13">
        <f>SUMIF('2.报价结算清单'!$F$7:$F$582,$A499,'2.报价结算清单'!$L$7:$L$582)</f>
        <v>0</v>
      </c>
      <c r="H499" s="13">
        <f>SUMIF('2.报价结算清单'!$F$7:$F$582,$A499,'2.报价结算清单'!$N$7:$N$582)</f>
        <v>0</v>
      </c>
      <c r="I499" s="15">
        <f>SUMIF('2.报价结算清单'!$F$7:$F$582,A499,'2.报价结算清单'!$P$7:$P$582)</f>
        <v>0</v>
      </c>
    </row>
    <row r="500" ht="26.1" spans="1:9">
      <c r="A500" s="9" t="s">
        <v>1328</v>
      </c>
      <c r="B500" s="10"/>
      <c r="C500" s="10" t="s">
        <v>206</v>
      </c>
      <c r="D500" s="11" t="s">
        <v>1329</v>
      </c>
      <c r="E500" s="10" t="s">
        <v>1330</v>
      </c>
      <c r="F500" s="12">
        <f>VLOOKUP(A500,[1]基准价格!$A:$G,7,0)</f>
        <v>316.67</v>
      </c>
      <c r="G500" s="13">
        <f>SUMIF('2.报价结算清单'!$F$7:$F$582,$A500,'2.报价结算清单'!$L$7:$L$582)</f>
        <v>0</v>
      </c>
      <c r="H500" s="13">
        <f>SUMIF('2.报价结算清单'!$F$7:$F$582,$A500,'2.报价结算清单'!$N$7:$N$582)</f>
        <v>0</v>
      </c>
      <c r="I500" s="15">
        <f>SUMIF('2.报价结算清单'!$F$7:$F$582,A500,'2.报价结算清单'!$P$7:$P$582)</f>
        <v>0</v>
      </c>
    </row>
    <row r="501" ht="26.1" spans="1:9">
      <c r="A501" s="9" t="s">
        <v>1331</v>
      </c>
      <c r="B501" s="10"/>
      <c r="C501" s="10" t="s">
        <v>206</v>
      </c>
      <c r="D501" s="11" t="s">
        <v>1332</v>
      </c>
      <c r="E501" s="10" t="s">
        <v>1330</v>
      </c>
      <c r="F501" s="12">
        <f>VLOOKUP(A501,[1]基准价格!$A:$G,7,0)</f>
        <v>318</v>
      </c>
      <c r="G501" s="13">
        <f>SUMIF('2.报价结算清单'!$F$7:$F$582,$A501,'2.报价结算清单'!$L$7:$L$582)</f>
        <v>0</v>
      </c>
      <c r="H501" s="13">
        <f>SUMIF('2.报价结算清单'!$F$7:$F$582,$A501,'2.报价结算清单'!$N$7:$N$582)</f>
        <v>0</v>
      </c>
      <c r="I501" s="15">
        <f>SUMIF('2.报价结算清单'!$F$7:$F$582,A501,'2.报价结算清单'!$P$7:$P$582)</f>
        <v>0</v>
      </c>
    </row>
    <row r="502" ht="26.1" spans="1:9">
      <c r="A502" s="9" t="s">
        <v>1333</v>
      </c>
      <c r="B502" s="10"/>
      <c r="C502" s="10" t="s">
        <v>206</v>
      </c>
      <c r="D502" s="11" t="s">
        <v>1334</v>
      </c>
      <c r="E502" s="10" t="s">
        <v>1330</v>
      </c>
      <c r="F502" s="12">
        <f>VLOOKUP(A502,[1]基准价格!$A:$G,7,0)</f>
        <v>424</v>
      </c>
      <c r="G502" s="13">
        <f>SUMIF('2.报价结算清单'!$F$7:$F$582,$A502,'2.报价结算清单'!$L$7:$L$582)</f>
        <v>0</v>
      </c>
      <c r="H502" s="13">
        <f>SUMIF('2.报价结算清单'!$F$7:$F$582,$A502,'2.报价结算清单'!$N$7:$N$582)</f>
        <v>0</v>
      </c>
      <c r="I502" s="15">
        <f>SUMIF('2.报价结算清单'!$F$7:$F$582,A502,'2.报价结算清单'!$P$7:$P$582)</f>
        <v>0</v>
      </c>
    </row>
    <row r="503" ht="26.1" spans="1:9">
      <c r="A503" s="9" t="s">
        <v>1335</v>
      </c>
      <c r="B503" s="10"/>
      <c r="C503" s="10" t="s">
        <v>206</v>
      </c>
      <c r="D503" s="11" t="s">
        <v>1336</v>
      </c>
      <c r="E503" s="10" t="s">
        <v>1330</v>
      </c>
      <c r="F503" s="12">
        <f>VLOOKUP(A503,[1]基准价格!$A:$G,7,0)</f>
        <v>190.8</v>
      </c>
      <c r="G503" s="13">
        <f>SUMIF('2.报价结算清单'!$F$7:$F$582,$A503,'2.报价结算清单'!$L$7:$L$582)</f>
        <v>0</v>
      </c>
      <c r="H503" s="13">
        <f>SUMIF('2.报价结算清单'!$F$7:$F$582,$A503,'2.报价结算清单'!$N$7:$N$582)</f>
        <v>0</v>
      </c>
      <c r="I503" s="15">
        <f>SUMIF('2.报价结算清单'!$F$7:$F$582,A503,'2.报价结算清单'!$P$7:$P$582)</f>
        <v>0</v>
      </c>
    </row>
    <row r="504" ht="52.2" spans="1:9">
      <c r="A504" s="9" t="s">
        <v>1337</v>
      </c>
      <c r="B504" s="10"/>
      <c r="C504" s="10" t="s">
        <v>206</v>
      </c>
      <c r="D504" s="11" t="s">
        <v>1338</v>
      </c>
      <c r="E504" s="10" t="s">
        <v>1330</v>
      </c>
      <c r="F504" s="12">
        <f>VLOOKUP(A504,[1]基准价格!$A:$G,7,0)</f>
        <v>948</v>
      </c>
      <c r="G504" s="13">
        <f>SUMIF('2.报价结算清单'!$F$7:$F$582,$A504,'2.报价结算清单'!$L$7:$L$582)</f>
        <v>0</v>
      </c>
      <c r="H504" s="13">
        <f>SUMIF('2.报价结算清单'!$F$7:$F$582,$A504,'2.报价结算清单'!$N$7:$N$582)</f>
        <v>0</v>
      </c>
      <c r="I504" s="15">
        <f>SUMIF('2.报价结算清单'!$F$7:$F$582,A504,'2.报价结算清单'!$P$7:$P$582)</f>
        <v>0</v>
      </c>
    </row>
    <row r="505" ht="39.15" spans="1:9">
      <c r="A505" s="9" t="s">
        <v>1339</v>
      </c>
      <c r="B505" s="10"/>
      <c r="C505" s="10" t="s">
        <v>206</v>
      </c>
      <c r="D505" s="11" t="s">
        <v>1340</v>
      </c>
      <c r="E505" s="10" t="s">
        <v>1330</v>
      </c>
      <c r="F505" s="12">
        <f>VLOOKUP(A505,[1]基准价格!$A:$G,7,0)</f>
        <v>689</v>
      </c>
      <c r="G505" s="13">
        <f>SUMIF('2.报价结算清单'!$F$7:$F$582,$A505,'2.报价结算清单'!$L$7:$L$582)</f>
        <v>0</v>
      </c>
      <c r="H505" s="13">
        <f>SUMIF('2.报价结算清单'!$F$7:$F$582,$A505,'2.报价结算清单'!$N$7:$N$582)</f>
        <v>0</v>
      </c>
      <c r="I505" s="15">
        <f>SUMIF('2.报价结算清单'!$F$7:$F$582,A505,'2.报价结算清单'!$P$7:$P$582)</f>
        <v>0</v>
      </c>
    </row>
    <row r="506" ht="39.15" spans="1:9">
      <c r="A506" s="9" t="s">
        <v>1341</v>
      </c>
      <c r="B506" s="10"/>
      <c r="C506" s="10" t="s">
        <v>206</v>
      </c>
      <c r="D506" s="11" t="s">
        <v>1342</v>
      </c>
      <c r="E506" s="10" t="s">
        <v>1330</v>
      </c>
      <c r="F506" s="12">
        <f>VLOOKUP(A506,[1]基准价格!$A:$G,7,0)</f>
        <v>318</v>
      </c>
      <c r="G506" s="13">
        <f>SUMIF('2.报价结算清单'!$F$7:$F$582,$A506,'2.报价结算清单'!$L$7:$L$582)</f>
        <v>0</v>
      </c>
      <c r="H506" s="13">
        <f>SUMIF('2.报价结算清单'!$F$7:$F$582,$A506,'2.报价结算清单'!$N$7:$N$582)</f>
        <v>0</v>
      </c>
      <c r="I506" s="15">
        <f>SUMIF('2.报价结算清单'!$F$7:$F$582,A506,'2.报价结算清单'!$P$7:$P$582)</f>
        <v>0</v>
      </c>
    </row>
    <row r="507" ht="26.1" spans="1:9">
      <c r="A507" s="9" t="s">
        <v>1343</v>
      </c>
      <c r="B507" s="10"/>
      <c r="C507" s="10" t="s">
        <v>206</v>
      </c>
      <c r="D507" s="11" t="s">
        <v>1344</v>
      </c>
      <c r="E507" s="10" t="s">
        <v>1330</v>
      </c>
      <c r="F507" s="12">
        <f>VLOOKUP(A507,[1]基准价格!$A:$G,7,0)</f>
        <v>2000</v>
      </c>
      <c r="G507" s="13">
        <f>SUMIF('2.报价结算清单'!$F$7:$F$582,$A507,'2.报价结算清单'!$L$7:$L$582)</f>
        <v>0</v>
      </c>
      <c r="H507" s="13">
        <f>SUMIF('2.报价结算清单'!$F$7:$F$582,$A507,'2.报价结算清单'!$N$7:$N$582)</f>
        <v>0</v>
      </c>
      <c r="I507" s="15">
        <f>SUMIF('2.报价结算清单'!$F$7:$F$582,A507,'2.报价结算清单'!$P$7:$P$582)</f>
        <v>0</v>
      </c>
    </row>
    <row r="508" ht="26.1" spans="1:9">
      <c r="A508" s="9" t="s">
        <v>247</v>
      </c>
      <c r="B508" s="10"/>
      <c r="C508" s="10" t="s">
        <v>1345</v>
      </c>
      <c r="D508" s="11" t="s">
        <v>1346</v>
      </c>
      <c r="E508" s="10" t="s">
        <v>252</v>
      </c>
      <c r="F508" s="12">
        <f>VLOOKUP(A508,[1]基准价格!$A:$G,7,0)</f>
        <v>1060</v>
      </c>
      <c r="G508" s="13">
        <f>SUMIF('2.报价结算清单'!$F$7:$F$582,$A508,'2.报价结算清单'!$L$7:$L$582)</f>
        <v>1</v>
      </c>
      <c r="H508" s="13">
        <f>SUMIF('2.报价结算清单'!$F$7:$F$582,$A508,'2.报价结算清单'!$N$7:$N$582)</f>
        <v>5</v>
      </c>
      <c r="I508" s="15">
        <f>SUMIF('2.报价结算清单'!$F$7:$F$582,A508,'2.报价结算清单'!$P$7:$P$582)</f>
        <v>5300</v>
      </c>
    </row>
    <row r="509" ht="26.1" spans="1:9">
      <c r="A509" s="9" t="s">
        <v>249</v>
      </c>
      <c r="B509" s="10"/>
      <c r="C509" s="10" t="s">
        <v>1345</v>
      </c>
      <c r="D509" s="11" t="s">
        <v>1347</v>
      </c>
      <c r="E509" s="10" t="s">
        <v>252</v>
      </c>
      <c r="F509" s="12">
        <f>VLOOKUP(A509,[1]基准价格!$A:$G,7,0)</f>
        <v>848</v>
      </c>
      <c r="G509" s="13">
        <f>SUMIF('2.报价结算清单'!$F$7:$F$582,$A509,'2.报价结算清单'!$L$7:$L$582)</f>
        <v>2</v>
      </c>
      <c r="H509" s="13">
        <f>SUMIF('2.报价结算清单'!$F$7:$F$582,$A509,'2.报价结算清单'!$N$7:$N$582)</f>
        <v>5</v>
      </c>
      <c r="I509" s="15">
        <f>SUMIF('2.报价结算清单'!$F$7:$F$582,A509,'2.报价结算清单'!$P$7:$P$582)</f>
        <v>8480</v>
      </c>
    </row>
    <row r="510" ht="26.1" spans="1:9">
      <c r="A510" s="9" t="s">
        <v>251</v>
      </c>
      <c r="B510" s="10"/>
      <c r="C510" s="10" t="s">
        <v>1345</v>
      </c>
      <c r="D510" s="11" t="s">
        <v>1348</v>
      </c>
      <c r="E510" s="10" t="s">
        <v>252</v>
      </c>
      <c r="F510" s="12">
        <f>VLOOKUP(A510,[1]基准价格!$A:$G,7,0)</f>
        <v>530</v>
      </c>
      <c r="G510" s="13">
        <f>SUMIF('2.报价结算清单'!$F$7:$F$582,$A510,'2.报价结算清单'!$L$7:$L$582)</f>
        <v>1</v>
      </c>
      <c r="H510" s="13">
        <f>SUMIF('2.报价结算清单'!$F$7:$F$582,$A510,'2.报价结算清单'!$N$7:$N$582)</f>
        <v>5</v>
      </c>
      <c r="I510" s="15">
        <f>SUMIF('2.报价结算清单'!$F$7:$F$582,A510,'2.报价结算清单'!$P$7:$P$582)</f>
        <v>2650</v>
      </c>
    </row>
    <row r="511" ht="26.1" spans="1:9">
      <c r="A511" s="9" t="s">
        <v>1349</v>
      </c>
      <c r="B511" s="10"/>
      <c r="C511" s="10" t="s">
        <v>1345</v>
      </c>
      <c r="D511" s="11" t="s">
        <v>1350</v>
      </c>
      <c r="E511" s="10" t="s">
        <v>252</v>
      </c>
      <c r="F511" s="12">
        <f>VLOOKUP(A511,[1]基准价格!$A:$G,7,0)</f>
        <v>530</v>
      </c>
      <c r="G511" s="13">
        <f>SUMIF('2.报价结算清单'!$F$7:$F$582,$A511,'2.报价结算清单'!$L$7:$L$582)</f>
        <v>0</v>
      </c>
      <c r="H511" s="13">
        <f>SUMIF('2.报价结算清单'!$F$7:$F$582,$A511,'2.报价结算清单'!$N$7:$N$582)</f>
        <v>0</v>
      </c>
      <c r="I511" s="15">
        <f>SUMIF('2.报价结算清单'!$F$7:$F$582,A511,'2.报价结算清单'!$P$7:$P$582)</f>
        <v>0</v>
      </c>
    </row>
    <row r="512" ht="26.1" spans="1:9">
      <c r="A512" s="9" t="s">
        <v>1351</v>
      </c>
      <c r="B512" s="10"/>
      <c r="C512" s="10" t="s">
        <v>1345</v>
      </c>
      <c r="D512" s="11" t="s">
        <v>1352</v>
      </c>
      <c r="E512" s="10" t="s">
        <v>252</v>
      </c>
      <c r="F512" s="12">
        <f>VLOOKUP(A512,[1]基准价格!$A:$G,7,0)</f>
        <v>671.333333333333</v>
      </c>
      <c r="G512" s="13">
        <f>SUMIF('2.报价结算清单'!$F$7:$F$582,$A512,'2.报价结算清单'!$L$7:$L$582)</f>
        <v>0</v>
      </c>
      <c r="H512" s="13">
        <f>SUMIF('2.报价结算清单'!$F$7:$F$582,$A512,'2.报价结算清单'!$N$7:$N$582)</f>
        <v>0</v>
      </c>
      <c r="I512" s="15">
        <f>SUMIF('2.报价结算清单'!$F$7:$F$582,A512,'2.报价结算清单'!$P$7:$P$582)</f>
        <v>0</v>
      </c>
    </row>
    <row r="513" ht="26.1" spans="1:9">
      <c r="A513" s="9" t="s">
        <v>1353</v>
      </c>
      <c r="B513" s="10"/>
      <c r="C513" s="10" t="s">
        <v>1345</v>
      </c>
      <c r="D513" s="11" t="s">
        <v>1354</v>
      </c>
      <c r="E513" s="10" t="s">
        <v>252</v>
      </c>
      <c r="F513" s="12">
        <f>VLOOKUP(A513,[1]基准价格!$A:$G,7,0)</f>
        <v>989.333333333333</v>
      </c>
      <c r="G513" s="13">
        <f>SUMIF('2.报价结算清单'!$F$7:$F$582,$A513,'2.报价结算清单'!$L$7:$L$582)</f>
        <v>0</v>
      </c>
      <c r="H513" s="13">
        <f>SUMIF('2.报价结算清单'!$F$7:$F$582,$A513,'2.报价结算清单'!$N$7:$N$582)</f>
        <v>0</v>
      </c>
      <c r="I513" s="15">
        <f>SUMIF('2.报价结算清单'!$F$7:$F$582,A513,'2.报价结算清单'!$P$7:$P$582)</f>
        <v>0</v>
      </c>
    </row>
    <row r="514" ht="26.1" spans="1:9">
      <c r="A514" s="9" t="s">
        <v>1355</v>
      </c>
      <c r="B514" s="10"/>
      <c r="C514" s="10" t="s">
        <v>1345</v>
      </c>
      <c r="D514" s="11" t="s">
        <v>1356</v>
      </c>
      <c r="E514" s="10" t="s">
        <v>252</v>
      </c>
      <c r="F514" s="12">
        <f>VLOOKUP(A514,[1]基准价格!$A:$G,7,0)</f>
        <v>1060</v>
      </c>
      <c r="G514" s="13">
        <f>SUMIF('2.报价结算清单'!$F$7:$F$582,$A514,'2.报价结算清单'!$L$7:$L$582)</f>
        <v>0</v>
      </c>
      <c r="H514" s="13">
        <f>SUMIF('2.报价结算清单'!$F$7:$F$582,$A514,'2.报价结算清单'!$N$7:$N$582)</f>
        <v>0</v>
      </c>
      <c r="I514" s="15">
        <f>SUMIF('2.报价结算清单'!$F$7:$F$582,A514,'2.报价结算清单'!$P$7:$P$582)</f>
        <v>0</v>
      </c>
    </row>
    <row r="515" ht="26.1" spans="1:9">
      <c r="A515" s="9" t="s">
        <v>1357</v>
      </c>
      <c r="B515" s="10"/>
      <c r="C515" s="10" t="s">
        <v>1345</v>
      </c>
      <c r="D515" s="11" t="s">
        <v>1358</v>
      </c>
      <c r="E515" s="10" t="s">
        <v>252</v>
      </c>
      <c r="F515" s="12">
        <f>VLOOKUP(A515,[1]基准价格!$A:$G,7,0)</f>
        <v>1590</v>
      </c>
      <c r="G515" s="13">
        <f>SUMIF('2.报价结算清单'!$F$7:$F$582,$A515,'2.报价结算清单'!$L$7:$L$582)</f>
        <v>0</v>
      </c>
      <c r="H515" s="13">
        <f>SUMIF('2.报价结算清单'!$F$7:$F$582,$A515,'2.报价结算清单'!$N$7:$N$582)</f>
        <v>0</v>
      </c>
      <c r="I515" s="15">
        <f>SUMIF('2.报价结算清单'!$F$7:$F$582,A515,'2.报价结算清单'!$P$7:$P$582)</f>
        <v>0</v>
      </c>
    </row>
    <row r="516" ht="26.1" spans="1:9">
      <c r="A516" s="9" t="s">
        <v>1359</v>
      </c>
      <c r="B516" s="10"/>
      <c r="C516" s="10" t="s">
        <v>1360</v>
      </c>
      <c r="D516" s="11" t="s">
        <v>1361</v>
      </c>
      <c r="E516" s="10" t="s">
        <v>252</v>
      </c>
      <c r="F516" s="12">
        <f>VLOOKUP(A516,[1]基准价格!$A:$G,7,0)</f>
        <v>2120</v>
      </c>
      <c r="G516" s="13">
        <f>SUMIF('2.报价结算清单'!$F$7:$F$582,$A516,'2.报价结算清单'!$L$7:$L$582)</f>
        <v>0</v>
      </c>
      <c r="H516" s="13">
        <f>SUMIF('2.报价结算清单'!$F$7:$F$582,$A516,'2.报价结算清单'!$N$7:$N$582)</f>
        <v>0</v>
      </c>
      <c r="I516" s="15">
        <f>SUMIF('2.报价结算清单'!$F$7:$F$582,A516,'2.报价结算清单'!$P$7:$P$582)</f>
        <v>0</v>
      </c>
    </row>
    <row r="517" ht="39.15" spans="1:9">
      <c r="A517" s="9" t="s">
        <v>1362</v>
      </c>
      <c r="B517" s="10"/>
      <c r="C517" s="10" t="s">
        <v>1360</v>
      </c>
      <c r="D517" s="11" t="s">
        <v>1363</v>
      </c>
      <c r="E517" s="10" t="s">
        <v>252</v>
      </c>
      <c r="F517" s="12">
        <f>VLOOKUP(A517,[1]基准价格!$A:$G,7,0)</f>
        <v>1590</v>
      </c>
      <c r="G517" s="13">
        <f>SUMIF('2.报价结算清单'!$F$7:$F$582,$A517,'2.报价结算清单'!$L$7:$L$582)</f>
        <v>0</v>
      </c>
      <c r="H517" s="13">
        <f>SUMIF('2.报价结算清单'!$F$7:$F$582,$A517,'2.报价结算清单'!$N$7:$N$582)</f>
        <v>0</v>
      </c>
      <c r="I517" s="15">
        <f>SUMIF('2.报价结算清单'!$F$7:$F$582,A517,'2.报价结算清单'!$P$7:$P$582)</f>
        <v>0</v>
      </c>
    </row>
    <row r="518" ht="13.05" spans="1:9">
      <c r="A518" s="9" t="s">
        <v>1364</v>
      </c>
      <c r="B518" s="10"/>
      <c r="C518" s="10" t="s">
        <v>1365</v>
      </c>
      <c r="D518" s="11" t="s">
        <v>1366</v>
      </c>
      <c r="E518" s="10" t="s">
        <v>1367</v>
      </c>
      <c r="F518" s="12">
        <f>VLOOKUP(A518,[1]基准价格!$A:$G,7,0)</f>
        <v>530</v>
      </c>
      <c r="G518" s="13">
        <f>SUMIF('2.报价结算清单'!$F$7:$F$582,$A518,'2.报价结算清单'!$L$7:$L$582)</f>
        <v>0</v>
      </c>
      <c r="H518" s="13">
        <f>SUMIF('2.报价结算清单'!$F$7:$F$582,$A518,'2.报价结算清单'!$N$7:$N$582)</f>
        <v>0</v>
      </c>
      <c r="I518" s="15">
        <f>SUMIF('2.报价结算清单'!$F$7:$F$582,A518,'2.报价结算清单'!$P$7:$P$582)</f>
        <v>0</v>
      </c>
    </row>
    <row r="519" ht="26.1" spans="1:9">
      <c r="A519" s="9" t="s">
        <v>1368</v>
      </c>
      <c r="B519" s="10"/>
      <c r="C519" s="10" t="s">
        <v>1365</v>
      </c>
      <c r="D519" s="11" t="s">
        <v>1369</v>
      </c>
      <c r="E519" s="10" t="s">
        <v>1367</v>
      </c>
      <c r="F519" s="12">
        <f>VLOOKUP(A519,[1]基准价格!$A:$G,7,0)</f>
        <v>848</v>
      </c>
      <c r="G519" s="13">
        <f>SUMIF('2.报价结算清单'!$F$7:$F$582,$A519,'2.报价结算清单'!$L$7:$L$582)</f>
        <v>0</v>
      </c>
      <c r="H519" s="13">
        <f>SUMIF('2.报价结算清单'!$F$7:$F$582,$A519,'2.报价结算清单'!$N$7:$N$582)</f>
        <v>0</v>
      </c>
      <c r="I519" s="15">
        <f>SUMIF('2.报价结算清单'!$F$7:$F$582,A519,'2.报价结算清单'!$P$7:$P$582)</f>
        <v>0</v>
      </c>
    </row>
    <row r="520" ht="26.1" spans="1:9">
      <c r="A520" s="9" t="s">
        <v>1370</v>
      </c>
      <c r="B520" s="10"/>
      <c r="C520" s="10" t="s">
        <v>1365</v>
      </c>
      <c r="D520" s="11" t="s">
        <v>1371</v>
      </c>
      <c r="E520" s="10" t="s">
        <v>1367</v>
      </c>
      <c r="F520" s="12">
        <f>VLOOKUP(A520,[1]基准价格!$A:$G,7,0)</f>
        <v>1272</v>
      </c>
      <c r="G520" s="13">
        <f>SUMIF('2.报价结算清单'!$F$7:$F$582,$A520,'2.报价结算清单'!$L$7:$L$582)</f>
        <v>0</v>
      </c>
      <c r="H520" s="13">
        <f>SUMIF('2.报价结算清单'!$F$7:$F$582,$A520,'2.报价结算清单'!$N$7:$N$582)</f>
        <v>0</v>
      </c>
      <c r="I520" s="15">
        <f>SUMIF('2.报价结算清单'!$F$7:$F$582,A520,'2.报价结算清单'!$P$7:$P$582)</f>
        <v>0</v>
      </c>
    </row>
    <row r="521" ht="26.1" spans="1:9">
      <c r="A521" s="9" t="s">
        <v>1372</v>
      </c>
      <c r="B521" s="10"/>
      <c r="C521" s="10" t="s">
        <v>1365</v>
      </c>
      <c r="D521" s="11" t="s">
        <v>1373</v>
      </c>
      <c r="E521" s="10" t="s">
        <v>1367</v>
      </c>
      <c r="F521" s="12">
        <f>VLOOKUP(A521,[1]基准价格!$A:$G,7,0)</f>
        <v>650</v>
      </c>
      <c r="G521" s="13">
        <f>SUMIF('2.报价结算清单'!$F$7:$F$582,$A521,'2.报价结算清单'!$L$7:$L$582)</f>
        <v>0</v>
      </c>
      <c r="H521" s="13">
        <f>SUMIF('2.报价结算清单'!$F$7:$F$582,$A521,'2.报价结算清单'!$N$7:$N$582)</f>
        <v>0</v>
      </c>
      <c r="I521" s="15">
        <f>SUMIF('2.报价结算清单'!$F$7:$F$582,A521,'2.报价结算清单'!$P$7:$P$582)</f>
        <v>0</v>
      </c>
    </row>
    <row r="522" ht="26.1" spans="1:9">
      <c r="A522" s="9" t="s">
        <v>1374</v>
      </c>
      <c r="B522" s="10"/>
      <c r="C522" s="10" t="s">
        <v>1365</v>
      </c>
      <c r="D522" s="11" t="s">
        <v>1375</v>
      </c>
      <c r="E522" s="10" t="s">
        <v>1376</v>
      </c>
      <c r="F522" s="12">
        <f>VLOOKUP(A522,[1]基准价格!$A:$G,7,0)</f>
        <v>1272</v>
      </c>
      <c r="G522" s="13">
        <f>SUMIF('2.报价结算清单'!$F$7:$F$582,$A522,'2.报价结算清单'!$L$7:$L$582)</f>
        <v>0</v>
      </c>
      <c r="H522" s="13">
        <f>SUMIF('2.报价结算清单'!$F$7:$F$582,$A522,'2.报价结算清单'!$N$7:$N$582)</f>
        <v>0</v>
      </c>
      <c r="I522" s="15">
        <f>SUMIF('2.报价结算清单'!$F$7:$F$582,A522,'2.报价结算清单'!$P$7:$P$582)</f>
        <v>0</v>
      </c>
    </row>
    <row r="523" ht="13.05" spans="1:9">
      <c r="A523" s="9" t="s">
        <v>1377</v>
      </c>
      <c r="B523" s="10"/>
      <c r="C523" s="10" t="s">
        <v>1365</v>
      </c>
      <c r="D523" s="11" t="s">
        <v>1378</v>
      </c>
      <c r="E523" s="10" t="s">
        <v>1379</v>
      </c>
      <c r="F523" s="12">
        <f>VLOOKUP(A523,[1]基准价格!$A:$G,7,0)</f>
        <v>81.62</v>
      </c>
      <c r="G523" s="13">
        <f>SUMIF('2.报价结算清单'!$F$7:$F$582,$A523,'2.报价结算清单'!$L$7:$L$582)</f>
        <v>0</v>
      </c>
      <c r="H523" s="13">
        <f>SUMIF('2.报价结算清单'!$F$7:$F$582,$A523,'2.报价结算清单'!$N$7:$N$582)</f>
        <v>0</v>
      </c>
      <c r="I523" s="15">
        <f>SUMIF('2.报价结算清单'!$F$7:$F$582,A523,'2.报价结算清单'!$P$7:$P$582)</f>
        <v>0</v>
      </c>
    </row>
    <row r="524" ht="13.05" spans="1:9">
      <c r="A524" s="9" t="s">
        <v>1380</v>
      </c>
      <c r="B524" s="10"/>
      <c r="C524" s="10" t="s">
        <v>1365</v>
      </c>
      <c r="D524" s="11" t="s">
        <v>1381</v>
      </c>
      <c r="E524" s="10" t="s">
        <v>882</v>
      </c>
      <c r="F524" s="12">
        <f>VLOOKUP(A524,[1]基准价格!$A:$G,7,0)</f>
        <v>10</v>
      </c>
      <c r="G524" s="13">
        <f>SUMIF('2.报价结算清单'!$F$7:$F$582,$A524,'2.报价结算清单'!$L$7:$L$582)</f>
        <v>0</v>
      </c>
      <c r="H524" s="13">
        <f>SUMIF('2.报价结算清单'!$F$7:$F$582,$A524,'2.报价结算清单'!$N$7:$N$582)</f>
        <v>0</v>
      </c>
      <c r="I524" s="15">
        <f>SUMIF('2.报价结算清单'!$F$7:$F$582,A524,'2.报价结算清单'!$P$7:$P$582)</f>
        <v>0</v>
      </c>
    </row>
    <row r="525" ht="26.1" spans="1:9">
      <c r="A525" s="9" t="s">
        <v>1382</v>
      </c>
      <c r="B525" s="10"/>
      <c r="C525" s="10" t="s">
        <v>1365</v>
      </c>
      <c r="D525" s="11" t="s">
        <v>1383</v>
      </c>
      <c r="E525" s="10" t="s">
        <v>1376</v>
      </c>
      <c r="F525" s="12">
        <f>VLOOKUP(A525,[1]基准价格!$A:$G,7,0)</f>
        <v>1060</v>
      </c>
      <c r="G525" s="13">
        <f>SUMIF('2.报价结算清单'!$F$7:$F$582,$A525,'2.报价结算清单'!$L$7:$L$582)</f>
        <v>0</v>
      </c>
      <c r="H525" s="13">
        <f>SUMIF('2.报价结算清单'!$F$7:$F$582,$A525,'2.报价结算清单'!$N$7:$N$582)</f>
        <v>0</v>
      </c>
      <c r="I525" s="15">
        <f>SUMIF('2.报价结算清单'!$F$7:$F$582,A525,'2.报价结算清单'!$P$7:$P$582)</f>
        <v>0</v>
      </c>
    </row>
    <row r="526" ht="13.05" spans="1:9">
      <c r="A526" s="9" t="s">
        <v>1384</v>
      </c>
      <c r="B526" s="10"/>
      <c r="C526" s="10" t="s">
        <v>1365</v>
      </c>
      <c r="D526" s="11" t="s">
        <v>1385</v>
      </c>
      <c r="E526" s="10" t="s">
        <v>1379</v>
      </c>
      <c r="F526" s="12">
        <f>VLOOKUP(A526,[1]基准价格!$A:$G,7,0)</f>
        <v>74.2</v>
      </c>
      <c r="G526" s="13">
        <f>SUMIF('2.报价结算清单'!$F$7:$F$582,$A526,'2.报价结算清单'!$L$7:$L$582)</f>
        <v>0</v>
      </c>
      <c r="H526" s="13">
        <f>SUMIF('2.报价结算清单'!$F$7:$F$582,$A526,'2.报价结算清单'!$N$7:$N$582)</f>
        <v>0</v>
      </c>
      <c r="I526" s="15">
        <f>SUMIF('2.报价结算清单'!$F$7:$F$582,A526,'2.报价结算清单'!$P$7:$P$582)</f>
        <v>0</v>
      </c>
    </row>
    <row r="527" ht="13.05" spans="1:9">
      <c r="A527" s="9" t="s">
        <v>1386</v>
      </c>
      <c r="B527" s="10"/>
      <c r="C527" s="10" t="s">
        <v>1365</v>
      </c>
      <c r="D527" s="11" t="s">
        <v>1387</v>
      </c>
      <c r="E527" s="10" t="s">
        <v>882</v>
      </c>
      <c r="F527" s="12">
        <f>VLOOKUP(A527,[1]基准价格!$A:$G,7,0)</f>
        <v>10</v>
      </c>
      <c r="G527" s="13">
        <f>SUMIF('2.报价结算清单'!$F$7:$F$582,$A527,'2.报价结算清单'!$L$7:$L$582)</f>
        <v>0</v>
      </c>
      <c r="H527" s="13">
        <f>SUMIF('2.报价结算清单'!$F$7:$F$582,$A527,'2.报价结算清单'!$N$7:$N$582)</f>
        <v>0</v>
      </c>
      <c r="I527" s="15">
        <f>SUMIF('2.报价结算清单'!$F$7:$F$582,A527,'2.报价结算清单'!$P$7:$P$582)</f>
        <v>0</v>
      </c>
    </row>
    <row r="528" ht="26.1" spans="1:9">
      <c r="A528" s="9" t="s">
        <v>1388</v>
      </c>
      <c r="B528" s="10"/>
      <c r="C528" s="10" t="s">
        <v>1365</v>
      </c>
      <c r="D528" s="11" t="s">
        <v>1389</v>
      </c>
      <c r="E528" s="10" t="s">
        <v>1376</v>
      </c>
      <c r="F528" s="12">
        <f>VLOOKUP(A528,[1]基准价格!$A:$G,7,0)</f>
        <v>1500</v>
      </c>
      <c r="G528" s="13">
        <f>SUMIF('2.报价结算清单'!$F$7:$F$582,$A528,'2.报价结算清单'!$L$7:$L$582)</f>
        <v>0</v>
      </c>
      <c r="H528" s="13">
        <f>SUMIF('2.报价结算清单'!$F$7:$F$582,$A528,'2.报价结算清单'!$N$7:$N$582)</f>
        <v>0</v>
      </c>
      <c r="I528" s="15">
        <f>SUMIF('2.报价结算清单'!$F$7:$F$582,A528,'2.报价结算清单'!$P$7:$P$582)</f>
        <v>0</v>
      </c>
    </row>
    <row r="529" ht="13.05" spans="1:9">
      <c r="A529" s="9" t="s">
        <v>1390</v>
      </c>
      <c r="B529" s="10"/>
      <c r="C529" s="10" t="s">
        <v>1365</v>
      </c>
      <c r="D529" s="11" t="s">
        <v>1391</v>
      </c>
      <c r="E529" s="10" t="s">
        <v>1379</v>
      </c>
      <c r="F529" s="12">
        <f>VLOOKUP(A529,[1]基准价格!$A:$G,7,0)</f>
        <v>120</v>
      </c>
      <c r="G529" s="13">
        <f>SUMIF('2.报价结算清单'!$F$7:$F$582,$A529,'2.报价结算清单'!$L$7:$L$582)</f>
        <v>0</v>
      </c>
      <c r="H529" s="13">
        <f>SUMIF('2.报价结算清单'!$F$7:$F$582,$A529,'2.报价结算清单'!$N$7:$N$582)</f>
        <v>0</v>
      </c>
      <c r="I529" s="15">
        <f>SUMIF('2.报价结算清单'!$F$7:$F$582,A529,'2.报价结算清单'!$P$7:$P$582)</f>
        <v>0</v>
      </c>
    </row>
    <row r="530" ht="13.05" spans="1:9">
      <c r="A530" s="9" t="s">
        <v>1392</v>
      </c>
      <c r="B530" s="10"/>
      <c r="C530" s="10" t="s">
        <v>1365</v>
      </c>
      <c r="D530" s="11" t="s">
        <v>1393</v>
      </c>
      <c r="E530" s="10" t="s">
        <v>882</v>
      </c>
      <c r="F530" s="12">
        <f>VLOOKUP(A530,[1]基准价格!$A:$G,7,0)</f>
        <v>15</v>
      </c>
      <c r="G530" s="13">
        <f>SUMIF('2.报价结算清单'!$F$7:$F$582,$A530,'2.报价结算清单'!$L$7:$L$582)</f>
        <v>0</v>
      </c>
      <c r="H530" s="13">
        <f>SUMIF('2.报价结算清单'!$F$7:$F$582,$A530,'2.报价结算清单'!$N$7:$N$582)</f>
        <v>0</v>
      </c>
      <c r="I530" s="15">
        <f>SUMIF('2.报价结算清单'!$F$7:$F$582,A530,'2.报价结算清单'!$P$7:$P$582)</f>
        <v>0</v>
      </c>
    </row>
    <row r="531" ht="26.1" spans="1:9">
      <c r="A531" s="9" t="s">
        <v>1394</v>
      </c>
      <c r="B531" s="10"/>
      <c r="C531" s="10" t="s">
        <v>1365</v>
      </c>
      <c r="D531" s="11" t="s">
        <v>1395</v>
      </c>
      <c r="E531" s="10" t="s">
        <v>1376</v>
      </c>
      <c r="F531" s="12">
        <f>VLOOKUP(A531,[1]基准价格!$A:$G,7,0)</f>
        <v>1866.67</v>
      </c>
      <c r="G531" s="13">
        <f>SUMIF('2.报价结算清单'!$F$7:$F$582,$A531,'2.报价结算清单'!$L$7:$L$582)</f>
        <v>0</v>
      </c>
      <c r="H531" s="13">
        <f>SUMIF('2.报价结算清单'!$F$7:$F$582,$A531,'2.报价结算清单'!$N$7:$N$582)</f>
        <v>0</v>
      </c>
      <c r="I531" s="15">
        <f>SUMIF('2.报价结算清单'!$F$7:$F$582,A531,'2.报价结算清单'!$P$7:$P$582)</f>
        <v>0</v>
      </c>
    </row>
    <row r="532" ht="13.05" spans="1:9">
      <c r="A532" s="9" t="s">
        <v>1396</v>
      </c>
      <c r="B532" s="10"/>
      <c r="C532" s="10" t="s">
        <v>1365</v>
      </c>
      <c r="D532" s="11" t="s">
        <v>1397</v>
      </c>
      <c r="E532" s="10" t="s">
        <v>1379</v>
      </c>
      <c r="F532" s="12">
        <f>VLOOKUP(A532,[1]基准价格!$A:$G,7,0)</f>
        <v>133.33</v>
      </c>
      <c r="G532" s="13">
        <f>SUMIF('2.报价结算清单'!$F$7:$F$582,$A532,'2.报价结算清单'!$L$7:$L$582)</f>
        <v>0</v>
      </c>
      <c r="H532" s="13">
        <f>SUMIF('2.报价结算清单'!$F$7:$F$582,$A532,'2.报价结算清单'!$N$7:$N$582)</f>
        <v>0</v>
      </c>
      <c r="I532" s="15">
        <f>SUMIF('2.报价结算清单'!$F$7:$F$582,A532,'2.报价结算清单'!$P$7:$P$582)</f>
        <v>0</v>
      </c>
    </row>
    <row r="533" ht="13.05" spans="1:9">
      <c r="A533" s="9" t="s">
        <v>1398</v>
      </c>
      <c r="B533" s="10"/>
      <c r="C533" s="10" t="s">
        <v>1365</v>
      </c>
      <c r="D533" s="11" t="s">
        <v>1399</v>
      </c>
      <c r="E533" s="10" t="s">
        <v>882</v>
      </c>
      <c r="F533" s="12">
        <f>VLOOKUP(A533,[1]基准价格!$A:$G,7,0)</f>
        <v>18.33</v>
      </c>
      <c r="G533" s="13">
        <f>SUMIF('2.报价结算清单'!$F$7:$F$582,$A533,'2.报价结算清单'!$L$7:$L$582)</f>
        <v>0</v>
      </c>
      <c r="H533" s="13">
        <f>SUMIF('2.报价结算清单'!$F$7:$F$582,$A533,'2.报价结算清单'!$N$7:$N$582)</f>
        <v>0</v>
      </c>
      <c r="I533" s="15">
        <f>SUMIF('2.报价结算清单'!$F$7:$F$582,A533,'2.报价结算清单'!$P$7:$P$582)</f>
        <v>0</v>
      </c>
    </row>
    <row r="534" ht="13.05" spans="1:9">
      <c r="A534" s="9" t="s">
        <v>259</v>
      </c>
      <c r="B534" s="10"/>
      <c r="C534" s="10" t="s">
        <v>1400</v>
      </c>
      <c r="D534" s="11" t="s">
        <v>1401</v>
      </c>
      <c r="E534" s="10" t="s">
        <v>999</v>
      </c>
      <c r="F534" s="12" t="str">
        <f>VLOOKUP(A534,[1]基准价格!$A:$G,7,0)</f>
        <v>据实结算</v>
      </c>
      <c r="G534" s="13">
        <f>SUMIF('2.报价结算清单'!$F$7:$F$582,$A534,'2.报价结算清单'!$L$7:$L$582)</f>
        <v>55</v>
      </c>
      <c r="H534" s="13">
        <f>SUMIF('2.报价结算清单'!$F$7:$F$582,$A534,'2.报价结算清单'!$N$7:$N$582)</f>
        <v>20</v>
      </c>
      <c r="I534" s="15">
        <f>SUMIF('2.报价结算清单'!$F$7:$F$582,A534,'2.报价结算清单'!$P$7:$P$582)</f>
        <v>47720</v>
      </c>
    </row>
    <row r="535" ht="13.05" spans="1:9">
      <c r="A535" s="9" t="s">
        <v>1402</v>
      </c>
      <c r="B535" s="10"/>
      <c r="C535" s="10" t="s">
        <v>1400</v>
      </c>
      <c r="D535" s="11" t="s">
        <v>1403</v>
      </c>
      <c r="E535" s="10" t="s">
        <v>999</v>
      </c>
      <c r="F535" s="12" t="str">
        <f>VLOOKUP(A535,[1]基准价格!$A:$G,7,0)</f>
        <v>据实结算</v>
      </c>
      <c r="G535" s="13">
        <f>SUMIF('2.报价结算清单'!$F$7:$F$582,$A535,'2.报价结算清单'!$L$7:$L$582)</f>
        <v>0</v>
      </c>
      <c r="H535" s="13">
        <f>SUMIF('2.报价结算清单'!$F$7:$F$582,$A535,'2.报价结算清单'!$N$7:$N$582)</f>
        <v>0</v>
      </c>
      <c r="I535" s="15">
        <f>SUMIF('2.报价结算清单'!$F$7:$F$582,A535,'2.报价结算清单'!$P$7:$P$582)</f>
        <v>0</v>
      </c>
    </row>
    <row r="536" ht="13.05" spans="1:9">
      <c r="A536" s="9" t="s">
        <v>1404</v>
      </c>
      <c r="B536" s="10"/>
      <c r="C536" s="10" t="s">
        <v>1400</v>
      </c>
      <c r="D536" s="11" t="s">
        <v>1405</v>
      </c>
      <c r="E536" s="10" t="s">
        <v>999</v>
      </c>
      <c r="F536" s="12" t="str">
        <f>VLOOKUP(A536,[1]基准价格!$A:$G,7,0)</f>
        <v>据实结算</v>
      </c>
      <c r="G536" s="13">
        <f>SUMIF('2.报价结算清单'!$F$7:$F$582,$A536,'2.报价结算清单'!$L$7:$L$582)</f>
        <v>0</v>
      </c>
      <c r="H536" s="13">
        <f>SUMIF('2.报价结算清单'!$F$7:$F$582,$A536,'2.报价结算清单'!$N$7:$N$582)</f>
        <v>0</v>
      </c>
      <c r="I536" s="15">
        <f>SUMIF('2.报价结算清单'!$F$7:$F$582,A536,'2.报价结算清单'!$P$7:$P$582)</f>
        <v>0</v>
      </c>
    </row>
    <row r="537" ht="39.15" spans="1:9">
      <c r="A537" s="9" t="s">
        <v>1406</v>
      </c>
      <c r="B537" s="10"/>
      <c r="C537" s="10" t="s">
        <v>1400</v>
      </c>
      <c r="D537" s="11" t="s">
        <v>1407</v>
      </c>
      <c r="E537" s="10" t="s">
        <v>1408</v>
      </c>
      <c r="F537" s="12" t="str">
        <f>VLOOKUP(A537,[1]基准价格!$A:$G,7,0)</f>
        <v>据实结算</v>
      </c>
      <c r="G537" s="13">
        <f>SUMIF('2.报价结算清单'!$F$7:$F$582,$A537,'2.报价结算清单'!$L$7:$L$582)</f>
        <v>0</v>
      </c>
      <c r="H537" s="13">
        <f>SUMIF('2.报价结算清单'!$F$7:$F$582,$A537,'2.报价结算清单'!$N$7:$N$582)</f>
        <v>0</v>
      </c>
      <c r="I537" s="15">
        <f>SUMIF('2.报价结算清单'!$F$7:$F$582,A537,'2.报价结算清单'!$P$7:$P$582)</f>
        <v>0</v>
      </c>
    </row>
    <row r="538" ht="26.1" spans="1:9">
      <c r="A538" s="9" t="s">
        <v>1409</v>
      </c>
      <c r="B538" s="10"/>
      <c r="C538" s="10" t="s">
        <v>1400</v>
      </c>
      <c r="D538" s="11" t="s">
        <v>1410</v>
      </c>
      <c r="E538" s="10" t="s">
        <v>1408</v>
      </c>
      <c r="F538" s="12" t="str">
        <f>VLOOKUP(A538,[1]基准价格!$A:$G,7,0)</f>
        <v>据实结算</v>
      </c>
      <c r="G538" s="13">
        <f>SUMIF('2.报价结算清单'!$F$7:$F$582,$A538,'2.报价结算清单'!$L$7:$L$582)</f>
        <v>0</v>
      </c>
      <c r="H538" s="13">
        <f>SUMIF('2.报价结算清单'!$F$7:$F$582,$A538,'2.报价结算清单'!$N$7:$N$582)</f>
        <v>0</v>
      </c>
      <c r="I538" s="15">
        <f>SUMIF('2.报价结算清单'!$F$7:$F$582,A538,'2.报价结算清单'!$P$7:$P$582)</f>
        <v>0</v>
      </c>
    </row>
    <row r="539" ht="13.05" spans="1:9">
      <c r="A539" s="9" t="s">
        <v>1411</v>
      </c>
      <c r="B539" s="10"/>
      <c r="C539" s="10" t="s">
        <v>1412</v>
      </c>
      <c r="D539" s="11" t="s">
        <v>1413</v>
      </c>
      <c r="E539" s="10" t="s">
        <v>306</v>
      </c>
      <c r="F539" s="12" t="e">
        <f>VLOOKUP(A539,[1]基准价格!$A:$G,7,0)</f>
        <v>#N/A</v>
      </c>
      <c r="G539" s="13">
        <f>SUMIF('2.报价结算清单'!$F$7:$F$582,$A539,'2.报价结算清单'!$L$7:$L$582)</f>
        <v>0</v>
      </c>
      <c r="H539" s="13">
        <f>SUMIF('2.报价结算清单'!$F$7:$F$582,$A539,'2.报价结算清单'!$N$7:$N$582)</f>
        <v>0</v>
      </c>
      <c r="I539" s="15">
        <f>SUMIF('2.报价结算清单'!$F$7:$F$582,A539,'2.报价结算清单'!$P$7:$P$582)</f>
        <v>0</v>
      </c>
    </row>
    <row r="540" ht="13.05" spans="1:9">
      <c r="A540" s="9" t="s">
        <v>1414</v>
      </c>
      <c r="B540" s="10"/>
      <c r="C540" s="10" t="s">
        <v>1415</v>
      </c>
      <c r="D540" s="11" t="s">
        <v>1416</v>
      </c>
      <c r="E540" s="10" t="s">
        <v>306</v>
      </c>
      <c r="F540" s="12" t="str">
        <f>VLOOKUP(A540,[1]基准价格!$A:$G,7,0)</f>
        <v>据实结算</v>
      </c>
      <c r="G540" s="13">
        <f>SUMIF('2.报价结算清单'!$F$7:$F$582,$A540,'2.报价结算清单'!$L$7:$L$582)</f>
        <v>0</v>
      </c>
      <c r="H540" s="13">
        <f>SUMIF('2.报价结算清单'!$F$7:$F$582,$A540,'2.报价结算清单'!$N$7:$N$582)</f>
        <v>0</v>
      </c>
      <c r="I540" s="15">
        <f>SUMIF('2.报价结算清单'!$F$7:$F$582,A540,'2.报价结算清单'!$P$7:$P$582)</f>
        <v>0</v>
      </c>
    </row>
    <row r="541" ht="13.05" spans="1:9">
      <c r="A541" s="9" t="s">
        <v>1417</v>
      </c>
      <c r="B541" s="10"/>
      <c r="C541" s="10" t="s">
        <v>1415</v>
      </c>
      <c r="D541" s="11" t="s">
        <v>1418</v>
      </c>
      <c r="E541" s="10" t="s">
        <v>306</v>
      </c>
      <c r="F541" s="12" t="str">
        <f>VLOOKUP(A541,[1]基准价格!$A:$G,7,0)</f>
        <v>据实结算</v>
      </c>
      <c r="G541" s="13">
        <f>SUMIF('2.报价结算清单'!$F$7:$F$582,$A541,'2.报价结算清单'!$L$7:$L$582)</f>
        <v>0</v>
      </c>
      <c r="H541" s="13">
        <f>SUMIF('2.报价结算清单'!$F$7:$F$582,$A541,'2.报价结算清单'!$N$7:$N$582)</f>
        <v>0</v>
      </c>
      <c r="I541" s="15">
        <f>SUMIF('2.报价结算清单'!$F$7:$F$582,A541,'2.报价结算清单'!$P$7:$P$582)</f>
        <v>0</v>
      </c>
    </row>
    <row r="542" ht="13.05" spans="1:9">
      <c r="A542" s="9" t="s">
        <v>1419</v>
      </c>
      <c r="B542" s="10"/>
      <c r="C542" s="10" t="s">
        <v>1415</v>
      </c>
      <c r="D542" s="11" t="s">
        <v>1420</v>
      </c>
      <c r="E542" s="10" t="s">
        <v>306</v>
      </c>
      <c r="F542" s="12" t="str">
        <f>VLOOKUP(A542,[1]基准价格!$A:$G,7,0)</f>
        <v>据实结算</v>
      </c>
      <c r="G542" s="13">
        <f>SUMIF('2.报价结算清单'!$F$7:$F$582,$A542,'2.报价结算清单'!$L$7:$L$582)</f>
        <v>0</v>
      </c>
      <c r="H542" s="13">
        <f>SUMIF('2.报价结算清单'!$F$7:$F$582,$A542,'2.报价结算清单'!$N$7:$N$582)</f>
        <v>0</v>
      </c>
      <c r="I542" s="15">
        <f>SUMIF('2.报价结算清单'!$F$7:$F$582,A542,'2.报价结算清单'!$P$7:$P$582)</f>
        <v>0</v>
      </c>
    </row>
    <row r="543" ht="13.05" spans="1:9">
      <c r="A543" s="9" t="s">
        <v>1421</v>
      </c>
      <c r="B543" s="10"/>
      <c r="C543" s="10" t="s">
        <v>1415</v>
      </c>
      <c r="D543" s="11" t="s">
        <v>1422</v>
      </c>
      <c r="E543" s="10" t="s">
        <v>306</v>
      </c>
      <c r="F543" s="12" t="str">
        <f>VLOOKUP(A543,[1]基准价格!$A:$G,7,0)</f>
        <v>据实结算</v>
      </c>
      <c r="G543" s="13">
        <f>SUMIF('2.报价结算清单'!$F$7:$F$582,$A543,'2.报价结算清单'!$L$7:$L$582)</f>
        <v>0</v>
      </c>
      <c r="H543" s="13">
        <f>SUMIF('2.报价结算清单'!$F$7:$F$582,$A543,'2.报价结算清单'!$N$7:$N$582)</f>
        <v>0</v>
      </c>
      <c r="I543" s="15">
        <f>SUMIF('2.报价结算清单'!$F$7:$F$582,A543,'2.报价结算清单'!$P$7:$P$582)</f>
        <v>0</v>
      </c>
    </row>
    <row r="544" ht="13.05" spans="1:9">
      <c r="A544" s="9" t="s">
        <v>1423</v>
      </c>
      <c r="B544" s="10"/>
      <c r="C544" s="10" t="s">
        <v>1415</v>
      </c>
      <c r="D544" s="11" t="s">
        <v>1424</v>
      </c>
      <c r="E544" s="10" t="s">
        <v>306</v>
      </c>
      <c r="F544" s="12" t="str">
        <f>VLOOKUP(A544,[1]基准价格!$A:$G,7,0)</f>
        <v>据实结算</v>
      </c>
      <c r="G544" s="13">
        <f>SUMIF('2.报价结算清单'!$F$7:$F$582,$A544,'2.报价结算清单'!$L$7:$L$582)</f>
        <v>0</v>
      </c>
      <c r="H544" s="13">
        <f>SUMIF('2.报价结算清单'!$F$7:$F$582,$A544,'2.报价结算清单'!$N$7:$N$582)</f>
        <v>0</v>
      </c>
      <c r="I544" s="15">
        <f>SUMIF('2.报价结算清单'!$F$7:$F$582,A544,'2.报价结算清单'!$P$7:$P$582)</f>
        <v>0</v>
      </c>
    </row>
    <row r="545" ht="13.05" spans="1:9">
      <c r="A545" s="9" t="s">
        <v>1425</v>
      </c>
      <c r="B545" s="10"/>
      <c r="C545" s="10" t="s">
        <v>1415</v>
      </c>
      <c r="D545" s="11" t="s">
        <v>1426</v>
      </c>
      <c r="E545" s="10" t="s">
        <v>306</v>
      </c>
      <c r="F545" s="12" t="str">
        <f>VLOOKUP(A545,[1]基准价格!$A:$G,7,0)</f>
        <v>据实结算</v>
      </c>
      <c r="G545" s="13">
        <f>SUMIF('2.报价结算清单'!$F$7:$F$582,$A545,'2.报价结算清单'!$L$7:$L$582)</f>
        <v>0</v>
      </c>
      <c r="H545" s="13">
        <f>SUMIF('2.报价结算清单'!$F$7:$F$582,$A545,'2.报价结算清单'!$N$7:$N$582)</f>
        <v>0</v>
      </c>
      <c r="I545" s="15">
        <f>SUMIF('2.报价结算清单'!$F$7:$F$582,A545,'2.报价结算清单'!$P$7:$P$582)</f>
        <v>0</v>
      </c>
    </row>
    <row r="546" ht="13.05" spans="1:9">
      <c r="A546" s="9" t="s">
        <v>1427</v>
      </c>
      <c r="B546" s="10"/>
      <c r="C546" s="10" t="s">
        <v>1415</v>
      </c>
      <c r="D546" s="11" t="s">
        <v>1428</v>
      </c>
      <c r="E546" s="10" t="s">
        <v>306</v>
      </c>
      <c r="F546" s="12" t="str">
        <f>VLOOKUP(A546,[1]基准价格!$A:$G,7,0)</f>
        <v>据实结算</v>
      </c>
      <c r="G546" s="13">
        <f>SUMIF('2.报价结算清单'!$F$7:$F$582,$A546,'2.报价结算清单'!$L$7:$L$582)</f>
        <v>0</v>
      </c>
      <c r="H546" s="13">
        <f>SUMIF('2.报价结算清单'!$F$7:$F$582,$A546,'2.报价结算清单'!$N$7:$N$582)</f>
        <v>0</v>
      </c>
      <c r="I546" s="15">
        <f>SUMIF('2.报价结算清单'!$F$7:$F$582,A546,'2.报价结算清单'!$P$7:$P$582)</f>
        <v>0</v>
      </c>
    </row>
    <row r="547" ht="13.05" spans="1:9">
      <c r="A547" s="9" t="s">
        <v>1429</v>
      </c>
      <c r="B547" s="10"/>
      <c r="C547" s="10" t="s">
        <v>1415</v>
      </c>
      <c r="D547" s="11" t="s">
        <v>1430</v>
      </c>
      <c r="E547" s="10" t="s">
        <v>306</v>
      </c>
      <c r="F547" s="12" t="str">
        <f>VLOOKUP(A547,[1]基准价格!$A:$G,7,0)</f>
        <v>据实结算</v>
      </c>
      <c r="G547" s="13">
        <f>SUMIF('2.报价结算清单'!$F$7:$F$582,$A547,'2.报价结算清单'!$L$7:$L$582)</f>
        <v>0</v>
      </c>
      <c r="H547" s="13">
        <f>SUMIF('2.报价结算清单'!$F$7:$F$582,$A547,'2.报价结算清单'!$N$7:$N$582)</f>
        <v>0</v>
      </c>
      <c r="I547" s="15">
        <f>SUMIF('2.报价结算清单'!$F$7:$F$582,A547,'2.报价结算清单'!$P$7:$P$582)</f>
        <v>0</v>
      </c>
    </row>
    <row r="548" ht="13.05" spans="1:9">
      <c r="A548" s="9" t="s">
        <v>1431</v>
      </c>
      <c r="B548" s="10"/>
      <c r="C548" s="10" t="s">
        <v>1415</v>
      </c>
      <c r="D548" s="11" t="s">
        <v>1432</v>
      </c>
      <c r="E548" s="10" t="s">
        <v>306</v>
      </c>
      <c r="F548" s="12" t="str">
        <f>VLOOKUP(A548,[1]基准价格!$A:$G,7,0)</f>
        <v>据实结算</v>
      </c>
      <c r="G548" s="13">
        <f>SUMIF('2.报价结算清单'!$F$7:$F$582,$A548,'2.报价结算清单'!$L$7:$L$582)</f>
        <v>0</v>
      </c>
      <c r="H548" s="13">
        <f>SUMIF('2.报价结算清单'!$F$7:$F$582,$A548,'2.报价结算清单'!$N$7:$N$582)</f>
        <v>0</v>
      </c>
      <c r="I548" s="15">
        <f>SUMIF('2.报价结算清单'!$F$7:$F$582,A548,'2.报价结算清单'!$P$7:$P$582)</f>
        <v>0</v>
      </c>
    </row>
    <row r="549" ht="13.05" spans="1:9">
      <c r="A549" s="9" t="s">
        <v>1433</v>
      </c>
      <c r="B549" s="10"/>
      <c r="C549" s="10" t="s">
        <v>1415</v>
      </c>
      <c r="D549" s="11" t="s">
        <v>1434</v>
      </c>
      <c r="E549" s="10" t="s">
        <v>306</v>
      </c>
      <c r="F549" s="12" t="str">
        <f>VLOOKUP(A549,[1]基准价格!$A:$G,7,0)</f>
        <v>据实结算</v>
      </c>
      <c r="G549" s="13">
        <f>SUMIF('2.报价结算清单'!$F$7:$F$582,$A549,'2.报价结算清单'!$L$7:$L$582)</f>
        <v>0</v>
      </c>
      <c r="H549" s="13">
        <f>SUMIF('2.报价结算清单'!$F$7:$F$582,$A549,'2.报价结算清单'!$N$7:$N$582)</f>
        <v>0</v>
      </c>
      <c r="I549" s="15">
        <f>SUMIF('2.报价结算清单'!$F$7:$F$582,A549,'2.报价结算清单'!$P$7:$P$582)</f>
        <v>0</v>
      </c>
    </row>
    <row r="550" ht="13.05" spans="1:9">
      <c r="A550" s="9" t="s">
        <v>1435</v>
      </c>
      <c r="B550" s="10"/>
      <c r="C550" s="10" t="s">
        <v>1415</v>
      </c>
      <c r="D550" s="11" t="s">
        <v>1436</v>
      </c>
      <c r="E550" s="10" t="s">
        <v>306</v>
      </c>
      <c r="F550" s="12" t="str">
        <f>VLOOKUP(A550,[1]基准价格!$A:$G,7,0)</f>
        <v>据实结算</v>
      </c>
      <c r="G550" s="13">
        <f>SUMIF('2.报价结算清单'!$F$7:$F$582,$A550,'2.报价结算清单'!$L$7:$L$582)</f>
        <v>0</v>
      </c>
      <c r="H550" s="13">
        <f>SUMIF('2.报价结算清单'!$F$7:$F$582,$A550,'2.报价结算清单'!$N$7:$N$582)</f>
        <v>0</v>
      </c>
      <c r="I550" s="15">
        <f>SUMIF('2.报价结算清单'!$F$7:$F$582,A550,'2.报价结算清单'!$P$7:$P$582)</f>
        <v>0</v>
      </c>
    </row>
    <row r="551" ht="13.05" spans="1:9">
      <c r="A551" s="9" t="s">
        <v>1437</v>
      </c>
      <c r="B551" s="10"/>
      <c r="C551" s="10" t="s">
        <v>1415</v>
      </c>
      <c r="D551" s="11" t="s">
        <v>1438</v>
      </c>
      <c r="E551" s="10" t="s">
        <v>306</v>
      </c>
      <c r="F551" s="12" t="str">
        <f>VLOOKUP(A551,[1]基准价格!$A:$G,7,0)</f>
        <v>据实结算</v>
      </c>
      <c r="G551" s="13">
        <f>SUMIF('2.报价结算清单'!$F$7:$F$582,$A551,'2.报价结算清单'!$L$7:$L$582)</f>
        <v>0</v>
      </c>
      <c r="H551" s="13">
        <f>SUMIF('2.报价结算清单'!$F$7:$F$582,$A551,'2.报价结算清单'!$N$7:$N$582)</f>
        <v>0</v>
      </c>
      <c r="I551" s="15">
        <f>SUMIF('2.报价结算清单'!$F$7:$F$582,A551,'2.报价结算清单'!$P$7:$P$582)</f>
        <v>0</v>
      </c>
    </row>
    <row r="552" ht="13.05" spans="1:9">
      <c r="A552" s="9" t="s">
        <v>1439</v>
      </c>
      <c r="B552" s="10"/>
      <c r="C552" s="10" t="s">
        <v>1415</v>
      </c>
      <c r="D552" s="11" t="s">
        <v>1440</v>
      </c>
      <c r="E552" s="10" t="s">
        <v>306</v>
      </c>
      <c r="F552" s="12" t="str">
        <f>VLOOKUP(A552,[1]基准价格!$A:$G,7,0)</f>
        <v>据实结算</v>
      </c>
      <c r="G552" s="13">
        <f>SUMIF('2.报价结算清单'!$F$7:$F$582,$A552,'2.报价结算清单'!$L$7:$L$582)</f>
        <v>0</v>
      </c>
      <c r="H552" s="13">
        <f>SUMIF('2.报价结算清单'!$F$7:$F$582,$A552,'2.报价结算清单'!$N$7:$N$582)</f>
        <v>0</v>
      </c>
      <c r="I552" s="15">
        <f>SUMIF('2.报价结算清单'!$F$7:$F$582,A552,'2.报价结算清单'!$P$7:$P$582)</f>
        <v>0</v>
      </c>
    </row>
    <row r="553" ht="13.05" spans="1:9">
      <c r="A553" s="9" t="s">
        <v>1441</v>
      </c>
      <c r="B553" s="10"/>
      <c r="C553" s="10" t="s">
        <v>1415</v>
      </c>
      <c r="D553" s="11" t="s">
        <v>1442</v>
      </c>
      <c r="E553" s="10" t="s">
        <v>306</v>
      </c>
      <c r="F553" s="12" t="str">
        <f>VLOOKUP(A553,[1]基准价格!$A:$G,7,0)</f>
        <v>据实结算</v>
      </c>
      <c r="G553" s="13">
        <f>SUMIF('2.报价结算清单'!$F$7:$F$582,$A553,'2.报价结算清单'!$L$7:$L$582)</f>
        <v>0</v>
      </c>
      <c r="H553" s="13">
        <f>SUMIF('2.报价结算清单'!$F$7:$F$582,$A553,'2.报价结算清单'!$N$7:$N$582)</f>
        <v>0</v>
      </c>
      <c r="I553" s="15">
        <f>SUMIF('2.报价结算清单'!$F$7:$F$582,A553,'2.报价结算清单'!$P$7:$P$582)</f>
        <v>0</v>
      </c>
    </row>
    <row r="554" ht="13.05" spans="1:9">
      <c r="A554" s="9" t="s">
        <v>1443</v>
      </c>
      <c r="B554" s="10"/>
      <c r="C554" s="10" t="s">
        <v>1415</v>
      </c>
      <c r="D554" s="11" t="s">
        <v>1444</v>
      </c>
      <c r="E554" s="10" t="s">
        <v>306</v>
      </c>
      <c r="F554" s="12" t="str">
        <f>VLOOKUP(A554,[1]基准价格!$A:$G,7,0)</f>
        <v>据实结算</v>
      </c>
      <c r="G554" s="13">
        <f>SUMIF('2.报价结算清单'!$F$7:$F$582,$A554,'2.报价结算清单'!$L$7:$L$582)</f>
        <v>0</v>
      </c>
      <c r="H554" s="13">
        <f>SUMIF('2.报价结算清单'!$F$7:$F$582,$A554,'2.报价结算清单'!$N$7:$N$582)</f>
        <v>0</v>
      </c>
      <c r="I554" s="15">
        <f>SUMIF('2.报价结算清单'!$F$7:$F$582,A554,'2.报价结算清单'!$P$7:$P$582)</f>
        <v>0</v>
      </c>
    </row>
    <row r="555" ht="26.1" spans="1:9">
      <c r="A555" s="9" t="s">
        <v>1445</v>
      </c>
      <c r="B555" s="10"/>
      <c r="C555" s="10" t="s">
        <v>1415</v>
      </c>
      <c r="D555" s="11" t="s">
        <v>1446</v>
      </c>
      <c r="E555" s="10" t="s">
        <v>306</v>
      </c>
      <c r="F555" s="12" t="str">
        <f>VLOOKUP(A555,[1]基准价格!$A:$G,7,0)</f>
        <v>据实结算</v>
      </c>
      <c r="G555" s="13">
        <f>SUMIF('2.报价结算清单'!$F$7:$F$582,$A555,'2.报价结算清单'!$L$7:$L$582)</f>
        <v>0</v>
      </c>
      <c r="H555" s="13">
        <f>SUMIF('2.报价结算清单'!$F$7:$F$582,$A555,'2.报价结算清单'!$N$7:$N$582)</f>
        <v>0</v>
      </c>
      <c r="I555" s="15">
        <f>SUMIF('2.报价结算清单'!$F$7:$F$582,A555,'2.报价结算清单'!$P$7:$P$582)</f>
        <v>0</v>
      </c>
    </row>
    <row r="556" ht="13.05" spans="1:9">
      <c r="A556" s="9" t="s">
        <v>1447</v>
      </c>
      <c r="B556" s="10"/>
      <c r="C556" s="10" t="s">
        <v>1415</v>
      </c>
      <c r="D556" s="11" t="s">
        <v>1448</v>
      </c>
      <c r="E556" s="10" t="s">
        <v>306</v>
      </c>
      <c r="F556" s="12" t="str">
        <f>VLOOKUP(A556,[1]基准价格!$A:$G,7,0)</f>
        <v>据实结算</v>
      </c>
      <c r="G556" s="13">
        <f>SUMIF('2.报价结算清单'!$F$7:$F$582,$A556,'2.报价结算清单'!$L$7:$L$582)</f>
        <v>0</v>
      </c>
      <c r="H556" s="13">
        <f>SUMIF('2.报价结算清单'!$F$7:$F$582,$A556,'2.报价结算清单'!$N$7:$N$582)</f>
        <v>0</v>
      </c>
      <c r="I556" s="15">
        <f>SUMIF('2.报价结算清单'!$F$7:$F$582,A556,'2.报价结算清单'!$P$7:$P$582)</f>
        <v>0</v>
      </c>
    </row>
    <row r="557" ht="13.05" spans="1:9">
      <c r="A557" s="9" t="s">
        <v>1449</v>
      </c>
      <c r="B557" s="10"/>
      <c r="C557" s="10" t="s">
        <v>1450</v>
      </c>
      <c r="D557" s="11" t="s">
        <v>1451</v>
      </c>
      <c r="E557" s="10" t="s">
        <v>306</v>
      </c>
      <c r="F557" s="12" t="str">
        <f>VLOOKUP(A557,[1]基准价格!$A:$G,7,0)</f>
        <v>据实结算</v>
      </c>
      <c r="G557" s="13">
        <f>SUMIF('2.报价结算清单'!$F$7:$F$582,$A557,'2.报价结算清单'!$L$7:$L$582)</f>
        <v>0</v>
      </c>
      <c r="H557" s="13">
        <f>SUMIF('2.报价结算清单'!$F$7:$F$582,$A557,'2.报价结算清单'!$N$7:$N$582)</f>
        <v>0</v>
      </c>
      <c r="I557" s="15">
        <f>SUMIF('2.报价结算清单'!$F$7:$F$582,A557,'2.报价结算清单'!$P$7:$P$582)</f>
        <v>0</v>
      </c>
    </row>
    <row r="558" ht="13.05" spans="1:9">
      <c r="A558" s="9" t="s">
        <v>1452</v>
      </c>
      <c r="B558" s="10"/>
      <c r="C558" s="10" t="s">
        <v>1450</v>
      </c>
      <c r="D558" s="11" t="s">
        <v>1453</v>
      </c>
      <c r="E558" s="10" t="s">
        <v>306</v>
      </c>
      <c r="F558" s="12" t="str">
        <f>VLOOKUP(A558,[1]基准价格!$A:$G,7,0)</f>
        <v>据实结算</v>
      </c>
      <c r="G558" s="13">
        <f>SUMIF('2.报价结算清单'!$F$7:$F$582,$A558,'2.报价结算清单'!$L$7:$L$582)</f>
        <v>0</v>
      </c>
      <c r="H558" s="13">
        <f>SUMIF('2.报价结算清单'!$F$7:$F$582,$A558,'2.报价结算清单'!$N$7:$N$582)</f>
        <v>0</v>
      </c>
      <c r="I558" s="15">
        <f>SUMIF('2.报价结算清单'!$F$7:$F$582,A558,'2.报价结算清单'!$P$7:$P$582)</f>
        <v>0</v>
      </c>
    </row>
    <row r="559" ht="13.05" spans="1:9">
      <c r="A559" s="9" t="s">
        <v>1454</v>
      </c>
      <c r="B559" s="10"/>
      <c r="C559" s="10" t="s">
        <v>1450</v>
      </c>
      <c r="D559" s="11" t="s">
        <v>1455</v>
      </c>
      <c r="E559" s="10" t="s">
        <v>306</v>
      </c>
      <c r="F559" s="12" t="str">
        <f>VLOOKUP(A559,[1]基准价格!$A:$G,7,0)</f>
        <v>据实结算</v>
      </c>
      <c r="G559" s="13">
        <f>SUMIF('2.报价结算清单'!$F$7:$F$582,$A559,'2.报价结算清单'!$L$7:$L$582)</f>
        <v>0</v>
      </c>
      <c r="H559" s="13">
        <f>SUMIF('2.报价结算清单'!$F$7:$F$582,$A559,'2.报价结算清单'!$N$7:$N$582)</f>
        <v>0</v>
      </c>
      <c r="I559" s="15">
        <f>SUMIF('2.报价结算清单'!$F$7:$F$582,A559,'2.报价结算清单'!$P$7:$P$582)</f>
        <v>0</v>
      </c>
    </row>
    <row r="560" ht="13.05" spans="1:9">
      <c r="A560" s="9" t="s">
        <v>1456</v>
      </c>
      <c r="B560" s="10"/>
      <c r="C560" s="10" t="s">
        <v>1450</v>
      </c>
      <c r="D560" s="11" t="s">
        <v>1457</v>
      </c>
      <c r="E560" s="10" t="s">
        <v>306</v>
      </c>
      <c r="F560" s="12" t="str">
        <f>VLOOKUP(A560,[1]基准价格!$A:$G,7,0)</f>
        <v>据实结算</v>
      </c>
      <c r="G560" s="13">
        <f>SUMIF('2.报价结算清单'!$F$7:$F$582,$A560,'2.报价结算清单'!$L$7:$L$582)</f>
        <v>0</v>
      </c>
      <c r="H560" s="13">
        <f>SUMIF('2.报价结算清单'!$F$7:$F$582,$A560,'2.报价结算清单'!$N$7:$N$582)</f>
        <v>0</v>
      </c>
      <c r="I560" s="15">
        <f>SUMIF('2.报价结算清单'!$F$7:$F$582,A560,'2.报价结算清单'!$P$7:$P$582)</f>
        <v>0</v>
      </c>
    </row>
    <row r="561" ht="13.05" spans="1:9">
      <c r="A561" s="9" t="s">
        <v>1458</v>
      </c>
      <c r="B561" s="10"/>
      <c r="C561" s="10" t="s">
        <v>1450</v>
      </c>
      <c r="D561" s="11" t="s">
        <v>1459</v>
      </c>
      <c r="E561" s="10" t="s">
        <v>306</v>
      </c>
      <c r="F561" s="12" t="str">
        <f>VLOOKUP(A561,[1]基准价格!$A:$G,7,0)</f>
        <v>据实结算</v>
      </c>
      <c r="G561" s="13">
        <f>SUMIF('2.报价结算清单'!$F$7:$F$582,$A561,'2.报价结算清单'!$L$7:$L$582)</f>
        <v>0</v>
      </c>
      <c r="H561" s="13">
        <f>SUMIF('2.报价结算清单'!$F$7:$F$582,$A561,'2.报价结算清单'!$N$7:$N$582)</f>
        <v>0</v>
      </c>
      <c r="I561" s="15">
        <f>SUMIF('2.报价结算清单'!$F$7:$F$582,A561,'2.报价结算清单'!$P$7:$P$582)</f>
        <v>0</v>
      </c>
    </row>
    <row r="562" ht="13.05" spans="1:9">
      <c r="A562" s="9" t="s">
        <v>1460</v>
      </c>
      <c r="B562" s="10"/>
      <c r="C562" s="10" t="s">
        <v>1450</v>
      </c>
      <c r="D562" s="11" t="s">
        <v>1461</v>
      </c>
      <c r="E562" s="10" t="s">
        <v>306</v>
      </c>
      <c r="F562" s="12" t="str">
        <f>VLOOKUP(A562,[1]基准价格!$A:$G,7,0)</f>
        <v>据实结算</v>
      </c>
      <c r="G562" s="13">
        <f>SUMIF('2.报价结算清单'!$F$7:$F$582,$A562,'2.报价结算清单'!$L$7:$L$582)</f>
        <v>0</v>
      </c>
      <c r="H562" s="13">
        <f>SUMIF('2.报价结算清单'!$F$7:$F$582,$A562,'2.报价结算清单'!$N$7:$N$582)</f>
        <v>0</v>
      </c>
      <c r="I562" s="15">
        <f>SUMIF('2.报价结算清单'!$F$7:$F$582,A562,'2.报价结算清单'!$P$7:$P$582)</f>
        <v>0</v>
      </c>
    </row>
    <row r="563" ht="13.05" spans="1:9">
      <c r="A563" s="9" t="s">
        <v>1462</v>
      </c>
      <c r="B563" s="10"/>
      <c r="C563" s="10" t="s">
        <v>1450</v>
      </c>
      <c r="D563" s="11" t="s">
        <v>1463</v>
      </c>
      <c r="E563" s="10" t="s">
        <v>306</v>
      </c>
      <c r="F563" s="12" t="str">
        <f>VLOOKUP(A563,[1]基准价格!$A:$G,7,0)</f>
        <v>据实结算</v>
      </c>
      <c r="G563" s="13">
        <f>SUMIF('2.报价结算清单'!$F$7:$F$582,$A563,'2.报价结算清单'!$L$7:$L$582)</f>
        <v>0</v>
      </c>
      <c r="H563" s="13">
        <f>SUMIF('2.报价结算清单'!$F$7:$F$582,$A563,'2.报价结算清单'!$N$7:$N$582)</f>
        <v>0</v>
      </c>
      <c r="I563" s="15">
        <f>SUMIF('2.报价结算清单'!$F$7:$F$582,A563,'2.报价结算清单'!$P$7:$P$582)</f>
        <v>0</v>
      </c>
    </row>
    <row r="564" ht="26.1" spans="1:9">
      <c r="A564" s="9" t="s">
        <v>1464</v>
      </c>
      <c r="B564" s="10"/>
      <c r="C564" s="10" t="s">
        <v>1450</v>
      </c>
      <c r="D564" s="11" t="s">
        <v>1465</v>
      </c>
      <c r="E564" s="10" t="s">
        <v>1466</v>
      </c>
      <c r="F564" s="12" t="str">
        <f>VLOOKUP(A564,[1]基准价格!$A:$G,7,0)</f>
        <v>据实结算</v>
      </c>
      <c r="G564" s="13">
        <f>SUMIF('2.报价结算清单'!$F$7:$F$582,$A564,'2.报价结算清单'!$L$7:$L$582)</f>
        <v>0</v>
      </c>
      <c r="H564" s="13">
        <f>SUMIF('2.报价结算清单'!$F$7:$F$582,$A564,'2.报价结算清单'!$N$7:$N$582)</f>
        <v>0</v>
      </c>
      <c r="I564" s="15">
        <f>SUMIF('2.报价结算清单'!$F$7:$F$582,A564,'2.报价结算清单'!$P$7:$P$582)</f>
        <v>0</v>
      </c>
    </row>
    <row r="565" ht="26.1" spans="1:9">
      <c r="A565" s="9" t="s">
        <v>1467</v>
      </c>
      <c r="B565" s="10"/>
      <c r="C565" s="10" t="s">
        <v>1450</v>
      </c>
      <c r="D565" s="11" t="s">
        <v>1468</v>
      </c>
      <c r="E565" s="10" t="s">
        <v>1330</v>
      </c>
      <c r="F565" s="12">
        <f>VLOOKUP(A565,[1]基准价格!$A:$G,7,0)</f>
        <v>446.26</v>
      </c>
      <c r="G565" s="13">
        <f>SUMIF('2.报价结算清单'!$F$7:$F$582,$A565,'2.报价结算清单'!$L$7:$L$582)</f>
        <v>0</v>
      </c>
      <c r="H565" s="13">
        <f>SUMIF('2.报价结算清单'!$F$7:$F$582,$A565,'2.报价结算清单'!$N$7:$N$582)</f>
        <v>0</v>
      </c>
      <c r="I565" s="15">
        <f>SUMIF('2.报价结算清单'!$F$7:$F$582,A565,'2.报价结算清单'!$P$7:$P$582)</f>
        <v>0</v>
      </c>
    </row>
    <row r="566" ht="26.1" spans="1:9">
      <c r="A566" s="9" t="s">
        <v>1469</v>
      </c>
      <c r="B566" s="10"/>
      <c r="C566" s="10" t="s">
        <v>1450</v>
      </c>
      <c r="D566" s="11" t="s">
        <v>1470</v>
      </c>
      <c r="E566" s="10" t="s">
        <v>1330</v>
      </c>
      <c r="F566" s="12">
        <f>VLOOKUP(A566,[1]基准价格!$A:$G,7,0)</f>
        <v>742</v>
      </c>
      <c r="G566" s="13">
        <f>SUMIF('2.报价结算清单'!$F$7:$F$582,$A566,'2.报价结算清单'!$L$7:$L$582)</f>
        <v>0</v>
      </c>
      <c r="H566" s="13">
        <f>SUMIF('2.报价结算清单'!$F$7:$F$582,$A566,'2.报价结算清单'!$N$7:$N$582)</f>
        <v>0</v>
      </c>
      <c r="I566" s="15">
        <f>SUMIF('2.报价结算清单'!$F$7:$F$582,A566,'2.报价结算清单'!$P$7:$P$582)</f>
        <v>0</v>
      </c>
    </row>
    <row r="567" ht="26.1" spans="1:9">
      <c r="A567" s="9" t="s">
        <v>1471</v>
      </c>
      <c r="B567" s="10"/>
      <c r="C567" s="10" t="s">
        <v>1450</v>
      </c>
      <c r="D567" s="11" t="s">
        <v>1472</v>
      </c>
      <c r="E567" s="10" t="s">
        <v>1330</v>
      </c>
      <c r="F567" s="12">
        <f>VLOOKUP(A567,[1]基准价格!$A:$G,7,0)</f>
        <v>1272</v>
      </c>
      <c r="G567" s="13">
        <f>SUMIF('2.报价结算清单'!$F$7:$F$582,$A567,'2.报价结算清单'!$L$7:$L$582)</f>
        <v>0</v>
      </c>
      <c r="H567" s="13">
        <f>SUMIF('2.报价结算清单'!$F$7:$F$582,$A567,'2.报价结算清单'!$N$7:$N$582)</f>
        <v>0</v>
      </c>
      <c r="I567" s="15">
        <f>SUMIF('2.报价结算清单'!$F$7:$F$582,A567,'2.报价结算清单'!$P$7:$P$582)</f>
        <v>0</v>
      </c>
    </row>
    <row r="568" ht="13.05" spans="1:9">
      <c r="A568" s="9" t="s">
        <v>1473</v>
      </c>
      <c r="B568" s="10"/>
      <c r="C568" s="10" t="s">
        <v>1450</v>
      </c>
      <c r="D568" s="11" t="s">
        <v>1474</v>
      </c>
      <c r="E568" s="10" t="s">
        <v>1247</v>
      </c>
      <c r="F568" s="12">
        <f>VLOOKUP(A568,[1]基准价格!$A:$G,7,0)</f>
        <v>530</v>
      </c>
      <c r="G568" s="13">
        <f>SUMIF('2.报价结算清单'!$F$7:$F$582,$A568,'2.报价结算清单'!$L$7:$L$582)</f>
        <v>0</v>
      </c>
      <c r="H568" s="13">
        <f>SUMIF('2.报价结算清单'!$F$7:$F$582,$A568,'2.报价结算清单'!$N$7:$N$582)</f>
        <v>0</v>
      </c>
      <c r="I568" s="15">
        <f>SUMIF('2.报价结算清单'!$F$7:$F$582,A568,'2.报价结算清单'!$P$7:$P$582)</f>
        <v>0</v>
      </c>
    </row>
    <row r="569" ht="13.05" spans="1:9">
      <c r="A569" s="9" t="s">
        <v>1475</v>
      </c>
      <c r="B569" s="10"/>
      <c r="C569" s="10" t="s">
        <v>1450</v>
      </c>
      <c r="D569" s="11" t="s">
        <v>1476</v>
      </c>
      <c r="E569" s="10" t="s">
        <v>1247</v>
      </c>
      <c r="F569" s="12">
        <f>VLOOKUP(A569,[1]基准价格!$A:$G,7,0)</f>
        <v>1590</v>
      </c>
      <c r="G569" s="13">
        <f>SUMIF('2.报价结算清单'!$F$7:$F$582,$A569,'2.报价结算清单'!$L$7:$L$582)</f>
        <v>0</v>
      </c>
      <c r="H569" s="13">
        <f>SUMIF('2.报价结算清单'!$F$7:$F$582,$A569,'2.报价结算清单'!$N$7:$N$582)</f>
        <v>0</v>
      </c>
      <c r="I569" s="15">
        <f>SUMIF('2.报价结算清单'!$F$7:$F$582,A569,'2.报价结算清单'!$P$7:$P$582)</f>
        <v>0</v>
      </c>
    </row>
    <row r="570" ht="13.05" spans="1:9">
      <c r="A570" s="9" t="s">
        <v>1477</v>
      </c>
      <c r="B570" s="10"/>
      <c r="C570" s="10" t="s">
        <v>1450</v>
      </c>
      <c r="D570" s="11" t="s">
        <v>1478</v>
      </c>
      <c r="E570" s="10" t="s">
        <v>1247</v>
      </c>
      <c r="F570" s="12">
        <f>VLOOKUP(A570,[1]基准价格!$A:$G,7,0)</f>
        <v>2120</v>
      </c>
      <c r="G570" s="13">
        <f>SUMIF('2.报价结算清单'!$F$7:$F$582,$A570,'2.报价结算清单'!$L$7:$L$582)</f>
        <v>0</v>
      </c>
      <c r="H570" s="13">
        <f>SUMIF('2.报价结算清单'!$F$7:$F$582,$A570,'2.报价结算清单'!$N$7:$N$582)</f>
        <v>0</v>
      </c>
      <c r="I570" s="15">
        <f>SUMIF('2.报价结算清单'!$F$7:$F$582,A570,'2.报价结算清单'!$P$7:$P$582)</f>
        <v>0</v>
      </c>
    </row>
    <row r="571" ht="26.1" spans="1:9">
      <c r="A571" s="9" t="s">
        <v>1479</v>
      </c>
      <c r="B571" s="10"/>
      <c r="C571" s="10" t="s">
        <v>1450</v>
      </c>
      <c r="D571" s="11" t="s">
        <v>1480</v>
      </c>
      <c r="E571" s="10" t="s">
        <v>306</v>
      </c>
      <c r="F571" s="12" t="str">
        <f>VLOOKUP(A571,[1]基准价格!$A:$G,7,0)</f>
        <v>据实结算</v>
      </c>
      <c r="G571" s="13">
        <f>SUMIF('2.报价结算清单'!$F$7:$F$582,$A571,'2.报价结算清单'!$L$7:$L$582)</f>
        <v>0</v>
      </c>
      <c r="H571" s="13">
        <f>SUMIF('2.报价结算清单'!$F$7:$F$582,$A571,'2.报价结算清单'!$N$7:$N$582)</f>
        <v>0</v>
      </c>
      <c r="I571" s="15">
        <f>SUMIF('2.报价结算清单'!$F$7:$F$582,A571,'2.报价结算清单'!$P$7:$P$582)</f>
        <v>0</v>
      </c>
    </row>
    <row r="572" ht="26.1" spans="1:9">
      <c r="A572" s="9" t="s">
        <v>1481</v>
      </c>
      <c r="B572" s="10"/>
      <c r="C572" s="10" t="s">
        <v>1482</v>
      </c>
      <c r="D572" s="11" t="s">
        <v>1483</v>
      </c>
      <c r="E572" s="10" t="s">
        <v>306</v>
      </c>
      <c r="F572" s="12" t="str">
        <f>VLOOKUP(A572,[1]基准价格!$A:$G,7,0)</f>
        <v>据实结算</v>
      </c>
      <c r="G572" s="13">
        <f>SUMIF('2.报价结算清单'!$F$7:$F$582,$A572,'2.报价结算清单'!$L$7:$L$582)</f>
        <v>0</v>
      </c>
      <c r="H572" s="13">
        <f>SUMIF('2.报价结算清单'!$F$7:$F$582,$A572,'2.报价结算清单'!$N$7:$N$582)</f>
        <v>0</v>
      </c>
      <c r="I572" s="15">
        <f>SUMIF('2.报价结算清单'!$F$7:$F$582,A572,'2.报价结算清单'!$P$7:$P$582)</f>
        <v>0</v>
      </c>
    </row>
    <row r="573" ht="13.05" spans="1:9">
      <c r="A573" s="9" t="s">
        <v>317</v>
      </c>
      <c r="B573" s="10"/>
      <c r="C573" s="10" t="s">
        <v>1484</v>
      </c>
      <c r="D573" s="11" t="s">
        <v>1485</v>
      </c>
      <c r="E573" s="10" t="s">
        <v>306</v>
      </c>
      <c r="F573" s="16">
        <v>0.1</v>
      </c>
      <c r="G573" s="13">
        <f>SUMIF('2.报价结算清单'!$F$7:$F$582,$A573,'2.报价结算清单'!$L$7:$L$582)</f>
        <v>0</v>
      </c>
      <c r="H573" s="13">
        <f>SUMIF('2.报价结算清单'!$F$7:$F$582,$A573,'2.报价结算清单'!$N$7:$N$582)</f>
        <v>1</v>
      </c>
      <c r="I573" s="15">
        <f>SUMIF('2.报价结算清单'!$F$7:$F$582,A573,'2.报价结算清单'!$P$7:$P$582)</f>
        <v>0</v>
      </c>
    </row>
    <row r="574" ht="26.1" spans="1:9">
      <c r="A574" s="9" t="s">
        <v>312</v>
      </c>
      <c r="B574" s="10"/>
      <c r="C574" s="10" t="s">
        <v>1484</v>
      </c>
      <c r="D574" s="11" t="s">
        <v>1486</v>
      </c>
      <c r="E574" s="10" t="s">
        <v>306</v>
      </c>
      <c r="F574" s="16">
        <v>0.06</v>
      </c>
      <c r="G574" s="13">
        <f>SUMIF('2.报价结算清单'!$F$7:$F$582,$A574,'2.报价结算清单'!$L$7:$L$582)</f>
        <v>693746.8</v>
      </c>
      <c r="H574" s="13">
        <f>SUMIF('2.报价结算清单'!$F$7:$F$582,$A574,'2.报价结算清单'!$N$7:$N$582)</f>
        <v>1</v>
      </c>
      <c r="I574" s="15">
        <f>SUMIF('2.报价结算清单'!$F$7:$F$582,A574,'2.报价结算清单'!$P$7:$P$582)</f>
        <v>41624.808</v>
      </c>
    </row>
    <row r="575" ht="26.1" spans="1:9">
      <c r="A575" s="9" t="s">
        <v>313</v>
      </c>
      <c r="B575" s="10"/>
      <c r="C575" s="10" t="s">
        <v>1484</v>
      </c>
      <c r="D575" s="11" t="s">
        <v>1487</v>
      </c>
      <c r="E575" s="10" t="s">
        <v>306</v>
      </c>
      <c r="F575" s="16">
        <v>0.06</v>
      </c>
      <c r="G575" s="13">
        <f>SUMIF('2.报价结算清单'!$F$7:$F$582,$A575,'2.报价结算清单'!$L$7:$L$582)</f>
        <v>47720</v>
      </c>
      <c r="H575" s="13">
        <f>SUMIF('2.报价结算清单'!$F$7:$F$582,$A575,'2.报价结算清单'!$N$7:$N$582)</f>
        <v>1</v>
      </c>
      <c r="I575" s="15">
        <f>SUMIF('2.报价结算清单'!$F$7:$F$582,A575,'2.报价结算清单'!$P$7:$P$582)</f>
        <v>2863.2</v>
      </c>
    </row>
    <row r="576" ht="26.1" spans="1:9">
      <c r="A576" s="9" t="s">
        <v>314</v>
      </c>
      <c r="B576" s="10"/>
      <c r="C576" s="10" t="s">
        <v>1484</v>
      </c>
      <c r="D576" s="11" t="s">
        <v>1488</v>
      </c>
      <c r="E576" s="10" t="s">
        <v>306</v>
      </c>
      <c r="F576" s="16">
        <v>0.1</v>
      </c>
      <c r="G576" s="13">
        <f>SUMIF('2.报价结算清单'!$F$7:$F$582,$A576,'2.报价结算清单'!$L$7:$L$582)</f>
        <v>0</v>
      </c>
      <c r="H576" s="13">
        <f>SUMIF('2.报价结算清单'!$F$7:$F$582,$A576,'2.报价结算清单'!$N$7:$N$582)</f>
        <v>1</v>
      </c>
      <c r="I576" s="15">
        <f>SUMIF('2.报价结算清单'!$F$7:$F$582,A576,'2.报价结算清单'!$P$7:$P$582)</f>
        <v>0</v>
      </c>
    </row>
    <row r="577" ht="26.1" spans="1:9">
      <c r="A577" s="9" t="s">
        <v>315</v>
      </c>
      <c r="B577" s="10"/>
      <c r="C577" s="10" t="s">
        <v>1484</v>
      </c>
      <c r="D577" s="11" t="s">
        <v>1489</v>
      </c>
      <c r="E577" s="10" t="s">
        <v>306</v>
      </c>
      <c r="F577" s="16">
        <v>0.06</v>
      </c>
      <c r="G577" s="13">
        <f>SUMIF('2.报价结算清单'!$F$7:$F$582,$A577,'2.报价结算清单'!$L$7:$L$582)</f>
        <v>39750</v>
      </c>
      <c r="H577" s="13">
        <f>SUMIF('2.报价结算清单'!$F$7:$F$582,$A577,'2.报价结算清单'!$N$7:$N$582)</f>
        <v>1</v>
      </c>
      <c r="I577" s="15">
        <f>SUMIF('2.报价结算清单'!$F$7:$F$582,A577,'2.报价结算清单'!$P$7:$P$582)</f>
        <v>2385</v>
      </c>
    </row>
    <row r="578" ht="13.05" spans="1:9">
      <c r="A578" s="9" t="s">
        <v>316</v>
      </c>
      <c r="B578" s="10"/>
      <c r="C578" s="10" t="s">
        <v>1484</v>
      </c>
      <c r="D578" s="11" t="s">
        <v>1490</v>
      </c>
      <c r="E578" s="10" t="s">
        <v>306</v>
      </c>
      <c r="F578" s="16">
        <v>0.06</v>
      </c>
      <c r="G578" s="13">
        <f>SUMIF('2.报价结算清单'!$F$7:$F$582,$A578,'2.报价结算清单'!$L$7:$L$582)</f>
        <v>2650</v>
      </c>
      <c r="H578" s="13">
        <f>SUMIF('2.报价结算清单'!$F$7:$F$582,$A578,'2.报价结算清单'!$N$7:$N$582)</f>
        <v>1</v>
      </c>
      <c r="I578" s="15">
        <f>SUMIF('2.报价结算清单'!$F$7:$F$582,A578,'2.报价结算清单'!$P$7:$P$582)</f>
        <v>159</v>
      </c>
    </row>
    <row r="579" ht="13.05" spans="1:9">
      <c r="A579" s="9" t="s">
        <v>1491</v>
      </c>
      <c r="B579" s="10"/>
      <c r="C579" s="10" t="s">
        <v>1484</v>
      </c>
      <c r="D579" s="11" t="s">
        <v>1492</v>
      </c>
      <c r="E579" s="10" t="s">
        <v>306</v>
      </c>
      <c r="F579" s="16"/>
      <c r="G579" s="13">
        <f>SUMIF('2.报价结算清单'!$F$7:$F$582,$A579,'2.报价结算清单'!$L$7:$L$582)</f>
        <v>0</v>
      </c>
      <c r="H579" s="13">
        <f>SUMIF('2.报价结算清单'!$F$7:$F$582,$A579,'2.报价结算清单'!$N$7:$N$582)</f>
        <v>0</v>
      </c>
      <c r="I579" s="15">
        <f>SUMIF('2.报价结算清单'!$F$7:$F$582,A579,'2.报价结算清单'!$P$7:$P$582)</f>
        <v>0</v>
      </c>
    </row>
    <row r="580" ht="26.1" spans="1:9">
      <c r="A580" s="9" t="s">
        <v>1493</v>
      </c>
      <c r="B580" s="10"/>
      <c r="C580" s="10" t="s">
        <v>1484</v>
      </c>
      <c r="D580" s="11" t="s">
        <v>1494</v>
      </c>
      <c r="E580" s="10" t="s">
        <v>306</v>
      </c>
      <c r="F580" s="16"/>
      <c r="G580" s="13">
        <f>SUMIF('2.报价结算清单'!$F$7:$F$582,$A580,'2.报价结算清单'!$L$7:$L$582)</f>
        <v>0</v>
      </c>
      <c r="H580" s="13">
        <f>SUMIF('2.报价结算清单'!$F$7:$F$582,$A580,'2.报价结算清单'!$N$7:$N$582)</f>
        <v>0</v>
      </c>
      <c r="I580" s="15">
        <f>SUMIF('2.报价结算清单'!$F$7:$F$582,A580,'2.报价结算清单'!$P$7:$P$582)</f>
        <v>0</v>
      </c>
    </row>
    <row r="581" ht="26.1" spans="1:9">
      <c r="A581" s="9" t="s">
        <v>1495</v>
      </c>
      <c r="B581" s="10"/>
      <c r="C581" s="10" t="s">
        <v>1484</v>
      </c>
      <c r="D581" s="11" t="s">
        <v>1496</v>
      </c>
      <c r="E581" s="10" t="s">
        <v>306</v>
      </c>
      <c r="F581" s="16"/>
      <c r="G581" s="13">
        <f>SUMIF('2.报价结算清单'!$F$7:$F$582,$A581,'2.报价结算清单'!$L$7:$L$582)</f>
        <v>0</v>
      </c>
      <c r="H581" s="13">
        <f>SUMIF('2.报价结算清单'!$F$7:$F$582,$A581,'2.报价结算清单'!$N$7:$N$582)</f>
        <v>0</v>
      </c>
      <c r="I581" s="15">
        <f>SUMIF('2.报价结算清单'!$F$7:$F$582,A581,'2.报价结算清单'!$P$7:$P$582)</f>
        <v>0</v>
      </c>
    </row>
    <row r="582" ht="26.1" spans="1:9">
      <c r="A582" s="9" t="s">
        <v>1497</v>
      </c>
      <c r="B582" s="10"/>
      <c r="C582" s="10" t="s">
        <v>1484</v>
      </c>
      <c r="D582" s="11" t="s">
        <v>1498</v>
      </c>
      <c r="E582" s="10" t="s">
        <v>306</v>
      </c>
      <c r="F582" s="16"/>
      <c r="G582" s="13">
        <f>SUMIF('2.报价结算清单'!$F$7:$F$582,$A582,'2.报价结算清单'!$L$7:$L$582)</f>
        <v>0</v>
      </c>
      <c r="H582" s="13">
        <f>SUMIF('2.报价结算清单'!$F$7:$F$582,$A582,'2.报价结算清单'!$N$7:$N$582)</f>
        <v>0</v>
      </c>
      <c r="I582" s="15">
        <f>SUMIF('2.报价结算清单'!$F$7:$F$582,A582,'2.报价结算清单'!$P$7:$P$582)</f>
        <v>0</v>
      </c>
    </row>
    <row r="583" ht="13.05" spans="1:9">
      <c r="A583" s="9" t="s">
        <v>1499</v>
      </c>
      <c r="B583" s="10"/>
      <c r="C583" s="10" t="s">
        <v>1484</v>
      </c>
      <c r="D583" s="11" t="s">
        <v>1500</v>
      </c>
      <c r="E583" s="10" t="s">
        <v>306</v>
      </c>
      <c r="F583" s="16"/>
      <c r="G583" s="13">
        <f>SUMIF('2.报价结算清单'!$F$7:$F$582,$A583,'2.报价结算清单'!$L$7:$L$582)</f>
        <v>0</v>
      </c>
      <c r="H583" s="13">
        <f>SUMIF('2.报价结算清单'!$F$7:$F$582,$A583,'2.报价结算清单'!$N$7:$N$582)</f>
        <v>0</v>
      </c>
      <c r="I583" s="15">
        <f>SUMIF('2.报价结算清单'!$F$7:$F$582,A583,'2.报价结算清单'!$P$7:$P$582)</f>
        <v>0</v>
      </c>
    </row>
    <row r="585" spans="4:4">
      <c r="D585" s="17"/>
    </row>
  </sheetData>
  <sheetProtection algorithmName="SHA-512" hashValue="5MwfY5u616LpwaIt+9gu02TeYtw5Rc0+p+I7vZvWVKHyqbPbLDPJk2rYOjo3kwfi1xJ9GGDuiVr7Y0LCceVK0g==" saltValue="ahpMdp7YBhh9MHmX7nCtEA==" spinCount="100000" sheet="1" formatCells="0" formatColumns="0" formatRows="0" autoFilter="0" objects="1" scenarios="1"/>
  <autoFilter ref="A1:I583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框架条目清单</vt:lpstr>
      <vt:lpstr>本次清单文件-活动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2023-08-07T08:45:00Z</dcterms:created>
  <dcterms:modified xsi:type="dcterms:W3CDTF">2024-01-29T08:40:36Z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36A45D88F7E54EE998F877487BFBC17F_12</vt:lpwstr>
  </property>
  <property fmtid="{D5CDD505-2E9C-101B-9397-08002B2CF9AE}" pid="3" name="KSOProductBuildVer">
    <vt:lpwstr>2052-12.1.0.16250</vt:lpwstr>
  </property>
</Properties>
</file>