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A榜/bpo报价单/"/>
    </mc:Choice>
  </mc:AlternateContent>
  <xr:revisionPtr revIDLastSave="0" documentId="13_ncr:1_{08A33FBB-7B42-8F48-B3F1-434A5181ADCF}" xr6:coauthVersionLast="47" xr6:coauthVersionMax="47" xr10:uidLastSave="{00000000-0000-0000-0000-000000000000}"/>
  <bookViews>
    <workbookView xWindow="180" yWindow="680" windowWidth="24740" windowHeight="1404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  <sheet name="机票明细" sheetId="21" r:id="rId4"/>
  </sheets>
  <externalReferences>
    <externalReference r:id="rId5"/>
  </externalReferences>
  <definedNames>
    <definedName name="_xlnm._FilterDatabase" localSheetId="1" hidden="1">报价结算清单!$A$1:$T$129</definedName>
    <definedName name="_xlnm._FilterDatabase" localSheetId="2" hidden="1">基准价格!$A$3:$H$311</definedName>
    <definedName name="_xlnm.Print_Area" localSheetId="1">报价结算清单!$A$1:$T$129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2" i="14" l="1"/>
  <c r="Q120" i="14"/>
  <c r="Q121" i="14"/>
  <c r="Q93" i="14"/>
  <c r="K93" i="14"/>
  <c r="Q92" i="14" l="1"/>
  <c r="Q74" i="14"/>
  <c r="Q89" i="14"/>
  <c r="Q43" i="14"/>
  <c r="P21" i="14"/>
  <c r="J18" i="14"/>
  <c r="J16" i="14"/>
  <c r="P16" i="14" s="1"/>
  <c r="J15" i="14"/>
  <c r="P15" i="14" s="1"/>
  <c r="J14" i="14"/>
  <c r="P14" i="14" s="1"/>
  <c r="J17" i="14"/>
  <c r="P18" i="14"/>
  <c r="J19" i="14"/>
  <c r="J20" i="14"/>
  <c r="I18" i="14"/>
  <c r="I15" i="14"/>
  <c r="I16" i="14"/>
  <c r="I17" i="14"/>
  <c r="I19" i="14"/>
  <c r="I14" i="14"/>
  <c r="Q87" i="14"/>
  <c r="Q12" i="14"/>
  <c r="Q13" i="14"/>
  <c r="Q14" i="14"/>
  <c r="Q15" i="14"/>
  <c r="Q16" i="14"/>
  <c r="Q17" i="14"/>
  <c r="Q18" i="14"/>
  <c r="Q19" i="14"/>
  <c r="Q20" i="14"/>
  <c r="Q21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40" i="14"/>
  <c r="Q41" i="14"/>
  <c r="Q42" i="14"/>
  <c r="Q44" i="14"/>
  <c r="Q45" i="14"/>
  <c r="Q46" i="14"/>
  <c r="Q99" i="14"/>
  <c r="Q104" i="14"/>
  <c r="Q105" i="14"/>
  <c r="Q110" i="14"/>
  <c r="Q111" i="14"/>
  <c r="Q116" i="14"/>
  <c r="Q118" i="14" s="1"/>
  <c r="Q117" i="14"/>
  <c r="Q52" i="14"/>
  <c r="Q95" i="14" s="1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8" i="14"/>
  <c r="Q90" i="14"/>
  <c r="Q91" i="14"/>
  <c r="Q94" i="14"/>
  <c r="J40" i="14"/>
  <c r="P40" i="14" s="1"/>
  <c r="P41" i="14"/>
  <c r="P42" i="14"/>
  <c r="J44" i="14"/>
  <c r="P44" i="14" s="1"/>
  <c r="P46" i="14"/>
  <c r="J24" i="14"/>
  <c r="P24" i="14" s="1"/>
  <c r="P25" i="14"/>
  <c r="J26" i="14"/>
  <c r="P26" i="14" s="1"/>
  <c r="R26" i="14" s="1"/>
  <c r="P27" i="14"/>
  <c r="J28" i="14"/>
  <c r="P28" i="14" s="1"/>
  <c r="J30" i="14"/>
  <c r="P30" i="14" s="1"/>
  <c r="P31" i="14"/>
  <c r="J32" i="14"/>
  <c r="P32" i="14" s="1"/>
  <c r="P33" i="14"/>
  <c r="J34" i="14"/>
  <c r="P34" i="14" s="1"/>
  <c r="R34" i="14" s="1"/>
  <c r="P35" i="14"/>
  <c r="J36" i="14"/>
  <c r="P36" i="14" s="1"/>
  <c r="R36" i="14" s="1"/>
  <c r="P37" i="14"/>
  <c r="J12" i="14"/>
  <c r="P12" i="14" s="1"/>
  <c r="P13" i="14"/>
  <c r="P17" i="14"/>
  <c r="P19" i="14"/>
  <c r="P99" i="14"/>
  <c r="P100" i="14"/>
  <c r="P104" i="14"/>
  <c r="P105" i="14"/>
  <c r="P110" i="14"/>
  <c r="P111" i="14"/>
  <c r="P116" i="14"/>
  <c r="P118" i="14" s="1"/>
  <c r="P117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J67" i="14"/>
  <c r="P67" i="14" s="1"/>
  <c r="J68" i="14"/>
  <c r="P68" i="14"/>
  <c r="J69" i="14"/>
  <c r="P69" i="14" s="1"/>
  <c r="J70" i="14"/>
  <c r="P70" i="14"/>
  <c r="J71" i="14"/>
  <c r="P71" i="14" s="1"/>
  <c r="P72" i="14"/>
  <c r="P73" i="14"/>
  <c r="P75" i="14"/>
  <c r="P78" i="14"/>
  <c r="P79" i="14"/>
  <c r="P80" i="14"/>
  <c r="P81" i="14"/>
  <c r="P82" i="14"/>
  <c r="P84" i="14"/>
  <c r="P88" i="14"/>
  <c r="P89" i="14"/>
  <c r="I44" i="14"/>
  <c r="I40" i="14"/>
  <c r="H44" i="14"/>
  <c r="H40" i="14"/>
  <c r="G44" i="14"/>
  <c r="G40" i="14"/>
  <c r="F44" i="14"/>
  <c r="F40" i="14"/>
  <c r="H71" i="14"/>
  <c r="G71" i="14"/>
  <c r="F71" i="14"/>
  <c r="H70" i="14"/>
  <c r="G70" i="14"/>
  <c r="F70" i="14"/>
  <c r="I20" i="14"/>
  <c r="H20" i="14"/>
  <c r="G20" i="14"/>
  <c r="F20" i="14"/>
  <c r="H16" i="14"/>
  <c r="G16" i="14"/>
  <c r="F254" i="21"/>
  <c r="F253" i="21"/>
  <c r="G253" i="21"/>
  <c r="H69" i="14"/>
  <c r="G69" i="14"/>
  <c r="F69" i="14"/>
  <c r="H68" i="14"/>
  <c r="G68" i="14"/>
  <c r="F68" i="14"/>
  <c r="H18" i="14"/>
  <c r="G18" i="14"/>
  <c r="F18" i="14"/>
  <c r="G14" i="14"/>
  <c r="G15" i="14"/>
  <c r="G17" i="14"/>
  <c r="H15" i="14"/>
  <c r="R104" i="14"/>
  <c r="R116" i="14"/>
  <c r="H67" i="14"/>
  <c r="G67" i="14"/>
  <c r="F67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I36" i="14"/>
  <c r="H36" i="14"/>
  <c r="G36" i="14"/>
  <c r="F36" i="14"/>
  <c r="I34" i="14"/>
  <c r="H34" i="14"/>
  <c r="G34" i="14"/>
  <c r="F34" i="14"/>
  <c r="I32" i="14"/>
  <c r="H32" i="14"/>
  <c r="G32" i="14"/>
  <c r="F32" i="14"/>
  <c r="I30" i="14"/>
  <c r="H30" i="14"/>
  <c r="G30" i="14"/>
  <c r="F30" i="14"/>
  <c r="I28" i="14"/>
  <c r="H28" i="14"/>
  <c r="G28" i="14"/>
  <c r="F28" i="14"/>
  <c r="I26" i="14"/>
  <c r="H26" i="14"/>
  <c r="G26" i="14"/>
  <c r="F26" i="14"/>
  <c r="I24" i="14"/>
  <c r="H24" i="14"/>
  <c r="G24" i="14"/>
  <c r="F24" i="14"/>
  <c r="H19" i="14"/>
  <c r="G19" i="14"/>
  <c r="F19" i="14"/>
  <c r="H17" i="14"/>
  <c r="H14" i="14"/>
  <c r="I12" i="14"/>
  <c r="H12" i="14"/>
  <c r="G12" i="14"/>
  <c r="F12" i="14"/>
  <c r="E10" i="20"/>
  <c r="D10" i="20"/>
  <c r="C10" i="20"/>
  <c r="B10" i="20"/>
  <c r="B8" i="20"/>
  <c r="C8" i="20"/>
  <c r="E6" i="20"/>
  <c r="D6" i="20"/>
  <c r="C6" i="20"/>
  <c r="B6" i="20"/>
  <c r="E4" i="20"/>
  <c r="D4" i="20"/>
  <c r="C4" i="20"/>
  <c r="B4" i="20"/>
  <c r="E2" i="20"/>
  <c r="D2" i="20"/>
  <c r="C2" i="20"/>
  <c r="B2" i="20"/>
  <c r="R46" i="14"/>
  <c r="R27" i="14"/>
  <c r="R37" i="14"/>
  <c r="R33" i="14"/>
  <c r="R29" i="14"/>
  <c r="R111" i="14"/>
  <c r="R100" i="14"/>
  <c r="R99" i="14"/>
  <c r="Q22" i="14" l="1"/>
  <c r="R30" i="14"/>
  <c r="R28" i="14"/>
  <c r="R25" i="14"/>
  <c r="Q101" i="14"/>
  <c r="P112" i="14"/>
  <c r="P101" i="14"/>
  <c r="R32" i="14"/>
  <c r="P106" i="14"/>
  <c r="Q47" i="14"/>
  <c r="P95" i="14"/>
  <c r="P47" i="14"/>
  <c r="R47" i="14" s="1"/>
  <c r="R105" i="14"/>
  <c r="R35" i="14"/>
  <c r="R31" i="14"/>
  <c r="Q38" i="14"/>
  <c r="R110" i="14"/>
  <c r="R117" i="14"/>
  <c r="Q106" i="14"/>
  <c r="R106" i="14" s="1"/>
  <c r="R24" i="14"/>
  <c r="P38" i="14"/>
  <c r="R118" i="14"/>
  <c r="Q112" i="14"/>
  <c r="R112" i="14" s="1"/>
  <c r="R44" i="14"/>
  <c r="P22" i="14"/>
  <c r="R95" i="14" l="1"/>
  <c r="Q48" i="14"/>
  <c r="P48" i="14"/>
  <c r="P119" i="14" s="1"/>
  <c r="P120" i="14" s="1"/>
  <c r="R101" i="14"/>
  <c r="R38" i="14"/>
  <c r="Q119" i="14"/>
  <c r="Q129" i="14" s="1"/>
  <c r="R22" i="14"/>
  <c r="P125" i="14"/>
  <c r="P121" i="14" l="1"/>
  <c r="Q125" i="14"/>
  <c r="P126" i="14"/>
  <c r="Q127" i="14"/>
  <c r="P129" i="14"/>
  <c r="P128" i="14"/>
  <c r="Q128" i="14"/>
  <c r="P127" i="14"/>
  <c r="Q126" i="14"/>
  <c r="P130" i="14"/>
  <c r="R48" i="14"/>
  <c r="Q130" i="14"/>
  <c r="Q123" i="14"/>
  <c r="P122" i="14"/>
  <c r="P123" i="14" s="1"/>
</calcChain>
</file>

<file path=xl/sharedStrings.xml><?xml version="1.0" encoding="utf-8"?>
<sst xmlns="http://schemas.openxmlformats.org/spreadsheetml/2006/main" count="3479" uniqueCount="1832">
  <si>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</si>
  <si>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</si>
  <si>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</si>
  <si>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</si>
  <si>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</si>
  <si>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</si>
  <si>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</si>
  <si>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</si>
  <si>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</si>
  <si>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</si>
  <si>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</si>
  <si>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</si>
  <si>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</si>
  <si>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</si>
  <si>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</si>
  <si>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</si>
  <si>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</si>
  <si>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</si>
  <si>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</si>
  <si>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</si>
  <si>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</si>
  <si>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</si>
  <si>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</si>
  <si>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</si>
  <si>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张清清</t>
  </si>
  <si>
    <t>zhangqingqing@cct,cn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</si>
  <si>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</si>
  <si>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</si>
  <si>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</si>
  <si>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</si>
  <si>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</si>
  <si>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</si>
  <si>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</si>
  <si>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</si>
  <si>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</si>
  <si>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</si>
  <si>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</si>
  <si>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</si>
  <si>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</si>
  <si>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</si>
  <si>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</si>
  <si>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</si>
  <si>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</si>
  <si>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</si>
  <si>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</si>
  <si>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</si>
  <si>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</si>
  <si>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</si>
  <si>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</si>
  <si>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</si>
  <si>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</si>
  <si>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</t>
  </si>
  <si>
    <t>接机牌</t>
  </si>
  <si>
    <t>A#004</t>
  </si>
  <si>
    <t>车头牌</t>
  </si>
  <si>
    <t>自定义物料</t>
  </si>
  <si>
    <t>制作物</t>
  </si>
  <si>
    <t>A4纸塑封</t>
  </si>
  <si>
    <t>张</t>
  </si>
  <si>
    <t>签到处背景板</t>
  </si>
  <si>
    <t>A#002</t>
  </si>
  <si>
    <t>木质背板</t>
  </si>
  <si>
    <t>平米</t>
  </si>
  <si>
    <t>A#046</t>
  </si>
  <si>
    <t>易拉宝</t>
  </si>
  <si>
    <t>套</t>
  </si>
  <si>
    <t>餐券</t>
  </si>
  <si>
    <t>A#078</t>
  </si>
  <si>
    <t>房卡套</t>
  </si>
  <si>
    <t>分会场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</si>
  <si>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</si>
  <si>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</si>
  <si>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</si>
  <si>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</si>
  <si>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</si>
  <si>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</si>
  <si>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</si>
  <si>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</si>
  <si>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</si>
  <si>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</si>
  <si>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t>C#062</t>
  </si>
  <si>
    <t>C#068</t>
  </si>
  <si>
    <t>C#018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</si>
  <si>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</si>
  <si>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</si>
  <si>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</si>
  <si>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</si>
  <si>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</si>
  <si>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</si>
  <si>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</si>
  <si>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</si>
  <si>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</si>
  <si>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</si>
  <si>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</si>
  <si>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</si>
  <si>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</si>
  <si>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</si>
  <si>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</si>
  <si>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</si>
  <si>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</si>
  <si>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</si>
  <si>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</si>
  <si>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</si>
  <si>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</si>
  <si>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</si>
  <si>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</si>
  <si>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</si>
  <si>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</si>
  <si>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</si>
  <si>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</si>
  <si>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</si>
  <si>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</si>
  <si>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</si>
  <si>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</si>
  <si>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</si>
  <si>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</si>
  <si>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</si>
  <si>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</si>
  <si>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</si>
  <si>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</si>
  <si>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常规背景结构</t>
  </si>
  <si>
    <t>木制背景版+写真喷绘 （高度3m下）单面</t>
  </si>
  <si>
    <t>A#003</t>
  </si>
  <si>
    <t>木制背景版+写真喷绘 （高度3m下）双面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</si>
  <si>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</si>
  <si>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</si>
  <si>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</si>
  <si>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</si>
  <si>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</si>
  <si>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</si>
  <si>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</si>
  <si>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</si>
  <si>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</si>
  <si>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</si>
  <si>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</si>
  <si>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</si>
  <si>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</si>
  <si>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</si>
  <si>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</si>
  <si>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</si>
  <si>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</si>
  <si>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</si>
  <si>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</si>
  <si>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</si>
  <si>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</si>
  <si>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</si>
  <si>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</si>
  <si>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</si>
  <si>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</si>
  <si>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</si>
  <si>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</si>
  <si>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</si>
  <si>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</si>
  <si>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</si>
  <si>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</si>
  <si>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</si>
  <si>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</si>
  <si>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</si>
  <si>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</si>
  <si>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</si>
  <si>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</si>
  <si>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</si>
  <si>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</si>
  <si>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</si>
  <si>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</si>
  <si>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</si>
  <si>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</si>
  <si>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</si>
  <si>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</si>
  <si>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</si>
  <si>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</si>
  <si>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</si>
  <si>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</si>
  <si>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</si>
  <si>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</si>
  <si>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</si>
  <si>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</si>
  <si>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</si>
  <si>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</si>
  <si>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</si>
  <si>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</si>
  <si>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</si>
  <si>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</si>
  <si>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</si>
  <si>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</si>
  <si>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</si>
  <si>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</si>
  <si>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</si>
  <si>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</si>
  <si>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</si>
  <si>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</si>
  <si>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</si>
  <si>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</si>
  <si>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</si>
  <si>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</si>
  <si>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</si>
  <si>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</si>
  <si>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</si>
  <si>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</si>
  <si>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</si>
  <si>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</si>
  <si>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</si>
  <si>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</si>
  <si>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</si>
  <si>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</si>
  <si>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</si>
  <si>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</si>
  <si>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</si>
  <si>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</si>
  <si>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</si>
  <si>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</si>
  <si>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</si>
  <si>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</si>
  <si>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</si>
  <si>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</si>
  <si>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</si>
  <si>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</si>
  <si>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</si>
  <si>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</si>
  <si>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</si>
  <si>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</si>
  <si>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</si>
  <si>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</si>
  <si>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</si>
  <si>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</si>
  <si>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</si>
  <si>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</si>
  <si>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</si>
  <si>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</si>
  <si>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</si>
  <si>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</si>
  <si>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</si>
  <si>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</si>
  <si>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</si>
  <si>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</si>
  <si>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</si>
  <si>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</si>
  <si>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</si>
  <si>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</si>
  <si>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</si>
  <si>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</si>
  <si>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</si>
  <si>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</si>
  <si>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A#045</t>
  </si>
  <si>
    <t>铝合金材质，80*180cm，含写真画面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</si>
  <si>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</si>
  <si>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</si>
  <si>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</si>
  <si>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</si>
  <si>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</si>
  <si>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</si>
  <si>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</si>
  <si>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</si>
  <si>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</si>
  <si>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</si>
  <si>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</si>
  <si>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</si>
  <si>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</si>
  <si>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</si>
  <si>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</si>
  <si>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</si>
  <si>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</si>
  <si>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</si>
  <si>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</si>
  <si>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</si>
  <si>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</si>
  <si>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</si>
  <si>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</si>
  <si>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</si>
  <si>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</si>
  <si>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</si>
  <si>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</si>
  <si>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</si>
  <si>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</si>
  <si>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</si>
  <si>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</si>
  <si>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</si>
  <si>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</si>
  <si>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</si>
  <si>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</si>
  <si>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</si>
  <si>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</si>
  <si>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</si>
  <si>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</si>
  <si>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</si>
  <si>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</si>
  <si>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</si>
  <si>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</si>
  <si>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</si>
  <si>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</si>
  <si>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</si>
  <si>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</si>
  <si>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</si>
  <si>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</si>
  <si>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</si>
  <si>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</si>
  <si>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</si>
  <si>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</si>
  <si>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</si>
  <si>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</si>
  <si>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</si>
  <si>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</si>
  <si>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</si>
  <si>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</si>
  <si>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</si>
  <si>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</si>
  <si>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</si>
  <si>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</si>
  <si>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</si>
  <si>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</si>
  <si>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</si>
  <si>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</si>
  <si>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</si>
  <si>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</si>
  <si>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</si>
  <si>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</si>
  <si>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</si>
  <si>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</si>
  <si>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</si>
  <si>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</si>
  <si>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</si>
  <si>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</si>
  <si>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</si>
  <si>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</si>
  <si>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</si>
  <si>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</si>
  <si>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</si>
  <si>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</si>
  <si>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</si>
  <si>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</si>
  <si>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</si>
  <si>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</si>
  <si>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</si>
  <si>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</si>
  <si>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</si>
  <si>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</si>
  <si>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</si>
  <si>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</si>
  <si>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</si>
  <si>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</si>
  <si>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</si>
  <si>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</si>
  <si>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</si>
  <si>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</si>
  <si>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</si>
  <si>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</si>
  <si>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</si>
  <si>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</si>
  <si>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</si>
  <si>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</si>
  <si>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</si>
  <si>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</si>
  <si>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</si>
  <si>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</si>
  <si>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</si>
  <si>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</si>
  <si>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</si>
  <si>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</si>
  <si>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</si>
  <si>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</si>
  <si>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</si>
  <si>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</si>
  <si>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</si>
  <si>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</si>
  <si>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</si>
  <si>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</si>
  <si>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</si>
  <si>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</si>
  <si>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</si>
  <si>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</si>
  <si>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</si>
  <si>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</si>
  <si>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</si>
  <si>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</si>
  <si>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</si>
  <si>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</si>
  <si>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</si>
  <si>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</si>
  <si>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</si>
  <si>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</si>
  <si>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</si>
  <si>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</si>
  <si>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</si>
  <si>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</si>
  <si>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</si>
  <si>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</si>
  <si>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</si>
  <si>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</si>
  <si>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</si>
  <si>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</si>
  <si>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</si>
  <si>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</si>
  <si>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</si>
  <si>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</si>
  <si>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</si>
  <si>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</si>
  <si>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</si>
  <si>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</si>
  <si>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</si>
  <si>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</si>
  <si>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</si>
  <si>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</si>
  <si>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</si>
  <si>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</si>
  <si>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</si>
  <si>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</si>
  <si>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</si>
  <si>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</si>
  <si>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</si>
  <si>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</si>
  <si>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</si>
  <si>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</si>
  <si>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</si>
  <si>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</si>
  <si>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</si>
  <si>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</si>
  <si>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</si>
  <si>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</si>
  <si>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</si>
  <si>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</si>
  <si>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</si>
  <si>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</si>
  <si>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</si>
  <si>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</si>
  <si>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</si>
  <si>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</si>
  <si>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</si>
  <si>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</si>
  <si>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</si>
  <si>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</si>
  <si>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</si>
  <si>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</si>
  <si>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</si>
  <si>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</si>
  <si>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</si>
  <si>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</si>
  <si>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</si>
  <si>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</si>
  <si>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</si>
  <si>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</si>
  <si>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</si>
  <si>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</si>
  <si>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</si>
  <si>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</si>
  <si>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</si>
  <si>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</si>
  <si>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</si>
  <si>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</si>
  <si>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</si>
  <si>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</si>
  <si>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</si>
  <si>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</si>
  <si>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</si>
  <si>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</si>
  <si>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</si>
  <si>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</si>
  <si>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</si>
  <si>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</si>
  <si>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</si>
  <si>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</si>
  <si>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</si>
  <si>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</si>
  <si>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</si>
  <si>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</si>
  <si>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</si>
  <si>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</si>
  <si>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</si>
  <si>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</si>
  <si>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</si>
  <si>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</si>
  <si>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</si>
  <si>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</si>
  <si>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</si>
  <si>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</si>
  <si>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</si>
  <si>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</si>
  <si>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</si>
  <si>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</si>
  <si>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</si>
  <si>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</si>
  <si>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</si>
  <si>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</si>
  <si>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</si>
  <si>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</si>
  <si>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</si>
  <si>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</si>
  <si>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</si>
  <si>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</si>
  <si>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</si>
  <si>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</si>
  <si>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</si>
  <si>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</si>
  <si>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</si>
  <si>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</si>
  <si>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</si>
  <si>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</si>
  <si>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</si>
  <si>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</si>
  <si>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</si>
  <si>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</si>
  <si>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</si>
  <si>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</si>
  <si>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</si>
  <si>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</si>
  <si>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</si>
  <si>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</si>
  <si>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</si>
  <si>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</si>
  <si>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</si>
  <si>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</si>
  <si>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</si>
  <si>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</si>
  <si>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</si>
  <si>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</si>
  <si>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</si>
  <si>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</si>
  <si>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</si>
  <si>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</si>
  <si>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</si>
  <si>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</si>
  <si>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</si>
  <si>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</si>
  <si>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</si>
  <si>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</si>
  <si>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</si>
  <si>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</si>
  <si>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</si>
  <si>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</si>
  <si>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</si>
  <si>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</si>
  <si>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</si>
  <si>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</si>
  <si>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</si>
  <si>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</si>
  <si>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</si>
  <si>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</si>
  <si>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</si>
  <si>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</si>
  <si>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</si>
  <si>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</si>
  <si>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</si>
  <si>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</si>
  <si>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</si>
  <si>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</si>
  <si>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</si>
  <si>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</si>
  <si>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</si>
  <si>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</si>
  <si>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</si>
  <si>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</si>
  <si>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</si>
  <si>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</si>
  <si>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</si>
  <si>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</si>
  <si>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</si>
  <si>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</si>
  <si>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</si>
  <si>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</si>
  <si>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</si>
  <si>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</si>
  <si>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</si>
  <si>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</si>
  <si>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</si>
  <si>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</si>
  <si>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</si>
  <si>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</si>
  <si>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</si>
  <si>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</si>
  <si>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</si>
  <si>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</si>
  <si>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</si>
  <si>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</si>
  <si>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</si>
  <si>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</si>
  <si>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</si>
  <si>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</si>
  <si>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</si>
  <si>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</si>
  <si>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</si>
  <si>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</si>
  <si>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</si>
  <si>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</si>
  <si>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</si>
  <si>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</si>
  <si>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</si>
  <si>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</si>
  <si>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</si>
  <si>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</si>
  <si>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</si>
  <si>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</si>
  <si>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</si>
  <si>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</si>
  <si>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</si>
  <si>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</si>
  <si>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</si>
  <si>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</si>
  <si>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</si>
  <si>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</si>
  <si>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</si>
  <si>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</si>
  <si>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</si>
  <si>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</si>
  <si>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</si>
  <si>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</si>
  <si>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</si>
  <si>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</si>
  <si>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</si>
  <si>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</si>
  <si>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</si>
  <si>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</si>
  <si>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</si>
  <si>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</si>
  <si>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</si>
  <si>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</si>
  <si>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</si>
  <si>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</si>
  <si>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</si>
  <si>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</si>
  <si>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</si>
  <si>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</si>
  <si>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</si>
  <si>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</si>
  <si>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</si>
  <si>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</si>
  <si>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</si>
  <si>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</si>
  <si>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</si>
  <si>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</si>
  <si>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</si>
  <si>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</si>
  <si>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</si>
  <si>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</si>
  <si>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</si>
  <si>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</si>
  <si>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</si>
  <si>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</si>
  <si>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</si>
  <si>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</si>
  <si>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</si>
  <si>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</si>
  <si>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</si>
  <si>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</si>
  <si>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</si>
  <si>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</si>
  <si>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</si>
  <si>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</si>
  <si>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</si>
  <si>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</si>
  <si>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</si>
  <si>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</si>
  <si>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</si>
  <si>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</si>
  <si>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</si>
  <si>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</si>
  <si>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</si>
  <si>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</si>
  <si>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</si>
  <si>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</si>
  <si>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</si>
  <si>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</si>
  <si>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</si>
  <si>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</si>
  <si>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</si>
  <si>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</si>
  <si>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</si>
  <si>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</si>
  <si>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</si>
  <si>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</si>
  <si>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</si>
  <si>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</si>
  <si>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</si>
  <si>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</si>
  <si>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</si>
  <si>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</si>
  <si>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</si>
  <si>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</si>
  <si>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</si>
  <si>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</si>
  <si>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</si>
  <si>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</si>
  <si>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</si>
  <si>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</si>
  <si>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</si>
  <si>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</si>
  <si>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</si>
  <si>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</si>
  <si>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</si>
  <si>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</si>
  <si>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</si>
  <si>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</si>
  <si>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</si>
  <si>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</si>
  <si>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</si>
  <si>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</si>
  <si>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</si>
  <si>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</si>
  <si>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</si>
  <si>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</si>
  <si>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</si>
  <si>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</si>
  <si>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</si>
  <si>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</si>
  <si>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</si>
  <si>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</si>
  <si>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</si>
  <si>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</si>
  <si>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</si>
  <si>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</si>
  <si>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</si>
  <si>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</si>
  <si>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</si>
  <si>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</si>
  <si>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</si>
  <si>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</si>
  <si>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</si>
  <si>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</si>
  <si>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</si>
  <si>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</si>
  <si>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</si>
  <si>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</si>
  <si>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</si>
  <si>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</si>
  <si>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</si>
  <si>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</si>
  <si>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</si>
  <si>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</si>
  <si>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</si>
  <si>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</si>
  <si>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</si>
  <si>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</si>
  <si>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</si>
  <si>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</si>
  <si>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</si>
  <si>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</si>
  <si>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</si>
  <si>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</si>
  <si>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</si>
  <si>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</si>
  <si>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</si>
  <si>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</si>
  <si>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</si>
  <si>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</si>
  <si>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</si>
  <si>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</si>
  <si>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</si>
  <si>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</si>
  <si>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</si>
  <si>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</si>
  <si>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</si>
  <si>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</si>
  <si>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</si>
  <si>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</si>
  <si>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</si>
  <si>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</si>
  <si>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</si>
  <si>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</si>
  <si>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</si>
  <si>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</si>
  <si>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</si>
  <si>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</si>
  <si>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</si>
  <si>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</si>
  <si>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</si>
  <si>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</si>
  <si>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</si>
  <si>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</si>
  <si>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</si>
  <si>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</si>
  <si>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</si>
  <si>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</si>
  <si>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</si>
  <si>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</si>
  <si>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</si>
  <si>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</si>
  <si>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</si>
  <si>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</si>
  <si>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</si>
  <si>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</si>
  <si>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</si>
  <si>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</si>
  <si>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</si>
  <si>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</si>
  <si>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</si>
  <si>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</si>
  <si>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</si>
  <si>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</si>
  <si>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</si>
  <si>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</si>
  <si>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</si>
  <si>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</si>
  <si>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</si>
  <si>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</si>
  <si>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</si>
  <si>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</si>
  <si>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</si>
  <si>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</si>
  <si>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</si>
  <si>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</si>
  <si>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</si>
  <si>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</si>
  <si>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</si>
  <si>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</si>
  <si>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</si>
  <si>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</si>
  <si>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</si>
  <si>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</si>
  <si>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</si>
  <si>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</si>
  <si>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</si>
  <si>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</si>
  <si>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</si>
  <si>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</si>
  <si>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</si>
  <si>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</si>
  <si>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</si>
  <si>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</si>
  <si>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</si>
  <si>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</si>
  <si>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</si>
  <si>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</si>
  <si>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</si>
  <si>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</si>
  <si>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</si>
  <si>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</si>
  <si>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</si>
  <si>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</si>
  <si>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</si>
  <si>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</si>
  <si>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</si>
  <si>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</si>
  <si>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</si>
  <si>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</si>
  <si>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</si>
  <si>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</si>
  <si>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</si>
  <si>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</si>
  <si>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</si>
  <si>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</si>
  <si>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</si>
  <si>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</si>
  <si>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</si>
  <si>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</si>
  <si>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</si>
  <si>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</si>
  <si>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</si>
  <si>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</si>
  <si>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</si>
  <si>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</si>
  <si>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</si>
  <si>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</si>
  <si>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</si>
  <si>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</si>
  <si>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</si>
  <si>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</si>
  <si>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</si>
  <si>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</si>
  <si>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</si>
  <si>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</si>
  <si>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</si>
  <si>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</si>
  <si>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</si>
  <si>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</si>
  <si>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</si>
  <si>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</si>
  <si>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</si>
  <si>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</si>
  <si>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</si>
  <si>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</si>
  <si>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</si>
  <si>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</si>
  <si>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</si>
  <si>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</si>
  <si>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</si>
  <si>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</si>
  <si>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</si>
  <si>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</si>
  <si>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</si>
  <si>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</si>
  <si>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</si>
  <si>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</si>
  <si>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</si>
  <si>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</si>
  <si>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</si>
  <si>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</si>
  <si>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</si>
  <si>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</si>
  <si>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</si>
  <si>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</si>
  <si>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</si>
  <si>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</si>
  <si>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</si>
  <si>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</si>
  <si>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</si>
  <si>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</si>
  <si>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</si>
  <si>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</si>
  <si>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</si>
  <si>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</si>
  <si>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</si>
  <si>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</si>
  <si>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</si>
  <si>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</si>
  <si>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</si>
  <si>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</si>
  <si>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</si>
  <si>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</si>
  <si>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</si>
  <si>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</si>
  <si>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</si>
  <si>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</si>
  <si>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</si>
  <si>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</si>
  <si>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</si>
  <si>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</si>
  <si>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</si>
  <si>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</si>
  <si>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</si>
  <si>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</si>
  <si>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</si>
  <si>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</si>
  <si>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</si>
  <si>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</si>
  <si>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</si>
  <si>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</si>
  <si>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</si>
  <si>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</si>
  <si>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</si>
  <si>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</si>
  <si>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</si>
  <si>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</si>
  <si>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</si>
  <si>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</si>
  <si>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</si>
  <si>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</si>
  <si>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</si>
  <si>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</si>
  <si>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</si>
  <si>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</si>
  <si>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</si>
  <si>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</si>
  <si>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</si>
  <si>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</si>
  <si>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</si>
  <si>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</si>
  <si>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</si>
  <si>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</si>
  <si>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</si>
  <si>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</si>
  <si>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A#090</t>
    <phoneticPr fontId="23" type="noConversion"/>
  </si>
  <si>
    <t>次</t>
    <phoneticPr fontId="23" type="noConversion"/>
  </si>
  <si>
    <t>酒店</t>
    <phoneticPr fontId="23" type="noConversion"/>
  </si>
  <si>
    <t>酒店房间内</t>
    <phoneticPr fontId="23" type="noConversion"/>
  </si>
  <si>
    <t>c#062</t>
    <phoneticPr fontId="23" type="noConversion"/>
  </si>
  <si>
    <t>项</t>
    <phoneticPr fontId="23" type="noConversion"/>
  </si>
  <si>
    <t>C#014</t>
    <phoneticPr fontId="23" type="noConversion"/>
  </si>
  <si>
    <t>A</t>
    <phoneticPr fontId="23" type="noConversion"/>
  </si>
  <si>
    <t>项目地点</t>
    <phoneticPr fontId="23" type="noConversion"/>
  </si>
  <si>
    <t>上海</t>
    <phoneticPr fontId="23" type="noConversion"/>
  </si>
  <si>
    <t>黄佳维 韩竹</t>
    <phoneticPr fontId="23" type="noConversion"/>
  </si>
  <si>
    <t>A#048</t>
    <phoneticPr fontId="23" type="noConversion"/>
  </si>
  <si>
    <t>车头牌</t>
    <phoneticPr fontId="23" type="noConversion"/>
  </si>
  <si>
    <t>酒店内指引</t>
    <phoneticPr fontId="23" type="noConversion"/>
  </si>
  <si>
    <t>指引kt版画面</t>
    <phoneticPr fontId="23" type="noConversion"/>
  </si>
  <si>
    <t>酒店房卡套</t>
    <phoneticPr fontId="23" type="noConversion"/>
  </si>
  <si>
    <t>个</t>
    <phoneticPr fontId="23" type="noConversion"/>
  </si>
  <si>
    <t>码头散场发光指引牌</t>
    <phoneticPr fontId="23" type="noConversion"/>
  </si>
  <si>
    <t>签到台备品购买</t>
    <phoneticPr fontId="23" type="noConversion"/>
  </si>
  <si>
    <t>活动嘉宾-大交通</t>
    <phoneticPr fontId="23" type="noConversion"/>
  </si>
  <si>
    <t>北京-上海-北京往返航班</t>
    <phoneticPr fontId="23" type="noConversion"/>
  </si>
  <si>
    <t>人</t>
    <phoneticPr fontId="23" type="noConversion"/>
  </si>
  <si>
    <t>广州-上海-广州往返航班</t>
    <phoneticPr fontId="23" type="noConversion"/>
  </si>
  <si>
    <t>武汉-上海-武汉往返航班</t>
    <phoneticPr fontId="23" type="noConversion"/>
  </si>
  <si>
    <t>深圳-上海-深圳往返航班</t>
    <phoneticPr fontId="23" type="noConversion"/>
  </si>
  <si>
    <t>杭州-上海-杭州往返高铁</t>
    <phoneticPr fontId="23" type="noConversion"/>
  </si>
  <si>
    <t>苏州-上海-苏州往返高铁</t>
    <phoneticPr fontId="23" type="noConversion"/>
  </si>
  <si>
    <t>宁波-上海-宁波往返高铁</t>
    <phoneticPr fontId="23" type="noConversion"/>
  </si>
  <si>
    <t>南京-上海-南京往返高铁</t>
    <phoneticPr fontId="23" type="noConversion"/>
  </si>
  <si>
    <t>嘉宾往返大交痛费用预估，以实际结算为准</t>
    <phoneticPr fontId="23" type="noConversion"/>
  </si>
  <si>
    <t>活动嘉宾-小交通</t>
    <phoneticPr fontId="23" type="noConversion"/>
  </si>
  <si>
    <t>机场/高铁站-酒店</t>
    <phoneticPr fontId="23" type="noConversion"/>
  </si>
  <si>
    <t>趟</t>
    <phoneticPr fontId="23" type="noConversion"/>
  </si>
  <si>
    <t>机场/高铁站-酒店，商务7座gL8接机接站</t>
    <phoneticPr fontId="23" type="noConversion"/>
  </si>
  <si>
    <t>机场/高铁站-酒店，17座考斯特接机接站</t>
    <phoneticPr fontId="23" type="noConversion"/>
  </si>
  <si>
    <t>c#065</t>
    <phoneticPr fontId="23" type="noConversion"/>
  </si>
  <si>
    <t>c#068</t>
    <phoneticPr fontId="23" type="noConversion"/>
  </si>
  <si>
    <t>活动嘉宾-住宿</t>
    <phoneticPr fontId="23" type="noConversion"/>
  </si>
  <si>
    <t>嘉宾住宿-31雅辰酒店</t>
    <phoneticPr fontId="23" type="noConversion"/>
  </si>
  <si>
    <t>嘉宾住宿-31雅辰酒店，190间客房</t>
    <phoneticPr fontId="23" type="noConversion"/>
  </si>
  <si>
    <t>间</t>
    <phoneticPr fontId="23" type="noConversion"/>
  </si>
  <si>
    <t>嘉宾住宿-前滩香格里拉酒店</t>
    <phoneticPr fontId="23" type="noConversion"/>
  </si>
  <si>
    <t>嘉宾住宿-前滩香格里拉酒店，100间客房</t>
    <phoneticPr fontId="23" type="noConversion"/>
  </si>
  <si>
    <t>活动嘉宾-午餐</t>
    <phoneticPr fontId="23" type="noConversion"/>
  </si>
  <si>
    <t>12月18日自助午餐</t>
    <phoneticPr fontId="23" type="noConversion"/>
  </si>
  <si>
    <t>康辉侧工作人员大交通</t>
    <phoneticPr fontId="23" type="noConversion"/>
  </si>
  <si>
    <t>康辉工作人员差旅住宿</t>
    <phoneticPr fontId="23" type="noConversion"/>
  </si>
  <si>
    <t>酒店背景板搭建工人</t>
    <phoneticPr fontId="23" type="noConversion"/>
  </si>
  <si>
    <t>两家酒店背景板搭建，每次3人次，安装及拆卸</t>
    <phoneticPr fontId="23" type="noConversion"/>
  </si>
  <si>
    <t>机场接机工作人员</t>
    <phoneticPr fontId="23" type="noConversion"/>
  </si>
  <si>
    <t>每人每天</t>
    <phoneticPr fontId="23" type="noConversion"/>
  </si>
  <si>
    <t>酒店工作人员</t>
    <phoneticPr fontId="23" type="noConversion"/>
  </si>
  <si>
    <t>北京-上海-北京往返航班 经济舱</t>
    <phoneticPr fontId="23" type="noConversion"/>
  </si>
  <si>
    <t>北京-上海-北京往返航班 头等舱</t>
    <phoneticPr fontId="23" type="noConversion"/>
  </si>
  <si>
    <t>北京-上海-北京往返航班 商务舱</t>
    <phoneticPr fontId="23" type="noConversion"/>
  </si>
  <si>
    <t>艺人住宿-苏宁宝丽嘉套房</t>
    <phoneticPr fontId="23" type="noConversion"/>
  </si>
  <si>
    <t>艺人住宿-苏宁宝丽嘉 标间</t>
    <phoneticPr fontId="23" type="noConversion"/>
  </si>
  <si>
    <t>艺人餐标</t>
    <phoneticPr fontId="23" type="noConversion"/>
  </si>
  <si>
    <t>艺人餐标 艺人本人2000元/天，随行人员800元/人/天</t>
    <phoneticPr fontId="23" type="noConversion"/>
  </si>
  <si>
    <t>艺人2000元，7个随行人员共5600元</t>
    <phoneticPr fontId="23" type="noConversion"/>
  </si>
  <si>
    <t>艺人用餐</t>
    <phoneticPr fontId="23" type="noConversion"/>
  </si>
  <si>
    <t>艺人保险</t>
    <phoneticPr fontId="23" type="noConversion"/>
  </si>
  <si>
    <t>艺人保险-本人</t>
    <phoneticPr fontId="23" type="noConversion"/>
  </si>
  <si>
    <t>艺人保险-随行</t>
    <phoneticPr fontId="23" type="noConversion"/>
  </si>
  <si>
    <t>北京首都机场VIP通道</t>
    <phoneticPr fontId="23" type="noConversion"/>
  </si>
  <si>
    <t>往返VIP通道</t>
    <phoneticPr fontId="23" type="noConversion"/>
  </si>
  <si>
    <t>上海机场VIP通道</t>
    <phoneticPr fontId="23" type="noConversion"/>
  </si>
  <si>
    <t>北京机场VIP通道</t>
    <phoneticPr fontId="23" type="noConversion"/>
  </si>
  <si>
    <t>艺人代付</t>
    <phoneticPr fontId="23" type="noConversion"/>
  </si>
  <si>
    <t>谢霆锋团队代付现金</t>
    <phoneticPr fontId="23" type="noConversion"/>
  </si>
  <si>
    <t>妆发，服装，摄影师，安排，车辆费用付现金给团队</t>
    <phoneticPr fontId="23" type="noConversion"/>
  </si>
  <si>
    <t>10*15cm 铜版纸250g ，异形裁切粘兜</t>
    <phoneticPr fontId="23" type="noConversion"/>
  </si>
  <si>
    <t>【机票应收款帐单】</t>
  </si>
  <si>
    <t>erp操作人：</t>
  </si>
  <si>
    <t>团号：</t>
  </si>
  <si>
    <t>项目名称：</t>
  </si>
  <si>
    <t>姓名</t>
  </si>
  <si>
    <t>记录号</t>
  </si>
  <si>
    <t>航班时刻</t>
  </si>
  <si>
    <t>出票价格</t>
  </si>
  <si>
    <t>退票价格</t>
  </si>
  <si>
    <t>票号</t>
  </si>
  <si>
    <t>高郅</t>
  </si>
  <si>
    <t>JXJBKN</t>
  </si>
  <si>
    <t>CA1501 S   SA16DEC  PEKSHA HK2   0830 1055</t>
  </si>
  <si>
    <t>999-3408103953</t>
  </si>
  <si>
    <t>999-3408103954</t>
  </si>
  <si>
    <t>CA1501 Y   TH16NOV  PEKSHA RR1   0830 1055</t>
  </si>
  <si>
    <t>999-3408104143</t>
  </si>
  <si>
    <t>HGBMHD</t>
  </si>
  <si>
    <t>999-3408104142</t>
  </si>
  <si>
    <t>KTT6HM</t>
  </si>
  <si>
    <t>HU7610 U   TH16NOV  SHAPEK HK2   2055 2315</t>
  </si>
  <si>
    <t>880-3408104166</t>
  </si>
  <si>
    <t>880-3408104167</t>
  </si>
  <si>
    <t>梁红</t>
  </si>
  <si>
    <t>KGPXKL</t>
  </si>
  <si>
    <t>CA1523 R   MO18DEC  PEKSHA HK2   1055 1325</t>
  </si>
  <si>
    <t>999-6663808878</t>
  </si>
  <si>
    <t>张昕宇</t>
  </si>
  <si>
    <t>999-6663808879</t>
  </si>
  <si>
    <t>HSFB70</t>
  </si>
  <si>
    <t>CA1510 R   MO18DEC  SHAPEK HK2   2130 2345</t>
  </si>
  <si>
    <t>999-6663808880</t>
  </si>
  <si>
    <t>999-6663808881</t>
  </si>
  <si>
    <t>段梦珂</t>
  </si>
  <si>
    <t>KXT6FV</t>
  </si>
  <si>
    <t>CA1533 R   SA16DEC  PEKSHA HK1   1230 1500</t>
  </si>
  <si>
    <t>999-6663808937</t>
  </si>
  <si>
    <t>JGBBV0</t>
  </si>
  <si>
    <t>*CZ4415 V   MO18DEC  SHACSX HK1   2010 2215</t>
  </si>
  <si>
    <t>784-6663808938</t>
  </si>
  <si>
    <t>TSE/NICHOLAS MR</t>
  </si>
  <si>
    <t>JGBCH8</t>
  </si>
  <si>
    <t>CX368  J   SU17DEC  HKGPVG HK1   0945 1230</t>
  </si>
  <si>
    <t>160-2660897491</t>
  </si>
  <si>
    <t>HZM4QT</t>
  </si>
  <si>
    <t>CA1550 R   MO18DEC  SHAPEK HK1   2025 2240</t>
  </si>
  <si>
    <t>999-6663808944</t>
  </si>
  <si>
    <t>HO/YUK LAN MS</t>
  </si>
  <si>
    <t>KT58JD</t>
  </si>
  <si>
    <t>CX368  J   SU17DEC  HKGPVG HK2   0945 1230                       
CX363  J   TU19DEC  PVGHKG HK2   1125 1425</t>
  </si>
  <si>
    <t>160-2660897492</t>
  </si>
  <si>
    <t>LEUNG/KWOK HUNG ADRIAN MR</t>
  </si>
  <si>
    <t>160-2660897493</t>
  </si>
  <si>
    <t>CHEUNG/YU HIN CARSON</t>
  </si>
  <si>
    <t>HZM4XV</t>
  </si>
  <si>
    <t>CA1519 K   SU17DEC  PEKSHA HK1   0930 1155</t>
  </si>
  <si>
    <t>999-6663808945</t>
  </si>
  <si>
    <t>KMXDYS</t>
  </si>
  <si>
    <t>999-6663808946</t>
  </si>
  <si>
    <t>杨智杰</t>
  </si>
  <si>
    <t>KMXE4R</t>
  </si>
  <si>
    <t>CA1565 L   SU17DEC  PEKSHA HK1   1830 2055</t>
  </si>
  <si>
    <t>999-6663808939</t>
  </si>
  <si>
    <t>JNGSBH</t>
  </si>
  <si>
    <t>784-6663808940</t>
  </si>
  <si>
    <t>张婷</t>
  </si>
  <si>
    <t>KDBWM5</t>
  </si>
  <si>
    <t>999-6663808980</t>
  </si>
  <si>
    <t>JRZ4S6</t>
  </si>
  <si>
    <t>CA1550 K   MO18DEC  SHAPEK HK1   2025 2240</t>
  </si>
  <si>
    <t>999-6663808981</t>
  </si>
  <si>
    <t>林晓倩</t>
  </si>
  <si>
    <t>KTMRYV</t>
  </si>
  <si>
    <t>MF8541 T   MO18DEC  FOCSHA HK1   1100 1220</t>
  </si>
  <si>
    <t>731-6663808990</t>
  </si>
  <si>
    <t>JZ8WXQ</t>
  </si>
  <si>
    <t>MF8548 R   TU19DEC  SHAFOC HK1   1820 2010</t>
  </si>
  <si>
    <t>731-6663808991</t>
  </si>
  <si>
    <t>聂斌</t>
  </si>
  <si>
    <t>JZ8X5G</t>
  </si>
  <si>
    <t>MU5324 Z   MO18DEC  CSXSHA HK1   1015 1155</t>
  </si>
  <si>
    <t>781-6663808992</t>
  </si>
  <si>
    <t>HMB5H4</t>
  </si>
  <si>
    <t>MU5271 S   TU19DEC  SHACSX HK1   1410 1605</t>
  </si>
  <si>
    <t>781-6663808994</t>
  </si>
  <si>
    <t>曾利凯</t>
  </si>
  <si>
    <t>KTMT14</t>
  </si>
  <si>
    <t xml:space="preserve">CZ3537 E   MO18DEC  CANSHA HK1   1100 1310 </t>
  </si>
  <si>
    <t>784-6663808995</t>
  </si>
  <si>
    <t>KTMT8C</t>
  </si>
  <si>
    <t>MU5307 T   TU19DEC  SHACAN HK1   1430 1705</t>
  </si>
  <si>
    <t>781-6663808996</t>
  </si>
  <si>
    <t>赵树勇</t>
  </si>
  <si>
    <t>JZ8YEY</t>
  </si>
  <si>
    <t>MU5402 Z   MO18DEC  CTUSHA HK1   0810 1035</t>
  </si>
  <si>
    <t>781-6663808997</t>
  </si>
  <si>
    <t>JZ8YHT</t>
  </si>
  <si>
    <t xml:space="preserve">MU5413 S   WE20DEC  SHACTU HK1   1545 1915 </t>
  </si>
  <si>
    <t>781-6663808998</t>
  </si>
  <si>
    <t>吉翔</t>
  </si>
  <si>
    <t>JZ8Z7T</t>
  </si>
  <si>
    <t>*CZ9921 E   SA16DEC  SZXHSN HK1   0655 0915</t>
  </si>
  <si>
    <t>784-6663809018</t>
  </si>
  <si>
    <t>JZ8YYG</t>
  </si>
  <si>
    <t>CZ3558 Z   TU19DEC  SHASZX HK1   1755 2025</t>
  </si>
  <si>
    <t>784-6663808999</t>
  </si>
  <si>
    <t>肖富荣</t>
  </si>
  <si>
    <t>JX0D4B</t>
  </si>
  <si>
    <t>CZ3551 N   SU17DEC  SZXSHA HK2   1200 1420</t>
  </si>
  <si>
    <t>784-6663809001</t>
  </si>
  <si>
    <t>JX0DEC</t>
  </si>
  <si>
    <t>CZ3552 N   TU19DEC  SHASZX DK2   1530 1800</t>
  </si>
  <si>
    <t>784-6663809003</t>
  </si>
  <si>
    <t>贝广梓</t>
  </si>
  <si>
    <t>KG8MZC</t>
  </si>
  <si>
    <t>MU5518 S   MO18DEC  TAOSHA HK1   1140 1320</t>
  </si>
  <si>
    <t>781-6663809004</t>
  </si>
  <si>
    <t>HD3E6X</t>
  </si>
  <si>
    <t>MU5515 L   TU19DEC  SHATAO HK1   1435 1615</t>
  </si>
  <si>
    <t>781-6663809005</t>
  </si>
  <si>
    <t>郝春瑞</t>
  </si>
  <si>
    <t>HD3EFS</t>
  </si>
  <si>
    <t>MU5108 Z   MO18DEC  PEKSHA HK1   1100 1320</t>
  </si>
  <si>
    <t>781-6663809006</t>
  </si>
  <si>
    <t>KG8NND</t>
  </si>
  <si>
    <t>MU5121 R   WE20DEC  SHAPEK HK1   1800 2015</t>
  </si>
  <si>
    <t>781-6663809007</t>
  </si>
  <si>
    <t>张国栋</t>
  </si>
  <si>
    <t>KG8NRB</t>
  </si>
  <si>
    <t>781-6663809008</t>
  </si>
  <si>
    <t>KG8NWJ</t>
  </si>
  <si>
    <t>781-6663809009</t>
  </si>
  <si>
    <t>张晶晶</t>
  </si>
  <si>
    <t>JX0F3Z</t>
  </si>
  <si>
    <t>MU5183 T   MO18DEC  PKXPVG HK1   0730 0945</t>
  </si>
  <si>
    <t>781-6663809010</t>
  </si>
  <si>
    <t>JX0FB9</t>
  </si>
  <si>
    <t>KN5958 I   TU19DEC  SHAPKX HK1   1920 2125</t>
  </si>
  <si>
    <t>822-6663809011</t>
  </si>
  <si>
    <t>朱小林</t>
  </si>
  <si>
    <t>JX0G22</t>
  </si>
  <si>
    <t>MU5144 V   SU17DEC  TSNSHA HK1   1430 1635</t>
  </si>
  <si>
    <t>781-6663809016</t>
  </si>
  <si>
    <t>HD3G9L</t>
  </si>
  <si>
    <t>CA2824 K   TU19DEC  SHATSN HK1   2000 2220</t>
  </si>
  <si>
    <t>999-6663809017</t>
  </si>
  <si>
    <t>肖迪</t>
  </si>
  <si>
    <t>HT3TWK</t>
  </si>
  <si>
    <t>781-6663809020</t>
  </si>
  <si>
    <t>JR2Q4N</t>
  </si>
  <si>
    <t>MU5403 S   TU19DEC  SHACTU HK1   0835 1155</t>
  </si>
  <si>
    <t>781-6663809021</t>
  </si>
  <si>
    <t>于庆辉</t>
  </si>
  <si>
    <t>JT2JP6</t>
  </si>
  <si>
    <t>CA2825 W   MO18DEC  TSNSHA HK1   0800 1015</t>
  </si>
  <si>
    <t>999-6663809034</t>
  </si>
  <si>
    <t>HVXSRZ</t>
  </si>
  <si>
    <t>FM9117 Z   TU19DEC  SHATSN HK1   1600 1830</t>
  </si>
  <si>
    <t>781-6663809035</t>
  </si>
  <si>
    <t>孙燕</t>
  </si>
  <si>
    <t>JT2LRJ</t>
  </si>
  <si>
    <t>781-6663809051</t>
  </si>
  <si>
    <t>JT2LXY</t>
  </si>
  <si>
    <t>MU5413 S   TU19DEC  SHACTU HK1   1545 1915</t>
  </si>
  <si>
    <t>781-6663809052</t>
  </si>
  <si>
    <t>李美娜</t>
  </si>
  <si>
    <t>JS9H5W</t>
  </si>
  <si>
    <t>ZH9503 S   MO18DEC  SZXSHA HK1   0910 1130</t>
  </si>
  <si>
    <t>479-6663809053</t>
  </si>
  <si>
    <t>JRR07H</t>
  </si>
  <si>
    <t>MU6337 S   TU19DEC  SHAHRB HK1   1525 1835</t>
  </si>
  <si>
    <t>781-6663809054</t>
  </si>
  <si>
    <t>张珂</t>
  </si>
  <si>
    <t>JRR27X</t>
  </si>
  <si>
    <t>MU2155 Z   SA16DEC  XIYSHA HK1   1100 1305</t>
  </si>
  <si>
    <t>781-6663809055</t>
  </si>
  <si>
    <t>KDG6N8</t>
  </si>
  <si>
    <t>GS7692 P   TU19DEC  PVGXIY HK1   2100 2330</t>
  </si>
  <si>
    <t>826-6663809056</t>
  </si>
  <si>
    <t>董小艳</t>
  </si>
  <si>
    <t>KZEY6T</t>
  </si>
  <si>
    <t>MU5154 Z   SU17DEC  PEKSHA HK1   1130 1340</t>
  </si>
  <si>
    <t>781-6663809058</t>
  </si>
  <si>
    <t>KZEYFP</t>
  </si>
  <si>
    <t>MU5121 T   TU19DEC  SHAPEK HK1   1800 2015</t>
  </si>
  <si>
    <t>781-6663809059</t>
  </si>
  <si>
    <t>彭黎明</t>
  </si>
  <si>
    <t>JN9PWD</t>
  </si>
  <si>
    <t>FM9362 Z   MO18DEC  WUHSHA HK1   1230 1355</t>
  </si>
  <si>
    <t>781-6663809060</t>
  </si>
  <si>
    <t>JN9Q7V</t>
  </si>
  <si>
    <t>FM9363 Z   TU19DEC  SHAWUH HK1   1845 2040</t>
  </si>
  <si>
    <t>781-6663809061</t>
  </si>
  <si>
    <t>袁名香</t>
  </si>
  <si>
    <t>HG6CP9</t>
  </si>
  <si>
    <t>ZH9513 S   SU17DEC  SZXPVG HK1   0930 1210</t>
  </si>
  <si>
    <t>479-6663809062</t>
  </si>
  <si>
    <t>KZEZZ4</t>
  </si>
  <si>
    <t>MU5359 T   FR22DEC  PVGSZX HK1   2125 0025+1</t>
  </si>
  <si>
    <t>781-6663809063</t>
  </si>
  <si>
    <t>HUI/HONMAN</t>
  </si>
  <si>
    <t>JP5M8E</t>
  </si>
  <si>
    <t>FM9362 Z   SU17DEC  WUHSHA HK1   1230 1355</t>
  </si>
  <si>
    <t>781-6663809064</t>
  </si>
  <si>
    <t>JP5MN4</t>
  </si>
  <si>
    <t>781-6663809065</t>
  </si>
  <si>
    <t>KO/TSZ CHING ISABELLA</t>
  </si>
  <si>
    <t>HWJN0E</t>
  </si>
  <si>
    <t>MU722  S   SU17DEC  HKGSHA HK1   1155 1425</t>
  </si>
  <si>
    <t>781-2660897494</t>
  </si>
  <si>
    <t>聂彬</t>
  </si>
  <si>
    <t>KNZZ46</t>
  </si>
  <si>
    <t>CZ8879 T   MO18DEC  PKXSHA HK1   0900 1105</t>
  </si>
  <si>
    <t>784-6663809066</t>
  </si>
  <si>
    <t>JXZVES</t>
  </si>
  <si>
    <t>HO1253 E   TU19DEC  SHAPKX HK1   1825 2030</t>
  </si>
  <si>
    <t>018-6665298055</t>
  </si>
  <si>
    <t>谢雨辰</t>
  </si>
  <si>
    <t>KWSHFV</t>
  </si>
  <si>
    <t xml:space="preserve">MU5514 T   SA16DEC  TAOSHA HK1   0810 1000 </t>
  </si>
  <si>
    <t>781-6663809067</t>
  </si>
  <si>
    <t>KFP439</t>
  </si>
  <si>
    <t>SC4660 V   TU19DEC  SHATAO HK1   1820 2015</t>
  </si>
  <si>
    <t>324-6663809068</t>
  </si>
  <si>
    <t>闫隆</t>
  </si>
  <si>
    <t>KFP4DM</t>
  </si>
  <si>
    <t>781-6663809069</t>
  </si>
  <si>
    <t>JYG4L4</t>
  </si>
  <si>
    <t>MU5109 S   TU19DEC  SHAPEK HK1   1200 1420</t>
  </si>
  <si>
    <t>781-6663809070</t>
  </si>
  <si>
    <t>王恒洋</t>
  </si>
  <si>
    <t>HNE17Z</t>
  </si>
  <si>
    <t>MU5514 T   MO18DEC  TAOSHA HK1   0810 1000</t>
  </si>
  <si>
    <t>781-6663809071</t>
  </si>
  <si>
    <t>HNE1FN</t>
  </si>
  <si>
    <t>324-6663809072</t>
  </si>
  <si>
    <t>王靖波</t>
  </si>
  <si>
    <t>HPDRJY</t>
  </si>
  <si>
    <t>MU5102 Z   MO18DEC  PEKSHA HK2   0800 1015</t>
  </si>
  <si>
    <t>781-6663809076</t>
  </si>
  <si>
    <t>KF2WRG</t>
  </si>
  <si>
    <t>HU7610 U   WE20DEC  SHAPEK HK2   2055 2315</t>
  </si>
  <si>
    <t>880-6663809078</t>
  </si>
  <si>
    <t>田园枫</t>
  </si>
  <si>
    <t>HV5KRJ</t>
  </si>
  <si>
    <t>781-6663809080</t>
  </si>
  <si>
    <t>HV5L0P</t>
  </si>
  <si>
    <t>781-6663809081</t>
  </si>
  <si>
    <t>王东芳</t>
  </si>
  <si>
    <t>HWQT4V</t>
  </si>
  <si>
    <t>MU2507 Z   MO18DEC  WUHSHA HK1   1030 1200</t>
  </si>
  <si>
    <t>781-6663809082</t>
  </si>
  <si>
    <t>KR9PFF</t>
  </si>
  <si>
    <t>781-6663809083</t>
  </si>
  <si>
    <t>蓝宇</t>
  </si>
  <si>
    <t>HTM3FC</t>
  </si>
  <si>
    <t>MU5410 V   MO18DEC  CTUSHA HK1   1255 1535</t>
  </si>
  <si>
    <t>781-6663809095</t>
  </si>
  <si>
    <t>HTM3K2</t>
  </si>
  <si>
    <t>MU5409 N   WE20DEC  SHACTU HK1   1150 1535</t>
  </si>
  <si>
    <t>781-6663809096</t>
  </si>
  <si>
    <t>刘志鸿</t>
  </si>
  <si>
    <t>JXHR8K</t>
  </si>
  <si>
    <t>MU5298 Z   MO18DEC  TFUSHA HK1   1030 1255</t>
  </si>
  <si>
    <t>781-6663809093</t>
  </si>
  <si>
    <t>HYLMX2</t>
  </si>
  <si>
    <t>MU5297 Z   TU19DEC  SHATFU HK1   2015 0005+1</t>
  </si>
  <si>
    <t>781-6663809094</t>
  </si>
  <si>
    <t>冯洋</t>
  </si>
  <si>
    <t>KPMJFS</t>
  </si>
  <si>
    <t>MU5406 V   MO18DEC  CTUSHA HK1   0955 1235</t>
  </si>
  <si>
    <t>781-6663809101</t>
  </si>
  <si>
    <t>HPYXJ9</t>
  </si>
  <si>
    <t>MU5417 Z   TH21DEC  SHACTU HK1   2105 0040+1</t>
  </si>
  <si>
    <t>781-6663809102</t>
  </si>
  <si>
    <t>赵林燕</t>
  </si>
  <si>
    <t>KPMK8K</t>
  </si>
  <si>
    <t>FM9114 S   MO18DEC  TSNSHA HK1   1135 1330</t>
  </si>
  <si>
    <t>781-6663809103</t>
  </si>
  <si>
    <t>HPYYE6</t>
  </si>
  <si>
    <t>GS7884 P   TU19DEC  SHATSN HK1   1115 1330</t>
  </si>
  <si>
    <t>826-6663809104</t>
  </si>
  <si>
    <t>耿秀伟</t>
  </si>
  <si>
    <t>JNYKTE</t>
  </si>
  <si>
    <t>MU9980 S   MO18DEC  TAOSHA HK2   1030 1235</t>
  </si>
  <si>
    <t>781-6663809108</t>
  </si>
  <si>
    <t>关冰</t>
  </si>
  <si>
    <t>781-6663809109</t>
  </si>
  <si>
    <t>KPML50</t>
  </si>
  <si>
    <t>SC4608 L   TU19DEC  PVGTAO HK2   2010 2140</t>
  </si>
  <si>
    <t>324-6663809110</t>
  </si>
  <si>
    <t>324-6663809111</t>
  </si>
  <si>
    <t>程放</t>
  </si>
  <si>
    <t>KPMLEF</t>
  </si>
  <si>
    <t>MU9980 S   MO18DEC  TAOSHA HK1   1030 1235</t>
  </si>
  <si>
    <t>781-6663809112</t>
  </si>
  <si>
    <t>JNYLQH</t>
  </si>
  <si>
    <t>SC4662 H   TU19DEC  SHATAO HK1   1015 1205</t>
  </si>
  <si>
    <t>324-6663809113</t>
  </si>
  <si>
    <t>刘军</t>
  </si>
  <si>
    <t>JYPDZY</t>
  </si>
  <si>
    <t>781-6663809114</t>
  </si>
  <si>
    <t>JYPE6S</t>
  </si>
  <si>
    <t>324-6663809115</t>
  </si>
  <si>
    <t>SHAO/PEIYI</t>
  </si>
  <si>
    <t>KMW5Q5</t>
  </si>
  <si>
    <t>781-6663809116</t>
  </si>
  <si>
    <t>JYPERC</t>
  </si>
  <si>
    <t>781-6663809118</t>
  </si>
  <si>
    <t>张琳</t>
  </si>
  <si>
    <t>KMRTZ4</t>
  </si>
  <si>
    <t>781-6663809127</t>
  </si>
  <si>
    <t>高培</t>
  </si>
  <si>
    <t>HDC7FM</t>
  </si>
  <si>
    <t>CA1557 K   SU17DEC  PEKSHA HK1   1125 1355</t>
  </si>
  <si>
    <t>999-6663809131</t>
  </si>
  <si>
    <t>HDC7J6</t>
  </si>
  <si>
    <t>CA1522 K   TU19DEC  SHAPEK HK1   1830 2055</t>
  </si>
  <si>
    <t>999-6663809132</t>
  </si>
  <si>
    <t>张俊书</t>
  </si>
  <si>
    <t>HDC7XT</t>
  </si>
  <si>
    <t>NS3219 T   MO18DEC  SJWSHA HK1   0800 1000</t>
  </si>
  <si>
    <t>836-6663809133</t>
  </si>
  <si>
    <t>JTRH7E</t>
  </si>
  <si>
    <t>NS3220 V   TU19DEC  SHASJW HK1   1105 1325</t>
  </si>
  <si>
    <t>836-6663809134</t>
  </si>
  <si>
    <t>安秋金</t>
  </si>
  <si>
    <t>JTRHN4</t>
  </si>
  <si>
    <t>781-6663809135</t>
  </si>
  <si>
    <t>KDS44S</t>
  </si>
  <si>
    <t>781-6663809136</t>
  </si>
  <si>
    <t>邵海清</t>
  </si>
  <si>
    <t>KDS7LK</t>
  </si>
  <si>
    <t>ZH9513 S   MO18DEC  SZXPVG HK1   0930 1210</t>
  </si>
  <si>
    <t>479-6663809137</t>
  </si>
  <si>
    <t>HYH01H</t>
  </si>
  <si>
    <t>CZ3554 Z   TU19DEC  SHASZX HK1   1235 1500</t>
  </si>
  <si>
    <t>784-6663809138</t>
  </si>
  <si>
    <t>彭俊</t>
  </si>
  <si>
    <t>HDGSCD</t>
  </si>
  <si>
    <t>781-6663809141</t>
  </si>
  <si>
    <t>HDGSNW</t>
  </si>
  <si>
    <t>MU6071 Z   TU19DEC  SHACSX HK1   2120 2330</t>
  </si>
  <si>
    <t>781-6663809142</t>
  </si>
  <si>
    <t>张津华</t>
  </si>
  <si>
    <t>JSLP0G</t>
  </si>
  <si>
    <t>999-6663809143</t>
  </si>
  <si>
    <t>KYWK4L</t>
  </si>
  <si>
    <t>781-6663809144</t>
  </si>
  <si>
    <t>李轩通</t>
  </si>
  <si>
    <t>KYWKGZ</t>
  </si>
  <si>
    <t>MU5104 Z   MO18DEC  PEKSHA HK1   0900 1120</t>
  </si>
  <si>
    <t>781-6663809145</t>
  </si>
  <si>
    <t>HDGTRS</t>
  </si>
  <si>
    <t>CA1534 K   TU19DEC  SHAPEK HK1   1630 1900</t>
  </si>
  <si>
    <t>999-6663809146</t>
  </si>
  <si>
    <t>阚绪桥</t>
  </si>
  <si>
    <t>HNB0KP</t>
  </si>
  <si>
    <t>HO1106 E   MO18DEC  XMNSHA HK1   0950 1135</t>
  </si>
  <si>
    <t>018-6665300068</t>
  </si>
  <si>
    <t>JN99D3</t>
  </si>
  <si>
    <t>SC2166 K   TU19DEC  SHAXMN HK1   1045 1235</t>
  </si>
  <si>
    <t>324-6663809153</t>
  </si>
  <si>
    <t>刘静</t>
  </si>
  <si>
    <t>KP98PM</t>
  </si>
  <si>
    <t>FM9362 Z   MO18DEC  WUHSHA DK1   1230 1355</t>
  </si>
  <si>
    <t>781-6663809203</t>
  </si>
  <si>
    <t>KP98LY</t>
  </si>
  <si>
    <t>781-6663809204</t>
  </si>
  <si>
    <t>杨小娟</t>
  </si>
  <si>
    <t>JQQ95Z</t>
  </si>
  <si>
    <t>781-6663809205</t>
  </si>
  <si>
    <t>JQQ9FC</t>
  </si>
  <si>
    <t>CA4516 L   TU19DEC  SHACTU HK1   1800 2130</t>
  </si>
  <si>
    <t>999-6663809206</t>
  </si>
  <si>
    <t>钟文婷</t>
  </si>
  <si>
    <t>KNTNF9</t>
  </si>
  <si>
    <t>MU9010 K   SU17DEC  SWAPVG HK1   1200 1410</t>
  </si>
  <si>
    <t>781-6663809249</t>
  </si>
  <si>
    <t>HN49PY</t>
  </si>
  <si>
    <t>CZ3852 T   TU19DEC  PVGSWA HK1   1345 1610</t>
  </si>
  <si>
    <t>784-6663809250</t>
  </si>
  <si>
    <t>姜炳升</t>
  </si>
  <si>
    <t>KXFXNB</t>
  </si>
  <si>
    <t>781-6663809247</t>
  </si>
  <si>
    <t>JYPSVC</t>
  </si>
  <si>
    <t>HU7604 E   TU19DEC  SHAPEK HK1   1045 1300</t>
  </si>
  <si>
    <t>880-6663809248</t>
  </si>
  <si>
    <t>路晨</t>
  </si>
  <si>
    <t>KWDEZF</t>
  </si>
  <si>
    <t>781-6665063399</t>
  </si>
  <si>
    <t>KWDFC3</t>
  </si>
  <si>
    <t>KN2219 Z   TU19DEC  PVGTSN HK1   1350 1610</t>
  </si>
  <si>
    <t>822-6665063400</t>
  </si>
  <si>
    <t>刘雨鑫</t>
  </si>
  <si>
    <t>HDZG2Y</t>
  </si>
  <si>
    <t>CA1566 K   MO18DEC  SHAPEK HK1   2230 0040+1</t>
  </si>
  <si>
    <t>999-6665063401</t>
  </si>
  <si>
    <t>代佳兴</t>
  </si>
  <si>
    <t>HM8V3Z</t>
  </si>
  <si>
    <t>MU2155 Z   MO18DEC  XIYSHA HK1   1100 1305</t>
  </si>
  <si>
    <t>781-6665063441</t>
  </si>
  <si>
    <t>JEQZ3Y</t>
  </si>
  <si>
    <t>MU2154 S   TU19DEC  SHAXIY HK1   1230 1515</t>
  </si>
  <si>
    <t>781-6665063442</t>
  </si>
  <si>
    <t>JEQZN8</t>
  </si>
  <si>
    <t>MU5415 Z   TU19DEC  SHACTU HK1   1925 2255</t>
  </si>
  <si>
    <t>781-6665063445</t>
  </si>
  <si>
    <t>AHN/HYUNMIN</t>
  </si>
  <si>
    <t>KF7C2B</t>
  </si>
  <si>
    <t>CA1523 K   SA16DEC  PEKSHA HK1   1100 1325</t>
  </si>
  <si>
    <t>999-6665063464</t>
  </si>
  <si>
    <t>HVGNM4</t>
  </si>
  <si>
    <t>*CA4740 H   TU19DEC  SHATAO HK1   1015 1205</t>
  </si>
  <si>
    <t>999-6665063465</t>
  </si>
  <si>
    <t>陈小娇</t>
  </si>
  <si>
    <t>HTB8MB</t>
  </si>
  <si>
    <t>781-6665063469</t>
  </si>
  <si>
    <t>HTB8S1</t>
  </si>
  <si>
    <t>MU5517 N   TU19DEC  SHATAO HK1   1755 1935</t>
  </si>
  <si>
    <t>781-6665063470</t>
  </si>
  <si>
    <t>谢谊</t>
  </si>
  <si>
    <t>JVL1VJ</t>
  </si>
  <si>
    <t>HO1246 Z   MO18DEC  CKGSHA HK1   1130 1350</t>
  </si>
  <si>
    <t>018-6665063480</t>
  </si>
  <si>
    <t>KTGF5X</t>
  </si>
  <si>
    <t>MF8582 Z   TU19DEC  SHACKG HK1   1505 1805</t>
  </si>
  <si>
    <t>731-6665063481</t>
  </si>
  <si>
    <t>杨羽</t>
  </si>
  <si>
    <t>KTGFCP</t>
  </si>
  <si>
    <t>HO1208 Z   MO18DEC  KWESHA HK1   1205 1430</t>
  </si>
  <si>
    <t>018-6665063482</t>
  </si>
  <si>
    <t>HGE6MW</t>
  </si>
  <si>
    <t>CZ6352 N   TU19DEC  PVGKWE HK1   1915 2230</t>
  </si>
  <si>
    <t>784-6665063483</t>
  </si>
  <si>
    <t>何姿慧</t>
  </si>
  <si>
    <t>HGE6KE</t>
  </si>
  <si>
    <t>781-6665063484</t>
  </si>
  <si>
    <t>JVL2TQ</t>
  </si>
  <si>
    <t>MU5099 T   TU19DEC  SHAPEK HK1   0700 0920</t>
  </si>
  <si>
    <t>781-6665063485</t>
  </si>
  <si>
    <t>王冬旭</t>
  </si>
  <si>
    <t>JVL314</t>
  </si>
  <si>
    <t>CZ6997 Z   SU17DEC  KHGSHA HK1   1230 2020</t>
  </si>
  <si>
    <t>784-6665063486</t>
  </si>
  <si>
    <t>JVL35T</t>
  </si>
  <si>
    <t>MU5633 Z   WE20DEC  SHAKHG HK1   0640 1515</t>
  </si>
  <si>
    <t>781-6665063487</t>
  </si>
  <si>
    <t>王开飞</t>
  </si>
  <si>
    <t>HYXM6Y</t>
  </si>
  <si>
    <t>MU5692 V   MO18DEC  INCSHA HK1   1110 1400</t>
  </si>
  <si>
    <t>781-6665063488</t>
  </si>
  <si>
    <t>KFG0EM</t>
  </si>
  <si>
    <t>MU6359 Z   WE20DEC  PVGINC HK1   1810 2130</t>
  </si>
  <si>
    <t>781-6665063489</t>
  </si>
  <si>
    <t>穆林</t>
  </si>
  <si>
    <t>JNMHJY</t>
  </si>
  <si>
    <t>781-6665063490</t>
  </si>
  <si>
    <t>JNMHTT</t>
  </si>
  <si>
    <t>CA1558 K   TU19DEC  SHAPEK HK1   1520 1800</t>
  </si>
  <si>
    <t>999-6665063491</t>
  </si>
  <si>
    <t>李颍桢杰</t>
  </si>
  <si>
    <t>KNG9QT</t>
  </si>
  <si>
    <t>781-6665063507</t>
  </si>
  <si>
    <t>HER1Z7</t>
  </si>
  <si>
    <t>999-6665063508</t>
  </si>
  <si>
    <t>薛泽慧</t>
  </si>
  <si>
    <t>JN2ZVQ</t>
  </si>
  <si>
    <t>MU6151 Z   SA16DEC  XIYPVG HK1   0700 0920</t>
  </si>
  <si>
    <t>781-6665063511</t>
  </si>
  <si>
    <t>HZE43H</t>
  </si>
  <si>
    <t>MU2166 Z   TU19DEC  SHAXIY HK1   1815 2045</t>
  </si>
  <si>
    <t>781-6665063512</t>
  </si>
  <si>
    <t>杨林</t>
  </si>
  <si>
    <t>HZE4ML</t>
  </si>
  <si>
    <t>FM9342 T   SU17DEC  DYGPVG HK1   1110 1315</t>
  </si>
  <si>
    <t>781-6665063513</t>
  </si>
  <si>
    <t>KEWH49</t>
  </si>
  <si>
    <t>FM9343 Z   TU19DEC  PVGDYG HK1   1735 2000</t>
  </si>
  <si>
    <t>781-6665063514</t>
  </si>
  <si>
    <t>梁兆柏</t>
  </si>
  <si>
    <t>HW2W2P</t>
  </si>
  <si>
    <t>CZ3537 Z   SU17DEC  CANSHA HK1   1100 1310</t>
  </si>
  <si>
    <t>784-6665063515</t>
  </si>
  <si>
    <t>JF2DDB</t>
  </si>
  <si>
    <t>HO1857 Z   TU19DEC  SHACAN HK1   1805 2030</t>
  </si>
  <si>
    <t>018-6665063517</t>
  </si>
  <si>
    <t>陈冠铭</t>
  </si>
  <si>
    <t>HW2YSD</t>
  </si>
  <si>
    <t>479-6665063518</t>
  </si>
  <si>
    <t>JF2G0K</t>
  </si>
  <si>
    <t>MU5353 Z   TU19DEC  SHASZX HK1   1830 2100</t>
  </si>
  <si>
    <t>781-6665063519</t>
  </si>
  <si>
    <t>赵晓丹</t>
  </si>
  <si>
    <t>HVY6VS</t>
  </si>
  <si>
    <t>781-6665063520</t>
  </si>
  <si>
    <t>JEXZ72</t>
  </si>
  <si>
    <t>MU2508 V   TU19DEC  SHAWUH HK1   1325 1525</t>
  </si>
  <si>
    <t>781-6665063521</t>
  </si>
  <si>
    <t>王乐</t>
  </si>
  <si>
    <t>KNDZF1</t>
  </si>
  <si>
    <t>781-6665063524</t>
  </si>
  <si>
    <t>KNDZLL</t>
  </si>
  <si>
    <t>781-6665063525</t>
  </si>
  <si>
    <t>胡扬</t>
  </si>
  <si>
    <t>JMRM4Q</t>
  </si>
  <si>
    <t>HO1124 E   MO18DEC  CSXSHA HK1   1005 1150</t>
  </si>
  <si>
    <t>018-6665063528</t>
  </si>
  <si>
    <t>KGS4K0</t>
  </si>
  <si>
    <t>HO1071 Z   TU19DEC  PVGCSX HK1   1445 1705</t>
  </si>
  <si>
    <t>018-6665063529</t>
  </si>
  <si>
    <t>刘子君</t>
  </si>
  <si>
    <t>KR0GQ4</t>
  </si>
  <si>
    <t>784-6665063543</t>
  </si>
  <si>
    <t>JRP7HB</t>
  </si>
  <si>
    <t>KN5956 I   TU19DEC  SHAPKX HK1   2035 2240</t>
  </si>
  <si>
    <t>822-6665063544</t>
  </si>
  <si>
    <t>舒金梅</t>
  </si>
  <si>
    <t>HNGX5Y</t>
  </si>
  <si>
    <t>MU5406 N   SU17DEC  CTUSHA HK1   1000 1235</t>
  </si>
  <si>
    <t>781-6665063545</t>
  </si>
  <si>
    <t>KD55E7</t>
  </si>
  <si>
    <t>781-6665063546</t>
  </si>
  <si>
    <t>郑帅杰</t>
  </si>
  <si>
    <t>KD55VB</t>
  </si>
  <si>
    <t>781-6665063547</t>
  </si>
  <si>
    <t>HNGY2E</t>
  </si>
  <si>
    <t>781-6665063548</t>
  </si>
  <si>
    <t>韩序</t>
  </si>
  <si>
    <t>HDEW23</t>
  </si>
  <si>
    <t>781-6665063553</t>
  </si>
  <si>
    <t>KED83N</t>
  </si>
  <si>
    <t>CA4516 S   WE20DEC  SHACTU HK1   1155 1530</t>
  </si>
  <si>
    <t>999-6665063554</t>
  </si>
  <si>
    <t>郭丹丹</t>
  </si>
  <si>
    <t>JPPR04</t>
  </si>
  <si>
    <t>781-6665063555</t>
  </si>
  <si>
    <t>KE4D6L</t>
  </si>
  <si>
    <t>781-6665063556</t>
  </si>
  <si>
    <t>KE4DZN</t>
  </si>
  <si>
    <t>HU7431 T   SU17DEC  CANPVG HK1   0830 1040</t>
  </si>
  <si>
    <t>880-6665063557</t>
  </si>
  <si>
    <t>王慧</t>
  </si>
  <si>
    <t>JPPT1W</t>
  </si>
  <si>
    <t xml:space="preserve">HO1124 E   MO18DEC  CSXSHA HK1   1005 1150 </t>
  </si>
  <si>
    <t>018-6665063558</t>
  </si>
  <si>
    <t>KE4F9E</t>
  </si>
  <si>
    <t>018-6665063559</t>
  </si>
  <si>
    <t>尉春蕊</t>
  </si>
  <si>
    <t>HR7PDK</t>
  </si>
  <si>
    <t>MU5104 T   MO18DEC  PEKSHA HK1   0900 1120</t>
  </si>
  <si>
    <t>781-6665063560</t>
  </si>
  <si>
    <t>JPPTKS</t>
  </si>
  <si>
    <t>999-6665063561</t>
  </si>
  <si>
    <t>KW5GJC</t>
  </si>
  <si>
    <t>MU9188 Z   MO18DEC  TFUSHA HK1   1030 1255</t>
  </si>
  <si>
    <t>781-6665063579</t>
  </si>
  <si>
    <t>马睿</t>
  </si>
  <si>
    <t>JDLD49</t>
  </si>
  <si>
    <t>784-6665063583</t>
  </si>
  <si>
    <t>HW1531</t>
  </si>
  <si>
    <t>CA1502 L   TU19DEC  SHAPEK HK1   1230 1455</t>
  </si>
  <si>
    <t>999-6665063584</t>
  </si>
  <si>
    <t>谭敏</t>
  </si>
  <si>
    <t>KMCSXC</t>
  </si>
  <si>
    <t>FM9396 Z   MO18DEC  CSXPVG HK1   1140 1335</t>
  </si>
  <si>
    <t>781-6665063704</t>
  </si>
  <si>
    <t>HSBF0Z</t>
  </si>
  <si>
    <t>FM9399 T   TU19DEC  SHACSX HK1   1525 1720</t>
  </si>
  <si>
    <t>781-6665063710</t>
  </si>
  <si>
    <t>赵云</t>
  </si>
  <si>
    <t>KYKHRX</t>
  </si>
  <si>
    <t>781-6665063788</t>
  </si>
  <si>
    <t>JTTJ8N</t>
  </si>
  <si>
    <t>781-6665063789</t>
  </si>
  <si>
    <t>殳俏</t>
  </si>
  <si>
    <t>HZ7WX8</t>
  </si>
  <si>
    <t>CA1557 R   MO18DEC  PEKSHA HK1   1125 1355</t>
  </si>
  <si>
    <t>999-6665063791</t>
  </si>
  <si>
    <t>KQH53N</t>
  </si>
  <si>
    <t>CA1508 R   TU19DEC  SHAPEK HK1   1130 1335</t>
  </si>
  <si>
    <t>999-6665063792</t>
  </si>
  <si>
    <t>魏旭翔</t>
  </si>
  <si>
    <t>HQTF6V</t>
  </si>
  <si>
    <t>MU5304 T   MO18DEC  CANSHA HK1   0910 1130</t>
  </si>
  <si>
    <t>781-6665063793</t>
  </si>
  <si>
    <t>HQTFGB</t>
  </si>
  <si>
    <t>HO1851 T   TU19DEC  SHACAN HK1   0740 1010</t>
  </si>
  <si>
    <t>018-6665063794</t>
  </si>
  <si>
    <t>乔芊</t>
  </si>
  <si>
    <t>JYKB4N</t>
  </si>
  <si>
    <t>MU5108 Z   SA16DEC  PEKSHA HK1   1100 1320</t>
  </si>
  <si>
    <t>781-6665063797</t>
  </si>
  <si>
    <t>HSQTGL</t>
  </si>
  <si>
    <t>CA1522 K   MO18DEC  SHAPEK HK1   1830 2100</t>
  </si>
  <si>
    <t>999-6665063798</t>
  </si>
  <si>
    <t>白松</t>
  </si>
  <si>
    <t>HSQV2Z</t>
  </si>
  <si>
    <t>MU5104 Z   MO18DEC  PEKSHA HK2   0900 1120</t>
  </si>
  <si>
    <t>781-6665063799</t>
  </si>
  <si>
    <t>肖芳</t>
  </si>
  <si>
    <t>781-6665063800</t>
  </si>
  <si>
    <t>JYKC83</t>
  </si>
  <si>
    <t>MU5115 R   TU19DEC  SHAPEK HK1   1500 1720</t>
  </si>
  <si>
    <t>781-6665063801</t>
  </si>
  <si>
    <t>KQS3G4</t>
  </si>
  <si>
    <t>MU5121 R   TU19DEC  SHAPEK HK1   1800 2015</t>
  </si>
  <si>
    <t>781-6665063802</t>
  </si>
  <si>
    <t>卫诗婕</t>
  </si>
  <si>
    <t>JYK8K7</t>
  </si>
  <si>
    <t>MU5108 Z   MO18DEC  PEKSHA HK2   1100 1320</t>
  </si>
  <si>
    <t>781-6665063803</t>
  </si>
  <si>
    <t>周利彩</t>
  </si>
  <si>
    <t>781-6665063804</t>
  </si>
  <si>
    <t>HZ8W8W</t>
  </si>
  <si>
    <t>MU5103 E   TH21DEC  SHAPEK HK1   0900 1120</t>
  </si>
  <si>
    <t>781-6665063806</t>
  </si>
  <si>
    <t>JQFM8N</t>
  </si>
  <si>
    <t>CZ3590 T   TU19DEC  SHASZX HK1   0755 1030</t>
  </si>
  <si>
    <t>784-6665063805</t>
  </si>
  <si>
    <t>栗军</t>
  </si>
  <si>
    <t>JTHMQB</t>
  </si>
  <si>
    <t>781-6665063807</t>
  </si>
  <si>
    <t>HZ8WSG</t>
  </si>
  <si>
    <t>MU5101 R   TU19DEC  SHAPEK HK1   0800 1015</t>
  </si>
  <si>
    <t>781-6665063808</t>
  </si>
  <si>
    <t>李景晴</t>
  </si>
  <si>
    <t>HZ8X75</t>
  </si>
  <si>
    <t>CZ3537 E   MO18DEC  CANSHA HK1   1100 1310</t>
  </si>
  <si>
    <t>784-6665063809</t>
  </si>
  <si>
    <t>KRPENK</t>
  </si>
  <si>
    <t>CZ3526 V   WE20DEC  SHACAN HK1   1650 1930</t>
  </si>
  <si>
    <t>784-6665063810</t>
  </si>
  <si>
    <t>彭丽宝</t>
  </si>
  <si>
    <t>HZ8Y6N</t>
  </si>
  <si>
    <t>MU5110 Z   MO18DEC  PEKSHA HK1   1200 1415</t>
  </si>
  <si>
    <t>781-6665063811</t>
  </si>
  <si>
    <t>KRPFGZ</t>
  </si>
  <si>
    <t>MU5109 R   WE20DEC  SHAPEK HK1   1200 1420</t>
  </si>
  <si>
    <t>781-6665063812</t>
  </si>
  <si>
    <t>石磊</t>
  </si>
  <si>
    <t>KRPFJL</t>
  </si>
  <si>
    <t>781-6665063813</t>
  </si>
  <si>
    <t>KRPFSW</t>
  </si>
  <si>
    <t xml:space="preserve">MU5103 S   FR22DEC  SHAPEK HK1   0900 1120 </t>
  </si>
  <si>
    <t>781-6665063814</t>
  </si>
  <si>
    <t>BIROL/DINCLI</t>
  </si>
  <si>
    <t>HD39FY</t>
  </si>
  <si>
    <t>479-6665063822</t>
  </si>
  <si>
    <t>JG35XB</t>
  </si>
  <si>
    <t>ZH9526 S   WE20DEC  PVGSZX HK1   2210 0105+1</t>
  </si>
  <si>
    <t>479-6665063823</t>
  </si>
  <si>
    <t>陈桥辉</t>
  </si>
  <si>
    <t>KNGFC7</t>
  </si>
  <si>
    <t>MU2507 Z   SU17DEC  WUHSHA HK1   1030 1200</t>
  </si>
  <si>
    <t>781-6665063826</t>
  </si>
  <si>
    <t>JG36M8</t>
  </si>
  <si>
    <t>MU2522 V   TU19DEC  SHAWUH HK1   1605 1810</t>
  </si>
  <si>
    <t>781-6665063827</t>
  </si>
  <si>
    <t>CA1521 R   SA16DEC  PEKSHA HK1   1430 1655</t>
  </si>
  <si>
    <t>999-6665063828</t>
  </si>
  <si>
    <t>杨斯铭</t>
  </si>
  <si>
    <t>JG377E</t>
  </si>
  <si>
    <t>HO1882 E   MO18DEC  SZXSHA HK1   1105 1305</t>
  </si>
  <si>
    <t>018-6665063829</t>
  </si>
  <si>
    <t>KNGGDT</t>
  </si>
  <si>
    <t>CZ3554 T   TH21DEC  SHASZX HK1   1235 1500</t>
  </si>
  <si>
    <t>784-6665063830</t>
  </si>
  <si>
    <t>999-6665063857</t>
  </si>
  <si>
    <t>李蜀慧</t>
  </si>
  <si>
    <t>JNTH2Y</t>
  </si>
  <si>
    <t>781-6670762552</t>
  </si>
  <si>
    <t>JNTHF5</t>
  </si>
  <si>
    <t>781-6670762555</t>
  </si>
  <si>
    <t>康仙幸</t>
  </si>
  <si>
    <t>KRHMZ3</t>
  </si>
  <si>
    <t>CZ8887 L   SA16DEC  PKXSHA HK1   1300 1455</t>
  </si>
  <si>
    <t>784-6670762556</t>
  </si>
  <si>
    <t>HNY4J2</t>
  </si>
  <si>
    <t>CZ8888 N   TU19DEC  SHAPKX HK1   1630 1900</t>
  </si>
  <si>
    <t>784-6670762558</t>
  </si>
  <si>
    <t>781-6670762559</t>
  </si>
  <si>
    <t>CX348  J   SU17DEC  HKGSHA HK1   1000 1220</t>
  </si>
  <si>
    <t>160-2660897505</t>
  </si>
  <si>
    <t>CX348  J   SU17DEC  HKGSHA HK2   1000 1220                       
CX363  J   TU19DEC  PVGHKG HK2   1125 1425</t>
  </si>
  <si>
    <t>160-2660897506</t>
  </si>
  <si>
    <t>160-2660897507</t>
  </si>
  <si>
    <t>陈艺文</t>
  </si>
  <si>
    <t>KT38RM</t>
  </si>
  <si>
    <t xml:space="preserve">781-6670762656 </t>
  </si>
  <si>
    <t>JEH8W9</t>
  </si>
  <si>
    <t>HU7606 U   TU19DEC  SHAPEK HK1   1140 1355</t>
  </si>
  <si>
    <t>880-6670762657</t>
  </si>
  <si>
    <t>KG9VQJ</t>
  </si>
  <si>
    <t>ZH9516 P   TH21DEC  PVGSZX HK1   1635 1920</t>
  </si>
  <si>
    <t>479-6670762716</t>
  </si>
  <si>
    <t>MU5127 R   MO18DEC  SHAPEK HK1   2100 2320</t>
  </si>
  <si>
    <t>781-6670762783</t>
  </si>
  <si>
    <t>KFEWR8</t>
  </si>
  <si>
    <t>CZ6997 Z   SA16DEC  KHGSHA HK1   1230 2020</t>
  </si>
  <si>
    <t>784-6670762851</t>
  </si>
  <si>
    <t>JMB2BZ</t>
  </si>
  <si>
    <t>TV9865 Q   SU17DEC  CTUSHA RR1   1010 1250</t>
  </si>
  <si>
    <t>088-6669695158</t>
  </si>
  <si>
    <t>KX6HNH</t>
  </si>
  <si>
    <t xml:space="preserve">CZ6810 E1  SA16DEC  KHGURC HK1   0805 1000          CZ6981 E1  SA16DEC  URCSHA HK1   1130 1610 </t>
  </si>
  <si>
    <t>784-6670762995</t>
  </si>
  <si>
    <t>高亚琳</t>
  </si>
  <si>
    <t>JTRPMH</t>
  </si>
  <si>
    <t xml:space="preserve">CA1883 K   SA16DEC  PEKPVG HK1   2015 2240 </t>
  </si>
  <si>
    <t>999-6670762996</t>
  </si>
  <si>
    <t>CA1523 R   SU17DEC  PEKSHA HK2   1055 1325</t>
  </si>
  <si>
    <t>999-6670763030</t>
  </si>
  <si>
    <t>999-6670763031</t>
  </si>
  <si>
    <t>JT5B9Q</t>
  </si>
  <si>
    <t>CA1507 H   MO18DEC  PEKSHA HK1   0730 0955</t>
  </si>
  <si>
    <t>999-6671973029</t>
  </si>
  <si>
    <t>胡峰</t>
  </si>
  <si>
    <t>KGJV4D</t>
  </si>
  <si>
    <t>CA1523 U   SU17DEC  PEKSHA HK1   1055 1325</t>
  </si>
  <si>
    <t>999-6671973030</t>
  </si>
  <si>
    <t>KGJVJR</t>
  </si>
  <si>
    <t>CA8548 L   SU17DEC  CTUPVG HK1   1255 1545</t>
  </si>
  <si>
    <t>999-6671973032</t>
  </si>
  <si>
    <t>KN2B6E</t>
  </si>
  <si>
    <t>MU5106 I   MO18DEC  PEKSHA HK1   1000 1220</t>
  </si>
  <si>
    <t xml:space="preserve">781-6671973195 </t>
  </si>
  <si>
    <t>KWY2N2</t>
  </si>
  <si>
    <t>CA1550 R   MO18DEC  SHAPEK DL1   2025 2240</t>
  </si>
  <si>
    <t>999-6671973258</t>
  </si>
  <si>
    <t xml:space="preserve">CHEUNG/YU HIN CARSON </t>
  </si>
  <si>
    <t>HTQRQF</t>
  </si>
  <si>
    <t>CA1550 R   MO18DEC  SHAPEK RR1   2025 2240</t>
  </si>
  <si>
    <t>999-6671973263</t>
  </si>
  <si>
    <t>KWY343</t>
  </si>
  <si>
    <t>CA1516 R   MO18DEC  SHAPEK HX1   1925 2145</t>
  </si>
  <si>
    <t>999-6671973259</t>
  </si>
  <si>
    <t>HEWBW9</t>
  </si>
  <si>
    <t>HO1113 Z   TU19DEC  PVGXMN HK1   1855 2105</t>
  </si>
  <si>
    <t>018-6671973318</t>
  </si>
  <si>
    <t>HFS40L</t>
  </si>
  <si>
    <t>CA1502 V   WE20DEC  SHAPEK HK1   1230 1500</t>
  </si>
  <si>
    <t>999-6671973359</t>
  </si>
  <si>
    <t>应收小计</t>
  </si>
  <si>
    <t>应收合计</t>
  </si>
  <si>
    <t>制单人：</t>
  </si>
  <si>
    <t>张佳</t>
  </si>
  <si>
    <t>财务审核人：</t>
  </si>
  <si>
    <t>嘉宾自行预定，报销机票</t>
    <phoneticPr fontId="23" type="noConversion"/>
  </si>
  <si>
    <t>实际康辉侧出票账单</t>
    <phoneticPr fontId="23" type="noConversion"/>
  </si>
  <si>
    <t>嘉宾自行预定，报销高铁票</t>
    <phoneticPr fontId="23" type="noConversion"/>
  </si>
  <si>
    <t>4*2.5双面</t>
    <phoneticPr fontId="23" type="noConversion"/>
  </si>
  <si>
    <t>A#039</t>
    <phoneticPr fontId="23" type="noConversion"/>
  </si>
  <si>
    <t>前滩香格里拉</t>
    <phoneticPr fontId="23" type="noConversion"/>
  </si>
  <si>
    <t>A#104</t>
    <phoneticPr fontId="23" type="noConversion"/>
  </si>
  <si>
    <t>16日晚1次，17日晚1次，18日晚1次</t>
    <phoneticPr fontId="23" type="noConversion"/>
  </si>
  <si>
    <t>邀请函邮寄费用</t>
    <phoneticPr fontId="23" type="noConversion"/>
  </si>
  <si>
    <t>停车费</t>
    <phoneticPr fontId="23" type="noConversion"/>
  </si>
  <si>
    <t>c#063</t>
  </si>
  <si>
    <t>c#064</t>
  </si>
  <si>
    <t>虹桥机场2位，上海站1位，虹桥站1位，16日踩线1位</t>
    <phoneticPr fontId="23" type="noConversion"/>
  </si>
  <si>
    <t>酒店兼职</t>
    <phoneticPr fontId="23" type="noConversion"/>
  </si>
  <si>
    <t>C#024</t>
    <phoneticPr fontId="23" type="noConversion"/>
  </si>
  <si>
    <t>两家酒店兼职，晚上每个兼职跟车发车</t>
    <phoneticPr fontId="23" type="noConversion"/>
  </si>
  <si>
    <t>酒店兼职超时费</t>
    <phoneticPr fontId="23" type="noConversion"/>
  </si>
  <si>
    <t>酒店兼职超时费40元/小时</t>
    <phoneticPr fontId="23" type="noConversion"/>
  </si>
  <si>
    <t>每人每小时</t>
    <phoneticPr fontId="23" type="noConversion"/>
  </si>
  <si>
    <t>兼职人员餐费</t>
    <phoneticPr fontId="23" type="noConversion"/>
  </si>
  <si>
    <t>硬笔书法老师</t>
    <phoneticPr fontId="23" type="noConversion"/>
  </si>
  <si>
    <t>硬笔书法老师（邀请函手写文字）</t>
    <phoneticPr fontId="23" type="noConversion"/>
  </si>
  <si>
    <t>酒店签到台工作人员</t>
    <phoneticPr fontId="23" type="noConversion"/>
  </si>
  <si>
    <t>嘉宾住宿-前滩香格里拉酒店 工作人员差价</t>
    <phoneticPr fontId="23" type="noConversion"/>
  </si>
  <si>
    <t>嘉宾住宿-前滩香格里拉酒店  双早</t>
    <phoneticPr fontId="23" type="noConversion"/>
  </si>
  <si>
    <t>嘉宾住宿-前滩香格里拉酒店 单早</t>
    <phoneticPr fontId="23" type="noConversion"/>
  </si>
  <si>
    <t>12月18日自助午餐-香格里拉</t>
    <phoneticPr fontId="23" type="noConversion"/>
  </si>
  <si>
    <t>12月18日自助午餐-31雅辰</t>
    <phoneticPr fontId="23" type="noConversion"/>
  </si>
  <si>
    <t>艺人报销</t>
    <phoneticPr fontId="23" type="noConversion"/>
  </si>
  <si>
    <t>雨衣到付费用</t>
    <phoneticPr fontId="23" type="noConversion"/>
  </si>
  <si>
    <t>常用药品，干湿纸巾，办公文具（暖宝宝+雨衣）</t>
    <phoneticPr fontId="23" type="noConversion"/>
  </si>
  <si>
    <t>雨衣，穿衣镜，暖宝宝</t>
    <phoneticPr fontId="23" type="noConversion"/>
  </si>
  <si>
    <t>内部工作人员午餐</t>
    <phoneticPr fontId="23" type="noConversion"/>
  </si>
  <si>
    <t>游船晚宴</t>
    <phoneticPr fontId="23" type="noConversion"/>
  </si>
  <si>
    <t>运输</t>
    <phoneticPr fontId="23" type="noConversion"/>
  </si>
  <si>
    <t>（油画架指引画面25个，接机牌6个）</t>
    <phoneticPr fontId="23" type="noConversion"/>
  </si>
  <si>
    <t>酒店兼职负责人1位</t>
    <phoneticPr fontId="23" type="noConversion"/>
  </si>
  <si>
    <t>P4</t>
    <phoneticPr fontId="23" type="noConversion"/>
  </si>
  <si>
    <t>p4</t>
    <phoneticPr fontId="23" type="noConversion"/>
  </si>
  <si>
    <t>p5</t>
    <phoneticPr fontId="23" type="noConversion"/>
  </si>
  <si>
    <t>p6</t>
    <phoneticPr fontId="23" type="noConversion"/>
  </si>
  <si>
    <t>酒店签到台负责人</t>
    <phoneticPr fontId="23" type="noConversion"/>
  </si>
  <si>
    <t>p8</t>
    <phoneticPr fontId="23" type="noConversion"/>
  </si>
  <si>
    <t>p9</t>
    <phoneticPr fontId="23" type="noConversion"/>
  </si>
  <si>
    <t>p10</t>
    <phoneticPr fontId="23" type="noConversion"/>
  </si>
  <si>
    <t>p11-p12</t>
    <phoneticPr fontId="23" type="noConversion"/>
  </si>
  <si>
    <t>p13-p14</t>
    <phoneticPr fontId="23" type="noConversion"/>
  </si>
  <si>
    <t>p15-p16</t>
    <phoneticPr fontId="23" type="noConversion"/>
  </si>
  <si>
    <t>p17</t>
    <phoneticPr fontId="23" type="noConversion"/>
  </si>
  <si>
    <t>p18</t>
    <phoneticPr fontId="23" type="noConversion"/>
  </si>
  <si>
    <t>p19</t>
    <phoneticPr fontId="23" type="noConversion"/>
  </si>
  <si>
    <t>p20</t>
    <phoneticPr fontId="23" type="noConversion"/>
  </si>
  <si>
    <t>p21-p22</t>
    <phoneticPr fontId="23" type="noConversion"/>
  </si>
  <si>
    <t>p23</t>
    <phoneticPr fontId="23" type="noConversion"/>
  </si>
  <si>
    <t>p24</t>
    <phoneticPr fontId="23" type="noConversion"/>
  </si>
  <si>
    <t>活动现场增加矿泉水</t>
    <phoneticPr fontId="23" type="noConversion"/>
  </si>
  <si>
    <t>瓶</t>
    <phoneticPr fontId="23" type="noConversion"/>
  </si>
  <si>
    <t>p25</t>
    <phoneticPr fontId="23" type="noConversion"/>
  </si>
  <si>
    <t>闪送费用</t>
    <phoneticPr fontId="23" type="noConversion"/>
  </si>
  <si>
    <t>p26-27</t>
    <phoneticPr fontId="23" type="noConversion"/>
  </si>
  <si>
    <t>p31</t>
    <phoneticPr fontId="23" type="noConversion"/>
  </si>
  <si>
    <t>p32</t>
    <phoneticPr fontId="23" type="noConversion"/>
  </si>
  <si>
    <t>p33</t>
    <phoneticPr fontId="23" type="noConversion"/>
  </si>
  <si>
    <t>p28-30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</si>
</sst>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￥&quot;#,##0.00;&quot;￥&quot;\-#,##0.00"/>
    <numFmt numFmtId="177" formatCode="_ * #,##0.00_ ;_ * \-#,##0.00_ ;_ * &quot;-&quot;??_ ;_ @_ "/>
    <numFmt numFmtId="178" formatCode="_ \¥* #,##0.00_ ;_ \¥* \-#,##0.00_ ;_ \¥* &quot;-&quot;??_ ;_ @_ "/>
    <numFmt numFmtId="179" formatCode="[$-409]d\/mmm\/yy;@"/>
    <numFmt numFmtId="180" formatCode="0.00_ "/>
    <numFmt numFmtId="181" formatCode="0_ "/>
    <numFmt numFmtId="182" formatCode="#,##0.00_ 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u/>
      <sz val="11"/>
      <color theme="10"/>
      <name val="DengXian"/>
      <family val="4"/>
      <charset val="134"/>
      <scheme val="minor"/>
    </font>
    <font>
      <u/>
      <sz val="9"/>
      <color theme="10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8"/>
      <color theme="0"/>
      <name val="微软雅黑"/>
      <family val="2"/>
      <charset val="134"/>
    </font>
    <font>
      <sz val="8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theme="1"/>
      <name val="DengXian"/>
      <family val="4"/>
      <charset val="134"/>
      <scheme val="minor"/>
    </font>
    <font>
      <strike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DengXian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8"/>
      <name val="微软雅黑"/>
      <family val="2"/>
      <charset val="134"/>
    </font>
    <font>
      <sz val="8"/>
      <color indexed="8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8"/>
      <name val="微软雅黑"/>
      <family val="2"/>
      <charset val="134"/>
    </font>
    <font>
      <b/>
      <sz val="8"/>
      <color rgb="FFFF0000"/>
      <name val="微软雅黑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1">
    <xf numFmtId="0" fontId="0" fillId="0" borderId="0"/>
    <xf numFmtId="17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22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79" fontId="19" fillId="0" borderId="0">
      <alignment vertical="center"/>
    </xf>
    <xf numFmtId="178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20" fillId="0" borderId="0" applyProtection="0">
      <alignment vertical="center"/>
    </xf>
    <xf numFmtId="179" fontId="20" fillId="0" borderId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</cellStyleXfs>
  <cellXfs count="223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8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5" applyFont="1" applyFill="1" applyBorder="1" applyAlignment="1" applyProtection="1">
      <alignment horizontal="center" vertical="center" wrapText="1"/>
      <protection locked="0"/>
    </xf>
    <xf numFmtId="0" fontId="9" fillId="8" borderId="1" xfId="15" applyFont="1" applyFill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 applyProtection="1">
      <alignment horizontal="center" vertical="center" wrapText="1"/>
      <protection locked="0"/>
    </xf>
    <xf numFmtId="180" fontId="2" fillId="10" borderId="1" xfId="8" applyNumberFormat="1" applyFont="1" applyFill="1" applyBorder="1" applyAlignment="1">
      <alignment horizontal="center" vertical="center" wrapText="1"/>
    </xf>
    <xf numFmtId="0" fontId="11" fillId="4" borderId="1" xfId="15" applyFont="1" applyFill="1" applyBorder="1" applyAlignment="1">
      <alignment horizontal="center" vertical="center" wrapText="1"/>
    </xf>
    <xf numFmtId="180" fontId="2" fillId="7" borderId="1" xfId="8" applyNumberFormat="1" applyFont="1" applyFill="1" applyBorder="1" applyAlignment="1">
      <alignment horizontal="center" vertical="center" wrapText="1"/>
    </xf>
    <xf numFmtId="0" fontId="10" fillId="0" borderId="1" xfId="15" applyFont="1" applyBorder="1" applyAlignment="1" applyProtection="1">
      <alignment horizontal="right" vertical="center" wrapText="1"/>
      <protection locked="0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0" fontId="11" fillId="0" borderId="1" xfId="15" applyFont="1" applyBorder="1" applyAlignment="1">
      <alignment horizontal="center" vertical="center" wrapText="1"/>
    </xf>
    <xf numFmtId="0" fontId="2" fillId="0" borderId="1" xfId="15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1" borderId="1" xfId="15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80" fontId="2" fillId="0" borderId="1" xfId="8" applyNumberFormat="1" applyFont="1" applyBorder="1" applyAlignment="1">
      <alignment horizontal="center" vertical="center" wrapText="1"/>
    </xf>
    <xf numFmtId="176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5" applyFont="1" applyFill="1" applyBorder="1" applyAlignment="1" applyProtection="1">
      <alignment horizontal="center" vertical="center" wrapText="1"/>
      <protection locked="0"/>
    </xf>
    <xf numFmtId="0" fontId="1" fillId="0" borderId="1" xfId="15" applyFont="1" applyBorder="1" applyAlignment="1" applyProtection="1">
      <alignment horizontal="center" vertical="center" wrapText="1"/>
      <protection locked="0"/>
    </xf>
    <xf numFmtId="0" fontId="11" fillId="4" borderId="1" xfId="15" applyFont="1" applyFill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15" applyFont="1" applyBorder="1" applyAlignment="1" applyProtection="1">
      <alignment horizontal="center" vertical="center" wrapText="1"/>
      <protection locked="0"/>
    </xf>
    <xf numFmtId="0" fontId="2" fillId="4" borderId="1" xfId="15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78" fontId="9" fillId="7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178" fontId="11" fillId="0" borderId="1" xfId="1" applyFont="1" applyBorder="1" applyAlignment="1" applyProtection="1">
      <alignment horizontal="center" vertical="center" wrapText="1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2" applyFont="1" applyBorder="1" applyAlignment="1" applyProtection="1">
      <alignment vertical="center"/>
      <protection locked="0"/>
    </xf>
    <xf numFmtId="178" fontId="2" fillId="4" borderId="1" xfId="1" applyFont="1" applyFill="1" applyBorder="1" applyAlignment="1" applyProtection="1">
      <alignment horizontal="center" vertical="center" wrapText="1"/>
      <protection locked="0"/>
    </xf>
    <xf numFmtId="178" fontId="3" fillId="11" borderId="1" xfId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15" applyFont="1" applyBorder="1" applyAlignment="1">
      <alignment horizontal="right" vertical="center" wrapText="1"/>
    </xf>
    <xf numFmtId="0" fontId="11" fillId="0" borderId="1" xfId="15" applyFont="1" applyBorder="1" applyAlignment="1" applyProtection="1">
      <alignment vertical="center" wrapText="1"/>
      <protection locked="0"/>
    </xf>
    <xf numFmtId="49" fontId="16" fillId="15" borderId="13" xfId="15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5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5" borderId="13" xfId="15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8" fontId="15" fillId="0" borderId="1" xfId="1" applyFont="1" applyFill="1" applyBorder="1" applyAlignment="1" applyProtection="1">
      <alignment horizontal="center" vertical="center" wrapText="1"/>
      <protection locked="0"/>
    </xf>
    <xf numFmtId="178" fontId="10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10" fillId="6" borderId="1" xfId="1" applyFont="1" applyFill="1" applyBorder="1" applyAlignment="1" applyProtection="1">
      <alignment horizontal="center"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7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8" fontId="17" fillId="16" borderId="1" xfId="1" applyFont="1" applyFill="1" applyBorder="1" applyAlignment="1" applyProtection="1">
      <alignment horizontal="center" vertical="center" wrapText="1"/>
      <protection locked="0"/>
    </xf>
    <xf numFmtId="0" fontId="17" fillId="0" borderId="1" xfId="2" applyNumberFormat="1" applyFont="1" applyBorder="1" applyAlignment="1" applyProtection="1">
      <alignment horizontal="center" vertical="center"/>
      <protection locked="0"/>
    </xf>
    <xf numFmtId="10" fontId="17" fillId="0" borderId="1" xfId="2" applyNumberFormat="1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178" fontId="24" fillId="2" borderId="1" xfId="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80" fontId="25" fillId="0" borderId="0" xfId="0" applyNumberFormat="1" applyFont="1" applyAlignment="1">
      <alignment horizontal="center" vertical="center" wrapText="1"/>
    </xf>
    <xf numFmtId="178" fontId="24" fillId="3" borderId="1" xfId="1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81" fontId="26" fillId="0" borderId="0" xfId="0" applyNumberFormat="1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80" fontId="26" fillId="4" borderId="3" xfId="0" applyNumberFormat="1" applyFont="1" applyFill="1" applyBorder="1" applyAlignment="1">
      <alignment horizontal="center" vertical="center" wrapText="1"/>
    </xf>
    <xf numFmtId="180" fontId="26" fillId="0" borderId="0" xfId="0" applyNumberFormat="1" applyFont="1" applyAlignment="1">
      <alignment horizontal="center" vertical="center" wrapText="1"/>
    </xf>
    <xf numFmtId="180" fontId="26" fillId="0" borderId="0" xfId="0" applyNumberFormat="1" applyFont="1" applyAlignment="1">
      <alignment vertical="center" wrapText="1"/>
    </xf>
    <xf numFmtId="0" fontId="28" fillId="5" borderId="1" xfId="0" applyFont="1" applyFill="1" applyBorder="1" applyAlignment="1">
      <alignment horizontal="center" vertical="center"/>
    </xf>
    <xf numFmtId="178" fontId="24" fillId="3" borderId="2" xfId="1" applyFont="1" applyFill="1" applyBorder="1" applyAlignment="1" applyProtection="1">
      <alignment horizontal="center" vertical="center" wrapText="1"/>
    </xf>
    <xf numFmtId="178" fontId="24" fillId="3" borderId="4" xfId="1" applyFont="1" applyFill="1" applyBorder="1" applyAlignment="1" applyProtection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80" fontId="26" fillId="4" borderId="6" xfId="0" applyNumberFormat="1" applyFont="1" applyFill="1" applyBorder="1" applyAlignment="1">
      <alignment horizontal="center" vertical="center" wrapText="1"/>
    </xf>
    <xf numFmtId="180" fontId="26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80" fontId="26" fillId="0" borderId="1" xfId="0" applyNumberFormat="1" applyFont="1" applyBorder="1" applyAlignment="1">
      <alignment horizontal="center" vertical="center" wrapText="1"/>
    </xf>
    <xf numFmtId="176" fontId="2" fillId="4" borderId="1" xfId="15" applyNumberFormat="1" applyFont="1" applyFill="1" applyBorder="1" applyAlignment="1">
      <alignment horizontal="center" vertical="center" wrapText="1"/>
    </xf>
    <xf numFmtId="178" fontId="17" fillId="0" borderId="1" xfId="1" applyFont="1" applyBorder="1" applyAlignment="1" applyProtection="1">
      <alignment horizontal="center" vertical="center" wrapText="1"/>
    </xf>
    <xf numFmtId="0" fontId="2" fillId="4" borderId="1" xfId="15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178" fontId="2" fillId="0" borderId="1" xfId="1" applyFont="1" applyFill="1" applyBorder="1" applyAlignment="1" applyProtection="1">
      <alignment horizontal="center" vertical="center" wrapText="1"/>
      <protection locked="0"/>
    </xf>
    <xf numFmtId="176" fontId="2" fillId="4" borderId="1" xfId="1" applyNumberFormat="1" applyFont="1" applyFill="1" applyBorder="1" applyAlignment="1" applyProtection="1">
      <alignment horizontal="center" vertical="center" wrapText="1"/>
    </xf>
    <xf numFmtId="49" fontId="29" fillId="15" borderId="13" xfId="1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5" applyFont="1" applyBorder="1" applyAlignment="1" applyProtection="1">
      <alignment vertical="center" wrapText="1"/>
      <protection locked="0"/>
    </xf>
    <xf numFmtId="178" fontId="9" fillId="0" borderId="1" xfId="1" applyFont="1" applyBorder="1" applyAlignment="1" applyProtection="1">
      <alignment horizontal="center" vertical="center" wrapText="1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16" fontId="32" fillId="0" borderId="1" xfId="0" applyNumberFormat="1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182" fontId="32" fillId="0" borderId="1" xfId="0" applyNumberFormat="1" applyFont="1" applyBorder="1" applyAlignment="1">
      <alignment horizontal="left" vertical="center"/>
    </xf>
    <xf numFmtId="49" fontId="33" fillId="0" borderId="1" xfId="0" applyNumberFormat="1" applyFont="1" applyBorder="1" applyAlignment="1">
      <alignment horizontal="left" vertical="center"/>
    </xf>
    <xf numFmtId="16" fontId="30" fillId="0" borderId="1" xfId="0" applyNumberFormat="1" applyFont="1" applyBorder="1" applyAlignment="1">
      <alignment horizontal="left" vertical="center"/>
    </xf>
    <xf numFmtId="182" fontId="30" fillId="0" borderId="1" xfId="0" applyNumberFormat="1" applyFont="1" applyBorder="1" applyAlignment="1">
      <alignment horizontal="left" vertical="center"/>
    </xf>
    <xf numFmtId="180" fontId="31" fillId="0" borderId="1" xfId="0" applyNumberFormat="1" applyFont="1" applyBorder="1" applyAlignment="1">
      <alignment horizontal="left" vertical="center"/>
    </xf>
    <xf numFmtId="178" fontId="15" fillId="0" borderId="1" xfId="0" applyNumberFormat="1" applyFont="1" applyBorder="1" applyAlignment="1" applyProtection="1">
      <alignment horizontal="center" vertical="center"/>
      <protection locked="0"/>
    </xf>
    <xf numFmtId="176" fontId="15" fillId="4" borderId="1" xfId="15" applyNumberFormat="1" applyFont="1" applyFill="1" applyBorder="1" applyAlignment="1">
      <alignment horizontal="center" vertical="center" wrapText="1"/>
    </xf>
    <xf numFmtId="0" fontId="15" fillId="4" borderId="1" xfId="15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vertical="center"/>
      <protection locked="0"/>
    </xf>
    <xf numFmtId="178" fontId="15" fillId="4" borderId="1" xfId="1" applyFont="1" applyFill="1" applyBorder="1" applyAlignment="1" applyProtection="1">
      <alignment horizontal="center" vertical="center" wrapText="1"/>
      <protection locked="0"/>
    </xf>
    <xf numFmtId="0" fontId="11" fillId="0" borderId="9" xfId="15" applyFont="1" applyBorder="1" applyAlignment="1" applyProtection="1">
      <alignment horizontal="center" vertical="center" wrapText="1"/>
      <protection locked="0"/>
    </xf>
    <xf numFmtId="0" fontId="11" fillId="0" borderId="10" xfId="15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17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 wrapText="1"/>
      <protection locked="0"/>
    </xf>
    <xf numFmtId="0" fontId="12" fillId="0" borderId="2" xfId="3" applyBorder="1" applyAlignment="1" applyProtection="1">
      <alignment horizontal="center" vertical="center" wrapText="1"/>
      <protection locked="0"/>
    </xf>
    <xf numFmtId="176" fontId="13" fillId="0" borderId="4" xfId="3" applyNumberFormat="1" applyFont="1" applyBorder="1" applyAlignment="1" applyProtection="1">
      <alignment horizontal="center" vertical="center" wrapText="1"/>
      <protection locked="0"/>
    </xf>
    <xf numFmtId="0" fontId="13" fillId="0" borderId="4" xfId="3" applyFont="1" applyBorder="1" applyAlignment="1" applyProtection="1">
      <alignment horizontal="center" vertical="center" wrapText="1"/>
      <protection locked="0"/>
    </xf>
    <xf numFmtId="0" fontId="13" fillId="0" borderId="5" xfId="3" applyFont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176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176" fontId="3" fillId="6" borderId="8" xfId="0" applyNumberFormat="1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76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176" fontId="10" fillId="9" borderId="4" xfId="0" applyNumberFormat="1" applyFont="1" applyFill="1" applyBorder="1" applyAlignment="1" applyProtection="1">
      <alignment horizontal="center" vertical="center" wrapText="1"/>
      <protection locked="0"/>
    </xf>
    <xf numFmtId="176" fontId="10" fillId="9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5" applyFont="1" applyBorder="1" applyAlignment="1" applyProtection="1">
      <alignment horizontal="right" vertical="center" wrapText="1"/>
      <protection locked="0"/>
    </xf>
    <xf numFmtId="0" fontId="10" fillId="0" borderId="4" xfId="15" applyFont="1" applyBorder="1" applyAlignment="1" applyProtection="1">
      <alignment horizontal="right" vertical="center" wrapText="1"/>
      <protection locked="0"/>
    </xf>
    <xf numFmtId="176" fontId="10" fillId="0" borderId="4" xfId="15" applyNumberFormat="1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right" vertical="center" wrapText="1"/>
      <protection locked="0"/>
    </xf>
    <xf numFmtId="0" fontId="11" fillId="0" borderId="6" xfId="15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15" applyFont="1" applyBorder="1" applyAlignment="1">
      <alignment horizontal="right" vertical="center" wrapText="1"/>
    </xf>
    <xf numFmtId="176" fontId="10" fillId="0" borderId="1" xfId="15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176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176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176" fontId="10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6" borderId="2" xfId="0" applyFont="1" applyFill="1" applyBorder="1" applyAlignment="1" applyProtection="1">
      <alignment horizontal="right" vertical="center" wrapText="1"/>
      <protection locked="0"/>
    </xf>
    <xf numFmtId="0" fontId="10" fillId="16" borderId="4" xfId="0" applyFont="1" applyFill="1" applyBorder="1" applyAlignment="1" applyProtection="1">
      <alignment horizontal="right" vertical="center" wrapText="1"/>
      <protection locked="0"/>
    </xf>
    <xf numFmtId="176" fontId="10" fillId="16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16" borderId="5" xfId="0" applyFont="1" applyFill="1" applyBorder="1" applyAlignment="1" applyProtection="1">
      <alignment horizontal="right" vertical="center" wrapText="1"/>
      <protection locked="0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180" fontId="31" fillId="0" borderId="1" xfId="0" applyNumberFormat="1" applyFont="1" applyBorder="1" applyAlignment="1">
      <alignment horizontal="left" vertical="center"/>
    </xf>
    <xf numFmtId="0" fontId="2" fillId="0" borderId="1" xfId="15" applyFont="1" applyBorder="1" applyAlignment="1">
      <alignment horizontal="center" vertical="center" wrapText="1"/>
    </xf>
    <xf numFmtId="0" fontId="2" fillId="0" borderId="9" xfId="15" applyFont="1" applyBorder="1" applyAlignment="1" applyProtection="1">
      <alignment horizontal="center" vertical="center" wrapText="1"/>
      <protection locked="0"/>
    </xf>
    <xf numFmtId="0" fontId="2" fillId="0" borderId="10" xfId="15" applyFont="1" applyBorder="1" applyAlignment="1" applyProtection="1">
      <alignment horizontal="center" vertical="center" wrapText="1"/>
      <protection locked="0"/>
    </xf>
    <xf numFmtId="0" fontId="9" fillId="0" borderId="1" xfId="15" applyFont="1" applyBorder="1" applyAlignment="1" applyProtection="1">
      <alignment horizontal="right" vertical="center" wrapText="1"/>
      <protection locked="0"/>
    </xf>
    <xf numFmtId="0" fontId="9" fillId="0" borderId="6" xfId="15" applyFont="1" applyBorder="1" applyAlignment="1" applyProtection="1">
      <alignment horizontal="right" vertical="center" wrapText="1"/>
      <protection locked="0"/>
    </xf>
    <xf numFmtId="176" fontId="9" fillId="0" borderId="1" xfId="15" applyNumberFormat="1" applyFont="1" applyBorder="1" applyAlignment="1" applyProtection="1">
      <alignment horizontal="center" vertical="center" wrapText="1"/>
      <protection locked="0"/>
    </xf>
    <xf numFmtId="0" fontId="9" fillId="0" borderId="1" xfId="15" applyFont="1" applyBorder="1" applyAlignment="1" applyProtection="1">
      <alignment horizontal="right" vertical="center" wrapText="1"/>
      <protection locked="0"/>
    </xf>
    <xf numFmtId="176" fontId="2" fillId="0" borderId="1" xfId="1" applyNumberFormat="1" applyFont="1" applyBorder="1" applyAlignment="1" applyProtection="1">
      <alignment horizontal="center" vertical="center" wrapText="1"/>
      <protection locked="0"/>
    </xf>
    <xf numFmtId="178" fontId="2" fillId="0" borderId="1" xfId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80" fontId="2" fillId="0" borderId="1" xfId="8" applyNumberFormat="1" applyFont="1" applyFill="1" applyBorder="1" applyAlignment="1">
      <alignment horizontal="center" vertical="center" wrapText="1"/>
    </xf>
    <xf numFmtId="178" fontId="15" fillId="0" borderId="1" xfId="1" applyFont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6" xfId="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" applyNumberFormat="1" applyFont="1" applyBorder="1" applyAlignment="1" applyProtection="1">
      <alignment horizontal="center" vertical="center" wrapText="1"/>
    </xf>
    <xf numFmtId="176" fontId="9" fillId="6" borderId="1" xfId="1" applyNumberFormat="1" applyFont="1" applyFill="1" applyBorder="1" applyAlignment="1" applyProtection="1">
      <alignment horizontal="center" vertical="center" wrapText="1"/>
      <protection locked="0"/>
    </xf>
    <xf numFmtId="176" fontId="9" fillId="16" borderId="1" xfId="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2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12" borderId="1" xfId="0" applyFont="1" applyFill="1" applyBorder="1" applyAlignment="1">
      <alignment vertical="center" wrapText="1"/>
    </xf>
    <xf numFmtId="0" fontId="34" fillId="8" borderId="1" xfId="0" applyFont="1" applyFill="1" applyBorder="1" applyAlignment="1">
      <alignment horizontal="left" vertical="center" wrapText="1"/>
    </xf>
    <xf numFmtId="0" fontId="34" fillId="13" borderId="1" xfId="0" applyFont="1" applyFill="1" applyBorder="1" applyAlignment="1">
      <alignment horizontal="left" vertical="center" wrapText="1"/>
    </xf>
    <xf numFmtId="0" fontId="34" fillId="14" borderId="1" xfId="0" applyFont="1" applyFill="1" applyBorder="1" applyAlignment="1">
      <alignment horizontal="left" vertical="center" wrapText="1"/>
    </xf>
    <xf numFmtId="178" fontId="34" fillId="7" borderId="1" xfId="1" applyFont="1" applyFill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vertical="center"/>
      <protection locked="0"/>
    </xf>
    <xf numFmtId="0" fontId="35" fillId="0" borderId="1" xfId="0" applyFont="1" applyBorder="1" applyAlignment="1" applyProtection="1">
      <alignment vertical="center"/>
      <protection locked="0"/>
    </xf>
    <xf numFmtId="0" fontId="36" fillId="0" borderId="6" xfId="0" applyFont="1" applyBorder="1" applyAlignment="1" applyProtection="1">
      <alignment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38" fillId="9" borderId="4" xfId="0" applyFont="1" applyFill="1" applyBorder="1" applyAlignment="1" applyProtection="1">
      <alignment vertical="center" wrapText="1"/>
      <protection locked="0"/>
    </xf>
    <xf numFmtId="0" fontId="36" fillId="6" borderId="1" xfId="0" applyFont="1" applyFill="1" applyBorder="1" applyAlignment="1" applyProtection="1">
      <alignment vertical="center"/>
      <protection locked="0"/>
    </xf>
    <xf numFmtId="178" fontId="39" fillId="16" borderId="1" xfId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vertical="center"/>
      <protection locked="0"/>
    </xf>
  </cellXfs>
  <cellStyles count="31">
    <cellStyle name="Normal 3" xfId="4" xr:uid="{00000000-0005-0000-0000-000031000000}"/>
    <cellStyle name="百分比" xfId="2" builtinId="5"/>
    <cellStyle name="百分比 2 2 3 2" xfId="5" xr:uid="{00000000-0005-0000-0000-000032000000}"/>
    <cellStyle name="百分比 2 3 2" xfId="6" xr:uid="{00000000-0005-0000-0000-000033000000}"/>
    <cellStyle name="百分比 2 3 2 2" xfId="7" xr:uid="{00000000-0005-0000-0000-000034000000}"/>
    <cellStyle name="常规" xfId="0" builtinId="0"/>
    <cellStyle name="常规 12" xfId="8" xr:uid="{00000000-0005-0000-0000-000035000000}"/>
    <cellStyle name="常规 13" xfId="9" xr:uid="{00000000-0005-0000-0000-000036000000}"/>
    <cellStyle name="常规 13 2" xfId="10" xr:uid="{00000000-0005-0000-0000-000037000000}"/>
    <cellStyle name="常规 2" xfId="11" xr:uid="{00000000-0005-0000-0000-000038000000}"/>
    <cellStyle name="常规 2 2" xfId="12" xr:uid="{00000000-0005-0000-0000-000039000000}"/>
    <cellStyle name="常规 2 2 2" xfId="13" xr:uid="{00000000-0005-0000-0000-00003A000000}"/>
    <cellStyle name="常规 2 2 2 3" xfId="14" xr:uid="{00000000-0005-0000-0000-00003B000000}"/>
    <cellStyle name="常规 2 3 2" xfId="15" xr:uid="{00000000-0005-0000-0000-00003C000000}"/>
    <cellStyle name="常规 3" xfId="16" xr:uid="{00000000-0005-0000-0000-00003D000000}"/>
    <cellStyle name="常规 4 2" xfId="17" xr:uid="{00000000-0005-0000-0000-00003E000000}"/>
    <cellStyle name="常规 6 3 2" xfId="18" xr:uid="{00000000-0005-0000-0000-00003F000000}"/>
    <cellStyle name="常规 6 3 2 2" xfId="19" xr:uid="{00000000-0005-0000-0000-000040000000}"/>
    <cellStyle name="常规 7" xfId="20" xr:uid="{00000000-0005-0000-0000-000041000000}"/>
    <cellStyle name="超链接" xfId="3" builtinId="8"/>
    <cellStyle name="货币" xfId="1" builtinId="4"/>
    <cellStyle name="货币 2 10 3 2" xfId="21" xr:uid="{00000000-0005-0000-0000-000042000000}"/>
    <cellStyle name="货币 2 2 2 2 2" xfId="22" xr:uid="{00000000-0005-0000-0000-000043000000}"/>
    <cellStyle name="货币 7" xfId="23" xr:uid="{00000000-0005-0000-0000-000044000000}"/>
    <cellStyle name="货币 7 2" xfId="24" xr:uid="{00000000-0005-0000-0000-000045000000}"/>
    <cellStyle name="货币 7 2 2" xfId="25" xr:uid="{00000000-0005-0000-0000-000046000000}"/>
    <cellStyle name="普通 2" xfId="26" xr:uid="{00000000-0005-0000-0000-000047000000}"/>
    <cellStyle name="普通 2 13" xfId="27" xr:uid="{00000000-0005-0000-0000-000048000000}"/>
    <cellStyle name="千位分隔 2" xfId="28" xr:uid="{00000000-0005-0000-0000-000049000000}"/>
    <cellStyle name="千位分隔 3 3 2" xfId="29" xr:uid="{00000000-0005-0000-0000-00004A000000}"/>
    <cellStyle name="千位分隔 3 3 2 2" xfId="30" xr:uid="{00000000-0005-0000-0000-00004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463550</xdr:colOff>
      <xdr:row>2</xdr:row>
      <xdr:rowOff>144145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68C1F57F-29C0-A941-B0A2-8CBA30F0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695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,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68" customWidth="1"/>
    <col min="2" max="2" width="10.33203125" style="68" customWidth="1"/>
    <col min="3" max="3" width="11.33203125" style="68" customWidth="1"/>
    <col min="4" max="5" width="16" style="68" customWidth="1"/>
    <col min="6" max="16384" width="8.6640625" style="68"/>
  </cols>
  <sheetData>
    <row r="1" spans="1:5">
      <c r="B1" s="68" t="s">
        <v>0</v>
      </c>
      <c r="C1" s="68" t="s">
        <v>1</v>
      </c>
      <c r="D1" s="68" t="s">
        <v>2</v>
      </c>
      <c r="E1" s="68" t="s">
        <v>3</v>
      </c>
    </row>
    <row r="2" spans="1:5">
      <c r="A2" s="68" t="s">
        <v>4</v>
      </c>
      <c r="B2" s="68" t="e">
        <f>SUM(基准价格!#REF!)</f>
        <v>#REF!</v>
      </c>
      <c r="C2" s="68" t="e">
        <f>SUM(基准价格!#REF!)</f>
        <v>#REF!</v>
      </c>
      <c r="D2" s="68">
        <f>(COUNTA(基准价格!#REF!)-1)-(COUNTA(基准价格!#REF!)-1)</f>
        <v>0</v>
      </c>
      <c r="E2" s="68">
        <f>(COUNTA(基准价格!#REF!)-1)-(COUNTA(基准价格!#REF!)-1)</f>
        <v>0</v>
      </c>
    </row>
    <row r="4" spans="1:5">
      <c r="A4" s="68" t="s">
        <v>5</v>
      </c>
      <c r="B4" s="68" t="e">
        <f>SUM(#REF!)</f>
        <v>#REF!</v>
      </c>
      <c r="C4" s="68" t="e">
        <f>SUM(#REF!)</f>
        <v>#REF!</v>
      </c>
      <c r="D4" s="68">
        <f>(COUNTA(#REF!)-1)-(COUNTA(#REF!)-1)</f>
        <v>0</v>
      </c>
      <c r="E4" s="68">
        <f>(COUNTA(#REF!)-1)-(COUNTA(#REF!)-1)</f>
        <v>0</v>
      </c>
    </row>
    <row r="6" spans="1:5">
      <c r="A6" s="68" t="s">
        <v>6</v>
      </c>
      <c r="B6" s="68" t="e">
        <f>SUM(#REF!)</f>
        <v>#REF!</v>
      </c>
      <c r="C6" s="68" t="e">
        <f>SUM(#REF!)</f>
        <v>#REF!</v>
      </c>
      <c r="D6" s="68">
        <f>(COUNTA(#REF!)-1)-(COUNTA(#REF!)-1)</f>
        <v>0</v>
      </c>
      <c r="E6" s="68">
        <f>(COUNTA(#REF!)-1)-(COUNTA(#REF!)-1)</f>
        <v>0</v>
      </c>
    </row>
    <row r="8" spans="1:5">
      <c r="A8" s="68" t="s">
        <v>7</v>
      </c>
      <c r="B8" s="68">
        <f>SUM(报价结算清单!J96:J113)</f>
        <v>480</v>
      </c>
      <c r="C8" s="68">
        <f>B8</f>
        <v>480</v>
      </c>
    </row>
    <row r="10" spans="1:5">
      <c r="A10" s="68" t="s">
        <v>8</v>
      </c>
      <c r="B10" s="68" t="e">
        <f>SUM(#REF!)</f>
        <v>#REF!</v>
      </c>
      <c r="C10" s="68" t="e">
        <f>SUM(#REF!)</f>
        <v>#REF!</v>
      </c>
      <c r="D10" s="68">
        <f>(COUNTA(#REF!)-1)-(COUNTA(#REF!)-1)</f>
        <v>0</v>
      </c>
      <c r="E10" s="68">
        <f>(COUNTA(#REF!)-1)-(COUNTA(#REF!)-1)</f>
        <v>0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0"/>
  <sheetViews>
    <sheetView tabSelected="1" topLeftCell="J104" zoomScale="117" zoomScaleNormal="85" workbookViewId="0">
      <selection activeCell="V102" sqref="V102"/>
    </sheetView>
  </sheetViews>
  <sheetFormatPr baseColWidth="10" defaultColWidth="9" defaultRowHeight="14"/>
  <cols>
    <col min="1" max="1" width="5.1640625" style="4" customWidth="1"/>
    <col min="2" max="2" width="15.6640625" style="4" customWidth="1"/>
    <col min="3" max="3" width="15.33203125" style="4" customWidth="1"/>
    <col min="4" max="4" width="15.83203125" style="4" customWidth="1"/>
    <col min="5" max="5" width="14.1640625" style="4" customWidth="1"/>
    <col min="6" max="6" width="22.83203125" style="4" customWidth="1"/>
    <col min="7" max="7" width="26" style="4" customWidth="1"/>
    <col min="8" max="8" width="37" style="4" customWidth="1"/>
    <col min="9" max="9" width="13.5" style="4" customWidth="1"/>
    <col min="10" max="10" width="15.1640625" style="198" customWidth="1"/>
    <col min="11" max="11" width="12.5" style="2" customWidth="1"/>
    <col min="12" max="12" width="8.1640625" style="3" customWidth="1"/>
    <col min="13" max="13" width="8" style="4" customWidth="1"/>
    <col min="14" max="14" width="11.5" style="3" customWidth="1"/>
    <col min="15" max="15" width="8" style="4" customWidth="1"/>
    <col min="16" max="16" width="16.5" style="198" customWidth="1"/>
    <col min="17" max="17" width="11.83203125" style="6" customWidth="1"/>
    <col min="18" max="18" width="12.5" style="2" customWidth="1"/>
    <col min="19" max="19" width="32.5" style="222" customWidth="1"/>
    <col min="20" max="20" width="15.6640625" style="4" customWidth="1"/>
    <col min="21" max="22" width="9" style="4"/>
    <col min="23" max="23" width="9.83203125" style="4" customWidth="1"/>
    <col min="24" max="16384" width="9" style="4"/>
  </cols>
  <sheetData>
    <row r="1" spans="1:20" ht="21">
      <c r="A1" s="121" t="s">
        <v>9</v>
      </c>
      <c r="B1" s="122"/>
      <c r="C1" s="122"/>
      <c r="D1" s="122"/>
      <c r="E1" s="122"/>
      <c r="F1" s="122"/>
      <c r="G1" s="122"/>
      <c r="H1" s="122"/>
      <c r="I1" s="122"/>
      <c r="J1" s="123"/>
      <c r="K1" s="122"/>
      <c r="L1" s="122"/>
      <c r="M1" s="122"/>
      <c r="N1" s="122"/>
      <c r="O1" s="122"/>
      <c r="P1" s="123"/>
      <c r="Q1" s="122"/>
      <c r="R1" s="122"/>
      <c r="S1" s="122"/>
      <c r="T1" s="124"/>
    </row>
    <row r="2" spans="1:20" ht="15">
      <c r="A2" s="125" t="s">
        <v>10</v>
      </c>
      <c r="B2" s="125"/>
      <c r="C2" s="126" t="s">
        <v>955</v>
      </c>
      <c r="D2" s="127"/>
      <c r="E2" s="127"/>
      <c r="F2" s="127"/>
      <c r="G2" s="128"/>
      <c r="H2" s="7" t="s">
        <v>956</v>
      </c>
      <c r="I2" s="129" t="s">
        <v>957</v>
      </c>
      <c r="J2" s="130"/>
      <c r="K2" s="131"/>
      <c r="L2" s="131"/>
      <c r="M2" s="131"/>
      <c r="N2" s="131"/>
      <c r="O2" s="131"/>
      <c r="P2" s="130"/>
      <c r="Q2" s="131"/>
      <c r="R2" s="132"/>
      <c r="S2" s="135" t="s">
        <v>11</v>
      </c>
      <c r="T2" s="136"/>
    </row>
    <row r="3" spans="1:20" ht="15">
      <c r="A3" s="133" t="s">
        <v>12</v>
      </c>
      <c r="B3" s="133"/>
      <c r="C3" s="134">
        <v>45278</v>
      </c>
      <c r="D3" s="127"/>
      <c r="E3" s="127"/>
      <c r="F3" s="127"/>
      <c r="G3" s="128"/>
      <c r="H3" s="8" t="s">
        <v>13</v>
      </c>
      <c r="I3" s="129">
        <v>300</v>
      </c>
      <c r="J3" s="130"/>
      <c r="K3" s="131"/>
      <c r="L3" s="131"/>
      <c r="M3" s="131"/>
      <c r="N3" s="131"/>
      <c r="O3" s="131"/>
      <c r="P3" s="130"/>
      <c r="Q3" s="131"/>
      <c r="R3" s="132"/>
      <c r="S3" s="137"/>
      <c r="T3" s="138"/>
    </row>
    <row r="4" spans="1:20" ht="15">
      <c r="A4" s="133" t="s">
        <v>14</v>
      </c>
      <c r="B4" s="133"/>
      <c r="C4" s="126" t="s">
        <v>958</v>
      </c>
      <c r="D4" s="127"/>
      <c r="E4" s="127"/>
      <c r="F4" s="127"/>
      <c r="G4" s="128"/>
      <c r="H4" s="9" t="s">
        <v>15</v>
      </c>
      <c r="I4" s="129"/>
      <c r="J4" s="130"/>
      <c r="K4" s="131"/>
      <c r="L4" s="131"/>
      <c r="M4" s="132"/>
      <c r="N4" s="199" t="s">
        <v>16</v>
      </c>
      <c r="O4" s="139"/>
      <c r="P4" s="140"/>
      <c r="Q4" s="127"/>
      <c r="R4" s="128"/>
      <c r="S4" s="207"/>
      <c r="T4" s="1" t="s">
        <v>17</v>
      </c>
    </row>
    <row r="5" spans="1:20" ht="15">
      <c r="A5" s="133" t="s">
        <v>18</v>
      </c>
      <c r="B5" s="133"/>
      <c r="C5" s="139"/>
      <c r="D5" s="127"/>
      <c r="E5" s="127"/>
      <c r="F5" s="127"/>
      <c r="G5" s="128"/>
      <c r="H5" s="9" t="s">
        <v>15</v>
      </c>
      <c r="I5" s="129"/>
      <c r="J5" s="130"/>
      <c r="K5" s="131"/>
      <c r="L5" s="131"/>
      <c r="M5" s="132"/>
      <c r="N5" s="199" t="s">
        <v>16</v>
      </c>
      <c r="O5" s="139"/>
      <c r="P5" s="140"/>
      <c r="Q5" s="127"/>
      <c r="R5" s="128"/>
      <c r="S5" s="208"/>
      <c r="T5" s="1" t="s">
        <v>19</v>
      </c>
    </row>
    <row r="6" spans="1:20" ht="15">
      <c r="A6" s="133" t="s">
        <v>20</v>
      </c>
      <c r="B6" s="133"/>
      <c r="C6" s="139" t="s">
        <v>21</v>
      </c>
      <c r="D6" s="127"/>
      <c r="E6" s="127"/>
      <c r="F6" s="127"/>
      <c r="G6" s="127"/>
      <c r="H6" s="127"/>
      <c r="I6" s="127"/>
      <c r="J6" s="140"/>
      <c r="K6" s="127"/>
      <c r="L6" s="127"/>
      <c r="M6" s="127"/>
      <c r="N6" s="127"/>
      <c r="O6" s="127"/>
      <c r="P6" s="140"/>
      <c r="Q6" s="127"/>
      <c r="R6" s="128"/>
      <c r="S6" s="209"/>
      <c r="T6" s="1" t="s">
        <v>22</v>
      </c>
    </row>
    <row r="7" spans="1:20" ht="15">
      <c r="A7" s="133" t="s">
        <v>23</v>
      </c>
      <c r="B7" s="133"/>
      <c r="C7" s="139" t="s">
        <v>24</v>
      </c>
      <c r="D7" s="127"/>
      <c r="E7" s="127"/>
      <c r="F7" s="127"/>
      <c r="G7" s="128"/>
      <c r="H7" s="9" t="s">
        <v>15</v>
      </c>
      <c r="I7" s="129">
        <v>15801428782</v>
      </c>
      <c r="J7" s="130"/>
      <c r="K7" s="131"/>
      <c r="L7" s="131"/>
      <c r="M7" s="132"/>
      <c r="N7" s="199" t="s">
        <v>16</v>
      </c>
      <c r="O7" s="141" t="s">
        <v>25</v>
      </c>
      <c r="P7" s="142"/>
      <c r="Q7" s="143"/>
      <c r="R7" s="144"/>
      <c r="S7" s="210"/>
      <c r="T7" s="1" t="s">
        <v>26</v>
      </c>
    </row>
    <row r="8" spans="1:20" ht="166" customHeight="1">
      <c r="A8" s="145" t="s">
        <v>27</v>
      </c>
      <c r="B8" s="146"/>
      <c r="C8" s="146"/>
      <c r="D8" s="146"/>
      <c r="E8" s="146"/>
      <c r="F8" s="146"/>
      <c r="G8" s="146"/>
      <c r="H8" s="146"/>
      <c r="I8" s="146"/>
      <c r="J8" s="147"/>
      <c r="K8" s="146"/>
      <c r="L8" s="146"/>
      <c r="M8" s="146"/>
      <c r="N8" s="146"/>
      <c r="O8" s="146"/>
      <c r="P8" s="148"/>
      <c r="Q8" s="146"/>
      <c r="R8" s="146"/>
      <c r="S8" s="146"/>
      <c r="T8" s="146"/>
    </row>
    <row r="9" spans="1:20" ht="21">
      <c r="A9" s="149" t="s">
        <v>28</v>
      </c>
      <c r="B9" s="150"/>
      <c r="C9" s="150"/>
      <c r="D9" s="150"/>
      <c r="E9" s="150"/>
      <c r="F9" s="150"/>
      <c r="G9" s="150"/>
      <c r="H9" s="150"/>
      <c r="I9" s="150"/>
      <c r="J9" s="151"/>
      <c r="K9" s="150"/>
      <c r="L9" s="150"/>
      <c r="M9" s="150"/>
      <c r="N9" s="150"/>
      <c r="O9" s="150"/>
      <c r="P9" s="151"/>
      <c r="Q9" s="150"/>
      <c r="R9" s="152"/>
      <c r="S9" s="152"/>
      <c r="T9" s="152"/>
    </row>
    <row r="10" spans="1:20" ht="15">
      <c r="A10" s="10" t="s">
        <v>29</v>
      </c>
      <c r="B10" s="10" t="s">
        <v>30</v>
      </c>
      <c r="C10" s="10" t="s">
        <v>31</v>
      </c>
      <c r="D10" s="10" t="s">
        <v>32</v>
      </c>
      <c r="E10" s="11" t="s">
        <v>33</v>
      </c>
      <c r="F10" s="10" t="s">
        <v>34</v>
      </c>
      <c r="G10" s="10" t="s">
        <v>35</v>
      </c>
      <c r="H10" s="10" t="s">
        <v>36</v>
      </c>
      <c r="I10" s="10" t="s">
        <v>37</v>
      </c>
      <c r="J10" s="24" t="s">
        <v>38</v>
      </c>
      <c r="K10" s="25" t="s">
        <v>39</v>
      </c>
      <c r="L10" s="10" t="s">
        <v>40</v>
      </c>
      <c r="M10" s="25" t="s">
        <v>41</v>
      </c>
      <c r="N10" s="10" t="s">
        <v>42</v>
      </c>
      <c r="O10" s="25" t="s">
        <v>43</v>
      </c>
      <c r="P10" s="24" t="s">
        <v>44</v>
      </c>
      <c r="Q10" s="25" t="s">
        <v>45</v>
      </c>
      <c r="R10" s="34" t="s">
        <v>46</v>
      </c>
      <c r="S10" s="211" t="s">
        <v>47</v>
      </c>
      <c r="T10" s="34" t="s">
        <v>48</v>
      </c>
    </row>
    <row r="11" spans="1:20">
      <c r="A11" s="153" t="s">
        <v>49</v>
      </c>
      <c r="B11" s="154"/>
      <c r="C11" s="154"/>
      <c r="D11" s="154"/>
      <c r="E11" s="154"/>
      <c r="F11" s="154"/>
      <c r="G11" s="154"/>
      <c r="H11" s="154"/>
      <c r="I11" s="154"/>
      <c r="J11" s="155"/>
      <c r="K11" s="154"/>
      <c r="L11" s="154"/>
      <c r="M11" s="154"/>
      <c r="N11" s="154"/>
      <c r="O11" s="154"/>
      <c r="P11" s="156"/>
      <c r="Q11" s="154"/>
      <c r="R11" s="157"/>
      <c r="S11" s="157"/>
      <c r="T11" s="158"/>
    </row>
    <row r="12" spans="1:20" s="96" customFormat="1" ht="15">
      <c r="A12" s="22">
        <v>1</v>
      </c>
      <c r="B12" s="186" t="s">
        <v>950</v>
      </c>
      <c r="C12" s="186" t="s">
        <v>951</v>
      </c>
      <c r="D12" s="19" t="s">
        <v>52</v>
      </c>
      <c r="E12" s="13" t="s">
        <v>53</v>
      </c>
      <c r="F12" s="95" t="str">
        <f>VLOOKUP($E12,基准价格!1:326,3,0)</f>
        <v>装饰材料</v>
      </c>
      <c r="G12" s="95" t="str">
        <f>VLOOKUP($E12,基准价格!1:326,4,0)</f>
        <v>KT板</v>
      </c>
      <c r="H12" s="96" t="str">
        <f>VLOOKUP($E12,基准价格!1:326,5,0)</f>
        <v>亚展A类板</v>
      </c>
      <c r="I12" s="95" t="str">
        <f>VLOOKUP($E12,基准价格!1:328,6,0)</f>
        <v>平米</v>
      </c>
      <c r="J12" s="93">
        <f>VLOOKUP($E12,基准价格!3:328,7,0)</f>
        <v>48</v>
      </c>
      <c r="K12" s="47"/>
      <c r="L12" s="30">
        <v>0.24</v>
      </c>
      <c r="M12" s="116"/>
      <c r="N12" s="19">
        <v>10</v>
      </c>
      <c r="O12" s="19"/>
      <c r="P12" s="28">
        <f>N12*L12*J12</f>
        <v>115.19999999999999</v>
      </c>
      <c r="Q12" s="54">
        <f>K12*M12*O12</f>
        <v>0</v>
      </c>
      <c r="R12" s="43"/>
      <c r="S12" s="205"/>
      <c r="T12" s="22"/>
    </row>
    <row r="13" spans="1:20" s="96" customFormat="1" ht="15">
      <c r="A13" s="22">
        <v>2</v>
      </c>
      <c r="B13" s="187"/>
      <c r="C13" s="187"/>
      <c r="D13" s="19" t="s">
        <v>54</v>
      </c>
      <c r="E13" s="15" t="s">
        <v>55</v>
      </c>
      <c r="F13" s="95" t="s">
        <v>56</v>
      </c>
      <c r="G13" s="95" t="s">
        <v>960</v>
      </c>
      <c r="H13" s="95" t="s">
        <v>57</v>
      </c>
      <c r="I13" s="95" t="s">
        <v>964</v>
      </c>
      <c r="J13" s="93">
        <v>10</v>
      </c>
      <c r="K13" s="47">
        <v>10</v>
      </c>
      <c r="L13" s="30">
        <v>17</v>
      </c>
      <c r="M13" s="116">
        <v>30</v>
      </c>
      <c r="N13" s="19">
        <v>1</v>
      </c>
      <c r="O13" s="47">
        <v>1</v>
      </c>
      <c r="P13" s="28">
        <f>N13*L13*J13</f>
        <v>170</v>
      </c>
      <c r="Q13" s="54">
        <f t="shared" ref="Q13:Q17" si="0">K13*M13*O13</f>
        <v>300</v>
      </c>
      <c r="R13" s="43"/>
      <c r="S13" s="205"/>
      <c r="T13" s="22" t="s">
        <v>1807</v>
      </c>
    </row>
    <row r="14" spans="1:20" s="70" customFormat="1" ht="15">
      <c r="A14" s="22">
        <v>3</v>
      </c>
      <c r="B14" s="187"/>
      <c r="C14" s="187"/>
      <c r="D14" s="19" t="s">
        <v>59</v>
      </c>
      <c r="E14" s="23" t="s">
        <v>60</v>
      </c>
      <c r="F14" s="185" t="s">
        <v>56</v>
      </c>
      <c r="G14" s="185" t="str">
        <f>VLOOKUP($E14,基准价格!3:328,4,0)</f>
        <v>木质背板</v>
      </c>
      <c r="H14" s="185" t="str">
        <f>VLOOKUP(报价结算清单!E14,基准价格!1:5,5,FALSE)</f>
        <v>木制背景版+写真喷绘 （高度3m下）单面</v>
      </c>
      <c r="I14" s="95" t="str">
        <f>VLOOKUP($E14,基准价格!3:330,6,0)</f>
        <v>平米</v>
      </c>
      <c r="J14" s="93">
        <f>VLOOKUP($E14,基准价格!2:330,7,0)</f>
        <v>240</v>
      </c>
      <c r="K14" s="47">
        <v>240</v>
      </c>
      <c r="L14" s="19">
        <v>15</v>
      </c>
      <c r="M14" s="47">
        <v>20</v>
      </c>
      <c r="N14" s="19">
        <v>1</v>
      </c>
      <c r="O14" s="47">
        <v>1</v>
      </c>
      <c r="P14" s="28">
        <f>(J14*L14*N14)</f>
        <v>3600</v>
      </c>
      <c r="Q14" s="54">
        <f t="shared" si="0"/>
        <v>4800</v>
      </c>
      <c r="R14" s="43"/>
      <c r="S14" s="205" t="s">
        <v>1771</v>
      </c>
      <c r="T14" s="22" t="s">
        <v>1805</v>
      </c>
    </row>
    <row r="15" spans="1:20" s="70" customFormat="1" ht="15">
      <c r="A15" s="22">
        <v>3</v>
      </c>
      <c r="B15" s="187"/>
      <c r="C15" s="187"/>
      <c r="D15" s="19" t="s">
        <v>59</v>
      </c>
      <c r="E15" s="23" t="s">
        <v>60</v>
      </c>
      <c r="F15" s="185" t="s">
        <v>56</v>
      </c>
      <c r="G15" s="185" t="str">
        <f>VLOOKUP($E15,基准价格!4:329,4,0)</f>
        <v>木质背板</v>
      </c>
      <c r="H15" s="185" t="str">
        <f>VLOOKUP(报价结算清单!E15,基准价格!2:6,5,FALSE)</f>
        <v>木制背景版+写真喷绘 （高度3m下）单面</v>
      </c>
      <c r="I15" s="95" t="str">
        <f>VLOOKUP($E15,基准价格!4:331,6,0)</f>
        <v>平米</v>
      </c>
      <c r="J15" s="93">
        <f>VLOOKUP($E15,基准价格!2:331,7,0)</f>
        <v>240</v>
      </c>
      <c r="K15" s="47">
        <v>240</v>
      </c>
      <c r="L15" s="19">
        <v>12</v>
      </c>
      <c r="M15" s="47">
        <v>12</v>
      </c>
      <c r="N15" s="19">
        <v>1</v>
      </c>
      <c r="O15" s="47">
        <v>1</v>
      </c>
      <c r="P15" s="28">
        <f>(J15*L15*N15)</f>
        <v>2880</v>
      </c>
      <c r="Q15" s="54">
        <f t="shared" ref="Q15:Q16" si="1">K15*M15*O15</f>
        <v>2880</v>
      </c>
      <c r="R15" s="43"/>
      <c r="S15" s="205"/>
      <c r="T15" s="22" t="s">
        <v>1806</v>
      </c>
    </row>
    <row r="16" spans="1:20" s="70" customFormat="1" ht="15">
      <c r="A16" s="22">
        <v>4</v>
      </c>
      <c r="B16" s="187"/>
      <c r="C16" s="187"/>
      <c r="D16" s="19" t="s">
        <v>961</v>
      </c>
      <c r="E16" s="13" t="s">
        <v>1772</v>
      </c>
      <c r="F16" s="95" t="s">
        <v>56</v>
      </c>
      <c r="G16" s="95" t="str">
        <f>VLOOKUP($E16,基准价格!4:329,4,0)</f>
        <v>油画架</v>
      </c>
      <c r="H16" s="95" t="str">
        <f>VLOOKUP(报价结算清单!E16,基准价格!40:49,5,FALSE)</f>
        <v>木质，不含画面</v>
      </c>
      <c r="I16" s="95" t="str">
        <f>VLOOKUP($E16,基准价格!5:332,6,0)</f>
        <v>个</v>
      </c>
      <c r="J16" s="93">
        <f>VLOOKUP($E16,基准价格!7:332,7,0)</f>
        <v>100</v>
      </c>
      <c r="K16" s="47">
        <v>45</v>
      </c>
      <c r="L16" s="30"/>
      <c r="M16" s="116">
        <v>25</v>
      </c>
      <c r="N16" s="19"/>
      <c r="O16" s="47">
        <v>1</v>
      </c>
      <c r="P16" s="28">
        <f>(J16*L16*N16)</f>
        <v>0</v>
      </c>
      <c r="Q16" s="54">
        <f t="shared" si="1"/>
        <v>1125</v>
      </c>
      <c r="R16" s="43"/>
      <c r="S16" s="205" t="s">
        <v>1773</v>
      </c>
      <c r="T16" s="22" t="s">
        <v>1806</v>
      </c>
    </row>
    <row r="17" spans="1:23" s="96" customFormat="1" ht="15">
      <c r="A17" s="22">
        <v>4</v>
      </c>
      <c r="B17" s="187"/>
      <c r="C17" s="187"/>
      <c r="D17" s="19" t="s">
        <v>961</v>
      </c>
      <c r="E17" s="13" t="s">
        <v>959</v>
      </c>
      <c r="F17" s="95" t="s">
        <v>56</v>
      </c>
      <c r="G17" s="95" t="str">
        <f>VLOOKUP($E17,基准价格!5:330,4,0)</f>
        <v>立式KT板挂画架</v>
      </c>
      <c r="H17" s="95" t="str">
        <f>VLOOKUP(报价结算清单!E17,基准价格!41:50,5,FALSE)</f>
        <v>金属H型伸缩立杆，,不含画面</v>
      </c>
      <c r="I17" s="95" t="str">
        <f>VLOOKUP($E17,基准价格!6:333,6,0)</f>
        <v>个</v>
      </c>
      <c r="J17" s="93">
        <f>VLOOKUP($E17,基准价格!8:333,7,0)</f>
        <v>120</v>
      </c>
      <c r="K17" s="47"/>
      <c r="L17" s="30">
        <v>8</v>
      </c>
      <c r="M17" s="116"/>
      <c r="N17" s="19">
        <v>1</v>
      </c>
      <c r="O17" s="47"/>
      <c r="P17" s="28">
        <f>(J17*L17*N17)</f>
        <v>960</v>
      </c>
      <c r="Q17" s="54">
        <f t="shared" si="0"/>
        <v>0</v>
      </c>
      <c r="R17" s="43"/>
      <c r="S17" s="205"/>
      <c r="T17" s="22"/>
    </row>
    <row r="18" spans="1:23" s="70" customFormat="1" ht="15">
      <c r="A18" s="22">
        <v>1</v>
      </c>
      <c r="B18" s="187"/>
      <c r="C18" s="187"/>
      <c r="D18" s="19" t="s">
        <v>962</v>
      </c>
      <c r="E18" s="13" t="s">
        <v>53</v>
      </c>
      <c r="F18" s="95" t="str">
        <f>VLOOKUP($E18,基准价格!6:331,3,0)</f>
        <v>装饰材料</v>
      </c>
      <c r="G18" s="95" t="str">
        <f>VLOOKUP($E18,基准价格!6:331,4,0)</f>
        <v>KT板</v>
      </c>
      <c r="H18" s="96" t="str">
        <f>VLOOKUP($E18,基准价格!6:331,5,0)</f>
        <v>亚展A类板</v>
      </c>
      <c r="I18" s="95" t="str">
        <f>VLOOKUP($E18,基准价格!2:334,6,0)</f>
        <v>平米</v>
      </c>
      <c r="J18" s="93">
        <f>VLOOKUP($E18,基准价格!2:334,7,0)</f>
        <v>48</v>
      </c>
      <c r="K18" s="47">
        <v>48</v>
      </c>
      <c r="L18" s="30">
        <v>0.24</v>
      </c>
      <c r="M18" s="116">
        <v>0.24</v>
      </c>
      <c r="N18" s="19">
        <v>8</v>
      </c>
      <c r="O18" s="47">
        <v>31</v>
      </c>
      <c r="P18" s="28">
        <f>N18*L18*J18</f>
        <v>92.16</v>
      </c>
      <c r="Q18" s="54">
        <f>K18*M18*O18</f>
        <v>357.12</v>
      </c>
      <c r="R18" s="43"/>
      <c r="S18" s="205" t="s">
        <v>1803</v>
      </c>
      <c r="T18" s="22" t="s">
        <v>1806</v>
      </c>
    </row>
    <row r="19" spans="1:23" s="96" customFormat="1" ht="15">
      <c r="A19" s="22">
        <v>5</v>
      </c>
      <c r="B19" s="187"/>
      <c r="C19" s="187"/>
      <c r="D19" s="19" t="s">
        <v>66</v>
      </c>
      <c r="E19" s="13" t="s">
        <v>67</v>
      </c>
      <c r="F19" s="95" t="str">
        <f>VLOOKUP($E19,基准价格!1:326,3,0)</f>
        <v>单页</v>
      </c>
      <c r="G19" s="95" t="str">
        <f>VLOOKUP($E19,基准价格!1:326,4,0)</f>
        <v>A4彩色双面200克铜板纸</v>
      </c>
      <c r="H19" s="95" t="str">
        <f>IF(VLOOKUP($E19,基准价格!1:309,5,0)=0,"",VLOOKUP($E19,基准价格!1:311,5,0))</f>
        <v>数量(1-500)</v>
      </c>
      <c r="I19" s="95" t="str">
        <f>VLOOKUP($E19,基准价格!8:335,6,0)</f>
        <v>张</v>
      </c>
      <c r="J19" s="93">
        <f>VLOOKUP($E19,基准价格!10:335,7,0)</f>
        <v>2</v>
      </c>
      <c r="K19" s="47">
        <v>1.5</v>
      </c>
      <c r="L19" s="30">
        <v>300</v>
      </c>
      <c r="M19" s="116">
        <v>270</v>
      </c>
      <c r="N19" s="19">
        <v>1</v>
      </c>
      <c r="O19" s="47">
        <v>1</v>
      </c>
      <c r="P19" s="28">
        <f>(J19*L19*N19)</f>
        <v>600</v>
      </c>
      <c r="Q19" s="54">
        <f t="shared" ref="Q19:Q21" si="2">K19*M19*O19</f>
        <v>405</v>
      </c>
      <c r="R19" s="43"/>
      <c r="S19" s="205"/>
      <c r="T19" s="22" t="s">
        <v>1807</v>
      </c>
    </row>
    <row r="20" spans="1:23" s="70" customFormat="1" ht="15">
      <c r="A20" s="22"/>
      <c r="B20" s="187"/>
      <c r="C20" s="187"/>
      <c r="D20" s="19" t="s">
        <v>1802</v>
      </c>
      <c r="E20" s="13" t="s">
        <v>1774</v>
      </c>
      <c r="F20" s="95" t="str">
        <f>VLOOKUP($E20,基准价格!2:327,3,0)</f>
        <v>单趟运输</v>
      </c>
      <c r="G20" s="95" t="str">
        <f>VLOOKUP($E20,基准价格!2:327,4,0)</f>
        <v>市内运输</v>
      </c>
      <c r="H20" s="95" t="str">
        <f>IF(VLOOKUP($E20,基准价格!2:310,5,0)=0,"",VLOOKUP($E20,基准价格!2:312,5,0))</f>
        <v>9米货车</v>
      </c>
      <c r="I20" s="95" t="str">
        <f>VLOOKUP($E20,基准价格!2:327,6,0)</f>
        <v>车次</v>
      </c>
      <c r="J20" s="93">
        <f>VLOOKUP($E20,基准价格!11:336,7,0)</f>
        <v>1500</v>
      </c>
      <c r="K20" s="47">
        <v>1500</v>
      </c>
      <c r="L20" s="30"/>
      <c r="M20" s="116">
        <v>1</v>
      </c>
      <c r="N20" s="19"/>
      <c r="O20" s="47">
        <v>3</v>
      </c>
      <c r="P20" s="28"/>
      <c r="Q20" s="54">
        <f>K20*M20*O20</f>
        <v>4500</v>
      </c>
      <c r="R20" s="43"/>
      <c r="S20" s="205" t="s">
        <v>1775</v>
      </c>
      <c r="T20" s="22" t="s">
        <v>1806</v>
      </c>
    </row>
    <row r="21" spans="1:23" s="2" customFormat="1" ht="15">
      <c r="A21" s="22">
        <v>7</v>
      </c>
      <c r="B21" s="187"/>
      <c r="C21" s="187"/>
      <c r="D21" s="19" t="s">
        <v>68</v>
      </c>
      <c r="E21" s="15" t="s">
        <v>55</v>
      </c>
      <c r="F21" s="95" t="s">
        <v>56</v>
      </c>
      <c r="G21" s="95" t="s">
        <v>963</v>
      </c>
      <c r="H21" s="185" t="s">
        <v>1019</v>
      </c>
      <c r="I21" s="95" t="s">
        <v>964</v>
      </c>
      <c r="J21" s="93">
        <v>10</v>
      </c>
      <c r="K21" s="47">
        <v>10</v>
      </c>
      <c r="L21" s="30">
        <v>300</v>
      </c>
      <c r="M21" s="116">
        <v>270</v>
      </c>
      <c r="N21" s="19">
        <v>1</v>
      </c>
      <c r="O21" s="47">
        <v>1</v>
      </c>
      <c r="P21" s="28">
        <f>(J21*L21*N21)</f>
        <v>3000</v>
      </c>
      <c r="Q21" s="54">
        <f t="shared" si="2"/>
        <v>2700</v>
      </c>
      <c r="R21" s="43"/>
      <c r="S21" s="212"/>
      <c r="T21" s="9" t="s">
        <v>1807</v>
      </c>
    </row>
    <row r="22" spans="1:23">
      <c r="A22" s="188" t="s">
        <v>71</v>
      </c>
      <c r="B22" s="189"/>
      <c r="C22" s="189"/>
      <c r="D22" s="189"/>
      <c r="E22" s="188"/>
      <c r="F22" s="188"/>
      <c r="G22" s="188"/>
      <c r="H22" s="188"/>
      <c r="I22" s="188"/>
      <c r="J22" s="190"/>
      <c r="K22" s="188"/>
      <c r="L22" s="188"/>
      <c r="M22" s="188"/>
      <c r="N22" s="188"/>
      <c r="O22" s="191"/>
      <c r="P22" s="192">
        <f>SUMIF(P12:P21,"&lt;&gt;#N/A")</f>
        <v>11417.36</v>
      </c>
      <c r="Q22" s="193">
        <f>SUM(Q12:Q21)</f>
        <v>17067.120000000003</v>
      </c>
      <c r="R22" s="43">
        <f t="shared" ref="R22:R48" si="3">Q22-P22</f>
        <v>5649.760000000002</v>
      </c>
      <c r="S22" s="213"/>
      <c r="T22" s="33"/>
    </row>
    <row r="23" spans="1:23">
      <c r="A23" s="153" t="s">
        <v>72</v>
      </c>
      <c r="B23" s="154"/>
      <c r="C23" s="154"/>
      <c r="D23" s="154"/>
      <c r="E23" s="154"/>
      <c r="F23" s="154"/>
      <c r="G23" s="154"/>
      <c r="H23" s="154"/>
      <c r="I23" s="154"/>
      <c r="J23" s="155"/>
      <c r="K23" s="154"/>
      <c r="L23" s="154"/>
      <c r="M23" s="154"/>
      <c r="N23" s="154"/>
      <c r="O23" s="154"/>
      <c r="P23" s="156"/>
      <c r="Q23" s="154"/>
      <c r="R23" s="157"/>
      <c r="S23" s="157"/>
      <c r="T23" s="158"/>
    </row>
    <row r="24" spans="1:23" ht="15" customHeight="1">
      <c r="A24" s="9">
        <v>1</v>
      </c>
      <c r="B24" s="119" t="s">
        <v>50</v>
      </c>
      <c r="C24" s="119" t="s">
        <v>73</v>
      </c>
      <c r="D24" s="12"/>
      <c r="E24" s="13"/>
      <c r="F24" s="14" t="e">
        <f>VLOOKUP($E24,基准价格!12:337,3,0)</f>
        <v>#N/A</v>
      </c>
      <c r="G24" s="14" t="e">
        <f>VLOOKUP($E24,基准价格!12:337,4,0)</f>
        <v>#N/A</v>
      </c>
      <c r="H24" s="14" t="e">
        <f>IF(VLOOKUP($E24,基准价格!12:320,5,0)=0,"",VLOOKUP($E24,基准价格!12:322,5,0))</f>
        <v>#N/A</v>
      </c>
      <c r="I24" s="14" t="e">
        <f>VLOOKUP($E24,基准价格!12:337,6,0)</f>
        <v>#N/A</v>
      </c>
      <c r="J24" s="93" t="e">
        <f>VLOOKUP($E24,基准价格!12:337,7,0)</f>
        <v>#N/A</v>
      </c>
      <c r="K24" s="26"/>
      <c r="L24" s="30"/>
      <c r="M24" s="27"/>
      <c r="N24" s="19"/>
      <c r="O24" s="12"/>
      <c r="P24" s="28" t="e">
        <f t="shared" ref="P24:P36" si="4">N24*L24*J24</f>
        <v>#N/A</v>
      </c>
      <c r="Q24" s="35">
        <f t="shared" ref="Q24:Q36" si="5">K24*M24*O24</f>
        <v>0</v>
      </c>
      <c r="R24" s="36" t="e">
        <f t="shared" si="3"/>
        <v>#N/A</v>
      </c>
      <c r="S24" s="213"/>
      <c r="T24" s="33"/>
    </row>
    <row r="25" spans="1:23" ht="15">
      <c r="A25" s="9">
        <v>2</v>
      </c>
      <c r="B25" s="120"/>
      <c r="C25" s="163"/>
      <c r="D25" s="17"/>
      <c r="E25" s="15" t="s">
        <v>55</v>
      </c>
      <c r="F25" s="18"/>
      <c r="G25" s="18"/>
      <c r="H25" s="18"/>
      <c r="I25" s="18"/>
      <c r="J25" s="28"/>
      <c r="K25" s="26"/>
      <c r="L25" s="30"/>
      <c r="M25" s="27"/>
      <c r="N25" s="19"/>
      <c r="O25" s="12"/>
      <c r="P25" s="28">
        <f t="shared" si="4"/>
        <v>0</v>
      </c>
      <c r="Q25" s="35">
        <f t="shared" si="5"/>
        <v>0</v>
      </c>
      <c r="R25" s="36">
        <f t="shared" si="3"/>
        <v>0</v>
      </c>
      <c r="S25" s="214"/>
      <c r="T25" s="9"/>
      <c r="W25" s="38"/>
    </row>
    <row r="26" spans="1:23" ht="15" customHeight="1">
      <c r="A26" s="9">
        <v>3</v>
      </c>
      <c r="B26" s="120"/>
      <c r="C26" s="119" t="s">
        <v>74</v>
      </c>
      <c r="D26" s="12"/>
      <c r="E26" s="13"/>
      <c r="F26" s="14" t="e">
        <f>VLOOKUP($E26,基准价格!14:339,3,0)</f>
        <v>#N/A</v>
      </c>
      <c r="G26" s="14" t="e">
        <f>VLOOKUP($E26,基准价格!14:339,4,0)</f>
        <v>#N/A</v>
      </c>
      <c r="H26" s="14" t="e">
        <f>IF(VLOOKUP($E26,基准价格!14:322,5,0)=0,"",VLOOKUP($E26,基准价格!14:324,5,0))</f>
        <v>#N/A</v>
      </c>
      <c r="I26" s="14" t="e">
        <f>VLOOKUP($E26,基准价格!14:339,6,0)</f>
        <v>#N/A</v>
      </c>
      <c r="J26" s="93" t="e">
        <f>VLOOKUP($E26,基准价格!14:339,7,0)</f>
        <v>#N/A</v>
      </c>
      <c r="K26" s="26"/>
      <c r="L26" s="30"/>
      <c r="M26" s="27"/>
      <c r="N26" s="19"/>
      <c r="O26" s="12"/>
      <c r="P26" s="28" t="e">
        <f t="shared" si="4"/>
        <v>#N/A</v>
      </c>
      <c r="Q26" s="35">
        <f t="shared" si="5"/>
        <v>0</v>
      </c>
      <c r="R26" s="36" t="e">
        <f t="shared" si="3"/>
        <v>#N/A</v>
      </c>
      <c r="S26" s="213"/>
      <c r="T26" s="33"/>
    </row>
    <row r="27" spans="1:23" ht="15">
      <c r="A27" s="9">
        <v>4</v>
      </c>
      <c r="B27" s="120"/>
      <c r="C27" s="163"/>
      <c r="D27" s="17"/>
      <c r="E27" s="15" t="s">
        <v>55</v>
      </c>
      <c r="F27" s="18"/>
      <c r="G27" s="18"/>
      <c r="H27" s="18"/>
      <c r="I27" s="18"/>
      <c r="J27" s="28"/>
      <c r="K27" s="26"/>
      <c r="L27" s="30"/>
      <c r="M27" s="27"/>
      <c r="N27" s="19"/>
      <c r="O27" s="12"/>
      <c r="P27" s="28">
        <f t="shared" si="4"/>
        <v>0</v>
      </c>
      <c r="Q27" s="35">
        <f t="shared" si="5"/>
        <v>0</v>
      </c>
      <c r="R27" s="36">
        <f t="shared" si="3"/>
        <v>0</v>
      </c>
      <c r="S27" s="214"/>
      <c r="T27" s="9"/>
      <c r="W27" s="38"/>
    </row>
    <row r="28" spans="1:23" ht="15" customHeight="1">
      <c r="A28" s="9">
        <v>5</v>
      </c>
      <c r="B28" s="120"/>
      <c r="C28" s="119" t="s">
        <v>75</v>
      </c>
      <c r="D28" s="12"/>
      <c r="E28" s="13"/>
      <c r="F28" s="14" t="e">
        <f>VLOOKUP($E28,基准价格!16:341,3,0)</f>
        <v>#N/A</v>
      </c>
      <c r="G28" s="14" t="e">
        <f>VLOOKUP($E28,基准价格!16:341,4,0)</f>
        <v>#N/A</v>
      </c>
      <c r="H28" s="14" t="e">
        <f>IF(VLOOKUP($E28,基准价格!16:324,5,0)=0,"",VLOOKUP($E28,基准价格!16:326,5,0))</f>
        <v>#N/A</v>
      </c>
      <c r="I28" s="14" t="e">
        <f>VLOOKUP($E28,基准价格!16:341,6,0)</f>
        <v>#N/A</v>
      </c>
      <c r="J28" s="93" t="e">
        <f>VLOOKUP($E28,基准价格!16:341,7,0)</f>
        <v>#N/A</v>
      </c>
      <c r="K28" s="26"/>
      <c r="L28" s="30"/>
      <c r="M28" s="27"/>
      <c r="N28" s="19"/>
      <c r="O28" s="12"/>
      <c r="P28" s="28" t="e">
        <f t="shared" si="4"/>
        <v>#N/A</v>
      </c>
      <c r="Q28" s="35">
        <f t="shared" si="5"/>
        <v>0</v>
      </c>
      <c r="R28" s="36" t="e">
        <f t="shared" ref="R28:R31" si="6">Q28-P28</f>
        <v>#N/A</v>
      </c>
      <c r="S28" s="213"/>
      <c r="T28" s="33"/>
    </row>
    <row r="29" spans="1:23" ht="15">
      <c r="A29" s="9">
        <v>6</v>
      </c>
      <c r="B29" s="163"/>
      <c r="C29" s="163"/>
      <c r="D29" s="17"/>
      <c r="E29" s="15" t="s">
        <v>55</v>
      </c>
      <c r="F29" s="18"/>
      <c r="G29" s="18"/>
      <c r="H29" s="18"/>
      <c r="I29" s="18"/>
      <c r="J29" s="28"/>
      <c r="K29" s="26"/>
      <c r="L29" s="30"/>
      <c r="M29" s="27"/>
      <c r="N29" s="19"/>
      <c r="O29" s="12"/>
      <c r="P29" s="28"/>
      <c r="Q29" s="35">
        <f t="shared" si="5"/>
        <v>0</v>
      </c>
      <c r="R29" s="36">
        <f t="shared" si="6"/>
        <v>0</v>
      </c>
      <c r="S29" s="214"/>
      <c r="T29" s="9"/>
      <c r="W29" s="38"/>
    </row>
    <row r="30" spans="1:23" ht="15" customHeight="1">
      <c r="A30" s="9">
        <v>7</v>
      </c>
      <c r="B30" s="119" t="s">
        <v>69</v>
      </c>
      <c r="C30" s="119" t="s">
        <v>73</v>
      </c>
      <c r="D30" s="12"/>
      <c r="E30" s="13"/>
      <c r="F30" s="14" t="e">
        <f>VLOOKUP($E30,基准价格!18:343,3,0)</f>
        <v>#N/A</v>
      </c>
      <c r="G30" s="14" t="e">
        <f>VLOOKUP($E30,基准价格!18:343,4,0)</f>
        <v>#N/A</v>
      </c>
      <c r="H30" s="14" t="e">
        <f>IF(VLOOKUP($E30,基准价格!18:326,5,0)=0,"",VLOOKUP($E30,基准价格!18:328,5,0))</f>
        <v>#N/A</v>
      </c>
      <c r="I30" s="14" t="e">
        <f>VLOOKUP($E30,基准价格!18:343,6,0)</f>
        <v>#N/A</v>
      </c>
      <c r="J30" s="93" t="e">
        <f>VLOOKUP($E30,基准价格!18:343,7,0)</f>
        <v>#N/A</v>
      </c>
      <c r="K30" s="26"/>
      <c r="L30" s="30"/>
      <c r="M30" s="27"/>
      <c r="N30" s="19"/>
      <c r="O30" s="12"/>
      <c r="P30" s="28" t="e">
        <f t="shared" si="4"/>
        <v>#N/A</v>
      </c>
      <c r="Q30" s="35">
        <f t="shared" si="5"/>
        <v>0</v>
      </c>
      <c r="R30" s="36" t="e">
        <f t="shared" si="6"/>
        <v>#N/A</v>
      </c>
      <c r="S30" s="213"/>
      <c r="T30" s="33"/>
    </row>
    <row r="31" spans="1:23" ht="15">
      <c r="A31" s="9">
        <v>8</v>
      </c>
      <c r="B31" s="120"/>
      <c r="C31" s="163"/>
      <c r="D31" s="17"/>
      <c r="E31" s="15" t="s">
        <v>55</v>
      </c>
      <c r="F31" s="18"/>
      <c r="G31" s="18"/>
      <c r="H31" s="18"/>
      <c r="I31" s="18"/>
      <c r="J31" s="28"/>
      <c r="K31" s="26"/>
      <c r="L31" s="30"/>
      <c r="M31" s="27"/>
      <c r="N31" s="19"/>
      <c r="O31" s="12"/>
      <c r="P31" s="28">
        <f t="shared" si="4"/>
        <v>0</v>
      </c>
      <c r="Q31" s="35">
        <f t="shared" si="5"/>
        <v>0</v>
      </c>
      <c r="R31" s="36">
        <f t="shared" si="6"/>
        <v>0</v>
      </c>
      <c r="S31" s="214"/>
      <c r="T31" s="9"/>
      <c r="W31" s="38"/>
    </row>
    <row r="32" spans="1:23" ht="15" customHeight="1">
      <c r="A32" s="9">
        <v>9</v>
      </c>
      <c r="B32" s="120"/>
      <c r="C32" s="119" t="s">
        <v>74</v>
      </c>
      <c r="D32" s="12"/>
      <c r="E32" s="13"/>
      <c r="F32" s="14" t="e">
        <f>VLOOKUP($E32,基准价格!20:345,3,0)</f>
        <v>#N/A</v>
      </c>
      <c r="G32" s="14" t="e">
        <f>VLOOKUP($E32,基准价格!20:345,4,0)</f>
        <v>#N/A</v>
      </c>
      <c r="H32" s="14" t="e">
        <f>IF(VLOOKUP($E32,基准价格!20:328,5,0)=0,"",VLOOKUP($E32,基准价格!20:330,5,0))</f>
        <v>#N/A</v>
      </c>
      <c r="I32" s="14" t="e">
        <f>VLOOKUP($E32,基准价格!20:345,6,0)</f>
        <v>#N/A</v>
      </c>
      <c r="J32" s="93" t="e">
        <f>VLOOKUP($E32,基准价格!20:345,7,0)</f>
        <v>#N/A</v>
      </c>
      <c r="K32" s="26"/>
      <c r="L32" s="30"/>
      <c r="M32" s="27"/>
      <c r="N32" s="19"/>
      <c r="O32" s="12"/>
      <c r="P32" s="28" t="e">
        <f t="shared" si="4"/>
        <v>#N/A</v>
      </c>
      <c r="Q32" s="35">
        <f t="shared" si="5"/>
        <v>0</v>
      </c>
      <c r="R32" s="36" t="e">
        <f t="shared" ref="R32:R35" si="7">Q32-P32</f>
        <v>#N/A</v>
      </c>
      <c r="S32" s="213"/>
      <c r="T32" s="33"/>
    </row>
    <row r="33" spans="1:23" ht="15">
      <c r="A33" s="9">
        <v>10</v>
      </c>
      <c r="B33" s="120"/>
      <c r="C33" s="163"/>
      <c r="D33" s="17"/>
      <c r="E33" s="15" t="s">
        <v>55</v>
      </c>
      <c r="F33" s="18"/>
      <c r="G33" s="18"/>
      <c r="H33" s="18"/>
      <c r="I33" s="18"/>
      <c r="J33" s="28"/>
      <c r="K33" s="26"/>
      <c r="L33" s="30"/>
      <c r="M33" s="27"/>
      <c r="N33" s="19"/>
      <c r="O33" s="12"/>
      <c r="P33" s="28">
        <f t="shared" si="4"/>
        <v>0</v>
      </c>
      <c r="Q33" s="35">
        <f t="shared" si="5"/>
        <v>0</v>
      </c>
      <c r="R33" s="36">
        <f t="shared" si="7"/>
        <v>0</v>
      </c>
      <c r="S33" s="214"/>
      <c r="T33" s="9"/>
      <c r="W33" s="38"/>
    </row>
    <row r="34" spans="1:23" ht="15" customHeight="1">
      <c r="A34" s="9">
        <v>11</v>
      </c>
      <c r="B34" s="120"/>
      <c r="C34" s="119" t="s">
        <v>73</v>
      </c>
      <c r="D34" s="12"/>
      <c r="E34" s="13"/>
      <c r="F34" s="14" t="e">
        <f>VLOOKUP($E34,基准价格!22:347,3,0)</f>
        <v>#N/A</v>
      </c>
      <c r="G34" s="14" t="e">
        <f>VLOOKUP($E34,基准价格!22:347,4,0)</f>
        <v>#N/A</v>
      </c>
      <c r="H34" s="14" t="e">
        <f>IF(VLOOKUP($E34,基准价格!22:330,5,0)=0,"",VLOOKUP($E34,基准价格!22:332,5,0))</f>
        <v>#N/A</v>
      </c>
      <c r="I34" s="14" t="e">
        <f>VLOOKUP($E34,基准价格!22:347,6,0)</f>
        <v>#N/A</v>
      </c>
      <c r="J34" s="93" t="e">
        <f>VLOOKUP($E34,基准价格!22:347,7,0)</f>
        <v>#N/A</v>
      </c>
      <c r="K34" s="26"/>
      <c r="L34" s="30"/>
      <c r="M34" s="27"/>
      <c r="N34" s="19"/>
      <c r="O34" s="12"/>
      <c r="P34" s="28" t="e">
        <f t="shared" si="4"/>
        <v>#N/A</v>
      </c>
      <c r="Q34" s="35">
        <f t="shared" si="5"/>
        <v>0</v>
      </c>
      <c r="R34" s="36" t="e">
        <f t="shared" si="7"/>
        <v>#N/A</v>
      </c>
      <c r="S34" s="213"/>
      <c r="T34" s="33"/>
    </row>
    <row r="35" spans="1:23" ht="15">
      <c r="A35" s="9">
        <v>12</v>
      </c>
      <c r="B35" s="163"/>
      <c r="C35" s="163"/>
      <c r="D35" s="17"/>
      <c r="E35" s="15" t="s">
        <v>55</v>
      </c>
      <c r="F35" s="18"/>
      <c r="G35" s="18"/>
      <c r="H35" s="18"/>
      <c r="I35" s="18"/>
      <c r="J35" s="28"/>
      <c r="K35" s="26"/>
      <c r="L35" s="30"/>
      <c r="M35" s="27"/>
      <c r="N35" s="19"/>
      <c r="O35" s="12"/>
      <c r="P35" s="28">
        <f t="shared" si="4"/>
        <v>0</v>
      </c>
      <c r="Q35" s="35">
        <f t="shared" si="5"/>
        <v>0</v>
      </c>
      <c r="R35" s="36">
        <f t="shared" si="7"/>
        <v>0</v>
      </c>
      <c r="S35" s="214"/>
      <c r="T35" s="9"/>
      <c r="W35" s="38"/>
    </row>
    <row r="36" spans="1:23" ht="15" customHeight="1">
      <c r="A36" s="9">
        <v>13</v>
      </c>
      <c r="B36" s="119" t="s">
        <v>70</v>
      </c>
      <c r="C36" s="119" t="s">
        <v>75</v>
      </c>
      <c r="D36" s="12"/>
      <c r="E36" s="13"/>
      <c r="F36" s="14" t="e">
        <f>VLOOKUP($E36,基准价格!24:349,3,0)</f>
        <v>#N/A</v>
      </c>
      <c r="G36" s="14" t="e">
        <f>VLOOKUP($E36,基准价格!24:349,4,0)</f>
        <v>#N/A</v>
      </c>
      <c r="H36" s="14" t="e">
        <f>IF(VLOOKUP($E36,基准价格!24:332,5,0)=0,"",VLOOKUP($E36,基准价格!24:334,5,0))</f>
        <v>#N/A</v>
      </c>
      <c r="I36" s="14" t="e">
        <f>VLOOKUP($E36,基准价格!24:349,6,0)</f>
        <v>#N/A</v>
      </c>
      <c r="J36" s="93" t="e">
        <f>VLOOKUP($E36,基准价格!24:349,7,0)</f>
        <v>#N/A</v>
      </c>
      <c r="K36" s="26"/>
      <c r="L36" s="30"/>
      <c r="M36" s="27"/>
      <c r="N36" s="19"/>
      <c r="O36" s="12"/>
      <c r="P36" s="28" t="e">
        <f t="shared" si="4"/>
        <v>#N/A</v>
      </c>
      <c r="Q36" s="35">
        <f t="shared" si="5"/>
        <v>0</v>
      </c>
      <c r="R36" s="36" t="e">
        <f t="shared" ref="R36" si="8">Q36-P36</f>
        <v>#N/A</v>
      </c>
      <c r="S36" s="213"/>
      <c r="T36" s="33"/>
    </row>
    <row r="37" spans="1:23" ht="15">
      <c r="A37" s="9">
        <v>14</v>
      </c>
      <c r="B37" s="163"/>
      <c r="C37" s="163"/>
      <c r="D37" s="17"/>
      <c r="E37" s="15" t="s">
        <v>55</v>
      </c>
      <c r="F37" s="18"/>
      <c r="G37" s="18"/>
      <c r="H37" s="18"/>
      <c r="I37" s="18"/>
      <c r="J37" s="28"/>
      <c r="K37" s="26"/>
      <c r="L37" s="30"/>
      <c r="M37" s="27"/>
      <c r="N37" s="19"/>
      <c r="O37" s="12"/>
      <c r="P37" s="28">
        <f t="shared" ref="P37" si="9">N37*L37*J37</f>
        <v>0</v>
      </c>
      <c r="Q37" s="35">
        <f t="shared" ref="Q37" si="10">K37*M37*O37</f>
        <v>0</v>
      </c>
      <c r="R37" s="36">
        <f t="shared" ref="R37" si="11">Q37-P37</f>
        <v>0</v>
      </c>
      <c r="S37" s="214"/>
      <c r="T37" s="9"/>
      <c r="W37" s="38"/>
    </row>
    <row r="38" spans="1:23" ht="14.25" customHeight="1">
      <c r="A38" s="159" t="s">
        <v>71</v>
      </c>
      <c r="B38" s="160"/>
      <c r="C38" s="160"/>
      <c r="D38" s="160"/>
      <c r="E38" s="160"/>
      <c r="F38" s="160"/>
      <c r="G38" s="160"/>
      <c r="H38" s="160"/>
      <c r="I38" s="160"/>
      <c r="J38" s="161"/>
      <c r="K38" s="160"/>
      <c r="L38" s="160"/>
      <c r="M38" s="160"/>
      <c r="N38" s="162"/>
      <c r="O38" s="29"/>
      <c r="P38" s="192">
        <f>SUMIF(P24:P37,"&lt;&gt;#N/A")</f>
        <v>0</v>
      </c>
      <c r="Q38" s="37">
        <f>SUM(Q24:Q37)</f>
        <v>0</v>
      </c>
      <c r="R38" s="36">
        <f t="shared" si="3"/>
        <v>0</v>
      </c>
      <c r="S38" s="215"/>
      <c r="T38" s="39"/>
      <c r="W38" s="40"/>
    </row>
    <row r="39" spans="1:23">
      <c r="A39" s="153" t="s">
        <v>76</v>
      </c>
      <c r="B39" s="154"/>
      <c r="C39" s="154"/>
      <c r="D39" s="154"/>
      <c r="E39" s="154"/>
      <c r="F39" s="154"/>
      <c r="G39" s="154"/>
      <c r="H39" s="154"/>
      <c r="I39" s="154"/>
      <c r="J39" s="155"/>
      <c r="K39" s="154"/>
      <c r="L39" s="154"/>
      <c r="M39" s="154"/>
      <c r="N39" s="154"/>
      <c r="O39" s="154"/>
      <c r="P39" s="156"/>
      <c r="Q39" s="154"/>
      <c r="R39" s="157"/>
      <c r="S39" s="157"/>
      <c r="T39" s="158"/>
    </row>
    <row r="40" spans="1:23" s="3" customFormat="1" ht="15">
      <c r="A40" s="22">
        <v>1</v>
      </c>
      <c r="B40" s="19" t="s">
        <v>995</v>
      </c>
      <c r="C40" s="19" t="s">
        <v>995</v>
      </c>
      <c r="D40" s="19" t="s">
        <v>995</v>
      </c>
      <c r="E40" s="23" t="s">
        <v>954</v>
      </c>
      <c r="F40" s="19" t="str">
        <f>VLOOKUP(报价结算清单!E40,基准价格!180:261,3,FALSE)</f>
        <v>搭建人员</v>
      </c>
      <c r="G40" s="19" t="str">
        <f>VLOOKUP(报价结算清单!E40,基准价格!180:261,4,FALSE)</f>
        <v>搭建人工</v>
      </c>
      <c r="H40" s="19" t="str">
        <f>VLOOKUP(报价结算清单!E40,基准价格!180:261,5,FALSE)</f>
        <v>人员劳务费，每场不超过8小时</v>
      </c>
      <c r="I40" s="19" t="str">
        <f>VLOOKUP(报价结算清单!E40,基准价格!180:252,6,FALSE)</f>
        <v>每人每场</v>
      </c>
      <c r="J40" s="93">
        <f>VLOOKUP(报价结算清单!E40,基准价格!180:261,7,FALSE)</f>
        <v>300</v>
      </c>
      <c r="K40" s="69">
        <v>300</v>
      </c>
      <c r="L40" s="19">
        <v>6</v>
      </c>
      <c r="M40" s="47">
        <v>6</v>
      </c>
      <c r="N40" s="19">
        <v>2</v>
      </c>
      <c r="O40" s="47">
        <v>2</v>
      </c>
      <c r="P40" s="31">
        <f t="shared" ref="P40:P42" si="12">N40*L40*J40</f>
        <v>3600</v>
      </c>
      <c r="Q40" s="54">
        <f t="shared" ref="Q40:Q41" si="13">K40*M40*O40</f>
        <v>3600</v>
      </c>
      <c r="R40" s="43"/>
      <c r="S40" s="205" t="s">
        <v>996</v>
      </c>
      <c r="T40" s="22" t="s">
        <v>1806</v>
      </c>
    </row>
    <row r="41" spans="1:23" s="3" customFormat="1" ht="15">
      <c r="A41" s="22">
        <v>2</v>
      </c>
      <c r="B41" s="19" t="s">
        <v>997</v>
      </c>
      <c r="C41" s="19" t="s">
        <v>997</v>
      </c>
      <c r="D41" s="19" t="s">
        <v>997</v>
      </c>
      <c r="E41" s="23"/>
      <c r="F41" s="19" t="s">
        <v>997</v>
      </c>
      <c r="G41" s="19" t="s">
        <v>997</v>
      </c>
      <c r="H41" s="19" t="s">
        <v>997</v>
      </c>
      <c r="I41" s="19" t="s">
        <v>998</v>
      </c>
      <c r="J41" s="93">
        <v>500</v>
      </c>
      <c r="K41" s="69">
        <v>500</v>
      </c>
      <c r="L41" s="30">
        <v>12</v>
      </c>
      <c r="M41" s="47">
        <v>5</v>
      </c>
      <c r="N41" s="19">
        <v>1</v>
      </c>
      <c r="O41" s="47">
        <v>1</v>
      </c>
      <c r="P41" s="31">
        <f t="shared" si="12"/>
        <v>6000</v>
      </c>
      <c r="Q41" s="54">
        <f t="shared" si="13"/>
        <v>2500</v>
      </c>
      <c r="R41" s="43"/>
      <c r="S41" s="205" t="s">
        <v>1780</v>
      </c>
      <c r="T41" s="22" t="s">
        <v>1808</v>
      </c>
    </row>
    <row r="42" spans="1:23" s="3" customFormat="1" ht="15">
      <c r="A42" s="194">
        <v>4</v>
      </c>
      <c r="B42" s="19" t="s">
        <v>999</v>
      </c>
      <c r="C42" s="19" t="s">
        <v>999</v>
      </c>
      <c r="D42" s="19" t="s">
        <v>999</v>
      </c>
      <c r="F42" s="185" t="s">
        <v>1790</v>
      </c>
      <c r="G42" s="185" t="s">
        <v>1790</v>
      </c>
      <c r="H42" s="185" t="s">
        <v>1790</v>
      </c>
      <c r="I42" s="185" t="s">
        <v>998</v>
      </c>
      <c r="J42" s="28">
        <v>500</v>
      </c>
      <c r="K42" s="47">
        <v>500</v>
      </c>
      <c r="L42" s="96">
        <v>5</v>
      </c>
      <c r="M42" s="116">
        <v>2</v>
      </c>
      <c r="N42" s="19">
        <v>2</v>
      </c>
      <c r="O42" s="47">
        <v>1</v>
      </c>
      <c r="P42" s="31">
        <f t="shared" si="12"/>
        <v>5000</v>
      </c>
      <c r="Q42" s="118">
        <f t="shared" ref="Q42:Q43" si="14">K42*M42*O42</f>
        <v>1000</v>
      </c>
      <c r="R42" s="43"/>
      <c r="S42" s="205" t="s">
        <v>1809</v>
      </c>
      <c r="T42" s="22" t="s">
        <v>1810</v>
      </c>
    </row>
    <row r="43" spans="1:23" s="3" customFormat="1" ht="15">
      <c r="A43" s="194"/>
      <c r="B43" s="19" t="s">
        <v>1804</v>
      </c>
      <c r="C43" s="19" t="s">
        <v>1804</v>
      </c>
      <c r="D43" s="19" t="s">
        <v>1804</v>
      </c>
      <c r="F43" s="19" t="s">
        <v>1804</v>
      </c>
      <c r="G43" s="19" t="s">
        <v>1804</v>
      </c>
      <c r="H43" s="19" t="s">
        <v>1804</v>
      </c>
      <c r="I43" s="185" t="s">
        <v>998</v>
      </c>
      <c r="J43" s="28"/>
      <c r="K43" s="47">
        <v>600</v>
      </c>
      <c r="L43" s="96"/>
      <c r="M43" s="116">
        <v>1</v>
      </c>
      <c r="N43" s="19"/>
      <c r="O43" s="47">
        <v>1</v>
      </c>
      <c r="P43" s="31"/>
      <c r="Q43" s="118">
        <f t="shared" si="14"/>
        <v>600</v>
      </c>
      <c r="R43" s="43"/>
      <c r="S43" s="206"/>
      <c r="T43" s="22" t="s">
        <v>1810</v>
      </c>
    </row>
    <row r="44" spans="1:23" s="3" customFormat="1" ht="45">
      <c r="A44" s="194">
        <v>6</v>
      </c>
      <c r="B44" s="19" t="s">
        <v>1781</v>
      </c>
      <c r="C44" s="19" t="s">
        <v>1781</v>
      </c>
      <c r="D44" s="19" t="s">
        <v>1781</v>
      </c>
      <c r="E44" s="195" t="s">
        <v>1782</v>
      </c>
      <c r="F44" s="185" t="str">
        <f>VLOOKUP(报价结算清单!E44,基准价格!180:261,3,FALSE)</f>
        <v>服务人员</v>
      </c>
      <c r="G44" s="185" t="str">
        <f>VLOOKUP(报价结算清单!E44,基准价格!180:261,4,FALSE)</f>
        <v>兼职人员</v>
      </c>
      <c r="H44" s="185" t="str">
        <f>VLOOKUP(报价结算清单!E44,基准价格!180:261,5,FALSE)</f>
        <v>人员劳务费。不含住宿、交通、补贴等费用，每场不超过8小时
彩排按每人0.5场收费，含个税</v>
      </c>
      <c r="I44" s="185" t="str">
        <f>VLOOKUP(报价结算清单!E44,基准价格!180:252,6,FALSE)</f>
        <v>每人每场</v>
      </c>
      <c r="J44" s="28">
        <f>VLOOKUP(报价结算清单!E44,基准价格!180:261,7,FALSE)</f>
        <v>300</v>
      </c>
      <c r="K44" s="47">
        <v>300</v>
      </c>
      <c r="L44" s="30"/>
      <c r="M44" s="116">
        <v>7</v>
      </c>
      <c r="N44" s="19"/>
      <c r="O44" s="47">
        <v>1</v>
      </c>
      <c r="P44" s="31">
        <f t="shared" ref="P44" si="15">N44*L44*J44</f>
        <v>0</v>
      </c>
      <c r="Q44" s="118">
        <f t="shared" ref="Q44:Q45" si="16">K44*M44*O44</f>
        <v>2100</v>
      </c>
      <c r="R44" s="43">
        <f t="shared" ref="R44" si="17">Q44-P44</f>
        <v>2100</v>
      </c>
      <c r="S44" s="205" t="s">
        <v>1783</v>
      </c>
      <c r="T44" s="22" t="s">
        <v>1810</v>
      </c>
    </row>
    <row r="45" spans="1:23" s="3" customFormat="1" ht="15">
      <c r="A45" s="194"/>
      <c r="B45" s="19" t="s">
        <v>1788</v>
      </c>
      <c r="C45" s="19" t="s">
        <v>1788</v>
      </c>
      <c r="D45" s="19" t="s">
        <v>1788</v>
      </c>
      <c r="E45" s="195"/>
      <c r="F45" s="19" t="s">
        <v>1788</v>
      </c>
      <c r="G45" s="19" t="s">
        <v>1788</v>
      </c>
      <c r="H45" s="19" t="s">
        <v>1789</v>
      </c>
      <c r="I45" s="185" t="s">
        <v>953</v>
      </c>
      <c r="J45" s="28"/>
      <c r="K45" s="47">
        <v>1000</v>
      </c>
      <c r="L45" s="30"/>
      <c r="M45" s="116">
        <v>1</v>
      </c>
      <c r="N45" s="19"/>
      <c r="O45" s="47">
        <v>1</v>
      </c>
      <c r="P45" s="31"/>
      <c r="Q45" s="118">
        <f t="shared" si="16"/>
        <v>1000</v>
      </c>
      <c r="R45" s="43"/>
      <c r="S45" s="205"/>
      <c r="T45" s="22" t="s">
        <v>1810</v>
      </c>
    </row>
    <row r="46" spans="1:23" s="3" customFormat="1" ht="15">
      <c r="A46" s="194">
        <v>8</v>
      </c>
      <c r="B46" s="19" t="s">
        <v>1784</v>
      </c>
      <c r="C46" s="19" t="s">
        <v>1784</v>
      </c>
      <c r="D46" s="19" t="s">
        <v>1784</v>
      </c>
      <c r="E46" s="195"/>
      <c r="F46" s="19" t="s">
        <v>1784</v>
      </c>
      <c r="G46" s="19" t="s">
        <v>1784</v>
      </c>
      <c r="H46" s="19" t="s">
        <v>1785</v>
      </c>
      <c r="I46" s="185" t="s">
        <v>1786</v>
      </c>
      <c r="J46" s="28"/>
      <c r="K46" s="47">
        <v>40</v>
      </c>
      <c r="L46" s="30"/>
      <c r="M46" s="116">
        <v>3</v>
      </c>
      <c r="N46" s="19"/>
      <c r="O46" s="47">
        <v>7</v>
      </c>
      <c r="P46" s="31">
        <f t="shared" ref="P46" si="18">N46*L46*J46</f>
        <v>0</v>
      </c>
      <c r="Q46" s="118">
        <f t="shared" ref="Q46" si="19">K46*M46*O46</f>
        <v>840</v>
      </c>
      <c r="R46" s="43">
        <f t="shared" ref="R46" si="20">Q46-P46</f>
        <v>840</v>
      </c>
      <c r="S46" s="206"/>
      <c r="T46" s="22" t="s">
        <v>1810</v>
      </c>
    </row>
    <row r="47" spans="1:23">
      <c r="A47" s="159" t="s">
        <v>71</v>
      </c>
      <c r="B47" s="160"/>
      <c r="C47" s="160"/>
      <c r="D47" s="160"/>
      <c r="E47" s="160"/>
      <c r="F47" s="160"/>
      <c r="G47" s="160"/>
      <c r="H47" s="160"/>
      <c r="I47" s="160"/>
      <c r="J47" s="161"/>
      <c r="K47" s="160"/>
      <c r="L47" s="160"/>
      <c r="M47" s="160"/>
      <c r="N47" s="162"/>
      <c r="O47" s="16"/>
      <c r="P47" s="192">
        <f>SUMIF(P40:P46,"&lt;&gt;#N/A")</f>
        <v>14600</v>
      </c>
      <c r="Q47" s="196">
        <f>SUM(Q40:Q46)</f>
        <v>11640</v>
      </c>
      <c r="R47" s="36">
        <f t="shared" si="3"/>
        <v>-2960</v>
      </c>
      <c r="S47" s="213"/>
      <c r="T47" s="33"/>
    </row>
    <row r="48" spans="1:23">
      <c r="A48" s="164" t="s">
        <v>77</v>
      </c>
      <c r="B48" s="164"/>
      <c r="C48" s="164"/>
      <c r="D48" s="164"/>
      <c r="E48" s="164"/>
      <c r="F48" s="164"/>
      <c r="G48" s="164"/>
      <c r="H48" s="164"/>
      <c r="I48" s="164"/>
      <c r="J48" s="165"/>
      <c r="K48" s="164"/>
      <c r="L48" s="164"/>
      <c r="M48" s="164"/>
      <c r="N48" s="164"/>
      <c r="O48" s="20"/>
      <c r="P48" s="28">
        <f>P47+P38+P22</f>
        <v>26017.360000000001</v>
      </c>
      <c r="Q48" s="35">
        <f>Q22+Q38+Q47</f>
        <v>28707.120000000003</v>
      </c>
      <c r="R48" s="36">
        <f t="shared" si="3"/>
        <v>2689.760000000002</v>
      </c>
      <c r="S48" s="213"/>
      <c r="T48" s="33"/>
    </row>
    <row r="49" spans="1:20" ht="21">
      <c r="A49" s="149" t="s">
        <v>78</v>
      </c>
      <c r="B49" s="150"/>
      <c r="C49" s="150"/>
      <c r="D49" s="150"/>
      <c r="E49" s="150"/>
      <c r="F49" s="150"/>
      <c r="G49" s="150"/>
      <c r="H49" s="150"/>
      <c r="I49" s="150"/>
      <c r="J49" s="151"/>
      <c r="K49" s="150"/>
      <c r="L49" s="150"/>
      <c r="M49" s="150"/>
      <c r="N49" s="150"/>
      <c r="O49" s="150"/>
      <c r="P49" s="151"/>
      <c r="Q49" s="150"/>
      <c r="R49" s="152"/>
      <c r="S49" s="152"/>
      <c r="T49" s="152"/>
    </row>
    <row r="50" spans="1:20" ht="15">
      <c r="A50" s="10" t="s">
        <v>29</v>
      </c>
      <c r="B50" s="10" t="s">
        <v>30</v>
      </c>
      <c r="C50" s="10" t="s">
        <v>31</v>
      </c>
      <c r="D50" s="10" t="s">
        <v>32</v>
      </c>
      <c r="E50" s="21" t="s">
        <v>33</v>
      </c>
      <c r="F50" s="10" t="s">
        <v>34</v>
      </c>
      <c r="G50" s="10" t="s">
        <v>35</v>
      </c>
      <c r="H50" s="10" t="s">
        <v>36</v>
      </c>
      <c r="I50" s="10" t="s">
        <v>37</v>
      </c>
      <c r="J50" s="24" t="s">
        <v>38</v>
      </c>
      <c r="K50" s="25" t="s">
        <v>39</v>
      </c>
      <c r="L50" s="10" t="s">
        <v>40</v>
      </c>
      <c r="M50" s="25" t="s">
        <v>41</v>
      </c>
      <c r="N50" s="10" t="s">
        <v>42</v>
      </c>
      <c r="O50" s="25" t="s">
        <v>43</v>
      </c>
      <c r="P50" s="24" t="s">
        <v>44</v>
      </c>
      <c r="Q50" s="25" t="s">
        <v>45</v>
      </c>
      <c r="R50" s="34" t="s">
        <v>46</v>
      </c>
      <c r="S50" s="211" t="s">
        <v>47</v>
      </c>
      <c r="T50" s="42" t="s">
        <v>48</v>
      </c>
    </row>
    <row r="51" spans="1:20">
      <c r="A51" s="153" t="s">
        <v>79</v>
      </c>
      <c r="B51" s="154"/>
      <c r="C51" s="154"/>
      <c r="D51" s="154"/>
      <c r="E51" s="154"/>
      <c r="F51" s="154"/>
      <c r="G51" s="154"/>
      <c r="H51" s="154"/>
      <c r="I51" s="154"/>
      <c r="J51" s="155"/>
      <c r="K51" s="154"/>
      <c r="L51" s="154"/>
      <c r="M51" s="154"/>
      <c r="N51" s="154"/>
      <c r="O51" s="154"/>
      <c r="P51" s="156"/>
      <c r="Q51" s="154"/>
      <c r="R51" s="157"/>
      <c r="S51" s="157"/>
      <c r="T51" s="158"/>
    </row>
    <row r="52" spans="1:20" s="3" customFormat="1" ht="15">
      <c r="A52" s="22">
        <v>1</v>
      </c>
      <c r="B52" s="19" t="s">
        <v>967</v>
      </c>
      <c r="C52" s="19" t="s">
        <v>967</v>
      </c>
      <c r="D52" s="19" t="s">
        <v>967</v>
      </c>
      <c r="E52" s="22"/>
      <c r="F52" s="19" t="s">
        <v>968</v>
      </c>
      <c r="G52" s="19" t="s">
        <v>968</v>
      </c>
      <c r="H52" s="19" t="s">
        <v>1000</v>
      </c>
      <c r="I52" s="19" t="s">
        <v>969</v>
      </c>
      <c r="J52" s="93">
        <v>1000</v>
      </c>
      <c r="K52" s="69">
        <v>225489</v>
      </c>
      <c r="L52" s="19">
        <v>52</v>
      </c>
      <c r="M52" s="47">
        <v>1</v>
      </c>
      <c r="N52" s="19">
        <v>2</v>
      </c>
      <c r="O52" s="47">
        <v>1</v>
      </c>
      <c r="P52" s="28">
        <f t="shared" ref="P52:P73" si="21">(J52*L52*N52)</f>
        <v>104000</v>
      </c>
      <c r="Q52" s="97">
        <f>K52*M52*O52</f>
        <v>225489</v>
      </c>
      <c r="R52" s="43"/>
      <c r="S52" s="205" t="s">
        <v>1769</v>
      </c>
      <c r="T52" s="22" t="s">
        <v>1811</v>
      </c>
    </row>
    <row r="53" spans="1:20" s="3" customFormat="1" ht="15">
      <c r="A53" s="22">
        <v>2</v>
      </c>
      <c r="B53" s="19" t="s">
        <v>967</v>
      </c>
      <c r="C53" s="19" t="s">
        <v>967</v>
      </c>
      <c r="D53" s="19" t="s">
        <v>967</v>
      </c>
      <c r="E53" s="22"/>
      <c r="F53" s="19" t="s">
        <v>968</v>
      </c>
      <c r="G53" s="19" t="s">
        <v>968</v>
      </c>
      <c r="H53" s="19" t="s">
        <v>1001</v>
      </c>
      <c r="I53" s="19" t="s">
        <v>969</v>
      </c>
      <c r="J53" s="93">
        <v>7000</v>
      </c>
      <c r="K53" s="69">
        <v>5440</v>
      </c>
      <c r="L53" s="19">
        <v>2</v>
      </c>
      <c r="M53" s="47">
        <v>1</v>
      </c>
      <c r="N53" s="19">
        <v>2</v>
      </c>
      <c r="O53" s="47">
        <v>1</v>
      </c>
      <c r="P53" s="28">
        <f t="shared" ref="P53" si="22">(J53*L53*N53)</f>
        <v>28000</v>
      </c>
      <c r="Q53" s="97">
        <f>K53*M53*O53</f>
        <v>5440</v>
      </c>
      <c r="R53" s="43"/>
      <c r="S53" s="205" t="s">
        <v>1768</v>
      </c>
      <c r="T53" s="22" t="s">
        <v>1811</v>
      </c>
    </row>
    <row r="54" spans="1:20" s="3" customFormat="1" ht="15">
      <c r="A54" s="22">
        <v>3</v>
      </c>
      <c r="B54" s="19" t="s">
        <v>967</v>
      </c>
      <c r="C54" s="19" t="s">
        <v>967</v>
      </c>
      <c r="D54" s="19" t="s">
        <v>967</v>
      </c>
      <c r="E54" s="22"/>
      <c r="F54" s="19" t="s">
        <v>968</v>
      </c>
      <c r="G54" s="19" t="s">
        <v>968</v>
      </c>
      <c r="H54" s="19" t="s">
        <v>1002</v>
      </c>
      <c r="I54" s="19" t="s">
        <v>969</v>
      </c>
      <c r="J54" s="93">
        <v>2800</v>
      </c>
      <c r="K54" s="69"/>
      <c r="L54" s="19">
        <v>2</v>
      </c>
      <c r="M54" s="47"/>
      <c r="N54" s="19">
        <v>2</v>
      </c>
      <c r="O54" s="47"/>
      <c r="P54" s="28">
        <f t="shared" ref="P54" si="23">(J54*L54*N54)</f>
        <v>11200</v>
      </c>
      <c r="Q54" s="97">
        <f t="shared" ref="Q54:Q69" si="24">K54*M54*O54</f>
        <v>0</v>
      </c>
      <c r="R54" s="43"/>
      <c r="S54" s="205" t="s">
        <v>977</v>
      </c>
      <c r="T54" s="22"/>
    </row>
    <row r="55" spans="1:20" s="3" customFormat="1" ht="15">
      <c r="A55" s="22">
        <v>4</v>
      </c>
      <c r="B55" s="19" t="s">
        <v>967</v>
      </c>
      <c r="C55" s="19" t="s">
        <v>967</v>
      </c>
      <c r="D55" s="19" t="s">
        <v>967</v>
      </c>
      <c r="E55" s="22"/>
      <c r="F55" s="19" t="s">
        <v>970</v>
      </c>
      <c r="G55" s="19" t="s">
        <v>970</v>
      </c>
      <c r="H55" s="19" t="s">
        <v>970</v>
      </c>
      <c r="I55" s="19" t="s">
        <v>969</v>
      </c>
      <c r="J55" s="93">
        <v>800</v>
      </c>
      <c r="K55" s="69"/>
      <c r="L55" s="19">
        <v>45</v>
      </c>
      <c r="M55" s="47"/>
      <c r="N55" s="19">
        <v>2</v>
      </c>
      <c r="O55" s="47"/>
      <c r="P55" s="28">
        <f t="shared" si="21"/>
        <v>72000</v>
      </c>
      <c r="Q55" s="97">
        <f t="shared" si="24"/>
        <v>0</v>
      </c>
      <c r="R55" s="43"/>
      <c r="S55" s="205" t="s">
        <v>977</v>
      </c>
      <c r="T55" s="22"/>
    </row>
    <row r="56" spans="1:20" s="3" customFormat="1" ht="15">
      <c r="A56" s="22">
        <v>5</v>
      </c>
      <c r="B56" s="19" t="s">
        <v>967</v>
      </c>
      <c r="C56" s="19" t="s">
        <v>967</v>
      </c>
      <c r="D56" s="19" t="s">
        <v>967</v>
      </c>
      <c r="E56" s="23"/>
      <c r="F56" s="19" t="s">
        <v>971</v>
      </c>
      <c r="G56" s="19" t="s">
        <v>971</v>
      </c>
      <c r="H56" s="19" t="s">
        <v>971</v>
      </c>
      <c r="I56" s="19" t="s">
        <v>969</v>
      </c>
      <c r="J56" s="93">
        <v>850</v>
      </c>
      <c r="K56" s="69"/>
      <c r="L56" s="19">
        <v>48</v>
      </c>
      <c r="M56" s="47"/>
      <c r="N56" s="19">
        <v>2</v>
      </c>
      <c r="O56" s="47"/>
      <c r="P56" s="28">
        <f t="shared" si="21"/>
        <v>81600</v>
      </c>
      <c r="Q56" s="97">
        <f t="shared" si="24"/>
        <v>0</v>
      </c>
      <c r="R56" s="43"/>
      <c r="S56" s="205" t="s">
        <v>977</v>
      </c>
      <c r="T56" s="22"/>
    </row>
    <row r="57" spans="1:20" s="3" customFormat="1" ht="15">
      <c r="A57" s="22">
        <v>6</v>
      </c>
      <c r="B57" s="19" t="s">
        <v>967</v>
      </c>
      <c r="C57" s="19" t="s">
        <v>967</v>
      </c>
      <c r="D57" s="19" t="s">
        <v>967</v>
      </c>
      <c r="E57" s="23"/>
      <c r="F57" s="19" t="s">
        <v>972</v>
      </c>
      <c r="G57" s="19" t="s">
        <v>972</v>
      </c>
      <c r="H57" s="19" t="s">
        <v>972</v>
      </c>
      <c r="I57" s="19" t="s">
        <v>969</v>
      </c>
      <c r="J57" s="93">
        <v>700</v>
      </c>
      <c r="K57" s="69"/>
      <c r="L57" s="19">
        <v>44</v>
      </c>
      <c r="M57" s="47"/>
      <c r="N57" s="19">
        <v>2</v>
      </c>
      <c r="O57" s="47"/>
      <c r="P57" s="28">
        <f t="shared" si="21"/>
        <v>61600</v>
      </c>
      <c r="Q57" s="97">
        <f t="shared" si="24"/>
        <v>0</v>
      </c>
      <c r="R57" s="43"/>
      <c r="S57" s="205" t="s">
        <v>977</v>
      </c>
      <c r="T57" s="22"/>
    </row>
    <row r="58" spans="1:20" s="3" customFormat="1" ht="15">
      <c r="A58" s="22">
        <v>7</v>
      </c>
      <c r="B58" s="19" t="s">
        <v>967</v>
      </c>
      <c r="C58" s="19" t="s">
        <v>967</v>
      </c>
      <c r="D58" s="19" t="s">
        <v>967</v>
      </c>
      <c r="E58" s="23"/>
      <c r="F58" s="19" t="s">
        <v>973</v>
      </c>
      <c r="G58" s="19" t="s">
        <v>973</v>
      </c>
      <c r="H58" s="19" t="s">
        <v>973</v>
      </c>
      <c r="I58" s="19" t="s">
        <v>969</v>
      </c>
      <c r="J58" s="93">
        <v>73</v>
      </c>
      <c r="K58" s="69">
        <v>7277</v>
      </c>
      <c r="L58" s="19">
        <v>26</v>
      </c>
      <c r="M58" s="47">
        <v>1</v>
      </c>
      <c r="N58" s="19">
        <v>2</v>
      </c>
      <c r="O58" s="47">
        <v>1</v>
      </c>
      <c r="P58" s="28">
        <f t="shared" si="21"/>
        <v>3796</v>
      </c>
      <c r="Q58" s="97">
        <f t="shared" si="24"/>
        <v>7277</v>
      </c>
      <c r="R58" s="43"/>
      <c r="S58" s="205" t="s">
        <v>1770</v>
      </c>
      <c r="T58" s="22" t="s">
        <v>1811</v>
      </c>
    </row>
    <row r="59" spans="1:20" s="3" customFormat="1" ht="15">
      <c r="A59" s="22">
        <v>8</v>
      </c>
      <c r="B59" s="19" t="s">
        <v>967</v>
      </c>
      <c r="C59" s="19" t="s">
        <v>967</v>
      </c>
      <c r="D59" s="19" t="s">
        <v>967</v>
      </c>
      <c r="E59" s="23"/>
      <c r="F59" s="19" t="s">
        <v>974</v>
      </c>
      <c r="G59" s="19" t="s">
        <v>974</v>
      </c>
      <c r="H59" s="19" t="s">
        <v>974</v>
      </c>
      <c r="I59" s="19" t="s">
        <v>969</v>
      </c>
      <c r="J59" s="93">
        <v>40</v>
      </c>
      <c r="K59" s="69"/>
      <c r="L59" s="19">
        <v>7</v>
      </c>
      <c r="M59" s="47"/>
      <c r="N59" s="19">
        <v>2</v>
      </c>
      <c r="O59" s="47"/>
      <c r="P59" s="28">
        <f t="shared" si="21"/>
        <v>560</v>
      </c>
      <c r="Q59" s="97">
        <f t="shared" si="24"/>
        <v>0</v>
      </c>
      <c r="R59" s="43"/>
      <c r="S59" s="205" t="s">
        <v>977</v>
      </c>
      <c r="T59" s="22"/>
    </row>
    <row r="60" spans="1:20" s="3" customFormat="1" ht="15">
      <c r="A60" s="22">
        <v>9</v>
      </c>
      <c r="B60" s="19" t="s">
        <v>967</v>
      </c>
      <c r="C60" s="19" t="s">
        <v>967</v>
      </c>
      <c r="D60" s="19" t="s">
        <v>967</v>
      </c>
      <c r="E60" s="23"/>
      <c r="F60" s="19" t="s">
        <v>975</v>
      </c>
      <c r="G60" s="19" t="s">
        <v>975</v>
      </c>
      <c r="H60" s="19" t="s">
        <v>975</v>
      </c>
      <c r="I60" s="19" t="s">
        <v>969</v>
      </c>
      <c r="J60" s="93">
        <v>144</v>
      </c>
      <c r="K60" s="69"/>
      <c r="L60" s="19">
        <v>13</v>
      </c>
      <c r="M60" s="47"/>
      <c r="N60" s="19">
        <v>2</v>
      </c>
      <c r="O60" s="47"/>
      <c r="P60" s="28">
        <f t="shared" si="21"/>
        <v>3744</v>
      </c>
      <c r="Q60" s="97">
        <f t="shared" si="24"/>
        <v>0</v>
      </c>
      <c r="R60" s="43"/>
      <c r="S60" s="205" t="s">
        <v>977</v>
      </c>
      <c r="T60" s="22"/>
    </row>
    <row r="61" spans="1:20" s="3" customFormat="1" ht="15">
      <c r="A61" s="22">
        <v>10</v>
      </c>
      <c r="B61" s="19" t="s">
        <v>967</v>
      </c>
      <c r="C61" s="19" t="s">
        <v>967</v>
      </c>
      <c r="D61" s="19" t="s">
        <v>967</v>
      </c>
      <c r="E61" s="23"/>
      <c r="F61" s="19" t="s">
        <v>976</v>
      </c>
      <c r="G61" s="19" t="s">
        <v>976</v>
      </c>
      <c r="H61" s="19" t="s">
        <v>976</v>
      </c>
      <c r="I61" s="19" t="s">
        <v>969</v>
      </c>
      <c r="J61" s="93">
        <v>160</v>
      </c>
      <c r="K61" s="69"/>
      <c r="L61" s="19">
        <v>12</v>
      </c>
      <c r="M61" s="47"/>
      <c r="N61" s="19">
        <v>2</v>
      </c>
      <c r="O61" s="47"/>
      <c r="P61" s="28">
        <f t="shared" si="21"/>
        <v>3840</v>
      </c>
      <c r="Q61" s="97">
        <f t="shared" si="24"/>
        <v>0</v>
      </c>
      <c r="R61" s="43"/>
      <c r="S61" s="205" t="s">
        <v>977</v>
      </c>
      <c r="T61" s="22"/>
    </row>
    <row r="62" spans="1:20" s="117" customFormat="1" ht="29" customHeight="1">
      <c r="A62" s="22">
        <v>11</v>
      </c>
      <c r="B62" s="19" t="s">
        <v>1012</v>
      </c>
      <c r="C62" s="19" t="s">
        <v>1012</v>
      </c>
      <c r="D62" s="19" t="s">
        <v>1012</v>
      </c>
      <c r="E62" s="23"/>
      <c r="F62" s="19" t="s">
        <v>1015</v>
      </c>
      <c r="G62" s="19" t="s">
        <v>1015</v>
      </c>
      <c r="H62" s="19" t="s">
        <v>1015</v>
      </c>
      <c r="I62" s="19" t="s">
        <v>949</v>
      </c>
      <c r="J62" s="93">
        <v>10000</v>
      </c>
      <c r="K62" s="69">
        <v>10000</v>
      </c>
      <c r="L62" s="19">
        <v>1</v>
      </c>
      <c r="M62" s="47">
        <v>1</v>
      </c>
      <c r="N62" s="19">
        <v>2</v>
      </c>
      <c r="O62" s="47">
        <v>1</v>
      </c>
      <c r="P62" s="200">
        <f t="shared" si="21"/>
        <v>20000</v>
      </c>
      <c r="Q62" s="54">
        <f t="shared" si="24"/>
        <v>10000</v>
      </c>
      <c r="R62" s="114"/>
      <c r="S62" s="205" t="s">
        <v>1013</v>
      </c>
      <c r="T62" s="22" t="s">
        <v>1828</v>
      </c>
    </row>
    <row r="63" spans="1:20" s="117" customFormat="1" ht="29" customHeight="1">
      <c r="A63" s="22">
        <v>12</v>
      </c>
      <c r="B63" s="19" t="s">
        <v>1014</v>
      </c>
      <c r="C63" s="19" t="s">
        <v>1014</v>
      </c>
      <c r="D63" s="19" t="s">
        <v>1014</v>
      </c>
      <c r="E63" s="23"/>
      <c r="F63" s="19" t="s">
        <v>1014</v>
      </c>
      <c r="G63" s="19" t="s">
        <v>1014</v>
      </c>
      <c r="H63" s="19" t="s">
        <v>1014</v>
      </c>
      <c r="I63" s="19" t="s">
        <v>949</v>
      </c>
      <c r="J63" s="93">
        <v>15000</v>
      </c>
      <c r="K63" s="69">
        <v>15000</v>
      </c>
      <c r="L63" s="19">
        <v>1</v>
      </c>
      <c r="M63" s="47">
        <v>1</v>
      </c>
      <c r="N63" s="19">
        <v>2</v>
      </c>
      <c r="O63" s="47">
        <v>1</v>
      </c>
      <c r="P63" s="200">
        <f t="shared" ref="P63" si="25">(J63*L63*N63)</f>
        <v>30000</v>
      </c>
      <c r="Q63" s="54">
        <f t="shared" si="24"/>
        <v>15000</v>
      </c>
      <c r="R63" s="114"/>
      <c r="S63" s="205" t="s">
        <v>1013</v>
      </c>
      <c r="T63" s="22" t="s">
        <v>1829</v>
      </c>
    </row>
    <row r="64" spans="1:20" s="117" customFormat="1" ht="30">
      <c r="A64" s="22">
        <v>13</v>
      </c>
      <c r="B64" s="19" t="s">
        <v>993</v>
      </c>
      <c r="C64" s="19" t="s">
        <v>993</v>
      </c>
      <c r="D64" s="19" t="s">
        <v>993</v>
      </c>
      <c r="E64" s="23"/>
      <c r="F64" s="19" t="s">
        <v>993</v>
      </c>
      <c r="G64" s="19" t="s">
        <v>993</v>
      </c>
      <c r="H64" s="19" t="s">
        <v>993</v>
      </c>
      <c r="I64" s="19" t="s">
        <v>969</v>
      </c>
      <c r="J64" s="93">
        <v>700</v>
      </c>
      <c r="K64" s="69">
        <v>667</v>
      </c>
      <c r="L64" s="19">
        <v>4</v>
      </c>
      <c r="M64" s="47">
        <v>3</v>
      </c>
      <c r="N64" s="19">
        <v>2</v>
      </c>
      <c r="O64" s="47">
        <v>1</v>
      </c>
      <c r="P64" s="200">
        <f t="shared" si="21"/>
        <v>5600</v>
      </c>
      <c r="Q64" s="54">
        <f t="shared" si="24"/>
        <v>2001</v>
      </c>
      <c r="R64" s="114"/>
      <c r="S64" s="216"/>
      <c r="T64" s="22" t="s">
        <v>1812</v>
      </c>
    </row>
    <row r="65" spans="1:20" s="117" customFormat="1" ht="15">
      <c r="A65" s="22">
        <v>14</v>
      </c>
      <c r="B65" s="19" t="s">
        <v>978</v>
      </c>
      <c r="C65" s="19" t="s">
        <v>978</v>
      </c>
      <c r="D65" s="19" t="s">
        <v>978</v>
      </c>
      <c r="E65" s="23"/>
      <c r="F65" s="19" t="s">
        <v>979</v>
      </c>
      <c r="G65" s="19" t="s">
        <v>979</v>
      </c>
      <c r="H65" s="19" t="s">
        <v>981</v>
      </c>
      <c r="I65" s="19" t="s">
        <v>980</v>
      </c>
      <c r="J65" s="93">
        <v>500</v>
      </c>
      <c r="K65" s="69">
        <v>500</v>
      </c>
      <c r="L65" s="19">
        <v>50</v>
      </c>
      <c r="M65" s="47">
        <v>57</v>
      </c>
      <c r="N65" s="19">
        <v>1</v>
      </c>
      <c r="O65" s="47">
        <v>1</v>
      </c>
      <c r="P65" s="200">
        <f t="shared" si="21"/>
        <v>25000</v>
      </c>
      <c r="Q65" s="97">
        <f t="shared" si="24"/>
        <v>28500</v>
      </c>
      <c r="R65" s="114"/>
      <c r="S65" s="216"/>
      <c r="T65" s="22" t="s">
        <v>1808</v>
      </c>
    </row>
    <row r="66" spans="1:20" s="117" customFormat="1" ht="15">
      <c r="A66" s="22">
        <v>15</v>
      </c>
      <c r="B66" s="19" t="s">
        <v>978</v>
      </c>
      <c r="C66" s="19" t="s">
        <v>978</v>
      </c>
      <c r="D66" s="19" t="s">
        <v>978</v>
      </c>
      <c r="E66" s="23"/>
      <c r="F66" s="19" t="s">
        <v>979</v>
      </c>
      <c r="G66" s="19" t="s">
        <v>979</v>
      </c>
      <c r="H66" s="19" t="s">
        <v>982</v>
      </c>
      <c r="I66" s="19" t="s">
        <v>980</v>
      </c>
      <c r="J66" s="93">
        <v>1000</v>
      </c>
      <c r="K66" s="69">
        <v>1000</v>
      </c>
      <c r="L66" s="19">
        <v>10</v>
      </c>
      <c r="M66" s="47">
        <v>2</v>
      </c>
      <c r="N66" s="19">
        <v>1</v>
      </c>
      <c r="O66" s="47">
        <v>1</v>
      </c>
      <c r="P66" s="28">
        <f t="shared" si="21"/>
        <v>10000</v>
      </c>
      <c r="Q66" s="97">
        <f t="shared" si="24"/>
        <v>2000</v>
      </c>
      <c r="R66" s="114"/>
      <c r="S66" s="216"/>
      <c r="T66" s="22" t="s">
        <v>1808</v>
      </c>
    </row>
    <row r="67" spans="1:20" s="117" customFormat="1" ht="30">
      <c r="A67" s="22">
        <v>16</v>
      </c>
      <c r="B67" s="19" t="s">
        <v>978</v>
      </c>
      <c r="C67" s="19" t="s">
        <v>978</v>
      </c>
      <c r="D67" s="19" t="s">
        <v>978</v>
      </c>
      <c r="E67" s="23" t="s">
        <v>983</v>
      </c>
      <c r="F67" s="19" t="str">
        <f>VLOOKUP(报价结算清单!E67,基准价格!258:269,3,FALSE)</f>
        <v>车辆物流</v>
      </c>
      <c r="G67" s="19" t="str">
        <f>VLOOKUP(报价结算清单!E67,基准价格!258:269,4,FALSE)</f>
        <v>运营车辆</v>
      </c>
      <c r="H67" s="19" t="str">
        <f>VLOOKUP(报价结算清单!E67,基准价格!257:268,5,FALSE)</f>
        <v>中型车-考斯特，可使用同等类型车辆，1天8小时 or 100km计算，超出公里数及时间另计费</v>
      </c>
      <c r="I67" s="19" t="s">
        <v>953</v>
      </c>
      <c r="J67" s="93">
        <f>VLOOKUP(报价结算清单!E67,基准价格!257:268,7,FALSE)</f>
        <v>1500</v>
      </c>
      <c r="K67" s="69">
        <v>1500</v>
      </c>
      <c r="L67" s="19">
        <v>3</v>
      </c>
      <c r="M67" s="69">
        <v>3</v>
      </c>
      <c r="N67" s="19">
        <v>1</v>
      </c>
      <c r="O67" s="47">
        <v>1</v>
      </c>
      <c r="P67" s="28">
        <f t="shared" si="21"/>
        <v>4500</v>
      </c>
      <c r="Q67" s="97">
        <f t="shared" si="24"/>
        <v>4500</v>
      </c>
      <c r="R67" s="114"/>
      <c r="S67" s="216"/>
      <c r="T67" s="22" t="s">
        <v>1808</v>
      </c>
    </row>
    <row r="68" spans="1:20" s="117" customFormat="1" ht="30">
      <c r="A68" s="22">
        <v>17</v>
      </c>
      <c r="B68" s="19" t="s">
        <v>978</v>
      </c>
      <c r="C68" s="19" t="s">
        <v>978</v>
      </c>
      <c r="D68" s="19" t="s">
        <v>978</v>
      </c>
      <c r="E68" s="23" t="s">
        <v>984</v>
      </c>
      <c r="F68" s="19" t="str">
        <f>VLOOKUP(报价结算清单!E68,基准价格!259:270,3,FALSE)</f>
        <v>车辆物流</v>
      </c>
      <c r="G68" s="19" t="str">
        <f>VLOOKUP(报价结算清单!E68,基准价格!259:270,4,FALSE)</f>
        <v>运营车辆</v>
      </c>
      <c r="H68" s="19" t="str">
        <f>VLOOKUP(报价结算清单!E68,基准价格!258:269,5,FALSE)</f>
        <v>50人座大巴车(金龙)，1天8小时 or 100km计算，超出公里数及时间另计费</v>
      </c>
      <c r="I68" s="19" t="s">
        <v>953</v>
      </c>
      <c r="J68" s="93">
        <f>VLOOKUP(报价结算清单!E68,基准价格!258:269,7,FALSE)</f>
        <v>1800</v>
      </c>
      <c r="K68" s="69">
        <v>1800</v>
      </c>
      <c r="L68" s="19">
        <v>8</v>
      </c>
      <c r="M68" s="69">
        <v>8</v>
      </c>
      <c r="N68" s="19">
        <v>1</v>
      </c>
      <c r="O68" s="47">
        <v>1</v>
      </c>
      <c r="P68" s="28">
        <f t="shared" si="21"/>
        <v>14400</v>
      </c>
      <c r="Q68" s="97">
        <f t="shared" si="24"/>
        <v>14400</v>
      </c>
      <c r="R68" s="114"/>
      <c r="S68" s="216"/>
      <c r="T68" s="22" t="s">
        <v>1808</v>
      </c>
    </row>
    <row r="69" spans="1:20" s="117" customFormat="1" ht="30">
      <c r="A69" s="22">
        <v>18</v>
      </c>
      <c r="B69" s="19" t="s">
        <v>978</v>
      </c>
      <c r="C69" s="19" t="s">
        <v>978</v>
      </c>
      <c r="D69" s="19" t="s">
        <v>978</v>
      </c>
      <c r="E69" s="23" t="s">
        <v>952</v>
      </c>
      <c r="F69" s="19" t="str">
        <f>VLOOKUP(报价结算清单!E69,基准价格!260:271,3,FALSE)</f>
        <v>车辆物流</v>
      </c>
      <c r="G69" s="19" t="str">
        <f>VLOOKUP(报价结算清单!E69,基准价格!260:271,4,FALSE)</f>
        <v>运营车辆</v>
      </c>
      <c r="H69" s="19" t="str">
        <f>VLOOKUP(报价结算清单!E69,基准价格!259:270,5,FALSE)</f>
        <v>商务乘用车-GL8，可使用同等类型车辆，1天8小时 or 100km计算，超出公里数及时间另计费</v>
      </c>
      <c r="I69" s="19" t="s">
        <v>953</v>
      </c>
      <c r="J69" s="93">
        <f>VLOOKUP(报价结算清单!E69,基准价格!259:270,7,FALSE)</f>
        <v>1000</v>
      </c>
      <c r="K69" s="69">
        <v>1000</v>
      </c>
      <c r="L69" s="19">
        <v>2</v>
      </c>
      <c r="M69" s="69">
        <v>4</v>
      </c>
      <c r="N69" s="19">
        <v>2</v>
      </c>
      <c r="O69" s="47">
        <v>1</v>
      </c>
      <c r="P69" s="28">
        <f t="shared" ref="P69:P71" si="26">(J69*L69*N69)</f>
        <v>4000</v>
      </c>
      <c r="Q69" s="97">
        <f t="shared" si="24"/>
        <v>4000</v>
      </c>
      <c r="R69" s="114"/>
      <c r="S69" s="216"/>
      <c r="T69" s="22" t="s">
        <v>1808</v>
      </c>
    </row>
    <row r="70" spans="1:20" s="117" customFormat="1" ht="15">
      <c r="A70" s="22"/>
      <c r="B70" s="19" t="s">
        <v>978</v>
      </c>
      <c r="C70" s="19" t="s">
        <v>978</v>
      </c>
      <c r="D70" s="19" t="s">
        <v>978</v>
      </c>
      <c r="E70" s="23" t="s">
        <v>1778</v>
      </c>
      <c r="F70" s="19" t="str">
        <f>VLOOKUP(报价结算清单!E70,基准价格!261:272,3,FALSE)</f>
        <v>车辆物流</v>
      </c>
      <c r="G70" s="19" t="str">
        <f>VLOOKUP(报价结算清单!E70,基准价格!261:272,4,FALSE)</f>
        <v>运营车辆</v>
      </c>
      <c r="H70" s="19" t="str">
        <f>VLOOKUP(报价结算清单!E70,基准价格!260:271,5,FALSE)</f>
        <v>商务乘用车-GL8，超时间收费</v>
      </c>
      <c r="I70" s="19" t="s">
        <v>953</v>
      </c>
      <c r="J70" s="93">
        <f>VLOOKUP(报价结算清单!E70,基准价格!260:271,7,FALSE)</f>
        <v>70</v>
      </c>
      <c r="K70" s="69">
        <v>70</v>
      </c>
      <c r="L70" s="19"/>
      <c r="M70" s="69">
        <v>11</v>
      </c>
      <c r="N70" s="19"/>
      <c r="O70" s="47">
        <v>1</v>
      </c>
      <c r="P70" s="28">
        <f t="shared" si="26"/>
        <v>0</v>
      </c>
      <c r="Q70" s="54">
        <f t="shared" ref="Q70:Q83" si="27">K70*M70*O70</f>
        <v>770</v>
      </c>
      <c r="R70" s="114"/>
      <c r="S70" s="216"/>
      <c r="T70" s="22" t="s">
        <v>1808</v>
      </c>
    </row>
    <row r="71" spans="1:20" s="117" customFormat="1" ht="15">
      <c r="A71" s="22"/>
      <c r="B71" s="19" t="s">
        <v>978</v>
      </c>
      <c r="C71" s="19" t="s">
        <v>978</v>
      </c>
      <c r="D71" s="19" t="s">
        <v>978</v>
      </c>
      <c r="E71" s="23" t="s">
        <v>1779</v>
      </c>
      <c r="F71" s="19" t="str">
        <f>VLOOKUP(报价结算清单!E71,基准价格!262:273,3,FALSE)</f>
        <v>车辆物流</v>
      </c>
      <c r="G71" s="19" t="str">
        <f>VLOOKUP(报价结算清单!E71,基准价格!262:273,4,FALSE)</f>
        <v>运营车辆</v>
      </c>
      <c r="H71" s="19" t="str">
        <f>VLOOKUP(报价结算清单!E71,基准价格!261:272,5,FALSE)</f>
        <v>商务乘用车-GL8，超公里收费</v>
      </c>
      <c r="I71" s="19" t="s">
        <v>953</v>
      </c>
      <c r="J71" s="93">
        <f>VLOOKUP(报价结算清单!E71,基准价格!261:272,7,FALSE)</f>
        <v>10</v>
      </c>
      <c r="K71" s="69">
        <v>10</v>
      </c>
      <c r="L71" s="19"/>
      <c r="M71" s="69">
        <v>40</v>
      </c>
      <c r="N71" s="19"/>
      <c r="O71" s="47">
        <v>1</v>
      </c>
      <c r="P71" s="28">
        <f t="shared" si="26"/>
        <v>0</v>
      </c>
      <c r="Q71" s="54">
        <f t="shared" si="27"/>
        <v>400</v>
      </c>
      <c r="R71" s="114"/>
      <c r="S71" s="216"/>
      <c r="T71" s="22" t="s">
        <v>1808</v>
      </c>
    </row>
    <row r="72" spans="1:20" s="117" customFormat="1" ht="15">
      <c r="A72" s="22"/>
      <c r="B72" s="19" t="s">
        <v>978</v>
      </c>
      <c r="C72" s="19" t="s">
        <v>978</v>
      </c>
      <c r="D72" s="19" t="s">
        <v>978</v>
      </c>
      <c r="E72" s="23"/>
      <c r="F72" s="19" t="s">
        <v>1777</v>
      </c>
      <c r="G72" s="19" t="s">
        <v>1777</v>
      </c>
      <c r="H72" s="19" t="s">
        <v>1777</v>
      </c>
      <c r="I72" s="19" t="s">
        <v>953</v>
      </c>
      <c r="J72" s="32"/>
      <c r="K72" s="115">
        <v>896</v>
      </c>
      <c r="L72" s="19"/>
      <c r="M72" s="69">
        <v>1</v>
      </c>
      <c r="N72" s="19"/>
      <c r="O72" s="47">
        <v>1</v>
      </c>
      <c r="P72" s="28">
        <f>(J72*L72*N72)</f>
        <v>0</v>
      </c>
      <c r="Q72" s="54">
        <f t="shared" si="27"/>
        <v>896</v>
      </c>
      <c r="R72" s="114"/>
      <c r="S72" s="216"/>
      <c r="T72" s="22" t="s">
        <v>1808</v>
      </c>
    </row>
    <row r="73" spans="1:20" s="3" customFormat="1" ht="15">
      <c r="A73" s="22">
        <v>19</v>
      </c>
      <c r="B73" s="19" t="s">
        <v>985</v>
      </c>
      <c r="C73" s="19" t="s">
        <v>985</v>
      </c>
      <c r="D73" s="19" t="s">
        <v>985</v>
      </c>
      <c r="E73" s="23"/>
      <c r="F73" s="19" t="s">
        <v>986</v>
      </c>
      <c r="G73" s="19" t="s">
        <v>986</v>
      </c>
      <c r="H73" s="19" t="s">
        <v>987</v>
      </c>
      <c r="I73" s="19" t="s">
        <v>988</v>
      </c>
      <c r="J73" s="93">
        <v>1250</v>
      </c>
      <c r="K73" s="69">
        <v>1250</v>
      </c>
      <c r="L73" s="19">
        <v>190</v>
      </c>
      <c r="M73" s="47">
        <v>148</v>
      </c>
      <c r="N73" s="19">
        <v>1</v>
      </c>
      <c r="O73" s="47">
        <v>1</v>
      </c>
      <c r="P73" s="28">
        <f t="shared" si="21"/>
        <v>237500</v>
      </c>
      <c r="Q73" s="54">
        <f t="shared" si="27"/>
        <v>185000</v>
      </c>
      <c r="R73" s="43"/>
      <c r="S73" s="205"/>
      <c r="T73" s="22" t="s">
        <v>1814</v>
      </c>
    </row>
    <row r="74" spans="1:20" s="3" customFormat="1" ht="15">
      <c r="A74" s="22">
        <v>19</v>
      </c>
      <c r="B74" s="19" t="s">
        <v>985</v>
      </c>
      <c r="C74" s="19" t="s">
        <v>985</v>
      </c>
      <c r="D74" s="19" t="s">
        <v>985</v>
      </c>
      <c r="E74" s="23"/>
      <c r="F74" s="19" t="s">
        <v>986</v>
      </c>
      <c r="G74" s="19" t="s">
        <v>986</v>
      </c>
      <c r="H74" s="19" t="s">
        <v>987</v>
      </c>
      <c r="I74" s="19" t="s">
        <v>988</v>
      </c>
      <c r="J74" s="93"/>
      <c r="K74" s="69">
        <v>550</v>
      </c>
      <c r="L74" s="19"/>
      <c r="M74" s="47">
        <v>37</v>
      </c>
      <c r="N74" s="19"/>
      <c r="O74" s="47">
        <v>1</v>
      </c>
      <c r="P74" s="28"/>
      <c r="Q74" s="54">
        <f t="shared" si="27"/>
        <v>20350</v>
      </c>
      <c r="R74" s="43"/>
      <c r="S74" s="205"/>
      <c r="T74" s="22" t="s">
        <v>1814</v>
      </c>
    </row>
    <row r="75" spans="1:20" s="3" customFormat="1" ht="15">
      <c r="A75" s="22">
        <v>20</v>
      </c>
      <c r="B75" s="19" t="s">
        <v>985</v>
      </c>
      <c r="C75" s="19" t="s">
        <v>985</v>
      </c>
      <c r="D75" s="19" t="s">
        <v>985</v>
      </c>
      <c r="E75" s="23"/>
      <c r="F75" s="19" t="s">
        <v>989</v>
      </c>
      <c r="G75" s="19" t="s">
        <v>989</v>
      </c>
      <c r="H75" s="19" t="s">
        <v>1793</v>
      </c>
      <c r="I75" s="19" t="s">
        <v>988</v>
      </c>
      <c r="J75" s="93">
        <v>1550</v>
      </c>
      <c r="K75" s="69">
        <v>1500</v>
      </c>
      <c r="L75" s="19">
        <v>100</v>
      </c>
      <c r="M75" s="47">
        <v>72</v>
      </c>
      <c r="N75" s="19">
        <v>1</v>
      </c>
      <c r="O75" s="47">
        <v>1</v>
      </c>
      <c r="P75" s="28">
        <f t="shared" ref="P75:P82" si="28">(J75*L75*N75)</f>
        <v>155000</v>
      </c>
      <c r="Q75" s="54">
        <f t="shared" si="27"/>
        <v>108000</v>
      </c>
      <c r="R75" s="43"/>
      <c r="S75" s="205"/>
      <c r="T75" s="22" t="s">
        <v>1813</v>
      </c>
    </row>
    <row r="76" spans="1:20" s="3" customFormat="1" ht="15">
      <c r="A76" s="22"/>
      <c r="B76" s="19" t="s">
        <v>985</v>
      </c>
      <c r="C76" s="19" t="s">
        <v>985</v>
      </c>
      <c r="D76" s="19" t="s">
        <v>985</v>
      </c>
      <c r="E76" s="23"/>
      <c r="F76" s="19" t="s">
        <v>989</v>
      </c>
      <c r="G76" s="19" t="s">
        <v>989</v>
      </c>
      <c r="H76" s="19" t="s">
        <v>1792</v>
      </c>
      <c r="I76" s="19" t="s">
        <v>988</v>
      </c>
      <c r="J76" s="93"/>
      <c r="K76" s="69">
        <v>1600</v>
      </c>
      <c r="L76" s="19"/>
      <c r="M76" s="47">
        <v>2</v>
      </c>
      <c r="N76" s="19"/>
      <c r="O76" s="47">
        <v>1</v>
      </c>
      <c r="P76" s="28"/>
      <c r="Q76" s="54">
        <f t="shared" si="27"/>
        <v>3200</v>
      </c>
      <c r="R76" s="43"/>
      <c r="S76" s="205"/>
      <c r="T76" s="22" t="s">
        <v>1813</v>
      </c>
    </row>
    <row r="77" spans="1:20" s="3" customFormat="1" ht="15">
      <c r="A77" s="22"/>
      <c r="B77" s="19" t="s">
        <v>985</v>
      </c>
      <c r="C77" s="19" t="s">
        <v>985</v>
      </c>
      <c r="D77" s="19" t="s">
        <v>985</v>
      </c>
      <c r="E77" s="23"/>
      <c r="F77" s="19" t="s">
        <v>989</v>
      </c>
      <c r="G77" s="19" t="s">
        <v>989</v>
      </c>
      <c r="H77" s="19" t="s">
        <v>1791</v>
      </c>
      <c r="I77" s="19"/>
      <c r="J77" s="93"/>
      <c r="K77" s="69">
        <v>800</v>
      </c>
      <c r="L77" s="19"/>
      <c r="M77" s="47">
        <v>3</v>
      </c>
      <c r="N77" s="19"/>
      <c r="O77" s="47">
        <v>2</v>
      </c>
      <c r="P77" s="28"/>
      <c r="Q77" s="54">
        <f t="shared" si="27"/>
        <v>4800</v>
      </c>
      <c r="R77" s="43"/>
      <c r="S77" s="205"/>
      <c r="T77" s="22" t="s">
        <v>1813</v>
      </c>
    </row>
    <row r="78" spans="1:20" s="3" customFormat="1" ht="15">
      <c r="A78" s="22">
        <v>20</v>
      </c>
      <c r="B78" s="19" t="s">
        <v>985</v>
      </c>
      <c r="C78" s="19" t="s">
        <v>985</v>
      </c>
      <c r="D78" s="19" t="s">
        <v>985</v>
      </c>
      <c r="E78" s="23"/>
      <c r="F78" s="19" t="s">
        <v>989</v>
      </c>
      <c r="G78" s="19" t="s">
        <v>989</v>
      </c>
      <c r="H78" s="19" t="s">
        <v>990</v>
      </c>
      <c r="I78" s="19" t="s">
        <v>988</v>
      </c>
      <c r="J78" s="93">
        <v>1550</v>
      </c>
      <c r="K78" s="69"/>
      <c r="L78" s="19">
        <v>100</v>
      </c>
      <c r="M78" s="47"/>
      <c r="N78" s="19">
        <v>1</v>
      </c>
      <c r="O78" s="47"/>
      <c r="P78" s="28">
        <f t="shared" ref="P78" si="29">(J78*L78*N78)</f>
        <v>155000</v>
      </c>
      <c r="Q78" s="54">
        <f t="shared" ref="Q78" si="30">K78*M78*O78</f>
        <v>0</v>
      </c>
      <c r="R78" s="43"/>
      <c r="S78" s="205"/>
      <c r="T78" s="32"/>
    </row>
    <row r="79" spans="1:20" s="3" customFormat="1" ht="15">
      <c r="A79" s="22">
        <v>21</v>
      </c>
      <c r="B79" s="19" t="s">
        <v>985</v>
      </c>
      <c r="C79" s="19" t="s">
        <v>985</v>
      </c>
      <c r="D79" s="19" t="s">
        <v>985</v>
      </c>
      <c r="E79" s="23"/>
      <c r="F79" s="19" t="s">
        <v>1003</v>
      </c>
      <c r="G79" s="19" t="s">
        <v>1003</v>
      </c>
      <c r="H79" s="19" t="s">
        <v>1003</v>
      </c>
      <c r="I79" s="19" t="s">
        <v>988</v>
      </c>
      <c r="J79" s="93">
        <v>5500</v>
      </c>
      <c r="K79" s="69">
        <v>5000</v>
      </c>
      <c r="L79" s="19">
        <v>1</v>
      </c>
      <c r="M79" s="47">
        <v>1.5</v>
      </c>
      <c r="N79" s="19">
        <v>1</v>
      </c>
      <c r="O79" s="47">
        <v>1</v>
      </c>
      <c r="P79" s="28">
        <f t="shared" ref="P79" si="31">(J79*L79*N79)</f>
        <v>5500</v>
      </c>
      <c r="Q79" s="54">
        <f t="shared" si="27"/>
        <v>7500</v>
      </c>
      <c r="R79" s="43"/>
      <c r="S79" s="205"/>
      <c r="T79" s="22" t="s">
        <v>1815</v>
      </c>
    </row>
    <row r="80" spans="1:20" s="3" customFormat="1" ht="15">
      <c r="A80" s="22">
        <v>22</v>
      </c>
      <c r="B80" s="19" t="s">
        <v>985</v>
      </c>
      <c r="C80" s="19" t="s">
        <v>985</v>
      </c>
      <c r="D80" s="19" t="s">
        <v>985</v>
      </c>
      <c r="E80" s="23"/>
      <c r="F80" s="19" t="s">
        <v>1004</v>
      </c>
      <c r="G80" s="19" t="s">
        <v>1004</v>
      </c>
      <c r="H80" s="19" t="s">
        <v>1004</v>
      </c>
      <c r="I80" s="19" t="s">
        <v>988</v>
      </c>
      <c r="J80" s="93">
        <v>2500</v>
      </c>
      <c r="K80" s="69">
        <v>2100</v>
      </c>
      <c r="L80" s="19">
        <v>6</v>
      </c>
      <c r="M80" s="47">
        <v>11</v>
      </c>
      <c r="N80" s="19">
        <v>1</v>
      </c>
      <c r="O80" s="47">
        <v>1</v>
      </c>
      <c r="P80" s="28">
        <f t="shared" ref="P80" si="32">(J80*L80*N80)</f>
        <v>15000</v>
      </c>
      <c r="Q80" s="54">
        <f t="shared" si="27"/>
        <v>23100</v>
      </c>
      <c r="R80" s="43"/>
      <c r="S80" s="205"/>
      <c r="T80" s="22" t="s">
        <v>1815</v>
      </c>
    </row>
    <row r="81" spans="1:20" s="117" customFormat="1" ht="30">
      <c r="A81" s="69">
        <v>23</v>
      </c>
      <c r="B81" s="19" t="s">
        <v>994</v>
      </c>
      <c r="C81" s="19" t="s">
        <v>994</v>
      </c>
      <c r="D81" s="19" t="s">
        <v>994</v>
      </c>
      <c r="E81" s="23"/>
      <c r="F81" s="19" t="s">
        <v>994</v>
      </c>
      <c r="G81" s="19" t="s">
        <v>994</v>
      </c>
      <c r="H81" s="19" t="s">
        <v>994</v>
      </c>
      <c r="I81" s="47" t="s">
        <v>988</v>
      </c>
      <c r="J81" s="93">
        <v>500</v>
      </c>
      <c r="K81" s="69">
        <v>1437</v>
      </c>
      <c r="L81" s="19">
        <v>2</v>
      </c>
      <c r="M81" s="47">
        <v>1</v>
      </c>
      <c r="N81" s="19">
        <v>2</v>
      </c>
      <c r="O81" s="47">
        <v>1</v>
      </c>
      <c r="P81" s="28">
        <f t="shared" si="28"/>
        <v>2000</v>
      </c>
      <c r="Q81" s="54">
        <f t="shared" si="27"/>
        <v>1437</v>
      </c>
      <c r="R81" s="114"/>
      <c r="S81" s="216"/>
      <c r="T81" s="22" t="s">
        <v>1816</v>
      </c>
    </row>
    <row r="82" spans="1:20" s="117" customFormat="1" ht="39" customHeight="1">
      <c r="A82" s="69">
        <v>24</v>
      </c>
      <c r="B82" s="19" t="s">
        <v>1008</v>
      </c>
      <c r="C82" s="19" t="s">
        <v>1008</v>
      </c>
      <c r="D82" s="19" t="s">
        <v>1008</v>
      </c>
      <c r="E82" s="23"/>
      <c r="F82" s="19" t="s">
        <v>1005</v>
      </c>
      <c r="G82" s="19" t="s">
        <v>1005</v>
      </c>
      <c r="H82" s="19" t="s">
        <v>1006</v>
      </c>
      <c r="I82" s="47"/>
      <c r="J82" s="93">
        <v>7600</v>
      </c>
      <c r="K82" s="69">
        <v>4722.3</v>
      </c>
      <c r="L82" s="19">
        <v>1</v>
      </c>
      <c r="M82" s="47">
        <v>1</v>
      </c>
      <c r="N82" s="19">
        <v>1</v>
      </c>
      <c r="O82" s="47">
        <v>1</v>
      </c>
      <c r="P82" s="28">
        <f t="shared" si="28"/>
        <v>7600</v>
      </c>
      <c r="Q82" s="54">
        <f t="shared" si="27"/>
        <v>4722.3</v>
      </c>
      <c r="R82" s="114"/>
      <c r="S82" s="205" t="s">
        <v>1007</v>
      </c>
      <c r="T82" s="22" t="s">
        <v>1815</v>
      </c>
    </row>
    <row r="83" spans="1:20" s="117" customFormat="1" ht="39" customHeight="1">
      <c r="A83" s="69"/>
      <c r="B83" s="19" t="s">
        <v>1008</v>
      </c>
      <c r="C83" s="19" t="s">
        <v>1008</v>
      </c>
      <c r="D83" s="19" t="s">
        <v>1008</v>
      </c>
      <c r="E83" s="23"/>
      <c r="F83" s="19" t="s">
        <v>1005</v>
      </c>
      <c r="G83" s="19" t="s">
        <v>1005</v>
      </c>
      <c r="H83" s="19" t="s">
        <v>1796</v>
      </c>
      <c r="I83" s="47"/>
      <c r="J83" s="93"/>
      <c r="K83" s="69">
        <v>626.04</v>
      </c>
      <c r="L83" s="19"/>
      <c r="M83" s="47">
        <v>1</v>
      </c>
      <c r="N83" s="19"/>
      <c r="O83" s="47">
        <v>1</v>
      </c>
      <c r="P83" s="28"/>
      <c r="Q83" s="54">
        <f t="shared" si="27"/>
        <v>626.04</v>
      </c>
      <c r="R83" s="114"/>
      <c r="S83" s="216"/>
      <c r="T83" s="22" t="s">
        <v>1817</v>
      </c>
    </row>
    <row r="84" spans="1:20" s="117" customFormat="1" ht="15">
      <c r="A84" s="69">
        <v>25</v>
      </c>
      <c r="B84" s="19" t="s">
        <v>991</v>
      </c>
      <c r="C84" s="19" t="s">
        <v>991</v>
      </c>
      <c r="D84" s="19" t="s">
        <v>991</v>
      </c>
      <c r="E84" s="23"/>
      <c r="F84" s="19" t="s">
        <v>992</v>
      </c>
      <c r="G84" s="19" t="s">
        <v>992</v>
      </c>
      <c r="H84" s="19" t="s">
        <v>1794</v>
      </c>
      <c r="I84" s="47" t="s">
        <v>969</v>
      </c>
      <c r="J84" s="93">
        <v>298</v>
      </c>
      <c r="K84" s="69">
        <v>298</v>
      </c>
      <c r="L84" s="19">
        <v>100</v>
      </c>
      <c r="M84" s="47">
        <v>27</v>
      </c>
      <c r="N84" s="19">
        <v>1</v>
      </c>
      <c r="O84" s="47">
        <v>1</v>
      </c>
      <c r="P84" s="28">
        <f>(J84*L84*N84)</f>
        <v>29800</v>
      </c>
      <c r="Q84" s="54">
        <f>K84*M84*O84</f>
        <v>8046</v>
      </c>
      <c r="R84" s="114"/>
      <c r="S84" s="216"/>
      <c r="T84" s="22" t="s">
        <v>1813</v>
      </c>
    </row>
    <row r="85" spans="1:20" s="117" customFormat="1" ht="15">
      <c r="A85" s="69"/>
      <c r="B85" s="19" t="s">
        <v>991</v>
      </c>
      <c r="C85" s="19" t="s">
        <v>991</v>
      </c>
      <c r="D85" s="19" t="s">
        <v>991</v>
      </c>
      <c r="E85" s="23"/>
      <c r="F85" s="19" t="s">
        <v>992</v>
      </c>
      <c r="G85" s="19" t="s">
        <v>992</v>
      </c>
      <c r="H85" s="19" t="s">
        <v>1795</v>
      </c>
      <c r="I85" s="47" t="s">
        <v>969</v>
      </c>
      <c r="J85" s="93"/>
      <c r="K85" s="69">
        <v>268</v>
      </c>
      <c r="L85" s="19"/>
      <c r="M85" s="47">
        <v>50</v>
      </c>
      <c r="N85" s="19"/>
      <c r="O85" s="47">
        <v>1</v>
      </c>
      <c r="P85" s="28"/>
      <c r="Q85" s="54">
        <f>K85*M85*O85</f>
        <v>13400</v>
      </c>
      <c r="R85" s="114"/>
      <c r="S85" s="216"/>
      <c r="T85" s="22" t="s">
        <v>1814</v>
      </c>
    </row>
    <row r="86" spans="1:20" s="117" customFormat="1" ht="15">
      <c r="A86" s="69"/>
      <c r="B86" s="19" t="s">
        <v>1800</v>
      </c>
      <c r="C86" s="19" t="s">
        <v>1800</v>
      </c>
      <c r="D86" s="19" t="s">
        <v>1800</v>
      </c>
      <c r="E86" s="23"/>
      <c r="F86" s="19" t="s">
        <v>1800</v>
      </c>
      <c r="G86" s="19" t="s">
        <v>1800</v>
      </c>
      <c r="H86" s="19" t="s">
        <v>1800</v>
      </c>
      <c r="I86" s="47" t="s">
        <v>949</v>
      </c>
      <c r="J86" s="93"/>
      <c r="K86" s="69">
        <v>31.45</v>
      </c>
      <c r="L86" s="19"/>
      <c r="M86" s="47">
        <v>80</v>
      </c>
      <c r="N86" s="19"/>
      <c r="O86" s="47">
        <v>1</v>
      </c>
      <c r="P86" s="28"/>
      <c r="Q86" s="54">
        <f>K86*M86*O86</f>
        <v>2516</v>
      </c>
      <c r="R86" s="114"/>
      <c r="S86" s="216"/>
      <c r="T86" s="22" t="s">
        <v>1818</v>
      </c>
    </row>
    <row r="87" spans="1:20" s="117" customFormat="1" ht="15">
      <c r="A87" s="69"/>
      <c r="B87" s="19" t="s">
        <v>1801</v>
      </c>
      <c r="C87" s="19" t="s">
        <v>1801</v>
      </c>
      <c r="D87" s="19" t="s">
        <v>1801</v>
      </c>
      <c r="E87" s="23"/>
      <c r="F87" s="19" t="s">
        <v>1801</v>
      </c>
      <c r="G87" s="19" t="s">
        <v>1801</v>
      </c>
      <c r="H87" s="19" t="s">
        <v>1801</v>
      </c>
      <c r="I87" s="47" t="s">
        <v>969</v>
      </c>
      <c r="J87" s="93"/>
      <c r="K87" s="69">
        <v>71800</v>
      </c>
      <c r="L87" s="19"/>
      <c r="M87" s="47">
        <v>1</v>
      </c>
      <c r="N87" s="19"/>
      <c r="O87" s="47">
        <v>1</v>
      </c>
      <c r="P87" s="28"/>
      <c r="Q87" s="54">
        <f>K87*M87*O87</f>
        <v>71800</v>
      </c>
      <c r="R87" s="114"/>
      <c r="S87" s="216"/>
      <c r="T87" s="22" t="s">
        <v>1819</v>
      </c>
    </row>
    <row r="88" spans="1:20" s="117" customFormat="1" ht="27" customHeight="1">
      <c r="A88" s="69">
        <v>26</v>
      </c>
      <c r="B88" s="22" t="s">
        <v>1009</v>
      </c>
      <c r="C88" s="22" t="s">
        <v>1009</v>
      </c>
      <c r="D88" s="22" t="s">
        <v>1009</v>
      </c>
      <c r="E88" s="32"/>
      <c r="F88" s="22" t="s">
        <v>1009</v>
      </c>
      <c r="G88" s="22" t="s">
        <v>1009</v>
      </c>
      <c r="H88" s="22" t="s">
        <v>1010</v>
      </c>
      <c r="I88" s="69" t="s">
        <v>969</v>
      </c>
      <c r="J88" s="197">
        <v>3050</v>
      </c>
      <c r="K88" s="69">
        <v>6866</v>
      </c>
      <c r="L88" s="22">
        <v>1</v>
      </c>
      <c r="M88" s="69">
        <v>1</v>
      </c>
      <c r="N88" s="22">
        <v>1</v>
      </c>
      <c r="O88" s="69">
        <v>1</v>
      </c>
      <c r="P88" s="197">
        <f>(J88*L88*N88)</f>
        <v>3050</v>
      </c>
      <c r="Q88" s="54">
        <f t="shared" ref="Q88:Q94" si="33">K88*M88*O88</f>
        <v>6866</v>
      </c>
      <c r="R88" s="69"/>
      <c r="S88" s="218"/>
      <c r="T88" s="22" t="s">
        <v>1820</v>
      </c>
    </row>
    <row r="89" spans="1:20" s="117" customFormat="1" ht="27" customHeight="1">
      <c r="A89" s="69">
        <v>27</v>
      </c>
      <c r="B89" s="22" t="s">
        <v>1009</v>
      </c>
      <c r="C89" s="22" t="s">
        <v>1009</v>
      </c>
      <c r="D89" s="22" t="s">
        <v>1009</v>
      </c>
      <c r="E89" s="32"/>
      <c r="F89" s="22" t="s">
        <v>1009</v>
      </c>
      <c r="G89" s="22" t="s">
        <v>1009</v>
      </c>
      <c r="H89" s="22" t="s">
        <v>1011</v>
      </c>
      <c r="I89" s="69" t="s">
        <v>969</v>
      </c>
      <c r="J89" s="197">
        <v>1960</v>
      </c>
      <c r="K89" s="69"/>
      <c r="L89" s="22">
        <v>7</v>
      </c>
      <c r="M89" s="69"/>
      <c r="N89" s="22">
        <v>1</v>
      </c>
      <c r="O89" s="69"/>
      <c r="P89" s="197">
        <f>(J89*L89*N89)</f>
        <v>13720</v>
      </c>
      <c r="Q89" s="54">
        <f>K89*M89*O89</f>
        <v>0</v>
      </c>
      <c r="R89" s="69"/>
      <c r="S89" s="218"/>
      <c r="T89" s="56"/>
    </row>
    <row r="90" spans="1:20" s="117" customFormat="1" ht="27" customHeight="1">
      <c r="A90" s="69"/>
      <c r="B90" s="22" t="s">
        <v>1787</v>
      </c>
      <c r="C90" s="22" t="s">
        <v>1787</v>
      </c>
      <c r="D90" s="22" t="s">
        <v>1787</v>
      </c>
      <c r="E90" s="32"/>
      <c r="F90" s="22" t="s">
        <v>1787</v>
      </c>
      <c r="G90" s="22" t="s">
        <v>1787</v>
      </c>
      <c r="H90" s="22" t="s">
        <v>1787</v>
      </c>
      <c r="I90" s="69" t="s">
        <v>969</v>
      </c>
      <c r="J90" s="197"/>
      <c r="K90" s="69">
        <v>30</v>
      </c>
      <c r="L90" s="22"/>
      <c r="M90" s="69">
        <v>7</v>
      </c>
      <c r="N90" s="22"/>
      <c r="O90" s="69">
        <v>1</v>
      </c>
      <c r="P90" s="197"/>
      <c r="Q90" s="54">
        <f t="shared" si="33"/>
        <v>210</v>
      </c>
      <c r="R90" s="69"/>
      <c r="S90" s="218"/>
      <c r="T90" s="22" t="s">
        <v>1810</v>
      </c>
    </row>
    <row r="91" spans="1:20" s="117" customFormat="1" ht="27" customHeight="1">
      <c r="A91" s="69"/>
      <c r="B91" s="22" t="s">
        <v>1797</v>
      </c>
      <c r="C91" s="22" t="s">
        <v>1797</v>
      </c>
      <c r="D91" s="22" t="s">
        <v>1797</v>
      </c>
      <c r="E91" s="32"/>
      <c r="F91" s="22" t="s">
        <v>1797</v>
      </c>
      <c r="G91" s="22" t="s">
        <v>1797</v>
      </c>
      <c r="H91" s="22" t="s">
        <v>1797</v>
      </c>
      <c r="I91" s="69" t="s">
        <v>949</v>
      </c>
      <c r="J91" s="197"/>
      <c r="K91" s="69">
        <v>105</v>
      </c>
      <c r="L91" s="22"/>
      <c r="M91" s="69">
        <v>1</v>
      </c>
      <c r="N91" s="22"/>
      <c r="O91" s="69">
        <v>1</v>
      </c>
      <c r="P91" s="197"/>
      <c r="Q91" s="54">
        <f t="shared" si="33"/>
        <v>105</v>
      </c>
      <c r="R91" s="69"/>
      <c r="S91" s="218"/>
      <c r="T91" s="22" t="s">
        <v>1822</v>
      </c>
    </row>
    <row r="92" spans="1:20" s="117" customFormat="1" ht="27" customHeight="1">
      <c r="A92" s="69"/>
      <c r="B92" s="22" t="s">
        <v>1823</v>
      </c>
      <c r="C92" s="22" t="s">
        <v>1823</v>
      </c>
      <c r="D92" s="22" t="s">
        <v>1823</v>
      </c>
      <c r="E92" s="32"/>
      <c r="F92" s="22" t="s">
        <v>1823</v>
      </c>
      <c r="G92" s="22" t="s">
        <v>1823</v>
      </c>
      <c r="H92" s="22" t="s">
        <v>1823</v>
      </c>
      <c r="I92" s="69" t="s">
        <v>1824</v>
      </c>
      <c r="J92" s="197"/>
      <c r="K92" s="69">
        <v>26.5</v>
      </c>
      <c r="L92" s="22"/>
      <c r="M92" s="69">
        <v>360</v>
      </c>
      <c r="N92" s="22"/>
      <c r="O92" s="69">
        <v>1</v>
      </c>
      <c r="P92" s="197"/>
      <c r="Q92" s="54">
        <f t="shared" si="33"/>
        <v>9540</v>
      </c>
      <c r="R92" s="69"/>
      <c r="S92" s="218"/>
      <c r="T92" s="22" t="s">
        <v>1825</v>
      </c>
    </row>
    <row r="93" spans="1:20" s="117" customFormat="1" ht="27" customHeight="1">
      <c r="A93" s="69"/>
      <c r="B93" s="22" t="s">
        <v>1826</v>
      </c>
      <c r="C93" s="22" t="s">
        <v>1826</v>
      </c>
      <c r="D93" s="22" t="s">
        <v>1826</v>
      </c>
      <c r="E93" s="32"/>
      <c r="F93" s="22" t="s">
        <v>1826</v>
      </c>
      <c r="G93" s="22" t="s">
        <v>1826</v>
      </c>
      <c r="H93" s="22" t="s">
        <v>1826</v>
      </c>
      <c r="I93" s="69" t="s">
        <v>953</v>
      </c>
      <c r="J93" s="197"/>
      <c r="K93" s="69">
        <f>51.66+46</f>
        <v>97.66</v>
      </c>
      <c r="L93" s="22"/>
      <c r="M93" s="69">
        <v>1</v>
      </c>
      <c r="N93" s="22"/>
      <c r="O93" s="69">
        <v>1</v>
      </c>
      <c r="P93" s="197"/>
      <c r="Q93" s="54">
        <f t="shared" si="33"/>
        <v>97.66</v>
      </c>
      <c r="R93" s="69"/>
      <c r="S93" s="218"/>
      <c r="T93" s="22" t="s">
        <v>1827</v>
      </c>
    </row>
    <row r="94" spans="1:20" s="117" customFormat="1" ht="27" customHeight="1">
      <c r="A94" s="69"/>
      <c r="B94" s="22" t="s">
        <v>1776</v>
      </c>
      <c r="C94" s="22" t="s">
        <v>1776</v>
      </c>
      <c r="D94" s="22" t="s">
        <v>1776</v>
      </c>
      <c r="E94" s="32"/>
      <c r="F94" s="22" t="s">
        <v>1776</v>
      </c>
      <c r="G94" s="22" t="s">
        <v>1776</v>
      </c>
      <c r="H94" s="22" t="s">
        <v>1776</v>
      </c>
      <c r="I94" s="69" t="s">
        <v>953</v>
      </c>
      <c r="J94" s="197"/>
      <c r="K94" s="69">
        <v>3375</v>
      </c>
      <c r="L94" s="22"/>
      <c r="M94" s="69">
        <v>1</v>
      </c>
      <c r="N94" s="22"/>
      <c r="O94" s="69">
        <v>1</v>
      </c>
      <c r="P94" s="197"/>
      <c r="Q94" s="97">
        <f t="shared" si="33"/>
        <v>3375</v>
      </c>
      <c r="R94" s="69"/>
      <c r="S94" s="218"/>
      <c r="T94" s="22" t="s">
        <v>1821</v>
      </c>
    </row>
    <row r="95" spans="1:20">
      <c r="A95" s="166" t="s">
        <v>77</v>
      </c>
      <c r="B95" s="166"/>
      <c r="C95" s="166"/>
      <c r="D95" s="166"/>
      <c r="E95" s="166"/>
      <c r="F95" s="166"/>
      <c r="G95" s="166"/>
      <c r="H95" s="166"/>
      <c r="I95" s="166"/>
      <c r="J95" s="167"/>
      <c r="K95" s="166"/>
      <c r="L95" s="166"/>
      <c r="M95" s="166"/>
      <c r="N95" s="166"/>
      <c r="O95" s="44"/>
      <c r="P95" s="201">
        <f>SUM(P52:P89)</f>
        <v>1108010</v>
      </c>
      <c r="Q95" s="101">
        <f>SUM(Q52:QQ94)</f>
        <v>795364.00000000012</v>
      </c>
      <c r="R95" s="36">
        <f t="shared" ref="R95" si="34">Q95-P95</f>
        <v>-312645.99999999988</v>
      </c>
      <c r="S95" s="217"/>
      <c r="T95" s="33"/>
    </row>
    <row r="96" spans="1:20" ht="21">
      <c r="A96" s="149" t="s">
        <v>83</v>
      </c>
      <c r="B96" s="150"/>
      <c r="C96" s="150"/>
      <c r="D96" s="150"/>
      <c r="E96" s="150"/>
      <c r="F96" s="150"/>
      <c r="G96" s="150"/>
      <c r="H96" s="150"/>
      <c r="I96" s="150"/>
      <c r="J96" s="151"/>
      <c r="K96" s="150"/>
      <c r="L96" s="150"/>
      <c r="M96" s="150"/>
      <c r="N96" s="150"/>
      <c r="O96" s="150"/>
      <c r="P96" s="151"/>
      <c r="Q96" s="150"/>
      <c r="R96" s="152"/>
      <c r="S96" s="152"/>
      <c r="T96" s="152"/>
    </row>
    <row r="97" spans="1:20" ht="15">
      <c r="A97" s="10" t="s">
        <v>29</v>
      </c>
      <c r="B97" s="10" t="s">
        <v>30</v>
      </c>
      <c r="C97" s="10" t="s">
        <v>31</v>
      </c>
      <c r="D97" s="10" t="s">
        <v>32</v>
      </c>
      <c r="E97" s="21" t="s">
        <v>33</v>
      </c>
      <c r="F97" s="10" t="s">
        <v>34</v>
      </c>
      <c r="G97" s="10" t="s">
        <v>35</v>
      </c>
      <c r="H97" s="10" t="s">
        <v>36</v>
      </c>
      <c r="I97" s="10" t="s">
        <v>37</v>
      </c>
      <c r="J97" s="24" t="s">
        <v>38</v>
      </c>
      <c r="K97" s="25" t="s">
        <v>39</v>
      </c>
      <c r="L97" s="10" t="s">
        <v>40</v>
      </c>
      <c r="M97" s="25" t="s">
        <v>41</v>
      </c>
      <c r="N97" s="10" t="s">
        <v>42</v>
      </c>
      <c r="O97" s="25" t="s">
        <v>43</v>
      </c>
      <c r="P97" s="24" t="s">
        <v>44</v>
      </c>
      <c r="Q97" s="25" t="s">
        <v>45</v>
      </c>
      <c r="R97" s="34" t="s">
        <v>46</v>
      </c>
      <c r="S97" s="211" t="s">
        <v>47</v>
      </c>
      <c r="T97" s="42" t="s">
        <v>48</v>
      </c>
    </row>
    <row r="98" spans="1:20">
      <c r="A98" s="153" t="s">
        <v>79</v>
      </c>
      <c r="B98" s="154"/>
      <c r="C98" s="154"/>
      <c r="D98" s="154"/>
      <c r="E98" s="154"/>
      <c r="F98" s="154"/>
      <c r="G98" s="154"/>
      <c r="H98" s="154"/>
      <c r="I98" s="154"/>
      <c r="J98" s="155"/>
      <c r="K98" s="154"/>
      <c r="L98" s="154"/>
      <c r="M98" s="154"/>
      <c r="N98" s="154"/>
      <c r="O98" s="154"/>
      <c r="P98" s="156"/>
      <c r="Q98" s="154"/>
      <c r="R98" s="157"/>
      <c r="S98" s="157"/>
      <c r="T98" s="158"/>
    </row>
    <row r="99" spans="1:20" s="3" customFormat="1" ht="15">
      <c r="A99" s="22">
        <v>1</v>
      </c>
      <c r="B99" s="19" t="s">
        <v>965</v>
      </c>
      <c r="C99" s="19" t="s">
        <v>965</v>
      </c>
      <c r="D99" s="19" t="s">
        <v>965</v>
      </c>
      <c r="E99" s="99"/>
      <c r="F99" s="19" t="s">
        <v>965</v>
      </c>
      <c r="G99" s="19" t="s">
        <v>965</v>
      </c>
      <c r="H99" s="19" t="s">
        <v>965</v>
      </c>
      <c r="I99" s="95" t="s">
        <v>953</v>
      </c>
      <c r="J99" s="98">
        <v>180</v>
      </c>
      <c r="K99" s="22"/>
      <c r="L99" s="19">
        <v>2</v>
      </c>
      <c r="M99" s="19"/>
      <c r="N99" s="19">
        <v>1</v>
      </c>
      <c r="P99" s="31">
        <f t="shared" ref="P99:P100" si="35">N99*L99*J99</f>
        <v>360</v>
      </c>
      <c r="Q99" s="41">
        <f>K99*M99*O100</f>
        <v>0</v>
      </c>
      <c r="R99" s="43">
        <f t="shared" ref="R99:R101" si="36">Q99-P99</f>
        <v>-360</v>
      </c>
      <c r="S99" s="206"/>
      <c r="T99" s="32"/>
    </row>
    <row r="100" spans="1:20" s="3" customFormat="1" ht="15">
      <c r="A100" s="22">
        <v>2</v>
      </c>
      <c r="B100" s="100" t="s">
        <v>966</v>
      </c>
      <c r="C100" s="100" t="s">
        <v>966</v>
      </c>
      <c r="D100" s="100" t="s">
        <v>966</v>
      </c>
      <c r="E100" s="99"/>
      <c r="F100" s="19" t="s">
        <v>966</v>
      </c>
      <c r="G100" s="19" t="s">
        <v>966</v>
      </c>
      <c r="H100" s="19" t="s">
        <v>1798</v>
      </c>
      <c r="I100" s="95" t="s">
        <v>953</v>
      </c>
      <c r="J100" s="98">
        <v>300</v>
      </c>
      <c r="K100" s="22">
        <v>1620.71</v>
      </c>
      <c r="L100" s="19">
        <v>2</v>
      </c>
      <c r="M100" s="19">
        <v>1</v>
      </c>
      <c r="N100" s="19">
        <v>1</v>
      </c>
      <c r="O100" s="19">
        <v>1</v>
      </c>
      <c r="P100" s="31">
        <f t="shared" si="35"/>
        <v>600</v>
      </c>
      <c r="Q100" s="41">
        <v>1700.01</v>
      </c>
      <c r="R100" s="43">
        <f t="shared" si="36"/>
        <v>1100.01</v>
      </c>
      <c r="S100" s="206" t="s">
        <v>1799</v>
      </c>
      <c r="T100" s="32" t="s">
        <v>1831</v>
      </c>
    </row>
    <row r="101" spans="1:20">
      <c r="A101" s="166" t="s">
        <v>77</v>
      </c>
      <c r="B101" s="166"/>
      <c r="C101" s="166"/>
      <c r="D101" s="166"/>
      <c r="E101" s="166"/>
      <c r="F101" s="166"/>
      <c r="G101" s="166"/>
      <c r="H101" s="166"/>
      <c r="I101" s="166"/>
      <c r="J101" s="167"/>
      <c r="K101" s="166"/>
      <c r="L101" s="166"/>
      <c r="M101" s="166"/>
      <c r="N101" s="166"/>
      <c r="O101" s="44"/>
      <c r="P101" s="201">
        <f>SUM(P99:P100)</f>
        <v>960</v>
      </c>
      <c r="Q101" s="94">
        <f>SUM(Q99:Q100)</f>
        <v>1700.01</v>
      </c>
      <c r="R101" s="36">
        <f t="shared" si="36"/>
        <v>740.01</v>
      </c>
      <c r="S101" s="213"/>
      <c r="T101" s="33"/>
    </row>
    <row r="102" spans="1:20" ht="21">
      <c r="A102" s="149" t="s">
        <v>84</v>
      </c>
      <c r="B102" s="150"/>
      <c r="C102" s="150"/>
      <c r="D102" s="150"/>
      <c r="E102" s="150"/>
      <c r="F102" s="150"/>
      <c r="G102" s="150"/>
      <c r="H102" s="150"/>
      <c r="I102" s="150"/>
      <c r="J102" s="151"/>
      <c r="K102" s="150"/>
      <c r="L102" s="150"/>
      <c r="M102" s="150"/>
      <c r="N102" s="150"/>
      <c r="O102" s="150"/>
      <c r="P102" s="151"/>
      <c r="Q102" s="150"/>
      <c r="R102" s="152"/>
      <c r="S102" s="152"/>
      <c r="T102" s="152"/>
    </row>
    <row r="103" spans="1:20" ht="15">
      <c r="A103" s="10" t="s">
        <v>29</v>
      </c>
      <c r="B103" s="10" t="s">
        <v>30</v>
      </c>
      <c r="C103" s="10" t="s">
        <v>31</v>
      </c>
      <c r="D103" s="10" t="s">
        <v>32</v>
      </c>
      <c r="E103" s="21" t="s">
        <v>33</v>
      </c>
      <c r="F103" s="10" t="s">
        <v>34</v>
      </c>
      <c r="G103" s="10" t="s">
        <v>35</v>
      </c>
      <c r="H103" s="10" t="s">
        <v>36</v>
      </c>
      <c r="I103" s="10" t="s">
        <v>37</v>
      </c>
      <c r="J103" s="24" t="s">
        <v>38</v>
      </c>
      <c r="K103" s="25" t="s">
        <v>39</v>
      </c>
      <c r="L103" s="10" t="s">
        <v>40</v>
      </c>
      <c r="M103" s="25" t="s">
        <v>41</v>
      </c>
      <c r="N103" s="10" t="s">
        <v>42</v>
      </c>
      <c r="O103" s="25" t="s">
        <v>43</v>
      </c>
      <c r="P103" s="24" t="s">
        <v>44</v>
      </c>
      <c r="Q103" s="25" t="s">
        <v>45</v>
      </c>
      <c r="R103" s="34" t="s">
        <v>46</v>
      </c>
      <c r="S103" s="211" t="s">
        <v>47</v>
      </c>
      <c r="T103" s="42" t="s">
        <v>48</v>
      </c>
    </row>
    <row r="104" spans="1:20">
      <c r="A104" s="9">
        <v>1</v>
      </c>
      <c r="B104" s="33"/>
      <c r="C104" s="33"/>
      <c r="D104" s="12"/>
      <c r="E104" s="46"/>
      <c r="F104" s="12"/>
      <c r="G104" s="12"/>
      <c r="H104" s="12"/>
      <c r="I104" s="12"/>
      <c r="J104" s="28"/>
      <c r="K104" s="12"/>
      <c r="L104" s="19"/>
      <c r="M104" s="12"/>
      <c r="N104" s="19"/>
      <c r="O104" s="12"/>
      <c r="P104" s="31">
        <f t="shared" ref="P104:P105" si="37">N104*L104*J104</f>
        <v>0</v>
      </c>
      <c r="Q104" s="41">
        <f t="shared" ref="Q104:Q105" si="38">K104*M104*O104</f>
        <v>0</v>
      </c>
      <c r="R104" s="36">
        <f t="shared" ref="R104:R106" si="39">Q104-P104</f>
        <v>0</v>
      </c>
      <c r="S104" s="213"/>
      <c r="T104" s="33"/>
    </row>
    <row r="105" spans="1:20">
      <c r="A105" s="9">
        <v>2</v>
      </c>
      <c r="B105" s="33"/>
      <c r="C105" s="33"/>
      <c r="D105" s="12"/>
      <c r="E105" s="46"/>
      <c r="F105" s="12"/>
      <c r="G105" s="47"/>
      <c r="H105" s="12"/>
      <c r="I105" s="12"/>
      <c r="J105" s="28"/>
      <c r="K105" s="12"/>
      <c r="L105" s="19"/>
      <c r="M105" s="12"/>
      <c r="N105" s="19"/>
      <c r="O105" s="12"/>
      <c r="P105" s="31">
        <f t="shared" si="37"/>
        <v>0</v>
      </c>
      <c r="Q105" s="41">
        <f t="shared" si="38"/>
        <v>0</v>
      </c>
      <c r="R105" s="36">
        <f t="shared" si="39"/>
        <v>0</v>
      </c>
      <c r="S105" s="218"/>
      <c r="T105" s="33"/>
    </row>
    <row r="106" spans="1:20">
      <c r="A106" s="166" t="s">
        <v>77</v>
      </c>
      <c r="B106" s="166"/>
      <c r="C106" s="166"/>
      <c r="D106" s="166"/>
      <c r="E106" s="166"/>
      <c r="F106" s="166"/>
      <c r="G106" s="166"/>
      <c r="H106" s="166"/>
      <c r="I106" s="166"/>
      <c r="J106" s="167"/>
      <c r="K106" s="166"/>
      <c r="L106" s="166"/>
      <c r="M106" s="166"/>
      <c r="N106" s="166"/>
      <c r="O106" s="44"/>
      <c r="P106" s="201">
        <f>SUM(P104:P105)</f>
        <v>0</v>
      </c>
      <c r="Q106" s="55">
        <f>SUM(Q104:Q105)</f>
        <v>0</v>
      </c>
      <c r="R106" s="36">
        <f t="shared" si="39"/>
        <v>0</v>
      </c>
      <c r="S106" s="213"/>
      <c r="T106" s="33"/>
    </row>
    <row r="107" spans="1:20" ht="21">
      <c r="A107" s="149" t="s">
        <v>85</v>
      </c>
      <c r="B107" s="150"/>
      <c r="C107" s="150"/>
      <c r="D107" s="150"/>
      <c r="E107" s="150"/>
      <c r="F107" s="150"/>
      <c r="G107" s="150"/>
      <c r="H107" s="150"/>
      <c r="I107" s="150"/>
      <c r="J107" s="151"/>
      <c r="K107" s="150"/>
      <c r="L107" s="150"/>
      <c r="M107" s="150"/>
      <c r="N107" s="150"/>
      <c r="O107" s="150"/>
      <c r="P107" s="151"/>
      <c r="Q107" s="150"/>
      <c r="R107" s="152"/>
      <c r="S107" s="152"/>
      <c r="T107" s="152"/>
    </row>
    <row r="108" spans="1:20" s="2" customFormat="1" ht="15">
      <c r="A108" s="48" t="s">
        <v>29</v>
      </c>
      <c r="B108" s="48" t="s">
        <v>30</v>
      </c>
      <c r="C108" s="48" t="s">
        <v>31</v>
      </c>
      <c r="D108" s="48" t="s">
        <v>86</v>
      </c>
      <c r="E108" s="21" t="s">
        <v>33</v>
      </c>
      <c r="F108" s="48" t="s">
        <v>87</v>
      </c>
      <c r="G108" s="48" t="s">
        <v>88</v>
      </c>
      <c r="H108" s="48" t="s">
        <v>36</v>
      </c>
      <c r="I108" s="10" t="s">
        <v>37</v>
      </c>
      <c r="J108" s="24" t="s">
        <v>38</v>
      </c>
      <c r="K108" s="25" t="s">
        <v>39</v>
      </c>
      <c r="L108" s="10" t="s">
        <v>40</v>
      </c>
      <c r="M108" s="25" t="s">
        <v>41</v>
      </c>
      <c r="N108" s="10" t="s">
        <v>42</v>
      </c>
      <c r="O108" s="25" t="s">
        <v>43</v>
      </c>
      <c r="P108" s="24" t="s">
        <v>44</v>
      </c>
      <c r="Q108" s="25" t="s">
        <v>45</v>
      </c>
      <c r="R108" s="34" t="s">
        <v>46</v>
      </c>
      <c r="S108" s="211" t="s">
        <v>47</v>
      </c>
      <c r="T108" s="42" t="s">
        <v>48</v>
      </c>
    </row>
    <row r="109" spans="1:20">
      <c r="A109" s="153" t="s">
        <v>89</v>
      </c>
      <c r="B109" s="154"/>
      <c r="C109" s="154"/>
      <c r="D109" s="154"/>
      <c r="E109" s="154"/>
      <c r="F109" s="154"/>
      <c r="G109" s="154"/>
      <c r="H109" s="154"/>
      <c r="I109" s="154"/>
      <c r="J109" s="155"/>
      <c r="K109" s="154"/>
      <c r="L109" s="154"/>
      <c r="M109" s="154"/>
      <c r="N109" s="154"/>
      <c r="O109" s="154"/>
      <c r="P109" s="156"/>
      <c r="Q109" s="154"/>
      <c r="R109" s="57"/>
      <c r="S109" s="219"/>
      <c r="T109" s="58"/>
    </row>
    <row r="110" spans="1:20" ht="15">
      <c r="A110" s="9">
        <v>1</v>
      </c>
      <c r="B110" s="12"/>
      <c r="C110" s="33"/>
      <c r="D110" s="9" t="s">
        <v>90</v>
      </c>
      <c r="E110" s="46"/>
      <c r="F110" s="12"/>
      <c r="G110" s="12"/>
      <c r="H110" s="12" t="s">
        <v>91</v>
      </c>
      <c r="I110" s="12"/>
      <c r="J110" s="28"/>
      <c r="K110" s="12"/>
      <c r="L110" s="19"/>
      <c r="M110" s="12"/>
      <c r="N110" s="19"/>
      <c r="O110" s="12"/>
      <c r="P110" s="31">
        <f t="shared" ref="P110:P111" si="40">N110*L110*J110</f>
        <v>0</v>
      </c>
      <c r="Q110" s="41">
        <f t="shared" ref="Q110:Q111" si="41">K110*M110*O110</f>
        <v>0</v>
      </c>
      <c r="R110" s="36">
        <f t="shared" ref="R110:R112" si="42">Q110-P110</f>
        <v>0</v>
      </c>
      <c r="S110" s="213"/>
      <c r="T110" s="33"/>
    </row>
    <row r="111" spans="1:20">
      <c r="A111" s="9">
        <v>2</v>
      </c>
      <c r="B111" s="12"/>
      <c r="C111" s="33"/>
      <c r="D111" s="9"/>
      <c r="E111" s="46"/>
      <c r="F111" s="12"/>
      <c r="G111" s="12"/>
      <c r="H111" s="12"/>
      <c r="I111" s="12"/>
      <c r="J111" s="28"/>
      <c r="K111" s="12"/>
      <c r="L111" s="19"/>
      <c r="M111" s="12"/>
      <c r="N111" s="19"/>
      <c r="O111" s="12"/>
      <c r="P111" s="31">
        <f t="shared" si="40"/>
        <v>0</v>
      </c>
      <c r="Q111" s="41">
        <f t="shared" si="41"/>
        <v>0</v>
      </c>
      <c r="R111" s="36">
        <f t="shared" si="42"/>
        <v>0</v>
      </c>
      <c r="S111" s="213"/>
      <c r="T111" s="33"/>
    </row>
    <row r="112" spans="1:20">
      <c r="A112" s="166" t="s">
        <v>77</v>
      </c>
      <c r="B112" s="166"/>
      <c r="C112" s="166"/>
      <c r="D112" s="166"/>
      <c r="E112" s="166"/>
      <c r="F112" s="166"/>
      <c r="G112" s="166"/>
      <c r="H112" s="166"/>
      <c r="I112" s="166"/>
      <c r="J112" s="167"/>
      <c r="K112" s="166"/>
      <c r="L112" s="166"/>
      <c r="M112" s="166"/>
      <c r="N112" s="166"/>
      <c r="O112" s="44"/>
      <c r="P112" s="201">
        <f>SUM(P110:P111)</f>
        <v>0</v>
      </c>
      <c r="Q112" s="55">
        <f>SUM(Q110:Q111)</f>
        <v>0</v>
      </c>
      <c r="R112" s="36">
        <f t="shared" si="42"/>
        <v>0</v>
      </c>
      <c r="S112" s="213"/>
      <c r="T112" s="33"/>
    </row>
    <row r="113" spans="1:20" ht="21">
      <c r="A113" s="149" t="s">
        <v>92</v>
      </c>
      <c r="B113" s="150"/>
      <c r="C113" s="150"/>
      <c r="D113" s="150"/>
      <c r="E113" s="150"/>
      <c r="F113" s="150"/>
      <c r="G113" s="150"/>
      <c r="H113" s="150"/>
      <c r="I113" s="150"/>
      <c r="J113" s="151"/>
      <c r="K113" s="150"/>
      <c r="L113" s="150"/>
      <c r="M113" s="150"/>
      <c r="N113" s="150"/>
      <c r="O113" s="150"/>
      <c r="P113" s="151"/>
      <c r="Q113" s="150"/>
      <c r="R113" s="152"/>
      <c r="S113" s="152"/>
      <c r="T113" s="152"/>
    </row>
    <row r="114" spans="1:20" ht="15">
      <c r="A114" s="10" t="s">
        <v>29</v>
      </c>
      <c r="B114" s="10" t="s">
        <v>30</v>
      </c>
      <c r="C114" s="10" t="s">
        <v>31</v>
      </c>
      <c r="D114" s="10" t="s">
        <v>32</v>
      </c>
      <c r="E114" s="21" t="s">
        <v>33</v>
      </c>
      <c r="F114" s="10" t="s">
        <v>34</v>
      </c>
      <c r="G114" s="10" t="s">
        <v>35</v>
      </c>
      <c r="H114" s="10" t="s">
        <v>36</v>
      </c>
      <c r="I114" s="10" t="s">
        <v>37</v>
      </c>
      <c r="J114" s="24" t="s">
        <v>38</v>
      </c>
      <c r="K114" s="25" t="s">
        <v>39</v>
      </c>
      <c r="L114" s="10" t="s">
        <v>40</v>
      </c>
      <c r="M114" s="25" t="s">
        <v>41</v>
      </c>
      <c r="N114" s="10" t="s">
        <v>42</v>
      </c>
      <c r="O114" s="25" t="s">
        <v>43</v>
      </c>
      <c r="P114" s="24" t="s">
        <v>44</v>
      </c>
      <c r="Q114" s="25" t="s">
        <v>45</v>
      </c>
      <c r="R114" s="34" t="s">
        <v>46</v>
      </c>
      <c r="S114" s="211" t="s">
        <v>47</v>
      </c>
      <c r="T114" s="42" t="s">
        <v>48</v>
      </c>
    </row>
    <row r="115" spans="1:20">
      <c r="A115" s="153" t="s">
        <v>93</v>
      </c>
      <c r="B115" s="154"/>
      <c r="C115" s="154"/>
      <c r="D115" s="154"/>
      <c r="E115" s="154"/>
      <c r="F115" s="154"/>
      <c r="G115" s="154"/>
      <c r="H115" s="154"/>
      <c r="I115" s="154"/>
      <c r="J115" s="155"/>
      <c r="K115" s="154"/>
      <c r="L115" s="154"/>
      <c r="M115" s="154"/>
      <c r="N115" s="154"/>
      <c r="O115" s="154"/>
      <c r="P115" s="156"/>
      <c r="Q115" s="154"/>
      <c r="R115" s="57"/>
      <c r="S115" s="219"/>
      <c r="T115" s="58"/>
    </row>
    <row r="116" spans="1:20" ht="15">
      <c r="A116" s="9">
        <v>1</v>
      </c>
      <c r="B116" s="12" t="s">
        <v>1016</v>
      </c>
      <c r="C116" s="12" t="s">
        <v>1016</v>
      </c>
      <c r="D116" s="12" t="s">
        <v>1016</v>
      </c>
      <c r="E116" s="49"/>
      <c r="F116" s="12" t="s">
        <v>1016</v>
      </c>
      <c r="G116" s="12" t="s">
        <v>1016</v>
      </c>
      <c r="H116" s="12" t="s">
        <v>1017</v>
      </c>
      <c r="I116" s="12" t="s">
        <v>949</v>
      </c>
      <c r="J116" s="28">
        <v>73000</v>
      </c>
      <c r="K116" s="12">
        <v>92500</v>
      </c>
      <c r="L116" s="19">
        <v>1</v>
      </c>
      <c r="M116" s="12">
        <v>1</v>
      </c>
      <c r="N116" s="19">
        <v>1</v>
      </c>
      <c r="O116" s="12">
        <v>1</v>
      </c>
      <c r="P116" s="31">
        <f t="shared" ref="P116:P117" si="43">N116*L116*J116</f>
        <v>73000</v>
      </c>
      <c r="Q116" s="41">
        <f t="shared" ref="Q116:Q117" si="44">K116*M116*O116</f>
        <v>92500</v>
      </c>
      <c r="R116" s="36">
        <f t="shared" ref="R116:R118" si="45">Q116-P116</f>
        <v>19500</v>
      </c>
      <c r="S116" s="218" t="s">
        <v>1018</v>
      </c>
      <c r="T116" s="9" t="s">
        <v>1830</v>
      </c>
    </row>
    <row r="117" spans="1:20">
      <c r="A117" s="9">
        <v>2</v>
      </c>
      <c r="B117" s="12"/>
      <c r="C117" s="45"/>
      <c r="D117" s="12"/>
      <c r="E117" s="49"/>
      <c r="F117" s="12"/>
      <c r="G117" s="12"/>
      <c r="H117" s="12"/>
      <c r="I117" s="12"/>
      <c r="J117" s="28"/>
      <c r="K117" s="12"/>
      <c r="L117" s="19"/>
      <c r="M117" s="12"/>
      <c r="N117" s="19"/>
      <c r="O117" s="12"/>
      <c r="P117" s="31">
        <f t="shared" si="43"/>
        <v>0</v>
      </c>
      <c r="Q117" s="41">
        <f t="shared" si="44"/>
        <v>0</v>
      </c>
      <c r="R117" s="36">
        <f t="shared" si="45"/>
        <v>0</v>
      </c>
      <c r="S117" s="218"/>
      <c r="T117" s="33"/>
    </row>
    <row r="118" spans="1:20">
      <c r="A118" s="166" t="s">
        <v>77</v>
      </c>
      <c r="B118" s="166"/>
      <c r="C118" s="166"/>
      <c r="D118" s="166"/>
      <c r="E118" s="166"/>
      <c r="F118" s="166"/>
      <c r="G118" s="166"/>
      <c r="H118" s="166"/>
      <c r="I118" s="166"/>
      <c r="J118" s="167"/>
      <c r="K118" s="166"/>
      <c r="L118" s="166"/>
      <c r="M118" s="166"/>
      <c r="N118" s="166"/>
      <c r="O118" s="20"/>
      <c r="P118" s="201">
        <f>SUM(P116:P117)</f>
        <v>73000</v>
      </c>
      <c r="Q118" s="55">
        <f>SUM(Q116:Q117)</f>
        <v>92500</v>
      </c>
      <c r="R118" s="36">
        <f t="shared" si="45"/>
        <v>19500</v>
      </c>
      <c r="S118" s="213"/>
      <c r="T118" s="33"/>
    </row>
    <row r="119" spans="1:20">
      <c r="A119" s="168" t="s">
        <v>94</v>
      </c>
      <c r="B119" s="168"/>
      <c r="C119" s="168"/>
      <c r="D119" s="168"/>
      <c r="E119" s="168"/>
      <c r="F119" s="168"/>
      <c r="G119" s="168"/>
      <c r="H119" s="168"/>
      <c r="I119" s="168"/>
      <c r="J119" s="169"/>
      <c r="K119" s="168"/>
      <c r="L119" s="168"/>
      <c r="M119" s="168"/>
      <c r="N119" s="168"/>
      <c r="O119" s="168"/>
      <c r="P119" s="202">
        <f>P48+P101+P106+P112+P118+P95</f>
        <v>1207987.3600000001</v>
      </c>
      <c r="Q119" s="59">
        <f>Q48+Q101+Q106+Q112+Q118+Q95</f>
        <v>918271.13000000012</v>
      </c>
      <c r="R119" s="60"/>
      <c r="S119" s="220"/>
      <c r="T119" s="61"/>
    </row>
    <row r="120" spans="1:20" s="5" customFormat="1" ht="17">
      <c r="A120" s="164" t="s">
        <v>95</v>
      </c>
      <c r="B120" s="164"/>
      <c r="C120" s="164"/>
      <c r="D120" s="164"/>
      <c r="E120" s="164"/>
      <c r="F120" s="164"/>
      <c r="G120" s="164"/>
      <c r="H120" s="164"/>
      <c r="I120" s="164"/>
      <c r="J120" s="165"/>
      <c r="K120" s="164"/>
      <c r="L120" s="164"/>
      <c r="M120" s="164"/>
      <c r="N120" s="164"/>
      <c r="O120" s="51">
        <v>0.05</v>
      </c>
      <c r="P120" s="28">
        <f>(P119)*O120</f>
        <v>60399.368000000009</v>
      </c>
      <c r="Q120" s="62">
        <f>(Q101+Q95+Q118)*O120</f>
        <v>44478.200500000006</v>
      </c>
      <c r="R120" s="63"/>
      <c r="S120" s="213"/>
      <c r="T120" s="64"/>
    </row>
    <row r="121" spans="1:20" s="5" customFormat="1" ht="17">
      <c r="A121" s="164" t="s">
        <v>96</v>
      </c>
      <c r="B121" s="164"/>
      <c r="C121" s="164"/>
      <c r="D121" s="164"/>
      <c r="E121" s="164"/>
      <c r="F121" s="164"/>
      <c r="G121" s="164"/>
      <c r="H121" s="164"/>
      <c r="I121" s="164"/>
      <c r="J121" s="165"/>
      <c r="K121" s="164"/>
      <c r="L121" s="164"/>
      <c r="M121" s="164"/>
      <c r="N121" s="164"/>
      <c r="O121" s="51">
        <v>0.1</v>
      </c>
      <c r="P121" s="28">
        <f>P48*O121</f>
        <v>2601.7360000000003</v>
      </c>
      <c r="Q121" s="62">
        <f>Q48*O121</f>
        <v>2870.7120000000004</v>
      </c>
      <c r="R121" s="63"/>
      <c r="S121" s="213"/>
      <c r="T121" s="64"/>
    </row>
    <row r="122" spans="1:20" ht="15">
      <c r="A122" s="170" t="s">
        <v>97</v>
      </c>
      <c r="B122" s="170"/>
      <c r="C122" s="170"/>
      <c r="D122" s="170"/>
      <c r="E122" s="170"/>
      <c r="F122" s="170"/>
      <c r="G122" s="50" t="s">
        <v>98</v>
      </c>
      <c r="H122" s="164" t="s">
        <v>99</v>
      </c>
      <c r="I122" s="164"/>
      <c r="J122" s="165"/>
      <c r="K122" s="164"/>
      <c r="L122" s="164"/>
      <c r="M122" s="164"/>
      <c r="N122" s="164"/>
      <c r="O122" s="51">
        <v>0.06</v>
      </c>
      <c r="P122" s="28">
        <f>(P119+P120+P121-P73-P75-P81-P79-P80)*O122</f>
        <v>51359.307840000009</v>
      </c>
      <c r="Q122" s="35">
        <f>SUM(Q119+Q120+Q121-Q75-Q73-Q76-Q77-Q79-Q80-Q81-Q74)*O122</f>
        <v>36733.982550000008</v>
      </c>
      <c r="R122" s="36"/>
      <c r="S122" s="213"/>
      <c r="T122" s="33"/>
    </row>
    <row r="123" spans="1:20">
      <c r="A123" s="174" t="s">
        <v>100</v>
      </c>
      <c r="B123" s="175"/>
      <c r="C123" s="175"/>
      <c r="D123" s="175"/>
      <c r="E123" s="175"/>
      <c r="F123" s="175"/>
      <c r="G123" s="175"/>
      <c r="H123" s="175"/>
      <c r="I123" s="175"/>
      <c r="J123" s="176"/>
      <c r="K123" s="175"/>
      <c r="L123" s="175"/>
      <c r="M123" s="175"/>
      <c r="N123" s="175"/>
      <c r="O123" s="177"/>
      <c r="P123" s="28">
        <f>SUM(P119:P122)</f>
        <v>1322347.7718400001</v>
      </c>
      <c r="Q123" s="35">
        <f>Q119+Q120+Q121+Q122</f>
        <v>1002354.0250500002</v>
      </c>
      <c r="R123" s="36"/>
      <c r="S123" s="213"/>
      <c r="T123" s="33"/>
    </row>
    <row r="124" spans="1:20">
      <c r="A124" s="178" t="s">
        <v>101</v>
      </c>
      <c r="B124" s="179"/>
      <c r="C124" s="179"/>
      <c r="D124" s="179"/>
      <c r="E124" s="179"/>
      <c r="F124" s="179"/>
      <c r="G124" s="179"/>
      <c r="H124" s="179"/>
      <c r="I124" s="179"/>
      <c r="J124" s="180"/>
      <c r="K124" s="179"/>
      <c r="L124" s="179"/>
      <c r="M124" s="179"/>
      <c r="N124" s="179"/>
      <c r="O124" s="181"/>
      <c r="P124" s="203"/>
      <c r="Q124" s="65"/>
      <c r="R124" s="65"/>
      <c r="S124" s="221"/>
      <c r="T124" s="65"/>
    </row>
    <row r="125" spans="1:20" ht="15" customHeight="1">
      <c r="A125" s="171" t="s">
        <v>55</v>
      </c>
      <c r="B125" s="172"/>
      <c r="C125" s="172"/>
      <c r="D125" s="172"/>
      <c r="E125" s="172"/>
      <c r="F125" s="172"/>
      <c r="G125" s="172"/>
      <c r="H125" s="172"/>
      <c r="I125" s="172"/>
      <c r="J125" s="173"/>
      <c r="K125" s="172"/>
      <c r="L125" s="172"/>
      <c r="M125" s="172"/>
      <c r="N125" s="52" t="s">
        <v>102</v>
      </c>
      <c r="O125" s="53" t="s">
        <v>103</v>
      </c>
      <c r="P125" s="204">
        <f>SUMIF(报价结算清单!$E$12:$E$1029,A125,报价结算清单!$P$12:$P$1029)/P119</f>
        <v>2.6241996439432939E-3</v>
      </c>
      <c r="Q125" s="66">
        <f>SUMIF(报价结算清单!$E$12:$E$1029,B125,报价结算清单!$Q$12:$Q$1029)/Q119</f>
        <v>0</v>
      </c>
      <c r="R125" s="36"/>
      <c r="S125" s="213"/>
      <c r="T125" s="33"/>
    </row>
    <row r="126" spans="1:20" ht="15" customHeight="1">
      <c r="A126" s="171" t="s">
        <v>104</v>
      </c>
      <c r="B126" s="172"/>
      <c r="C126" s="172"/>
      <c r="D126" s="172"/>
      <c r="E126" s="172"/>
      <c r="F126" s="172"/>
      <c r="G126" s="172"/>
      <c r="H126" s="172"/>
      <c r="I126" s="172"/>
      <c r="J126" s="173"/>
      <c r="K126" s="172"/>
      <c r="L126" s="172"/>
      <c r="M126" s="172"/>
      <c r="N126" s="52" t="s">
        <v>105</v>
      </c>
      <c r="O126" s="53" t="s">
        <v>103</v>
      </c>
      <c r="P126" s="204">
        <f>P95/P119</f>
        <v>0.91723641876517636</v>
      </c>
      <c r="Q126" s="67">
        <f>Q95/Q119</f>
        <v>0.86615376876761874</v>
      </c>
      <c r="R126" s="36"/>
      <c r="S126" s="213"/>
      <c r="T126" s="33"/>
    </row>
    <row r="127" spans="1:20" ht="15" customHeight="1">
      <c r="A127" s="171" t="s">
        <v>106</v>
      </c>
      <c r="B127" s="172"/>
      <c r="C127" s="172"/>
      <c r="D127" s="172"/>
      <c r="E127" s="172"/>
      <c r="F127" s="172"/>
      <c r="G127" s="172"/>
      <c r="H127" s="172"/>
      <c r="I127" s="172"/>
      <c r="J127" s="173"/>
      <c r="K127" s="172"/>
      <c r="L127" s="172"/>
      <c r="M127" s="172"/>
      <c r="N127" s="52" t="s">
        <v>105</v>
      </c>
      <c r="O127" s="53" t="s">
        <v>103</v>
      </c>
      <c r="P127" s="204">
        <f>P101/P119</f>
        <v>7.9471030226673889E-4</v>
      </c>
      <c r="Q127" s="67">
        <f>Q101/Q119</f>
        <v>1.8513159615504843E-3</v>
      </c>
      <c r="R127" s="36"/>
      <c r="S127" s="213"/>
      <c r="T127" s="33"/>
    </row>
    <row r="128" spans="1:20" ht="15" customHeight="1">
      <c r="A128" s="171" t="s">
        <v>107</v>
      </c>
      <c r="B128" s="172"/>
      <c r="C128" s="172"/>
      <c r="D128" s="172"/>
      <c r="E128" s="172"/>
      <c r="F128" s="172"/>
      <c r="G128" s="172"/>
      <c r="H128" s="172"/>
      <c r="I128" s="172"/>
      <c r="J128" s="173"/>
      <c r="K128" s="172"/>
      <c r="L128" s="172"/>
      <c r="M128" s="172"/>
      <c r="N128" s="52" t="s">
        <v>105</v>
      </c>
      <c r="O128" s="53" t="s">
        <v>103</v>
      </c>
      <c r="P128" s="204">
        <f>P106/P119</f>
        <v>0</v>
      </c>
      <c r="Q128" s="67">
        <f>Q106/Q119</f>
        <v>0</v>
      </c>
      <c r="R128" s="36"/>
      <c r="S128" s="213"/>
      <c r="T128" s="33"/>
    </row>
    <row r="129" spans="1:20" ht="15" customHeight="1">
      <c r="A129" s="171" t="s">
        <v>108</v>
      </c>
      <c r="B129" s="172"/>
      <c r="C129" s="172"/>
      <c r="D129" s="172"/>
      <c r="E129" s="172"/>
      <c r="F129" s="172"/>
      <c r="G129" s="172"/>
      <c r="H129" s="172"/>
      <c r="I129" s="172"/>
      <c r="J129" s="173"/>
      <c r="K129" s="172"/>
      <c r="L129" s="172"/>
      <c r="M129" s="172"/>
      <c r="N129" s="52" t="s">
        <v>105</v>
      </c>
      <c r="O129" s="53" t="s">
        <v>103</v>
      </c>
      <c r="P129" s="204">
        <f>P112/P119</f>
        <v>0</v>
      </c>
      <c r="Q129" s="67">
        <f>Q112/Q119</f>
        <v>0</v>
      </c>
      <c r="R129" s="36"/>
      <c r="S129" s="213"/>
      <c r="T129" s="33"/>
    </row>
    <row r="130" spans="1:20" ht="15" customHeight="1">
      <c r="A130" s="171" t="s">
        <v>109</v>
      </c>
      <c r="B130" s="172"/>
      <c r="C130" s="172"/>
      <c r="D130" s="172"/>
      <c r="E130" s="172"/>
      <c r="F130" s="172"/>
      <c r="G130" s="172"/>
      <c r="H130" s="172"/>
      <c r="I130" s="172"/>
      <c r="J130" s="173"/>
      <c r="K130" s="172"/>
      <c r="L130" s="172"/>
      <c r="M130" s="172"/>
      <c r="N130" s="52" t="s">
        <v>110</v>
      </c>
      <c r="O130" s="53" t="s">
        <v>103</v>
      </c>
      <c r="P130" s="204">
        <f>P118/P119</f>
        <v>6.0431095901533269E-2</v>
      </c>
      <c r="Q130" s="67">
        <f>Q118/Q119</f>
        <v>0.1007327759503884</v>
      </c>
      <c r="R130" s="36"/>
      <c r="S130" s="213"/>
      <c r="T130" s="33"/>
    </row>
  </sheetData>
  <sheetProtection formatCells="0" formatColumns="0" formatRows="0" insertColumns="0" insertRows="0" insertHyperlinks="0" deleteColumns="0" deleteRows="0" sort="0" autoFilter="0" pivotTables="0"/>
  <mergeCells count="81">
    <mergeCell ref="A128:M128"/>
    <mergeCell ref="A129:M129"/>
    <mergeCell ref="A130:M130"/>
    <mergeCell ref="B24:B29"/>
    <mergeCell ref="B30:B35"/>
    <mergeCell ref="B36:B37"/>
    <mergeCell ref="C24:C25"/>
    <mergeCell ref="C26:C27"/>
    <mergeCell ref="C28:C29"/>
    <mergeCell ref="C30:C31"/>
    <mergeCell ref="A123:O123"/>
    <mergeCell ref="A124:O124"/>
    <mergeCell ref="A125:M125"/>
    <mergeCell ref="A126:M126"/>
    <mergeCell ref="A127:M127"/>
    <mergeCell ref="A118:N118"/>
    <mergeCell ref="A119:O119"/>
    <mergeCell ref="A120:N120"/>
    <mergeCell ref="A121:N121"/>
    <mergeCell ref="A122:F122"/>
    <mergeCell ref="H122:N122"/>
    <mergeCell ref="A109:Q109"/>
    <mergeCell ref="A112:N112"/>
    <mergeCell ref="A113:Q113"/>
    <mergeCell ref="R113:T113"/>
    <mergeCell ref="A115:Q115"/>
    <mergeCell ref="A101:N101"/>
    <mergeCell ref="A102:Q102"/>
    <mergeCell ref="R102:T102"/>
    <mergeCell ref="A106:N106"/>
    <mergeCell ref="A107:Q107"/>
    <mergeCell ref="R107:T107"/>
    <mergeCell ref="A95:N95"/>
    <mergeCell ref="A96:Q96"/>
    <mergeCell ref="R96:T96"/>
    <mergeCell ref="A98:Q98"/>
    <mergeCell ref="R98:T98"/>
    <mergeCell ref="A47:N47"/>
    <mergeCell ref="A48:N48"/>
    <mergeCell ref="A49:Q49"/>
    <mergeCell ref="R49:T49"/>
    <mergeCell ref="A51:Q51"/>
    <mergeCell ref="R51:T51"/>
    <mergeCell ref="A22:N22"/>
    <mergeCell ref="A23:Q23"/>
    <mergeCell ref="R23:T23"/>
    <mergeCell ref="A38:N38"/>
    <mergeCell ref="A39:Q39"/>
    <mergeCell ref="R39:T39"/>
    <mergeCell ref="C32:C33"/>
    <mergeCell ref="C34:C35"/>
    <mergeCell ref="C36:C37"/>
    <mergeCell ref="A8:T8"/>
    <mergeCell ref="A9:Q9"/>
    <mergeCell ref="R9:T9"/>
    <mergeCell ref="A11:Q11"/>
    <mergeCell ref="R11:T11"/>
    <mergeCell ref="I5:M5"/>
    <mergeCell ref="O5:R5"/>
    <mergeCell ref="A6:B6"/>
    <mergeCell ref="C6:R6"/>
    <mergeCell ref="A7:B7"/>
    <mergeCell ref="C7:G7"/>
    <mergeCell ref="I7:M7"/>
    <mergeCell ref="O7:R7"/>
    <mergeCell ref="C12:C21"/>
    <mergeCell ref="B12:B21"/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</mergeCells>
  <phoneticPr fontId="23" type="noConversion"/>
  <dataValidations count="3">
    <dataValidation type="list" allowBlank="1" showInputMessage="1" showErrorMessage="1" sqref="G122" xr:uid="{00000000-0002-0000-0100-000000000000}">
      <formula1>"是,否"</formula1>
    </dataValidation>
    <dataValidation type="list" allowBlank="1" showInputMessage="1" showErrorMessage="1" sqref="O122" xr:uid="{00000000-0002-0000-0100-000001000000}">
      <formula1>"0%,1%,3%,6%"</formula1>
    </dataValidation>
    <dataValidation type="list" allowBlank="1" showInputMessage="1" showErrorMessage="1" sqref="O120:O121" xr:uid="{00000000-0002-0000-0100-000002000000}">
      <formula1>"0%,5%,10%"</formula1>
    </dataValidation>
  </dataValidations>
  <hyperlinks>
    <hyperlink ref="O7" r:id="rId1" xr:uid="{00000000-0004-0000-0100-000000000000}"/>
  </hyperlinks>
  <printOptions horizontalCentered="1" verticalCentered="1"/>
  <pageMargins left="1" right="1" top="1" bottom="1" header="0.5" footer="0.5"/>
  <pageSetup paperSize="9" scale="32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40" zoomScaleNormal="140" workbookViewId="0">
      <pane ySplit="1" topLeftCell="A38" activePane="bottomLeft" state="frozen"/>
      <selection pane="bottomLeft" activeCell="D49" sqref="D49:H50"/>
    </sheetView>
  </sheetViews>
  <sheetFormatPr baseColWidth="10" defaultColWidth="11.6640625" defaultRowHeight="11"/>
  <cols>
    <col min="1" max="2" width="11" style="82" customWidth="1"/>
    <col min="3" max="3" width="21.83203125" style="82" customWidth="1"/>
    <col min="4" max="4" width="22.1640625" style="82" customWidth="1"/>
    <col min="5" max="5" width="28.5" style="82" customWidth="1"/>
    <col min="6" max="6" width="9.5" style="82" customWidth="1"/>
    <col min="7" max="16384" width="11.6640625" style="82"/>
  </cols>
  <sheetData>
    <row r="1" spans="1:8" s="73" customFormat="1" ht="12">
      <c r="A1" s="71" t="s">
        <v>29</v>
      </c>
      <c r="B1" s="71" t="s">
        <v>111</v>
      </c>
      <c r="C1" s="71" t="s">
        <v>112</v>
      </c>
      <c r="D1" s="71" t="s">
        <v>35</v>
      </c>
      <c r="E1" s="71" t="s">
        <v>36</v>
      </c>
      <c r="F1" s="71" t="s">
        <v>37</v>
      </c>
      <c r="G1" s="71" t="s">
        <v>113</v>
      </c>
      <c r="H1" s="72" t="s">
        <v>114</v>
      </c>
    </row>
    <row r="2" spans="1:8" s="76" customFormat="1">
      <c r="A2" s="74"/>
      <c r="B2" s="74"/>
      <c r="C2" s="74"/>
      <c r="D2" s="74"/>
      <c r="E2" s="74"/>
      <c r="F2" s="74"/>
      <c r="G2" s="74"/>
      <c r="H2" s="75"/>
    </row>
    <row r="3" spans="1:8" s="81" customFormat="1" ht="12">
      <c r="A3" s="77" t="s">
        <v>115</v>
      </c>
      <c r="B3" s="77" t="s">
        <v>116</v>
      </c>
      <c r="C3" s="77" t="s">
        <v>117</v>
      </c>
      <c r="D3" s="77" t="s">
        <v>118</v>
      </c>
      <c r="E3" s="77" t="s">
        <v>119</v>
      </c>
      <c r="F3" s="78" t="s">
        <v>62</v>
      </c>
      <c r="G3" s="79">
        <v>100</v>
      </c>
      <c r="H3" s="80" t="e">
        <f>SUMIF([1]报价结算清单!$E$12:$E$573,A3,[1]报价结算清单!$P$12:$P$573)</f>
        <v>#VALUE!</v>
      </c>
    </row>
    <row r="4" spans="1:8" s="81" customFormat="1" ht="12">
      <c r="A4" s="77" t="s">
        <v>60</v>
      </c>
      <c r="B4" s="77" t="s">
        <v>116</v>
      </c>
      <c r="C4" s="77" t="s">
        <v>120</v>
      </c>
      <c r="D4" s="77" t="s">
        <v>61</v>
      </c>
      <c r="E4" s="77" t="s">
        <v>121</v>
      </c>
      <c r="F4" s="78" t="s">
        <v>62</v>
      </c>
      <c r="G4" s="79">
        <v>240</v>
      </c>
      <c r="H4" s="80" t="e">
        <f>SUMIF([1]报价结算清单!$E$12:$E$573,A4,[1]报价结算清单!$P$12:$P$573)</f>
        <v>#VALUE!</v>
      </c>
    </row>
    <row r="5" spans="1:8" s="81" customFormat="1" ht="12">
      <c r="A5" s="77" t="s">
        <v>122</v>
      </c>
      <c r="B5" s="77" t="s">
        <v>116</v>
      </c>
      <c r="C5" s="77" t="s">
        <v>120</v>
      </c>
      <c r="D5" s="77" t="s">
        <v>61</v>
      </c>
      <c r="E5" s="77" t="s">
        <v>123</v>
      </c>
      <c r="F5" s="78" t="s">
        <v>62</v>
      </c>
      <c r="G5" s="79">
        <v>240</v>
      </c>
      <c r="H5" s="80" t="e">
        <f>SUMIF([1]报价结算清单!$E$12:$E$573,A5,[1]报价结算清单!$P$12:$P$573)</f>
        <v>#VALUE!</v>
      </c>
    </row>
    <row r="6" spans="1:8" s="81" customFormat="1" ht="12">
      <c r="A6" s="77" t="s">
        <v>53</v>
      </c>
      <c r="B6" s="77" t="s">
        <v>116</v>
      </c>
      <c r="C6" s="77" t="s">
        <v>124</v>
      </c>
      <c r="D6" s="77" t="s">
        <v>125</v>
      </c>
      <c r="E6" s="77" t="s">
        <v>126</v>
      </c>
      <c r="F6" s="78" t="s">
        <v>62</v>
      </c>
      <c r="G6" s="79">
        <v>48</v>
      </c>
      <c r="H6" s="80" t="e">
        <f>SUMIF([1]报价结算清单!$E$12:$E$573,A6,[1]报价结算清单!$P$12:$P$573)</f>
        <v>#VALUE!</v>
      </c>
    </row>
    <row r="7" spans="1:8" s="81" customFormat="1" ht="12">
      <c r="A7" s="77" t="s">
        <v>127</v>
      </c>
      <c r="B7" s="77" t="s">
        <v>116</v>
      </c>
      <c r="C7" s="77" t="s">
        <v>124</v>
      </c>
      <c r="D7" s="77" t="s">
        <v>128</v>
      </c>
      <c r="E7" s="77" t="s">
        <v>129</v>
      </c>
      <c r="F7" s="78" t="s">
        <v>62</v>
      </c>
      <c r="G7" s="79">
        <v>60</v>
      </c>
      <c r="H7" s="80" t="e">
        <f>SUMIF([1]报价结算清单!$E$12:$E$573,A7,[1]报价结算清单!$P$12:$P$573)</f>
        <v>#VALUE!</v>
      </c>
    </row>
    <row r="8" spans="1:8" ht="12">
      <c r="A8" s="77" t="s">
        <v>130</v>
      </c>
      <c r="B8" s="77" t="s">
        <v>116</v>
      </c>
      <c r="C8" s="77" t="s">
        <v>131</v>
      </c>
      <c r="D8" s="77" t="s">
        <v>132</v>
      </c>
      <c r="E8" s="77" t="s">
        <v>133</v>
      </c>
      <c r="F8" s="78" t="s">
        <v>62</v>
      </c>
      <c r="G8" s="79">
        <v>16</v>
      </c>
      <c r="H8" s="80" t="e">
        <f>SUMIF([1]报价结算清单!$E$12:$E$573,A8,[1]报价结算清单!$P$12:$P$573)</f>
        <v>#VALUE!</v>
      </c>
    </row>
    <row r="9" spans="1:8" ht="12">
      <c r="A9" s="77" t="s">
        <v>134</v>
      </c>
      <c r="B9" s="77" t="s">
        <v>116</v>
      </c>
      <c r="C9" s="77" t="s">
        <v>131</v>
      </c>
      <c r="D9" s="77" t="s">
        <v>135</v>
      </c>
      <c r="E9" s="77" t="s">
        <v>136</v>
      </c>
      <c r="F9" s="78" t="s">
        <v>62</v>
      </c>
      <c r="G9" s="79">
        <v>20</v>
      </c>
      <c r="H9" s="80" t="e">
        <f>SUMIF([1]报价结算清单!$E$12:$E$573,A9,[1]报价结算清单!$P$12:$P$573)</f>
        <v>#VALUE!</v>
      </c>
    </row>
    <row r="10" spans="1:8" ht="12">
      <c r="A10" s="77" t="s">
        <v>137</v>
      </c>
      <c r="B10" s="77" t="s">
        <v>116</v>
      </c>
      <c r="C10" s="77" t="s">
        <v>138</v>
      </c>
      <c r="D10" s="77" t="s">
        <v>139</v>
      </c>
      <c r="E10" s="77" t="s">
        <v>140</v>
      </c>
      <c r="F10" s="78" t="s">
        <v>62</v>
      </c>
      <c r="G10" s="79">
        <v>100</v>
      </c>
      <c r="H10" s="80" t="e">
        <f>SUMIF([1]报价结算清单!$E$12:$E$573,A10,[1]报价结算清单!$P$12:$P$573)</f>
        <v>#VALUE!</v>
      </c>
    </row>
    <row r="11" spans="1:8" ht="12">
      <c r="A11" s="77" t="s">
        <v>141</v>
      </c>
      <c r="B11" s="77" t="s">
        <v>116</v>
      </c>
      <c r="C11" s="77" t="s">
        <v>138</v>
      </c>
      <c r="D11" s="77" t="s">
        <v>139</v>
      </c>
      <c r="E11" s="77" t="s">
        <v>142</v>
      </c>
      <c r="F11" s="78" t="s">
        <v>62</v>
      </c>
      <c r="G11" s="79">
        <v>100</v>
      </c>
      <c r="H11" s="80" t="e">
        <f>SUMIF([1]报价结算清单!$E$12:$E$573,A11,[1]报价结算清单!$P$12:$P$573)</f>
        <v>#VALUE!</v>
      </c>
    </row>
    <row r="12" spans="1:8" ht="12">
      <c r="A12" s="77" t="s">
        <v>143</v>
      </c>
      <c r="B12" s="77" t="s">
        <v>116</v>
      </c>
      <c r="C12" s="77" t="s">
        <v>138</v>
      </c>
      <c r="D12" s="77" t="s">
        <v>139</v>
      </c>
      <c r="E12" s="77" t="s">
        <v>144</v>
      </c>
      <c r="F12" s="78" t="s">
        <v>62</v>
      </c>
      <c r="G12" s="83">
        <v>110</v>
      </c>
      <c r="H12" s="80" t="e">
        <f>SUMIF([1]报价结算清单!$E$12:$E$573,A12,[1]报价结算清单!$P$12:$P$573)</f>
        <v>#VALUE!</v>
      </c>
    </row>
    <row r="13" spans="1:8" ht="12">
      <c r="A13" s="77" t="s">
        <v>145</v>
      </c>
      <c r="B13" s="77" t="s">
        <v>116</v>
      </c>
      <c r="C13" s="77" t="s">
        <v>138</v>
      </c>
      <c r="D13" s="77" t="s">
        <v>139</v>
      </c>
      <c r="E13" s="77" t="s">
        <v>146</v>
      </c>
      <c r="F13" s="78" t="s">
        <v>62</v>
      </c>
      <c r="G13" s="83">
        <v>120</v>
      </c>
      <c r="H13" s="80" t="e">
        <f>SUMIF([1]报价结算清单!$E$12:$E$573,A13,[1]报价结算清单!$P$12:$P$573)</f>
        <v>#VALUE!</v>
      </c>
    </row>
    <row r="14" spans="1:8" ht="12">
      <c r="A14" s="77" t="s">
        <v>147</v>
      </c>
      <c r="B14" s="77" t="s">
        <v>116</v>
      </c>
      <c r="C14" s="77" t="s">
        <v>138</v>
      </c>
      <c r="D14" s="77" t="s">
        <v>139</v>
      </c>
      <c r="E14" s="77" t="s">
        <v>148</v>
      </c>
      <c r="F14" s="78" t="s">
        <v>62</v>
      </c>
      <c r="G14" s="83">
        <v>180</v>
      </c>
      <c r="H14" s="80" t="e">
        <f>SUMIF([1]报价结算清单!$E$12:$E$573,A14,[1]报价结算清单!$P$12:$P$573)</f>
        <v>#VALUE!</v>
      </c>
    </row>
    <row r="15" spans="1:8" ht="12">
      <c r="A15" s="77" t="s">
        <v>149</v>
      </c>
      <c r="B15" s="77" t="s">
        <v>116</v>
      </c>
      <c r="C15" s="77" t="s">
        <v>138</v>
      </c>
      <c r="D15" s="77" t="s">
        <v>139</v>
      </c>
      <c r="E15" s="77" t="s">
        <v>150</v>
      </c>
      <c r="F15" s="78" t="s">
        <v>62</v>
      </c>
      <c r="G15" s="83">
        <v>180</v>
      </c>
      <c r="H15" s="80" t="e">
        <f>SUMIF([1]报价结算清单!$E$12:$E$573,A15,[1]报价结算清单!$P$12:$P$573)</f>
        <v>#VALUE!</v>
      </c>
    </row>
    <row r="16" spans="1:8" ht="12">
      <c r="A16" s="77" t="s">
        <v>151</v>
      </c>
      <c r="B16" s="77" t="s">
        <v>116</v>
      </c>
      <c r="C16" s="77" t="s">
        <v>138</v>
      </c>
      <c r="D16" s="77" t="s">
        <v>139</v>
      </c>
      <c r="E16" s="77" t="s">
        <v>152</v>
      </c>
      <c r="F16" s="78" t="s">
        <v>62</v>
      </c>
      <c r="G16" s="79">
        <v>220</v>
      </c>
      <c r="H16" s="80" t="e">
        <f>SUMIF([1]报价结算清单!$E$12:$E$573,A16,[1]报价结算清单!$P$12:$P$573)</f>
        <v>#VALUE!</v>
      </c>
    </row>
    <row r="17" spans="1:8" ht="12">
      <c r="A17" s="77" t="s">
        <v>153</v>
      </c>
      <c r="B17" s="77" t="s">
        <v>116</v>
      </c>
      <c r="C17" s="77" t="s">
        <v>138</v>
      </c>
      <c r="D17" s="77" t="s">
        <v>139</v>
      </c>
      <c r="E17" s="77" t="s">
        <v>154</v>
      </c>
      <c r="F17" s="78" t="s">
        <v>155</v>
      </c>
      <c r="G17" s="79">
        <v>100</v>
      </c>
      <c r="H17" s="80" t="e">
        <f>SUMIF([1]报价结算清单!$E$12:$E$573,A17,[1]报价结算清单!$P$12:$P$573)</f>
        <v>#VALUE!</v>
      </c>
    </row>
    <row r="18" spans="1:8" ht="12">
      <c r="A18" s="77" t="s">
        <v>156</v>
      </c>
      <c r="B18" s="77" t="s">
        <v>116</v>
      </c>
      <c r="C18" s="77" t="s">
        <v>138</v>
      </c>
      <c r="D18" s="77" t="s">
        <v>139</v>
      </c>
      <c r="E18" s="77" t="s">
        <v>157</v>
      </c>
      <c r="F18" s="78" t="s">
        <v>155</v>
      </c>
      <c r="G18" s="79">
        <v>120</v>
      </c>
      <c r="H18" s="80" t="e">
        <f>SUMIF([1]报价结算清单!$E$12:$E$573,A18,[1]报价结算清单!$P$12:$P$573)</f>
        <v>#VALUE!</v>
      </c>
    </row>
    <row r="19" spans="1:8" ht="12">
      <c r="A19" s="77" t="s">
        <v>158</v>
      </c>
      <c r="B19" s="77" t="s">
        <v>116</v>
      </c>
      <c r="C19" s="77" t="s">
        <v>138</v>
      </c>
      <c r="D19" s="77" t="s">
        <v>139</v>
      </c>
      <c r="E19" s="77" t="s">
        <v>159</v>
      </c>
      <c r="F19" s="78" t="s">
        <v>155</v>
      </c>
      <c r="G19" s="79">
        <v>120</v>
      </c>
      <c r="H19" s="80" t="e">
        <f>SUMIF([1]报价结算清单!$E$12:$E$573,A19,[1]报价结算清单!$P$12:$P$573)</f>
        <v>#VALUE!</v>
      </c>
    </row>
    <row r="20" spans="1:8" ht="12">
      <c r="A20" s="77" t="s">
        <v>160</v>
      </c>
      <c r="B20" s="77" t="s">
        <v>116</v>
      </c>
      <c r="C20" s="77" t="s">
        <v>138</v>
      </c>
      <c r="D20" s="77" t="s">
        <v>139</v>
      </c>
      <c r="E20" s="77" t="s">
        <v>161</v>
      </c>
      <c r="F20" s="78" t="s">
        <v>155</v>
      </c>
      <c r="G20" s="79">
        <v>140</v>
      </c>
      <c r="H20" s="80" t="e">
        <f>SUMIF([1]报价结算清单!$E$12:$E$573,A20,[1]报价结算清单!$P$12:$P$573)</f>
        <v>#VALUE!</v>
      </c>
    </row>
    <row r="21" spans="1:8" ht="12">
      <c r="A21" s="77" t="s">
        <v>162</v>
      </c>
      <c r="B21" s="77" t="s">
        <v>116</v>
      </c>
      <c r="C21" s="77" t="s">
        <v>138</v>
      </c>
      <c r="D21" s="77" t="s">
        <v>139</v>
      </c>
      <c r="E21" s="77" t="s">
        <v>163</v>
      </c>
      <c r="F21" s="78" t="s">
        <v>155</v>
      </c>
      <c r="G21" s="79">
        <v>140</v>
      </c>
      <c r="H21" s="80" t="e">
        <f>SUMIF([1]报价结算清单!$E$12:$E$573,A21,[1]报价结算清单!$P$12:$P$573)</f>
        <v>#VALUE!</v>
      </c>
    </row>
    <row r="22" spans="1:8" ht="12">
      <c r="A22" s="77" t="s">
        <v>164</v>
      </c>
      <c r="B22" s="77" t="s">
        <v>116</v>
      </c>
      <c r="C22" s="77" t="s">
        <v>165</v>
      </c>
      <c r="D22" s="77" t="s">
        <v>166</v>
      </c>
      <c r="E22" s="77" t="s">
        <v>167</v>
      </c>
      <c r="F22" s="78" t="s">
        <v>168</v>
      </c>
      <c r="G22" s="79">
        <v>130</v>
      </c>
      <c r="H22" s="80" t="e">
        <f>SUMIF([1]报价结算清单!$E$12:$E$573,A22,[1]报价结算清单!$P$12:$P$573)</f>
        <v>#VALUE!</v>
      </c>
    </row>
    <row r="23" spans="1:8" s="81" customFormat="1" ht="12">
      <c r="A23" s="77" t="s">
        <v>169</v>
      </c>
      <c r="B23" s="77" t="s">
        <v>116</v>
      </c>
      <c r="C23" s="77" t="s">
        <v>165</v>
      </c>
      <c r="D23" s="77" t="s">
        <v>170</v>
      </c>
      <c r="E23" s="77" t="s">
        <v>171</v>
      </c>
      <c r="F23" s="78" t="s">
        <v>168</v>
      </c>
      <c r="G23" s="83">
        <v>280</v>
      </c>
      <c r="H23" s="80" t="e">
        <f>SUMIF([1]报价结算清单!$E$12:$E$573,A23,[1]报价结算清单!$P$12:$P$573)</f>
        <v>#VALUE!</v>
      </c>
    </row>
    <row r="24" spans="1:8" s="81" customFormat="1" ht="12">
      <c r="A24" s="77" t="s">
        <v>172</v>
      </c>
      <c r="B24" s="77" t="s">
        <v>116</v>
      </c>
      <c r="C24" s="77" t="s">
        <v>173</v>
      </c>
      <c r="D24" s="77" t="s">
        <v>173</v>
      </c>
      <c r="E24" s="77" t="s">
        <v>174</v>
      </c>
      <c r="F24" s="78" t="s">
        <v>175</v>
      </c>
      <c r="G24" s="79">
        <v>220</v>
      </c>
      <c r="H24" s="80" t="e">
        <f>SUMIF([1]报价结算清单!$E$12:$E$573,A24,[1]报价结算清单!$P$12:$P$573)</f>
        <v>#VALUE!</v>
      </c>
    </row>
    <row r="25" spans="1:8" s="81" customFormat="1" ht="12">
      <c r="A25" s="77" t="s">
        <v>176</v>
      </c>
      <c r="B25" s="77" t="s">
        <v>116</v>
      </c>
      <c r="C25" s="77" t="s">
        <v>177</v>
      </c>
      <c r="D25" s="77" t="s">
        <v>177</v>
      </c>
      <c r="E25" s="77" t="s">
        <v>178</v>
      </c>
      <c r="F25" s="78" t="s">
        <v>175</v>
      </c>
      <c r="G25" s="79">
        <v>50</v>
      </c>
      <c r="H25" s="80" t="e">
        <f>SUMIF([1]报价结算清单!$E$12:$E$573,A25,[1]报价结算清单!$P$12:$P$573)</f>
        <v>#VALUE!</v>
      </c>
    </row>
    <row r="26" spans="1:8" s="81" customFormat="1" ht="12">
      <c r="A26" s="77" t="s">
        <v>179</v>
      </c>
      <c r="B26" s="77" t="s">
        <v>116</v>
      </c>
      <c r="C26" s="77" t="s">
        <v>180</v>
      </c>
      <c r="D26" s="77" t="s">
        <v>181</v>
      </c>
      <c r="E26" s="77" t="s">
        <v>182</v>
      </c>
      <c r="F26" s="78" t="s">
        <v>62</v>
      </c>
      <c r="G26" s="79">
        <v>69</v>
      </c>
      <c r="H26" s="80" t="e">
        <f>SUMIF([1]报价结算清单!$E$12:$E$573,A26,[1]报价结算清单!$P$12:$P$573)</f>
        <v>#VALUE!</v>
      </c>
    </row>
    <row r="27" spans="1:8" s="81" customFormat="1" ht="12">
      <c r="A27" s="77" t="s">
        <v>183</v>
      </c>
      <c r="B27" s="77" t="s">
        <v>116</v>
      </c>
      <c r="C27" s="77" t="s">
        <v>184</v>
      </c>
      <c r="D27" s="77" t="s">
        <v>185</v>
      </c>
      <c r="E27" s="77" t="s">
        <v>133</v>
      </c>
      <c r="F27" s="78" t="s">
        <v>175</v>
      </c>
      <c r="G27" s="79">
        <v>95</v>
      </c>
      <c r="H27" s="80" t="e">
        <f>SUMIF([1]报价结算清单!$E$12:$E$573,A27,[1]报价结算清单!$P$12:$P$573)</f>
        <v>#VALUE!</v>
      </c>
    </row>
    <row r="28" spans="1:8" s="81" customFormat="1" ht="12">
      <c r="A28" s="77" t="s">
        <v>186</v>
      </c>
      <c r="B28" s="77" t="s">
        <v>116</v>
      </c>
      <c r="C28" s="77" t="s">
        <v>184</v>
      </c>
      <c r="D28" s="77" t="s">
        <v>187</v>
      </c>
      <c r="E28" s="77" t="s">
        <v>188</v>
      </c>
      <c r="F28" s="78" t="s">
        <v>62</v>
      </c>
      <c r="G28" s="79">
        <v>300</v>
      </c>
      <c r="H28" s="80" t="e">
        <f>SUMIF([1]报价结算清单!$E$12:$E$573,A28,[1]报价结算清单!$P$12:$P$573)</f>
        <v>#VALUE!</v>
      </c>
    </row>
    <row r="29" spans="1:8" s="81" customFormat="1" ht="12">
      <c r="A29" s="77" t="s">
        <v>189</v>
      </c>
      <c r="B29" s="77" t="s">
        <v>116</v>
      </c>
      <c r="C29" s="77" t="s">
        <v>184</v>
      </c>
      <c r="D29" s="77" t="s">
        <v>190</v>
      </c>
      <c r="E29" s="77" t="s">
        <v>188</v>
      </c>
      <c r="F29" s="78" t="s">
        <v>175</v>
      </c>
      <c r="G29" s="79">
        <v>1080</v>
      </c>
      <c r="H29" s="80" t="e">
        <f>SUMIF([1]报价结算清单!$E$12:$E$573,A29,[1]报价结算清单!$P$12:$P$573)</f>
        <v>#VALUE!</v>
      </c>
    </row>
    <row r="30" spans="1:8" s="81" customFormat="1" ht="12">
      <c r="A30" s="77" t="s">
        <v>191</v>
      </c>
      <c r="B30" s="77" t="s">
        <v>116</v>
      </c>
      <c r="C30" s="77" t="s">
        <v>184</v>
      </c>
      <c r="D30" s="77" t="s">
        <v>192</v>
      </c>
      <c r="E30" s="77" t="s">
        <v>188</v>
      </c>
      <c r="F30" s="78" t="s">
        <v>175</v>
      </c>
      <c r="G30" s="83">
        <v>770</v>
      </c>
      <c r="H30" s="80" t="e">
        <f>SUMIF([1]报价结算清单!$E$12:$E$573,A30,[1]报价结算清单!$P$12:$P$573)</f>
        <v>#VALUE!</v>
      </c>
    </row>
    <row r="31" spans="1:8" s="81" customFormat="1" ht="24">
      <c r="A31" s="77" t="s">
        <v>193</v>
      </c>
      <c r="B31" s="77" t="s">
        <v>116</v>
      </c>
      <c r="C31" s="77" t="s">
        <v>194</v>
      </c>
      <c r="D31" s="77" t="s">
        <v>195</v>
      </c>
      <c r="E31" s="77" t="s">
        <v>196</v>
      </c>
      <c r="F31" s="78" t="s">
        <v>155</v>
      </c>
      <c r="G31" s="83">
        <v>40</v>
      </c>
      <c r="H31" s="80" t="e">
        <f>SUMIF([1]报价结算清单!$E$12:$E$573,A31,[1]报价结算清单!$P$12:$P$573)</f>
        <v>#VALUE!</v>
      </c>
    </row>
    <row r="32" spans="1:8" s="81" customFormat="1" ht="12">
      <c r="A32" s="77" t="s">
        <v>197</v>
      </c>
      <c r="B32" s="77" t="s">
        <v>116</v>
      </c>
      <c r="C32" s="77" t="s">
        <v>194</v>
      </c>
      <c r="D32" s="77" t="s">
        <v>198</v>
      </c>
      <c r="E32" s="77" t="s">
        <v>199</v>
      </c>
      <c r="F32" s="78" t="s">
        <v>155</v>
      </c>
      <c r="G32" s="83">
        <v>60</v>
      </c>
      <c r="H32" s="80" t="e">
        <f>SUMIF([1]报价结算清单!$E$12:$E$573,A32,[1]报价结算清单!$P$12:$P$573)</f>
        <v>#VALUE!</v>
      </c>
    </row>
    <row r="33" spans="1:8" s="81" customFormat="1" ht="12">
      <c r="A33" s="77" t="s">
        <v>200</v>
      </c>
      <c r="B33" s="77" t="s">
        <v>116</v>
      </c>
      <c r="C33" s="77" t="s">
        <v>194</v>
      </c>
      <c r="D33" s="77" t="s">
        <v>201</v>
      </c>
      <c r="E33" s="77" t="s">
        <v>202</v>
      </c>
      <c r="F33" s="78" t="s">
        <v>155</v>
      </c>
      <c r="G33" s="79">
        <v>90</v>
      </c>
      <c r="H33" s="80" t="e">
        <f>SUMIF([1]报价结算清单!$E$12:$E$573,A33,[1]报价结算清单!$P$12:$P$573)</f>
        <v>#VALUE!</v>
      </c>
    </row>
    <row r="34" spans="1:8" s="81" customFormat="1" ht="24">
      <c r="A34" s="77" t="s">
        <v>203</v>
      </c>
      <c r="B34" s="77" t="s">
        <v>116</v>
      </c>
      <c r="C34" s="77" t="s">
        <v>204</v>
      </c>
      <c r="D34" s="77" t="s">
        <v>205</v>
      </c>
      <c r="E34" s="77" t="s">
        <v>206</v>
      </c>
      <c r="F34" s="78" t="s">
        <v>62</v>
      </c>
      <c r="G34" s="79">
        <v>460</v>
      </c>
      <c r="H34" s="80" t="e">
        <f>SUMIF([1]报价结算清单!$E$12:$E$573,A34,[1]报价结算清单!$P$12:$P$573)</f>
        <v>#VALUE!</v>
      </c>
    </row>
    <row r="35" spans="1:8" s="81" customFormat="1" ht="24">
      <c r="A35" s="77" t="s">
        <v>207</v>
      </c>
      <c r="B35" s="77" t="s">
        <v>116</v>
      </c>
      <c r="C35" s="77" t="s">
        <v>204</v>
      </c>
      <c r="D35" s="77" t="s">
        <v>208</v>
      </c>
      <c r="E35" s="77" t="s">
        <v>209</v>
      </c>
      <c r="F35" s="78" t="s">
        <v>62</v>
      </c>
      <c r="G35" s="79">
        <v>570</v>
      </c>
      <c r="H35" s="80" t="e">
        <f>SUMIF([1]报价结算清单!$E$12:$E$573,A35,[1]报价结算清单!$P$12:$P$573)</f>
        <v>#VALUE!</v>
      </c>
    </row>
    <row r="36" spans="1:8" s="81" customFormat="1" ht="24">
      <c r="A36" s="77" t="s">
        <v>210</v>
      </c>
      <c r="B36" s="77" t="s">
        <v>116</v>
      </c>
      <c r="C36" s="77" t="s">
        <v>204</v>
      </c>
      <c r="D36" s="77" t="s">
        <v>211</v>
      </c>
      <c r="E36" s="77" t="s">
        <v>212</v>
      </c>
      <c r="F36" s="78" t="s">
        <v>62</v>
      </c>
      <c r="G36" s="79">
        <v>600</v>
      </c>
      <c r="H36" s="80" t="e">
        <f>SUMIF([1]报价结算清单!$E$12:$E$573,A36,[1]报价结算清单!$P$12:$P$573)</f>
        <v>#VALUE!</v>
      </c>
    </row>
    <row r="37" spans="1:8" s="81" customFormat="1" ht="12">
      <c r="A37" s="77" t="s">
        <v>213</v>
      </c>
      <c r="B37" s="77" t="s">
        <v>116</v>
      </c>
      <c r="C37" s="77" t="s">
        <v>204</v>
      </c>
      <c r="D37" s="77" t="s">
        <v>214</v>
      </c>
      <c r="E37" s="77" t="s">
        <v>215</v>
      </c>
      <c r="F37" s="78" t="s">
        <v>62</v>
      </c>
      <c r="G37" s="79">
        <v>570</v>
      </c>
      <c r="H37" s="80" t="e">
        <f>SUMIF([1]报价结算清单!$E$12:$E$573,A37,[1]报价结算清单!$P$12:$P$573)</f>
        <v>#VALUE!</v>
      </c>
    </row>
    <row r="38" spans="1:8" s="81" customFormat="1" ht="24">
      <c r="A38" s="77" t="s">
        <v>216</v>
      </c>
      <c r="B38" s="77" t="s">
        <v>116</v>
      </c>
      <c r="C38" s="77" t="s">
        <v>217</v>
      </c>
      <c r="D38" s="77" t="s">
        <v>218</v>
      </c>
      <c r="E38" s="77" t="s">
        <v>219</v>
      </c>
      <c r="F38" s="78" t="s">
        <v>175</v>
      </c>
      <c r="G38" s="79">
        <v>600</v>
      </c>
      <c r="H38" s="80" t="e">
        <f>SUMIF([1]报价结算清单!$E$12:$E$573,A38,[1]报价结算清单!$P$12:$P$573)</f>
        <v>#VALUE!</v>
      </c>
    </row>
    <row r="39" spans="1:8" s="81" customFormat="1" ht="12">
      <c r="A39" s="77" t="s">
        <v>220</v>
      </c>
      <c r="B39" s="77" t="s">
        <v>116</v>
      </c>
      <c r="C39" s="77" t="s">
        <v>217</v>
      </c>
      <c r="D39" s="77" t="s">
        <v>221</v>
      </c>
      <c r="E39" s="77" t="s">
        <v>222</v>
      </c>
      <c r="F39" s="78" t="s">
        <v>175</v>
      </c>
      <c r="G39" s="79">
        <v>650</v>
      </c>
      <c r="H39" s="80" t="e">
        <f>SUMIF([1]报价结算清单!$E$12:$E$573,A39,[1]报价结算清单!$P$12:$P$573)</f>
        <v>#VALUE!</v>
      </c>
    </row>
    <row r="40" spans="1:8" s="81" customFormat="1" ht="12">
      <c r="A40" s="77" t="s">
        <v>223</v>
      </c>
      <c r="B40" s="77" t="s">
        <v>116</v>
      </c>
      <c r="C40" s="77" t="s">
        <v>217</v>
      </c>
      <c r="D40" s="77" t="s">
        <v>224</v>
      </c>
      <c r="E40" s="77" t="s">
        <v>222</v>
      </c>
      <c r="F40" s="78" t="s">
        <v>175</v>
      </c>
      <c r="G40" s="79">
        <v>800</v>
      </c>
      <c r="H40" s="80" t="e">
        <f>SUMIF([1]报价结算清单!$E$12:$E$573,A40,[1]报价结算清单!$P$12:$P$573)</f>
        <v>#VALUE!</v>
      </c>
    </row>
    <row r="41" spans="1:8" s="81" customFormat="1" ht="12">
      <c r="A41" s="77" t="s">
        <v>225</v>
      </c>
      <c r="B41" s="77" t="s">
        <v>116</v>
      </c>
      <c r="C41" s="77" t="s">
        <v>226</v>
      </c>
      <c r="D41" s="77" t="s">
        <v>227</v>
      </c>
      <c r="E41" s="77" t="s">
        <v>228</v>
      </c>
      <c r="F41" s="78" t="s">
        <v>229</v>
      </c>
      <c r="G41" s="79">
        <v>100</v>
      </c>
      <c r="H41" s="80" t="e">
        <f>SUMIF([1]报价结算清单!$E$12:$E$573,A41,[1]报价结算清单!$P$12:$P$573)</f>
        <v>#VALUE!</v>
      </c>
    </row>
    <row r="42" spans="1:8" s="81" customFormat="1" ht="12">
      <c r="A42" s="77" t="s">
        <v>230</v>
      </c>
      <c r="B42" s="77" t="s">
        <v>116</v>
      </c>
      <c r="C42" s="77" t="s">
        <v>226</v>
      </c>
      <c r="D42" s="77" t="s">
        <v>231</v>
      </c>
      <c r="E42" s="77" t="s">
        <v>232</v>
      </c>
      <c r="F42" s="78" t="s">
        <v>229</v>
      </c>
      <c r="G42" s="79">
        <v>780</v>
      </c>
      <c r="H42" s="80" t="e">
        <f>SUMIF([1]报价结算清单!$E$12:$E$573,A42,[1]报价结算清单!$P$12:$P$573)</f>
        <v>#VALUE!</v>
      </c>
    </row>
    <row r="43" spans="1:8" s="81" customFormat="1" ht="12">
      <c r="A43" s="77" t="s">
        <v>233</v>
      </c>
      <c r="B43" s="77" t="s">
        <v>116</v>
      </c>
      <c r="C43" s="77" t="s">
        <v>226</v>
      </c>
      <c r="D43" s="77" t="s">
        <v>234</v>
      </c>
      <c r="E43" s="77" t="s">
        <v>232</v>
      </c>
      <c r="F43" s="78" t="s">
        <v>229</v>
      </c>
      <c r="G43" s="79">
        <v>400</v>
      </c>
      <c r="H43" s="80" t="e">
        <f>SUMIF([1]报价结算清单!$E$12:$E$573,A43,[1]报价结算清单!$P$12:$P$573)</f>
        <v>#VALUE!</v>
      </c>
    </row>
    <row r="44" spans="1:8" s="81" customFormat="1" ht="36">
      <c r="A44" s="77" t="s">
        <v>235</v>
      </c>
      <c r="B44" s="77" t="s">
        <v>116</v>
      </c>
      <c r="C44" s="77" t="s">
        <v>226</v>
      </c>
      <c r="D44" s="77" t="s">
        <v>236</v>
      </c>
      <c r="E44" s="77" t="s">
        <v>237</v>
      </c>
      <c r="F44" s="78" t="s">
        <v>229</v>
      </c>
      <c r="G44" s="79">
        <v>370</v>
      </c>
      <c r="H44" s="80" t="e">
        <f>SUMIF([1]报价结算清单!$E$12:$E$573,A44,[1]报价结算清单!$P$12:$P$573)</f>
        <v>#VALUE!</v>
      </c>
    </row>
    <row r="45" spans="1:8" s="81" customFormat="1" ht="36">
      <c r="A45" s="77" t="s">
        <v>238</v>
      </c>
      <c r="B45" s="77" t="s">
        <v>116</v>
      </c>
      <c r="C45" s="77" t="s">
        <v>226</v>
      </c>
      <c r="D45" s="77" t="s">
        <v>236</v>
      </c>
      <c r="E45" s="77" t="s">
        <v>239</v>
      </c>
      <c r="F45" s="78" t="s">
        <v>229</v>
      </c>
      <c r="G45" s="79">
        <v>425</v>
      </c>
      <c r="H45" s="80" t="e">
        <f>SUMIF([1]报价结算清单!$E$12:$E$573,A45,[1]报价结算清单!$P$12:$P$573)</f>
        <v>#VALUE!</v>
      </c>
    </row>
    <row r="46" spans="1:8" s="81" customFormat="1" ht="12">
      <c r="A46" s="77" t="s">
        <v>240</v>
      </c>
      <c r="B46" s="77" t="s">
        <v>116</v>
      </c>
      <c r="C46" s="77" t="s">
        <v>226</v>
      </c>
      <c r="D46" s="77" t="s">
        <v>241</v>
      </c>
      <c r="E46" s="77" t="s">
        <v>242</v>
      </c>
      <c r="F46" s="78" t="s">
        <v>65</v>
      </c>
      <c r="G46" s="79">
        <v>100</v>
      </c>
      <c r="H46" s="80" t="e">
        <f>SUMIF([1]报价结算清单!$E$12:$E$573,A46,[1]报价结算清单!$P$12:$P$573)</f>
        <v>#VALUE!</v>
      </c>
    </row>
    <row r="47" spans="1:8" s="81" customFormat="1" ht="12">
      <c r="A47" s="77" t="s">
        <v>243</v>
      </c>
      <c r="B47" s="77" t="s">
        <v>116</v>
      </c>
      <c r="C47" s="77" t="s">
        <v>226</v>
      </c>
      <c r="D47" s="77" t="s">
        <v>241</v>
      </c>
      <c r="E47" s="77" t="s">
        <v>244</v>
      </c>
      <c r="F47" s="78" t="s">
        <v>65</v>
      </c>
      <c r="G47" s="79">
        <v>120</v>
      </c>
      <c r="H47" s="80" t="e">
        <f>SUMIF([1]报价结算清单!$E$12:$E$573,A47,[1]报价结算清单!$P$12:$P$573)</f>
        <v>#VALUE!</v>
      </c>
    </row>
    <row r="48" spans="1:8" s="81" customFormat="1" ht="11" customHeight="1">
      <c r="A48" s="77" t="s">
        <v>63</v>
      </c>
      <c r="B48" s="77" t="s">
        <v>116</v>
      </c>
      <c r="C48" s="77" t="s">
        <v>226</v>
      </c>
      <c r="D48" s="77" t="s">
        <v>64</v>
      </c>
      <c r="E48" s="77" t="s">
        <v>245</v>
      </c>
      <c r="F48" s="78" t="s">
        <v>65</v>
      </c>
      <c r="G48" s="79">
        <v>120</v>
      </c>
      <c r="H48" s="80" t="e">
        <f>SUMIF([1]报价结算清单!$E$12:$E$573,A48,[1]报价结算清单!$P$12:$P$573)</f>
        <v>#VALUE!</v>
      </c>
    </row>
    <row r="49" spans="1:8" s="81" customFormat="1" ht="12">
      <c r="A49" s="77" t="s">
        <v>246</v>
      </c>
      <c r="B49" s="77" t="s">
        <v>116</v>
      </c>
      <c r="C49" s="77" t="s">
        <v>226</v>
      </c>
      <c r="D49" s="77" t="s">
        <v>64</v>
      </c>
      <c r="E49" s="77" t="s">
        <v>247</v>
      </c>
      <c r="F49" s="78" t="s">
        <v>65</v>
      </c>
      <c r="G49" s="79">
        <v>190</v>
      </c>
      <c r="H49" s="80" t="e">
        <f>SUMIF([1]报价结算清单!$E$12:$E$573,A49,[1]报价结算清单!$P$12:$P$573)</f>
        <v>#VALUE!</v>
      </c>
    </row>
    <row r="50" spans="1:8" s="81" customFormat="1" ht="12">
      <c r="A50" s="77" t="s">
        <v>248</v>
      </c>
      <c r="B50" s="77" t="s">
        <v>116</v>
      </c>
      <c r="C50" s="77" t="s">
        <v>226</v>
      </c>
      <c r="D50" s="77" t="s">
        <v>249</v>
      </c>
      <c r="E50" s="77" t="s">
        <v>250</v>
      </c>
      <c r="F50" s="78" t="s">
        <v>229</v>
      </c>
      <c r="G50" s="79">
        <v>120</v>
      </c>
      <c r="H50" s="80" t="e">
        <f>SUMIF([1]报价结算清单!$E$12:$E$573,A50,[1]报价结算清单!$P$12:$P$573)</f>
        <v>#VALUE!</v>
      </c>
    </row>
    <row r="51" spans="1:8" s="81" customFormat="1" ht="12">
      <c r="A51" s="77" t="s">
        <v>251</v>
      </c>
      <c r="B51" s="77" t="s">
        <v>116</v>
      </c>
      <c r="C51" s="77" t="s">
        <v>252</v>
      </c>
      <c r="D51" s="77" t="s">
        <v>253</v>
      </c>
      <c r="E51" s="77" t="s">
        <v>254</v>
      </c>
      <c r="F51" s="78" t="s">
        <v>255</v>
      </c>
      <c r="G51" s="79">
        <v>162</v>
      </c>
      <c r="H51" s="80" t="e">
        <f>SUMIF([1]报价结算清单!$E$12:$E$573,A51,[1]报价结算清单!$P$12:$P$573)</f>
        <v>#VALUE!</v>
      </c>
    </row>
    <row r="52" spans="1:8" s="81" customFormat="1" ht="12">
      <c r="A52" s="77" t="s">
        <v>256</v>
      </c>
      <c r="B52" s="77" t="s">
        <v>116</v>
      </c>
      <c r="C52" s="77" t="s">
        <v>252</v>
      </c>
      <c r="D52" s="77" t="s">
        <v>257</v>
      </c>
      <c r="E52" s="77" t="s">
        <v>254</v>
      </c>
      <c r="F52" s="78" t="s">
        <v>255</v>
      </c>
      <c r="G52" s="79">
        <v>110</v>
      </c>
      <c r="H52" s="80" t="e">
        <f>SUMIF([1]报价结算清单!$E$12:$E$573,A52,[1]报价结算清单!$P$12:$P$573)</f>
        <v>#VALUE!</v>
      </c>
    </row>
    <row r="53" spans="1:8" s="81" customFormat="1" ht="12">
      <c r="A53" s="77" t="s">
        <v>258</v>
      </c>
      <c r="B53" s="77" t="s">
        <v>116</v>
      </c>
      <c r="C53" s="77" t="s">
        <v>259</v>
      </c>
      <c r="D53" s="77" t="s">
        <v>260</v>
      </c>
      <c r="E53" s="77" t="s">
        <v>188</v>
      </c>
      <c r="F53" s="78" t="s">
        <v>62</v>
      </c>
      <c r="G53" s="79">
        <v>50</v>
      </c>
      <c r="H53" s="80" t="e">
        <f>SUMIF([1]报价结算清单!$E$12:$E$573,A53,[1]报价结算清单!$P$12:$P$573)</f>
        <v>#VALUE!</v>
      </c>
    </row>
    <row r="54" spans="1:8" s="81" customFormat="1" ht="12">
      <c r="A54" s="77" t="s">
        <v>261</v>
      </c>
      <c r="B54" s="77" t="s">
        <v>116</v>
      </c>
      <c r="C54" s="77" t="s">
        <v>259</v>
      </c>
      <c r="D54" s="77" t="s">
        <v>262</v>
      </c>
      <c r="E54" s="77" t="s">
        <v>263</v>
      </c>
      <c r="F54" s="78" t="s">
        <v>62</v>
      </c>
      <c r="G54" s="79">
        <v>20</v>
      </c>
      <c r="H54" s="80" t="e">
        <f>SUMIF([1]报价结算清单!$E$12:$E$573,A54,[1]报价结算清单!$P$12:$P$573)</f>
        <v>#VALUE!</v>
      </c>
    </row>
    <row r="55" spans="1:8" s="81" customFormat="1" ht="12">
      <c r="A55" s="77" t="s">
        <v>264</v>
      </c>
      <c r="B55" s="77" t="s">
        <v>116</v>
      </c>
      <c r="C55" s="77" t="s">
        <v>259</v>
      </c>
      <c r="D55" s="77" t="s">
        <v>265</v>
      </c>
      <c r="E55" s="77" t="s">
        <v>188</v>
      </c>
      <c r="F55" s="78" t="s">
        <v>62</v>
      </c>
      <c r="G55" s="79">
        <v>75</v>
      </c>
      <c r="H55" s="80" t="e">
        <f>SUMIF([1]报价结算清单!$E$12:$E$573,A55,[1]报价结算清单!$P$12:$P$573)</f>
        <v>#VALUE!</v>
      </c>
    </row>
    <row r="56" spans="1:8" s="81" customFormat="1" ht="12">
      <c r="A56" s="77" t="s">
        <v>266</v>
      </c>
      <c r="B56" s="77" t="s">
        <v>267</v>
      </c>
      <c r="C56" s="77" t="s">
        <v>268</v>
      </c>
      <c r="D56" s="77" t="s">
        <v>269</v>
      </c>
      <c r="E56" s="77" t="s">
        <v>270</v>
      </c>
      <c r="F56" s="78" t="s">
        <v>62</v>
      </c>
      <c r="G56" s="79">
        <v>50</v>
      </c>
      <c r="H56" s="80" t="e">
        <f>SUMIF([1]报价结算清单!$E$12:$E$573,A56,[1]报价结算清单!$P$12:$P$573)</f>
        <v>#VALUE!</v>
      </c>
    </row>
    <row r="57" spans="1:8" s="81" customFormat="1" ht="12">
      <c r="A57" s="77" t="s">
        <v>271</v>
      </c>
      <c r="B57" s="77" t="s">
        <v>267</v>
      </c>
      <c r="C57" s="77" t="s">
        <v>268</v>
      </c>
      <c r="D57" s="77" t="s">
        <v>269</v>
      </c>
      <c r="E57" s="77" t="s">
        <v>272</v>
      </c>
      <c r="F57" s="78" t="s">
        <v>62</v>
      </c>
      <c r="G57" s="79">
        <v>80</v>
      </c>
      <c r="H57" s="80" t="e">
        <f>SUMIF([1]报价结算清单!$E$12:$E$573,A57,[1]报价结算清单!$P$12:$P$573)</f>
        <v>#VALUE!</v>
      </c>
    </row>
    <row r="58" spans="1:8" s="81" customFormat="1" ht="12">
      <c r="A58" s="77" t="s">
        <v>273</v>
      </c>
      <c r="B58" s="77" t="s">
        <v>267</v>
      </c>
      <c r="C58" s="77" t="s">
        <v>274</v>
      </c>
      <c r="D58" s="77" t="s">
        <v>275</v>
      </c>
      <c r="E58" s="77" t="s">
        <v>270</v>
      </c>
      <c r="F58" s="78" t="s">
        <v>62</v>
      </c>
      <c r="G58" s="79">
        <v>50</v>
      </c>
      <c r="H58" s="80" t="e">
        <f>SUMIF([1]报价结算清单!$E$12:$E$573,A58,[1]报价结算清单!$P$12:$P$573)</f>
        <v>#VALUE!</v>
      </c>
    </row>
    <row r="59" spans="1:8" s="81" customFormat="1" ht="12">
      <c r="A59" s="77" t="s">
        <v>276</v>
      </c>
      <c r="B59" s="77" t="s">
        <v>267</v>
      </c>
      <c r="C59" s="77" t="s">
        <v>274</v>
      </c>
      <c r="D59" s="77" t="s">
        <v>275</v>
      </c>
      <c r="E59" s="77" t="s">
        <v>277</v>
      </c>
      <c r="F59" s="78" t="s">
        <v>62</v>
      </c>
      <c r="G59" s="79">
        <v>60</v>
      </c>
      <c r="H59" s="80" t="e">
        <f>SUMIF([1]报价结算清单!$E$12:$E$573,A59,[1]报价结算清单!$P$12:$P$573)</f>
        <v>#VALUE!</v>
      </c>
    </row>
    <row r="60" spans="1:8" s="81" customFormat="1" ht="24">
      <c r="A60" s="77" t="s">
        <v>278</v>
      </c>
      <c r="B60" s="77" t="s">
        <v>267</v>
      </c>
      <c r="C60" s="77" t="s">
        <v>274</v>
      </c>
      <c r="D60" s="77" t="s">
        <v>275</v>
      </c>
      <c r="E60" s="77" t="s">
        <v>279</v>
      </c>
      <c r="F60" s="78" t="s">
        <v>62</v>
      </c>
      <c r="G60" s="79">
        <v>70</v>
      </c>
      <c r="H60" s="80" t="e">
        <f>SUMIF([1]报价结算清单!$E$12:$E$573,A60,[1]报价结算清单!$P$12:$P$573)</f>
        <v>#VALUE!</v>
      </c>
    </row>
    <row r="61" spans="1:8" s="81" customFormat="1" ht="24">
      <c r="A61" s="77" t="s">
        <v>280</v>
      </c>
      <c r="B61" s="77" t="s">
        <v>267</v>
      </c>
      <c r="C61" s="77" t="s">
        <v>274</v>
      </c>
      <c r="D61" s="77" t="s">
        <v>275</v>
      </c>
      <c r="E61" s="77" t="s">
        <v>281</v>
      </c>
      <c r="F61" s="78" t="s">
        <v>62</v>
      </c>
      <c r="G61" s="79">
        <v>110</v>
      </c>
      <c r="H61" s="80" t="e">
        <f>SUMIF([1]报价结算清单!$E$12:$E$573,A61,[1]报价结算清单!$P$12:$P$573)</f>
        <v>#VALUE!</v>
      </c>
    </row>
    <row r="62" spans="1:8" s="81" customFormat="1" ht="24">
      <c r="A62" s="77" t="s">
        <v>282</v>
      </c>
      <c r="B62" s="77" t="s">
        <v>267</v>
      </c>
      <c r="C62" s="77" t="s">
        <v>283</v>
      </c>
      <c r="D62" s="77" t="s">
        <v>284</v>
      </c>
      <c r="E62" s="77" t="s">
        <v>285</v>
      </c>
      <c r="F62" s="78" t="s">
        <v>62</v>
      </c>
      <c r="G62" s="79">
        <v>50</v>
      </c>
      <c r="H62" s="80" t="e">
        <f>SUMIF([1]报价结算清单!$E$12:$E$573,A62,[1]报价结算清单!$P$12:$P$573)</f>
        <v>#VALUE!</v>
      </c>
    </row>
    <row r="63" spans="1:8" s="81" customFormat="1" ht="24">
      <c r="A63" s="77" t="s">
        <v>286</v>
      </c>
      <c r="B63" s="77" t="s">
        <v>267</v>
      </c>
      <c r="C63" s="77" t="s">
        <v>283</v>
      </c>
      <c r="D63" s="77" t="s">
        <v>284</v>
      </c>
      <c r="E63" s="77" t="s">
        <v>287</v>
      </c>
      <c r="F63" s="78" t="s">
        <v>62</v>
      </c>
      <c r="G63" s="79">
        <v>79</v>
      </c>
      <c r="H63" s="80" t="e">
        <f>SUMIF([1]报价结算清单!$E$12:$E$573,A63,[1]报价结算清单!$P$12:$P$573)</f>
        <v>#VALUE!</v>
      </c>
    </row>
    <row r="64" spans="1:8" s="81" customFormat="1" ht="24">
      <c r="A64" s="77" t="s">
        <v>288</v>
      </c>
      <c r="B64" s="77" t="s">
        <v>267</v>
      </c>
      <c r="C64" s="77" t="s">
        <v>289</v>
      </c>
      <c r="D64" s="77" t="s">
        <v>290</v>
      </c>
      <c r="E64" s="77" t="s">
        <v>291</v>
      </c>
      <c r="F64" s="78" t="s">
        <v>62</v>
      </c>
      <c r="G64" s="79">
        <v>60</v>
      </c>
      <c r="H64" s="80" t="e">
        <f>SUMIF([1]报价结算清单!$E$12:$E$573,A64,[1]报价结算清单!$P$12:$P$573)</f>
        <v>#VALUE!</v>
      </c>
    </row>
    <row r="65" spans="1:8" s="81" customFormat="1" ht="12">
      <c r="A65" s="77" t="s">
        <v>292</v>
      </c>
      <c r="B65" s="77" t="s">
        <v>267</v>
      </c>
      <c r="C65" s="77" t="s">
        <v>289</v>
      </c>
      <c r="D65" s="77" t="s">
        <v>290</v>
      </c>
      <c r="E65" s="77" t="s">
        <v>293</v>
      </c>
      <c r="F65" s="78" t="s">
        <v>62</v>
      </c>
      <c r="G65" s="79">
        <v>90</v>
      </c>
      <c r="H65" s="80" t="e">
        <f>SUMIF([1]报价结算清单!$E$12:$E$573,A65,[1]报价结算清单!$P$12:$P$573)</f>
        <v>#VALUE!</v>
      </c>
    </row>
    <row r="66" spans="1:8" s="81" customFormat="1" ht="12">
      <c r="A66" s="77" t="s">
        <v>294</v>
      </c>
      <c r="B66" s="77" t="s">
        <v>267</v>
      </c>
      <c r="C66" s="77" t="s">
        <v>295</v>
      </c>
      <c r="D66" s="77" t="s">
        <v>296</v>
      </c>
      <c r="E66" s="77" t="s">
        <v>297</v>
      </c>
      <c r="F66" s="78" t="s">
        <v>62</v>
      </c>
      <c r="G66" s="79">
        <v>70</v>
      </c>
      <c r="H66" s="80" t="e">
        <f>SUMIF([1]报价结算清单!$E$12:$E$573,A66,[1]报价结算清单!$P$12:$P$573)</f>
        <v>#VALUE!</v>
      </c>
    </row>
    <row r="67" spans="1:8" s="81" customFormat="1" ht="12">
      <c r="A67" s="77" t="s">
        <v>298</v>
      </c>
      <c r="B67" s="77" t="s">
        <v>267</v>
      </c>
      <c r="C67" s="77" t="s">
        <v>299</v>
      </c>
      <c r="D67" s="77" t="s">
        <v>300</v>
      </c>
      <c r="E67" s="77" t="s">
        <v>301</v>
      </c>
      <c r="F67" s="78" t="s">
        <v>62</v>
      </c>
      <c r="G67" s="79">
        <v>42</v>
      </c>
      <c r="H67" s="80" t="e">
        <f>SUMIF([1]报价结算清单!$E$12:$E$573,A67,[1]报价结算清单!$P$12:$P$573)</f>
        <v>#VALUE!</v>
      </c>
    </row>
    <row r="68" spans="1:8" s="81" customFormat="1" ht="12">
      <c r="A68" s="77" t="s">
        <v>302</v>
      </c>
      <c r="B68" s="77" t="s">
        <v>267</v>
      </c>
      <c r="C68" s="77" t="s">
        <v>299</v>
      </c>
      <c r="D68" s="77" t="s">
        <v>303</v>
      </c>
      <c r="E68" s="77" t="s">
        <v>301</v>
      </c>
      <c r="F68" s="78" t="s">
        <v>62</v>
      </c>
      <c r="G68" s="79">
        <v>55</v>
      </c>
      <c r="H68" s="80" t="e">
        <f>SUMIF([1]报价结算清单!$E$12:$E$573,A68,[1]报价结算清单!$P$12:$P$573)</f>
        <v>#VALUE!</v>
      </c>
    </row>
    <row r="69" spans="1:8" s="81" customFormat="1" ht="12">
      <c r="A69" s="77" t="s">
        <v>304</v>
      </c>
      <c r="B69" s="77" t="s">
        <v>267</v>
      </c>
      <c r="C69" s="77" t="s">
        <v>299</v>
      </c>
      <c r="D69" s="77" t="s">
        <v>305</v>
      </c>
      <c r="E69" s="77" t="s">
        <v>301</v>
      </c>
      <c r="F69" s="78" t="s">
        <v>62</v>
      </c>
      <c r="G69" s="79">
        <v>64</v>
      </c>
      <c r="H69" s="80" t="e">
        <f>SUMIF([1]报价结算清单!$E$12:$E$573,A69,[1]报价结算清单!$P$12:$P$573)</f>
        <v>#VALUE!</v>
      </c>
    </row>
    <row r="70" spans="1:8" s="81" customFormat="1" ht="12">
      <c r="A70" s="77" t="s">
        <v>306</v>
      </c>
      <c r="B70" s="77" t="s">
        <v>267</v>
      </c>
      <c r="C70" s="77" t="s">
        <v>299</v>
      </c>
      <c r="D70" s="77" t="s">
        <v>307</v>
      </c>
      <c r="E70" s="77" t="s">
        <v>308</v>
      </c>
      <c r="F70" s="78" t="s">
        <v>62</v>
      </c>
      <c r="G70" s="79">
        <v>60</v>
      </c>
      <c r="H70" s="80" t="e">
        <f>SUMIF([1]报价结算清单!$E$12:$E$573,A70,[1]报价结算清单!$P$12:$P$573)</f>
        <v>#VALUE!</v>
      </c>
    </row>
    <row r="71" spans="1:8" s="81" customFormat="1" ht="12">
      <c r="A71" s="77" t="s">
        <v>309</v>
      </c>
      <c r="B71" s="77" t="s">
        <v>267</v>
      </c>
      <c r="C71" s="77" t="s">
        <v>299</v>
      </c>
      <c r="D71" s="77" t="s">
        <v>310</v>
      </c>
      <c r="E71" s="77" t="s">
        <v>311</v>
      </c>
      <c r="F71" s="78" t="s">
        <v>62</v>
      </c>
      <c r="G71" s="83">
        <v>70</v>
      </c>
      <c r="H71" s="80" t="e">
        <f>SUMIF([1]报价结算清单!$E$12:$E$573,A71,[1]报价结算清单!$P$12:$P$573)</f>
        <v>#VALUE!</v>
      </c>
    </row>
    <row r="72" spans="1:8" s="81" customFormat="1" ht="12">
      <c r="A72" s="77" t="s">
        <v>312</v>
      </c>
      <c r="B72" s="77" t="s">
        <v>267</v>
      </c>
      <c r="C72" s="77" t="s">
        <v>313</v>
      </c>
      <c r="D72" s="77" t="s">
        <v>314</v>
      </c>
      <c r="E72" s="77" t="s">
        <v>315</v>
      </c>
      <c r="F72" s="78" t="s">
        <v>58</v>
      </c>
      <c r="G72" s="79">
        <v>1.4</v>
      </c>
      <c r="H72" s="80" t="e">
        <f>SUMIF([1]报价结算清单!$E$12:$E$573,A72,[1]报价结算清单!$P$12:$P$573)</f>
        <v>#VALUE!</v>
      </c>
    </row>
    <row r="73" spans="1:8" s="81" customFormat="1" ht="12">
      <c r="A73" s="77" t="s">
        <v>316</v>
      </c>
      <c r="B73" s="77" t="s">
        <v>267</v>
      </c>
      <c r="C73" s="77" t="s">
        <v>313</v>
      </c>
      <c r="D73" s="77" t="s">
        <v>314</v>
      </c>
      <c r="E73" s="77" t="s">
        <v>317</v>
      </c>
      <c r="F73" s="78" t="s">
        <v>58</v>
      </c>
      <c r="G73" s="79">
        <v>1</v>
      </c>
      <c r="H73" s="80" t="e">
        <f>SUMIF([1]报价结算清单!$E$12:$E$573,A73,[1]报价结算清单!$P$12:$P$573)</f>
        <v>#VALUE!</v>
      </c>
    </row>
    <row r="74" spans="1:8" s="81" customFormat="1" ht="12">
      <c r="A74" s="77" t="s">
        <v>318</v>
      </c>
      <c r="B74" s="77" t="s">
        <v>267</v>
      </c>
      <c r="C74" s="77" t="s">
        <v>313</v>
      </c>
      <c r="D74" s="77" t="s">
        <v>319</v>
      </c>
      <c r="E74" s="77" t="s">
        <v>315</v>
      </c>
      <c r="F74" s="78" t="s">
        <v>58</v>
      </c>
      <c r="G74" s="79">
        <v>1.5</v>
      </c>
      <c r="H74" s="80" t="e">
        <f>SUMIF([1]报价结算清单!$E$12:$E$573,A74,[1]报价结算清单!$P$12:$P$573)</f>
        <v>#VALUE!</v>
      </c>
    </row>
    <row r="75" spans="1:8" s="81" customFormat="1" ht="12">
      <c r="A75" s="77" t="s">
        <v>320</v>
      </c>
      <c r="B75" s="77" t="s">
        <v>267</v>
      </c>
      <c r="C75" s="77" t="s">
        <v>313</v>
      </c>
      <c r="D75" s="77" t="s">
        <v>319</v>
      </c>
      <c r="E75" s="77" t="s">
        <v>317</v>
      </c>
      <c r="F75" s="78" t="s">
        <v>58</v>
      </c>
      <c r="G75" s="79">
        <v>1.1499999999999999</v>
      </c>
      <c r="H75" s="80" t="e">
        <f>SUMIF([1]报价结算清单!$E$12:$E$573,A75,[1]报价结算清单!$P$12:$P$573)</f>
        <v>#VALUE!</v>
      </c>
    </row>
    <row r="76" spans="1:8" s="81" customFormat="1" ht="12">
      <c r="A76" s="77" t="s">
        <v>321</v>
      </c>
      <c r="B76" s="77" t="s">
        <v>267</v>
      </c>
      <c r="C76" s="77" t="s">
        <v>313</v>
      </c>
      <c r="D76" s="77" t="s">
        <v>322</v>
      </c>
      <c r="E76" s="77" t="s">
        <v>315</v>
      </c>
      <c r="F76" s="78" t="s">
        <v>58</v>
      </c>
      <c r="G76" s="79">
        <v>1.8</v>
      </c>
      <c r="H76" s="80" t="e">
        <f>SUMIF([1]报价结算清单!$E$12:$E$573,A76,[1]报价结算清单!$P$12:$P$573)</f>
        <v>#VALUE!</v>
      </c>
    </row>
    <row r="77" spans="1:8" s="81" customFormat="1" ht="12">
      <c r="A77" s="77" t="s">
        <v>323</v>
      </c>
      <c r="B77" s="77" t="s">
        <v>267</v>
      </c>
      <c r="C77" s="77" t="s">
        <v>313</v>
      </c>
      <c r="D77" s="77" t="s">
        <v>322</v>
      </c>
      <c r="E77" s="77" t="s">
        <v>317</v>
      </c>
      <c r="F77" s="78" t="s">
        <v>58</v>
      </c>
      <c r="G77" s="79">
        <v>1.5</v>
      </c>
      <c r="H77" s="80" t="e">
        <f>SUMIF([1]报价结算清单!$E$12:$E$573,A77,[1]报价结算清单!$P$12:$P$573)</f>
        <v>#VALUE!</v>
      </c>
    </row>
    <row r="78" spans="1:8" s="81" customFormat="1" ht="12">
      <c r="A78" s="77" t="s">
        <v>324</v>
      </c>
      <c r="B78" s="77" t="s">
        <v>267</v>
      </c>
      <c r="C78" s="77" t="s">
        <v>313</v>
      </c>
      <c r="D78" s="77" t="s">
        <v>325</v>
      </c>
      <c r="E78" s="77" t="s">
        <v>315</v>
      </c>
      <c r="F78" s="78" t="s">
        <v>58</v>
      </c>
      <c r="G78" s="79">
        <v>2</v>
      </c>
      <c r="H78" s="80" t="e">
        <f>SUMIF([1]报价结算清单!$E$12:$E$573,A78,[1]报价结算清单!$P$12:$P$573)</f>
        <v>#VALUE!</v>
      </c>
    </row>
    <row r="79" spans="1:8" s="81" customFormat="1" ht="12">
      <c r="A79" s="77" t="s">
        <v>326</v>
      </c>
      <c r="B79" s="77" t="s">
        <v>267</v>
      </c>
      <c r="C79" s="77" t="s">
        <v>313</v>
      </c>
      <c r="D79" s="77" t="s">
        <v>325</v>
      </c>
      <c r="E79" s="77" t="s">
        <v>317</v>
      </c>
      <c r="F79" s="78" t="s">
        <v>58</v>
      </c>
      <c r="G79" s="79">
        <v>1.8</v>
      </c>
      <c r="H79" s="80" t="e">
        <f>SUMIF([1]报价结算清单!$E$12:$E$573,A79,[1]报价结算清单!$P$12:$P$573)</f>
        <v>#VALUE!</v>
      </c>
    </row>
    <row r="80" spans="1:8" s="81" customFormat="1" ht="12">
      <c r="A80" s="77" t="s">
        <v>67</v>
      </c>
      <c r="B80" s="77" t="s">
        <v>267</v>
      </c>
      <c r="C80" s="77" t="s">
        <v>313</v>
      </c>
      <c r="D80" s="77" t="s">
        <v>327</v>
      </c>
      <c r="E80" s="77" t="s">
        <v>315</v>
      </c>
      <c r="F80" s="78" t="s">
        <v>58</v>
      </c>
      <c r="G80" s="79">
        <v>2</v>
      </c>
      <c r="H80" s="80" t="e">
        <f>SUMIF([1]报价结算清单!$E$12:$E$573,A80,[1]报价结算清单!$P$12:$P$573)</f>
        <v>#VALUE!</v>
      </c>
    </row>
    <row r="81" spans="1:8" s="81" customFormat="1" ht="12">
      <c r="A81" s="77" t="s">
        <v>328</v>
      </c>
      <c r="B81" s="77" t="s">
        <v>267</v>
      </c>
      <c r="C81" s="77" t="s">
        <v>313</v>
      </c>
      <c r="D81" s="77" t="s">
        <v>327</v>
      </c>
      <c r="E81" s="77" t="s">
        <v>317</v>
      </c>
      <c r="F81" s="78" t="s">
        <v>58</v>
      </c>
      <c r="G81" s="79">
        <v>1.8</v>
      </c>
      <c r="H81" s="80" t="e">
        <f>SUMIF([1]报价结算清单!$E$12:$E$573,A81,[1]报价结算清单!$P$12:$P$573)</f>
        <v>#VALUE!</v>
      </c>
    </row>
    <row r="82" spans="1:8" s="81" customFormat="1" ht="12">
      <c r="A82" s="77" t="s">
        <v>329</v>
      </c>
      <c r="B82" s="77" t="s">
        <v>267</v>
      </c>
      <c r="C82" s="77" t="s">
        <v>313</v>
      </c>
      <c r="D82" s="77" t="s">
        <v>330</v>
      </c>
      <c r="E82" s="77" t="s">
        <v>315</v>
      </c>
      <c r="F82" s="78" t="s">
        <v>58</v>
      </c>
      <c r="G82" s="79">
        <v>2.2999999999999998</v>
      </c>
      <c r="H82" s="80" t="e">
        <f>SUMIF([1]报价结算清单!$E$12:$E$573,A82,[1]报价结算清单!$P$12:$P$573)</f>
        <v>#VALUE!</v>
      </c>
    </row>
    <row r="83" spans="1:8" s="81" customFormat="1" ht="12">
      <c r="A83" s="77" t="s">
        <v>331</v>
      </c>
      <c r="B83" s="77" t="s">
        <v>267</v>
      </c>
      <c r="C83" s="77" t="s">
        <v>313</v>
      </c>
      <c r="D83" s="77" t="s">
        <v>330</v>
      </c>
      <c r="E83" s="77" t="s">
        <v>317</v>
      </c>
      <c r="F83" s="78" t="s">
        <v>58</v>
      </c>
      <c r="G83" s="79">
        <v>2.2999999999999998</v>
      </c>
      <c r="H83" s="80" t="e">
        <f>SUMIF([1]报价结算清单!$E$12:$E$573,A83,[1]报价结算清单!$P$12:$P$573)</f>
        <v>#VALUE!</v>
      </c>
    </row>
    <row r="84" spans="1:8" s="81" customFormat="1" ht="12">
      <c r="A84" s="77" t="s">
        <v>332</v>
      </c>
      <c r="B84" s="77" t="s">
        <v>267</v>
      </c>
      <c r="C84" s="77" t="s">
        <v>333</v>
      </c>
      <c r="D84" s="77" t="s">
        <v>334</v>
      </c>
      <c r="E84" s="77" t="s">
        <v>335</v>
      </c>
      <c r="F84" s="78" t="s">
        <v>58</v>
      </c>
      <c r="G84" s="79">
        <v>5.5</v>
      </c>
      <c r="H84" s="80" t="e">
        <f>SUMIF([1]报价结算清单!$E$12:$E$573,A84,[1]报价结算清单!$P$12:$P$573)</f>
        <v>#VALUE!</v>
      </c>
    </row>
    <row r="85" spans="1:8" s="81" customFormat="1" ht="12">
      <c r="A85" s="77" t="s">
        <v>336</v>
      </c>
      <c r="B85" s="77" t="s">
        <v>267</v>
      </c>
      <c r="C85" s="77" t="s">
        <v>337</v>
      </c>
      <c r="D85" s="77" t="s">
        <v>338</v>
      </c>
      <c r="E85" s="77" t="s">
        <v>339</v>
      </c>
      <c r="F85" s="78" t="s">
        <v>65</v>
      </c>
      <c r="G85" s="79">
        <v>4.5</v>
      </c>
      <c r="H85" s="80" t="e">
        <f>SUMIF([1]报价结算清单!$E$12:$E$573,A85,[1]报价结算清单!$P$12:$P$573)</f>
        <v>#VALUE!</v>
      </c>
    </row>
    <row r="86" spans="1:8" s="81" customFormat="1" ht="24">
      <c r="A86" s="77" t="s">
        <v>340</v>
      </c>
      <c r="B86" s="77" t="s">
        <v>267</v>
      </c>
      <c r="C86" s="77" t="s">
        <v>341</v>
      </c>
      <c r="D86" s="77" t="s">
        <v>342</v>
      </c>
      <c r="E86" s="77" t="s">
        <v>343</v>
      </c>
      <c r="F86" s="78" t="s">
        <v>65</v>
      </c>
      <c r="G86" s="83">
        <v>10</v>
      </c>
      <c r="H86" s="80" t="e">
        <f>SUMIF([1]报价结算清单!$E$12:$E$573,A86,[1]报价结算清单!$P$12:$P$573)</f>
        <v>#VALUE!</v>
      </c>
    </row>
    <row r="87" spans="1:8" s="81" customFormat="1" ht="24">
      <c r="A87" s="77" t="s">
        <v>344</v>
      </c>
      <c r="B87" s="77" t="s">
        <v>267</v>
      </c>
      <c r="C87" s="77" t="s">
        <v>341</v>
      </c>
      <c r="D87" s="77" t="s">
        <v>345</v>
      </c>
      <c r="E87" s="77" t="s">
        <v>343</v>
      </c>
      <c r="F87" s="78" t="s">
        <v>65</v>
      </c>
      <c r="G87" s="83">
        <v>10</v>
      </c>
      <c r="H87" s="80" t="e">
        <f>SUMIF([1]报价结算清单!$E$12:$E$573,A87,[1]报价结算清单!$P$12:$P$573)</f>
        <v>#VALUE!</v>
      </c>
    </row>
    <row r="88" spans="1:8" s="81" customFormat="1" ht="24">
      <c r="A88" s="77" t="s">
        <v>346</v>
      </c>
      <c r="B88" s="77" t="s">
        <v>267</v>
      </c>
      <c r="C88" s="77" t="s">
        <v>341</v>
      </c>
      <c r="D88" s="77" t="s">
        <v>347</v>
      </c>
      <c r="E88" s="77" t="s">
        <v>343</v>
      </c>
      <c r="F88" s="78" t="s">
        <v>65</v>
      </c>
      <c r="G88" s="79">
        <v>6</v>
      </c>
      <c r="H88" s="80" t="e">
        <f>SUMIF([1]报价结算清单!$E$12:$E$573,A88,[1]报价结算清单!$P$12:$P$573)</f>
        <v>#VALUE!</v>
      </c>
    </row>
    <row r="89" spans="1:8" s="81" customFormat="1" ht="12">
      <c r="A89" s="77" t="s">
        <v>348</v>
      </c>
      <c r="B89" s="77" t="s">
        <v>267</v>
      </c>
      <c r="C89" s="77" t="s">
        <v>349</v>
      </c>
      <c r="D89" s="77" t="s">
        <v>350</v>
      </c>
      <c r="E89" s="77" t="s">
        <v>351</v>
      </c>
      <c r="F89" s="78" t="s">
        <v>229</v>
      </c>
      <c r="G89" s="79">
        <v>20</v>
      </c>
      <c r="H89" s="80" t="e">
        <f>SUMIF([1]报价结算清单!$E$12:$E$573,A89,[1]报价结算清单!$P$12:$P$573)</f>
        <v>#VALUE!</v>
      </c>
    </row>
    <row r="90" spans="1:8" s="81" customFormat="1" ht="12">
      <c r="A90" s="77" t="s">
        <v>352</v>
      </c>
      <c r="B90" s="77" t="s">
        <v>267</v>
      </c>
      <c r="C90" s="77" t="s">
        <v>353</v>
      </c>
      <c r="D90" s="77" t="s">
        <v>354</v>
      </c>
      <c r="E90" s="77" t="s">
        <v>355</v>
      </c>
      <c r="F90" s="78" t="s">
        <v>58</v>
      </c>
      <c r="G90" s="83">
        <v>2</v>
      </c>
      <c r="H90" s="80" t="e">
        <f>SUMIF([1]报价结算清单!$E$12:$E$573,A90,[1]报价结算清单!$P$12:$P$573)</f>
        <v>#VALUE!</v>
      </c>
    </row>
    <row r="91" spans="1:8" s="81" customFormat="1" ht="12">
      <c r="A91" s="77" t="s">
        <v>356</v>
      </c>
      <c r="B91" s="77" t="s">
        <v>267</v>
      </c>
      <c r="C91" s="77" t="s">
        <v>357</v>
      </c>
      <c r="D91" s="77" t="s">
        <v>358</v>
      </c>
      <c r="E91" s="77" t="s">
        <v>355</v>
      </c>
      <c r="F91" s="78" t="s">
        <v>58</v>
      </c>
      <c r="G91" s="79">
        <v>0.9</v>
      </c>
      <c r="H91" s="80" t="e">
        <f>SUMIF([1]报价结算清单!$E$12:$E$573,A91,[1]报价结算清单!$P$12:$P$573)</f>
        <v>#VALUE!</v>
      </c>
    </row>
    <row r="92" spans="1:8" s="81" customFormat="1" ht="12">
      <c r="A92" s="77" t="s">
        <v>948</v>
      </c>
      <c r="B92" s="77" t="s">
        <v>267</v>
      </c>
      <c r="C92" s="77" t="s">
        <v>359</v>
      </c>
      <c r="D92" s="77" t="s">
        <v>354</v>
      </c>
      <c r="E92" s="77" t="s">
        <v>360</v>
      </c>
      <c r="F92" s="78" t="s">
        <v>58</v>
      </c>
      <c r="G92" s="79">
        <v>0.9</v>
      </c>
      <c r="H92" s="80" t="e">
        <f>SUMIF([1]报价结算清单!$E$12:$E$573,A92,[1]报价结算清单!$P$12:$P$573)</f>
        <v>#VALUE!</v>
      </c>
    </row>
    <row r="93" spans="1:8" ht="24">
      <c r="A93" s="77" t="s">
        <v>361</v>
      </c>
      <c r="B93" s="77" t="s">
        <v>267</v>
      </c>
      <c r="C93" s="77" t="s">
        <v>362</v>
      </c>
      <c r="D93" s="77" t="s">
        <v>363</v>
      </c>
      <c r="E93" s="77" t="s">
        <v>364</v>
      </c>
      <c r="F93" s="78" t="s">
        <v>365</v>
      </c>
      <c r="G93" s="79">
        <v>50</v>
      </c>
      <c r="H93" s="80" t="e">
        <f>SUMIF([1]报价结算清单!$E$12:$E$573,A93,[1]报价结算清单!$P$12:$P$573)</f>
        <v>#VALUE!</v>
      </c>
    </row>
    <row r="94" spans="1:8" ht="24">
      <c r="A94" s="77" t="s">
        <v>366</v>
      </c>
      <c r="B94" s="77" t="s">
        <v>267</v>
      </c>
      <c r="C94" s="77" t="s">
        <v>362</v>
      </c>
      <c r="D94" s="77" t="s">
        <v>367</v>
      </c>
      <c r="E94" s="77" t="s">
        <v>364</v>
      </c>
      <c r="F94" s="78" t="s">
        <v>365</v>
      </c>
      <c r="G94" s="79">
        <v>63</v>
      </c>
      <c r="H94" s="80" t="e">
        <f>SUMIF([1]报价结算清单!$E$12:$E$573,A94,[1]报价结算清单!$P$12:$P$573)</f>
        <v>#VALUE!</v>
      </c>
    </row>
    <row r="95" spans="1:8" ht="24">
      <c r="A95" s="77" t="s">
        <v>368</v>
      </c>
      <c r="B95" s="77" t="s">
        <v>267</v>
      </c>
      <c r="C95" s="77" t="s">
        <v>362</v>
      </c>
      <c r="D95" s="77" t="s">
        <v>369</v>
      </c>
      <c r="E95" s="77" t="s">
        <v>370</v>
      </c>
      <c r="F95" s="78" t="s">
        <v>365</v>
      </c>
      <c r="G95" s="79">
        <v>30</v>
      </c>
      <c r="H95" s="80" t="e">
        <f>SUMIF([1]报价结算清单!$E$12:$E$573,A95,[1]报价结算清单!$P$12:$P$573)</f>
        <v>#VALUE!</v>
      </c>
    </row>
    <row r="96" spans="1:8" ht="24">
      <c r="A96" s="77" t="s">
        <v>371</v>
      </c>
      <c r="B96" s="77" t="s">
        <v>267</v>
      </c>
      <c r="C96" s="77" t="s">
        <v>362</v>
      </c>
      <c r="D96" s="77" t="s">
        <v>372</v>
      </c>
      <c r="E96" s="77" t="s">
        <v>373</v>
      </c>
      <c r="F96" s="78" t="s">
        <v>365</v>
      </c>
      <c r="G96" s="79">
        <v>81</v>
      </c>
      <c r="H96" s="80" t="e">
        <f>SUMIF([1]报价结算清单!$E$12:$E$573,A96,[1]报价结算清单!$P$12:$P$573)</f>
        <v>#VALUE!</v>
      </c>
    </row>
    <row r="97" spans="1:8" ht="12">
      <c r="A97" s="77" t="s">
        <v>374</v>
      </c>
      <c r="B97" s="77" t="s">
        <v>267</v>
      </c>
      <c r="C97" s="77" t="s">
        <v>375</v>
      </c>
      <c r="D97" s="77" t="s">
        <v>376</v>
      </c>
      <c r="E97" s="77" t="s">
        <v>377</v>
      </c>
      <c r="F97" s="78" t="s">
        <v>229</v>
      </c>
      <c r="G97" s="83">
        <v>9</v>
      </c>
      <c r="H97" s="80" t="e">
        <f>SUMIF([1]报价结算清单!$E$12:$E$573,A97,[1]报价结算清单!$P$12:$P$573)</f>
        <v>#VALUE!</v>
      </c>
    </row>
    <row r="98" spans="1:8" ht="12">
      <c r="A98" s="77" t="s">
        <v>378</v>
      </c>
      <c r="B98" s="77" t="s">
        <v>267</v>
      </c>
      <c r="C98" s="77" t="s">
        <v>375</v>
      </c>
      <c r="D98" s="77" t="s">
        <v>379</v>
      </c>
      <c r="E98" s="77" t="s">
        <v>380</v>
      </c>
      <c r="F98" s="78" t="s">
        <v>229</v>
      </c>
      <c r="G98" s="79">
        <v>5</v>
      </c>
      <c r="H98" s="80" t="e">
        <f>SUMIF([1]报价结算清单!$E$12:$E$573,A98,[1]报价结算清单!$P$12:$P$573)</f>
        <v>#VALUE!</v>
      </c>
    </row>
    <row r="99" spans="1:8" ht="12">
      <c r="A99" s="77" t="s">
        <v>381</v>
      </c>
      <c r="B99" s="77" t="s">
        <v>267</v>
      </c>
      <c r="C99" s="77" t="s">
        <v>375</v>
      </c>
      <c r="D99" s="77" t="s">
        <v>382</v>
      </c>
      <c r="E99" s="77" t="s">
        <v>383</v>
      </c>
      <c r="F99" s="78" t="s">
        <v>229</v>
      </c>
      <c r="G99" s="79">
        <v>9</v>
      </c>
      <c r="H99" s="80" t="e">
        <f>SUMIF([1]报价结算清单!$E$12:$E$573,A99,[1]报价结算清单!$P$12:$P$573)</f>
        <v>#VALUE!</v>
      </c>
    </row>
    <row r="100" spans="1:8" ht="12">
      <c r="A100" s="77" t="s">
        <v>384</v>
      </c>
      <c r="B100" s="77" t="s">
        <v>267</v>
      </c>
      <c r="C100" s="77" t="s">
        <v>375</v>
      </c>
      <c r="D100" s="77" t="s">
        <v>385</v>
      </c>
      <c r="E100" s="77" t="s">
        <v>383</v>
      </c>
      <c r="F100" s="78" t="s">
        <v>229</v>
      </c>
      <c r="G100" s="79">
        <v>18</v>
      </c>
      <c r="H100" s="80" t="e">
        <f>SUMIF([1]报价结算清单!$E$12:$E$573,A100,[1]报价结算清单!$P$12:$P$573)</f>
        <v>#VALUE!</v>
      </c>
    </row>
    <row r="101" spans="1:8" ht="12">
      <c r="A101" s="77" t="s">
        <v>386</v>
      </c>
      <c r="B101" s="77" t="s">
        <v>387</v>
      </c>
      <c r="C101" s="77" t="s">
        <v>387</v>
      </c>
      <c r="D101" s="77" t="s">
        <v>388</v>
      </c>
      <c r="E101" s="77" t="s">
        <v>389</v>
      </c>
      <c r="F101" s="78" t="s">
        <v>229</v>
      </c>
      <c r="G101" s="79">
        <v>31</v>
      </c>
      <c r="H101" s="80" t="e">
        <f>SUMIF([1]报价结算清单!$E$12:$E$573,A101,[1]报价结算清单!$P$12:$P$573)</f>
        <v>#VALUE!</v>
      </c>
    </row>
    <row r="102" spans="1:8" ht="12">
      <c r="A102" s="77" t="s">
        <v>390</v>
      </c>
      <c r="B102" s="77" t="s">
        <v>387</v>
      </c>
      <c r="C102" s="77" t="s">
        <v>387</v>
      </c>
      <c r="D102" s="77" t="s">
        <v>391</v>
      </c>
      <c r="E102" s="77" t="s">
        <v>389</v>
      </c>
      <c r="F102" s="78" t="s">
        <v>229</v>
      </c>
      <c r="G102" s="79">
        <v>50</v>
      </c>
      <c r="H102" s="80" t="e">
        <f>SUMIF([1]报价结算清单!$E$12:$E$573,A102,[1]报价结算清单!$P$12:$P$573)</f>
        <v>#VALUE!</v>
      </c>
    </row>
    <row r="103" spans="1:8" ht="12">
      <c r="A103" s="77" t="s">
        <v>392</v>
      </c>
      <c r="B103" s="77" t="s">
        <v>387</v>
      </c>
      <c r="C103" s="77" t="s">
        <v>387</v>
      </c>
      <c r="D103" s="77" t="s">
        <v>393</v>
      </c>
      <c r="E103" s="77" t="s">
        <v>389</v>
      </c>
      <c r="F103" s="78" t="s">
        <v>229</v>
      </c>
      <c r="G103" s="79">
        <v>100</v>
      </c>
      <c r="H103" s="80" t="e">
        <f>SUMIF([1]报价结算清单!$E$12:$E$573,A103,[1]报价结算清单!$P$12:$P$573)</f>
        <v>#VALUE!</v>
      </c>
    </row>
    <row r="104" spans="1:8" ht="12">
      <c r="A104" s="77" t="s">
        <v>394</v>
      </c>
      <c r="B104" s="77" t="s">
        <v>395</v>
      </c>
      <c r="C104" s="77" t="s">
        <v>396</v>
      </c>
      <c r="D104" s="77" t="s">
        <v>397</v>
      </c>
      <c r="E104" s="77" t="s">
        <v>398</v>
      </c>
      <c r="F104" s="78" t="s">
        <v>399</v>
      </c>
      <c r="G104" s="79">
        <v>280</v>
      </c>
      <c r="H104" s="80" t="e">
        <f>SUMIF([1]报价结算清单!$E$12:$E$573,A104,[1]报价结算清单!$P$12:$P$573)</f>
        <v>#VALUE!</v>
      </c>
    </row>
    <row r="105" spans="1:8" ht="12">
      <c r="A105" s="77" t="s">
        <v>400</v>
      </c>
      <c r="B105" s="77" t="s">
        <v>395</v>
      </c>
      <c r="C105" s="77" t="s">
        <v>396</v>
      </c>
      <c r="D105" s="77" t="s">
        <v>397</v>
      </c>
      <c r="E105" s="77" t="s">
        <v>401</v>
      </c>
      <c r="F105" s="78" t="s">
        <v>399</v>
      </c>
      <c r="G105" s="79">
        <v>800</v>
      </c>
      <c r="H105" s="80" t="e">
        <f>SUMIF([1]报价结算清单!$E$12:$E$573,A105,[1]报价结算清单!$P$12:$P$573)</f>
        <v>#VALUE!</v>
      </c>
    </row>
    <row r="106" spans="1:8" s="81" customFormat="1" ht="12">
      <c r="A106" s="77" t="s">
        <v>1774</v>
      </c>
      <c r="B106" s="77" t="s">
        <v>395</v>
      </c>
      <c r="C106" s="77" t="s">
        <v>396</v>
      </c>
      <c r="D106" s="77" t="s">
        <v>397</v>
      </c>
      <c r="E106" s="77" t="s">
        <v>402</v>
      </c>
      <c r="F106" s="78" t="s">
        <v>399</v>
      </c>
      <c r="G106" s="79">
        <v>1500</v>
      </c>
      <c r="H106" s="80" t="e">
        <f>SUMIF([1]报价结算清单!$E$12:$E$573,A106,[1]报价结算清单!$P$12:$P$573)</f>
        <v>#VALUE!</v>
      </c>
    </row>
    <row r="107" spans="1:8" s="81" customFormat="1" ht="12">
      <c r="A107" s="77" t="s">
        <v>403</v>
      </c>
      <c r="B107" s="77" t="s">
        <v>395</v>
      </c>
      <c r="C107" s="77" t="s">
        <v>396</v>
      </c>
      <c r="D107" s="77" t="s">
        <v>397</v>
      </c>
      <c r="E107" s="77" t="s">
        <v>404</v>
      </c>
      <c r="F107" s="78" t="s">
        <v>399</v>
      </c>
      <c r="G107" s="79">
        <v>2000</v>
      </c>
      <c r="H107" s="80" t="e">
        <f>SUMIF([1]报价结算清单!$E$12:$E$573,A107,[1]报价结算清单!$P$12:$P$573)</f>
        <v>#VALUE!</v>
      </c>
    </row>
    <row r="108" spans="1:8" s="81" customFormat="1" ht="12">
      <c r="A108" s="77" t="s">
        <v>405</v>
      </c>
      <c r="B108" s="77" t="s">
        <v>395</v>
      </c>
      <c r="C108" s="77" t="s">
        <v>396</v>
      </c>
      <c r="D108" s="77" t="s">
        <v>397</v>
      </c>
      <c r="E108" s="77" t="s">
        <v>406</v>
      </c>
      <c r="F108" s="78" t="s">
        <v>399</v>
      </c>
      <c r="G108" s="79">
        <v>2880</v>
      </c>
      <c r="H108" s="80" t="e">
        <f>SUMIF([1]报价结算清单!$E$12:$E$573,A108,[1]报价结算清单!$P$12:$P$573)</f>
        <v>#VALUE!</v>
      </c>
    </row>
    <row r="109" spans="1:8" s="81" customFormat="1" ht="12">
      <c r="A109" s="77" t="s">
        <v>407</v>
      </c>
      <c r="B109" s="77" t="s">
        <v>408</v>
      </c>
      <c r="C109" s="77" t="s">
        <v>409</v>
      </c>
      <c r="D109" s="77" t="s">
        <v>410</v>
      </c>
      <c r="E109" s="77" t="s">
        <v>411</v>
      </c>
      <c r="F109" s="78" t="s">
        <v>412</v>
      </c>
      <c r="G109" s="79">
        <v>1000</v>
      </c>
      <c r="H109" s="80" t="e">
        <f>SUMIF([1]报价结算清单!$E$12:$E$573,A109,[1]报价结算清单!$P$12:$P$573)</f>
        <v>#VALUE!</v>
      </c>
    </row>
    <row r="110" spans="1:8" s="81" customFormat="1">
      <c r="A110" s="84"/>
      <c r="B110" s="85"/>
      <c r="C110" s="85"/>
      <c r="D110" s="85"/>
      <c r="E110" s="85"/>
      <c r="F110" s="85"/>
      <c r="G110" s="79" t="e">
        <v>#N/A</v>
      </c>
      <c r="H110" s="86"/>
    </row>
    <row r="111" spans="1:8" ht="24">
      <c r="A111" s="77" t="s">
        <v>413</v>
      </c>
      <c r="B111" s="77" t="s">
        <v>73</v>
      </c>
      <c r="C111" s="77" t="s">
        <v>414</v>
      </c>
      <c r="D111" s="77" t="s">
        <v>415</v>
      </c>
      <c r="E111" s="77" t="s">
        <v>416</v>
      </c>
      <c r="F111" s="78" t="s">
        <v>62</v>
      </c>
      <c r="G111" s="83">
        <v>1000</v>
      </c>
      <c r="H111" s="80" t="e">
        <f>SUMIF([1]报价结算清单!$E$12:$E$573,A111,[1]报价结算清单!$P$12:$P$573)</f>
        <v>#VALUE!</v>
      </c>
    </row>
    <row r="112" spans="1:8" ht="24">
      <c r="A112" s="77" t="s">
        <v>417</v>
      </c>
      <c r="B112" s="77" t="s">
        <v>73</v>
      </c>
      <c r="C112" s="77" t="s">
        <v>414</v>
      </c>
      <c r="D112" s="77" t="s">
        <v>418</v>
      </c>
      <c r="E112" s="77" t="s">
        <v>416</v>
      </c>
      <c r="F112" s="78" t="s">
        <v>62</v>
      </c>
      <c r="G112" s="83">
        <v>700</v>
      </c>
      <c r="H112" s="80" t="e">
        <f>SUMIF([1]报价结算清单!$E$12:$E$573,A112,[1]报价结算清单!$P$12:$P$573)</f>
        <v>#VALUE!</v>
      </c>
    </row>
    <row r="113" spans="1:8" s="81" customFormat="1" ht="24">
      <c r="A113" s="77" t="s">
        <v>419</v>
      </c>
      <c r="B113" s="77" t="s">
        <v>73</v>
      </c>
      <c r="C113" s="77" t="s">
        <v>414</v>
      </c>
      <c r="D113" s="77" t="s">
        <v>420</v>
      </c>
      <c r="E113" s="77" t="s">
        <v>421</v>
      </c>
      <c r="F113" s="78" t="s">
        <v>62</v>
      </c>
      <c r="G113" s="83">
        <v>500</v>
      </c>
      <c r="H113" s="80" t="e">
        <f>SUMIF([1]报价结算清单!$E$12:$E$573,A113,[1]报价结算清单!$P$12:$P$573)</f>
        <v>#VALUE!</v>
      </c>
    </row>
    <row r="114" spans="1:8" s="81" customFormat="1" ht="24">
      <c r="A114" s="77" t="s">
        <v>422</v>
      </c>
      <c r="B114" s="77" t="s">
        <v>73</v>
      </c>
      <c r="C114" s="77" t="s">
        <v>414</v>
      </c>
      <c r="D114" s="77" t="s">
        <v>423</v>
      </c>
      <c r="E114" s="77" t="s">
        <v>421</v>
      </c>
      <c r="F114" s="78" t="s">
        <v>62</v>
      </c>
      <c r="G114" s="79">
        <v>350</v>
      </c>
      <c r="H114" s="80" t="e">
        <f>SUMIF([1]报价结算清单!$E$12:$E$573,A114,[1]报价结算清单!$P$12:$P$573)</f>
        <v>#VALUE!</v>
      </c>
    </row>
    <row r="115" spans="1:8" s="81" customFormat="1" ht="24">
      <c r="A115" s="77" t="s">
        <v>424</v>
      </c>
      <c r="B115" s="77" t="s">
        <v>73</v>
      </c>
      <c r="C115" s="77" t="s">
        <v>414</v>
      </c>
      <c r="D115" s="77" t="s">
        <v>425</v>
      </c>
      <c r="E115" s="77" t="s">
        <v>426</v>
      </c>
      <c r="F115" s="78" t="s">
        <v>62</v>
      </c>
      <c r="G115" s="79">
        <v>400</v>
      </c>
      <c r="H115" s="80" t="e">
        <f>SUMIF([1]报价结算清单!$E$12:$E$573,A115,[1]报价结算清单!$P$12:$P$573)</f>
        <v>#VALUE!</v>
      </c>
    </row>
    <row r="116" spans="1:8" s="81" customFormat="1" ht="36">
      <c r="A116" s="77" t="s">
        <v>427</v>
      </c>
      <c r="B116" s="77" t="s">
        <v>73</v>
      </c>
      <c r="C116" s="77" t="s">
        <v>428</v>
      </c>
      <c r="D116" s="77" t="s">
        <v>429</v>
      </c>
      <c r="E116" s="77" t="s">
        <v>430</v>
      </c>
      <c r="F116" s="78" t="s">
        <v>412</v>
      </c>
      <c r="G116" s="83">
        <v>4200</v>
      </c>
      <c r="H116" s="80" t="e">
        <f>SUMIF([1]报价结算清单!$E$12:$E$573,A116,[1]报价结算清单!$P$12:$P$573)</f>
        <v>#VALUE!</v>
      </c>
    </row>
    <row r="117" spans="1:8" s="81" customFormat="1" ht="36">
      <c r="A117" s="77" t="s">
        <v>431</v>
      </c>
      <c r="B117" s="77" t="s">
        <v>73</v>
      </c>
      <c r="C117" s="77" t="s">
        <v>428</v>
      </c>
      <c r="D117" s="77" t="s">
        <v>432</v>
      </c>
      <c r="E117" s="77" t="s">
        <v>433</v>
      </c>
      <c r="F117" s="78" t="s">
        <v>412</v>
      </c>
      <c r="G117" s="83">
        <v>3600</v>
      </c>
      <c r="H117" s="80" t="e">
        <f>SUMIF([1]报价结算清单!$E$12:$E$573,A117,[1]报价结算清单!$P$12:$P$573)</f>
        <v>#VALUE!</v>
      </c>
    </row>
    <row r="118" spans="1:8" s="81" customFormat="1" ht="36">
      <c r="A118" s="77" t="s">
        <v>434</v>
      </c>
      <c r="B118" s="77" t="s">
        <v>73</v>
      </c>
      <c r="C118" s="77" t="s">
        <v>428</v>
      </c>
      <c r="D118" s="77" t="s">
        <v>435</v>
      </c>
      <c r="E118" s="77" t="s">
        <v>436</v>
      </c>
      <c r="F118" s="78" t="s">
        <v>412</v>
      </c>
      <c r="G118" s="83">
        <v>3000</v>
      </c>
      <c r="H118" s="80" t="e">
        <f>SUMIF([1]报价结算清单!$E$12:$E$573,A118,[1]报价结算清单!$P$12:$P$573)</f>
        <v>#VALUE!</v>
      </c>
    </row>
    <row r="119" spans="1:8" s="81" customFormat="1" ht="36">
      <c r="A119" s="77" t="s">
        <v>437</v>
      </c>
      <c r="B119" s="77" t="s">
        <v>73</v>
      </c>
      <c r="C119" s="77" t="s">
        <v>428</v>
      </c>
      <c r="D119" s="77" t="s">
        <v>438</v>
      </c>
      <c r="E119" s="77" t="s">
        <v>439</v>
      </c>
      <c r="F119" s="78" t="s">
        <v>412</v>
      </c>
      <c r="G119" s="79">
        <v>1500</v>
      </c>
      <c r="H119" s="80" t="e">
        <f>SUMIF([1]报价结算清单!$E$12:$E$573,A119,[1]报价结算清单!$P$12:$P$573)</f>
        <v>#VALUE!</v>
      </c>
    </row>
    <row r="120" spans="1:8" s="81" customFormat="1" ht="36">
      <c r="A120" s="77" t="s">
        <v>440</v>
      </c>
      <c r="B120" s="77" t="s">
        <v>73</v>
      </c>
      <c r="C120" s="77" t="s">
        <v>428</v>
      </c>
      <c r="D120" s="77" t="s">
        <v>441</v>
      </c>
      <c r="E120" s="77" t="s">
        <v>442</v>
      </c>
      <c r="F120" s="78" t="s">
        <v>412</v>
      </c>
      <c r="G120" s="79">
        <v>1100</v>
      </c>
      <c r="H120" s="80" t="e">
        <f>SUMIF([1]报价结算清单!$E$12:$E$573,A120,[1]报价结算清单!$P$12:$P$573)</f>
        <v>#VALUE!</v>
      </c>
    </row>
    <row r="121" spans="1:8" s="81" customFormat="1" ht="12">
      <c r="A121" s="77" t="s">
        <v>443</v>
      </c>
      <c r="B121" s="77" t="s">
        <v>73</v>
      </c>
      <c r="C121" s="77" t="s">
        <v>444</v>
      </c>
      <c r="D121" s="77" t="s">
        <v>445</v>
      </c>
      <c r="E121" s="77" t="s">
        <v>446</v>
      </c>
      <c r="F121" s="78" t="s">
        <v>412</v>
      </c>
      <c r="G121" s="79">
        <v>2061</v>
      </c>
      <c r="H121" s="80" t="e">
        <f>SUMIF([1]报价结算清单!$E$12:$E$573,A121,[1]报价结算清单!$P$12:$P$573)</f>
        <v>#VALUE!</v>
      </c>
    </row>
    <row r="122" spans="1:8" s="81" customFormat="1" ht="36">
      <c r="A122" s="77" t="s">
        <v>447</v>
      </c>
      <c r="B122" s="77" t="s">
        <v>73</v>
      </c>
      <c r="C122" s="77" t="s">
        <v>444</v>
      </c>
      <c r="D122" s="77" t="s">
        <v>448</v>
      </c>
      <c r="E122" s="77" t="s">
        <v>449</v>
      </c>
      <c r="F122" s="78" t="s">
        <v>412</v>
      </c>
      <c r="G122" s="79">
        <v>1500</v>
      </c>
      <c r="H122" s="80" t="e">
        <f>SUMIF([1]报价结算清单!$E$12:$E$573,A122,[1]报价结算清单!$P$12:$P$573)</f>
        <v>#VALUE!</v>
      </c>
    </row>
    <row r="123" spans="1:8" s="81" customFormat="1" ht="12">
      <c r="A123" s="77" t="s">
        <v>450</v>
      </c>
      <c r="B123" s="77" t="s">
        <v>73</v>
      </c>
      <c r="C123" s="77" t="s">
        <v>444</v>
      </c>
      <c r="D123" s="77" t="s">
        <v>451</v>
      </c>
      <c r="E123" s="77" t="s">
        <v>452</v>
      </c>
      <c r="F123" s="78" t="s">
        <v>412</v>
      </c>
      <c r="G123" s="83">
        <v>600</v>
      </c>
      <c r="H123" s="80" t="e">
        <f>SUMIF([1]报价结算清单!$E$12:$E$573,A123,[1]报价结算清单!$P$12:$P$573)</f>
        <v>#VALUE!</v>
      </c>
    </row>
    <row r="124" spans="1:8" s="81" customFormat="1" ht="36">
      <c r="A124" s="77" t="s">
        <v>453</v>
      </c>
      <c r="B124" s="77" t="s">
        <v>73</v>
      </c>
      <c r="C124" s="77" t="s">
        <v>444</v>
      </c>
      <c r="D124" s="77" t="s">
        <v>454</v>
      </c>
      <c r="E124" s="77" t="s">
        <v>455</v>
      </c>
      <c r="F124" s="78" t="s">
        <v>412</v>
      </c>
      <c r="G124" s="79">
        <v>779</v>
      </c>
      <c r="H124" s="80" t="e">
        <f>SUMIF([1]报价结算清单!$E$12:$E$573,A124,[1]报价结算清单!$P$12:$P$573)</f>
        <v>#VALUE!</v>
      </c>
    </row>
    <row r="125" spans="1:8" s="81" customFormat="1" ht="24">
      <c r="A125" s="77" t="s">
        <v>456</v>
      </c>
      <c r="B125" s="77" t="s">
        <v>73</v>
      </c>
      <c r="C125" s="77" t="s">
        <v>444</v>
      </c>
      <c r="D125" s="77" t="s">
        <v>457</v>
      </c>
      <c r="E125" s="77" t="s">
        <v>458</v>
      </c>
      <c r="F125" s="78" t="s">
        <v>412</v>
      </c>
      <c r="G125" s="79">
        <v>492</v>
      </c>
      <c r="H125" s="80" t="e">
        <f>SUMIF([1]报价结算清单!$E$12:$E$573,A125,[1]报价结算清单!$P$12:$P$573)</f>
        <v>#VALUE!</v>
      </c>
    </row>
    <row r="126" spans="1:8" s="81" customFormat="1" ht="24">
      <c r="A126" s="77" t="s">
        <v>459</v>
      </c>
      <c r="B126" s="77" t="s">
        <v>73</v>
      </c>
      <c r="C126" s="77" t="s">
        <v>444</v>
      </c>
      <c r="D126" s="77" t="s">
        <v>460</v>
      </c>
      <c r="E126" s="77" t="s">
        <v>188</v>
      </c>
      <c r="F126" s="78" t="s">
        <v>412</v>
      </c>
      <c r="G126" s="79">
        <v>233</v>
      </c>
      <c r="H126" s="80" t="e">
        <f>SUMIF([1]报价结算清单!$E$12:$E$573,A126,[1]报价结算清单!$P$12:$P$573)</f>
        <v>#VALUE!</v>
      </c>
    </row>
    <row r="127" spans="1:8" s="81" customFormat="1" ht="24">
      <c r="A127" s="77" t="s">
        <v>461</v>
      </c>
      <c r="B127" s="77" t="s">
        <v>73</v>
      </c>
      <c r="C127" s="77" t="s">
        <v>444</v>
      </c>
      <c r="D127" s="77" t="s">
        <v>462</v>
      </c>
      <c r="E127" s="77" t="s">
        <v>188</v>
      </c>
      <c r="F127" s="78" t="s">
        <v>412</v>
      </c>
      <c r="G127" s="79">
        <v>152</v>
      </c>
      <c r="H127" s="80" t="e">
        <f>SUMIF([1]报价结算清单!$E$12:$E$573,A127,[1]报价结算清单!$P$12:$P$573)</f>
        <v>#VALUE!</v>
      </c>
    </row>
    <row r="128" spans="1:8" s="81" customFormat="1" ht="24">
      <c r="A128" s="77" t="s">
        <v>463</v>
      </c>
      <c r="B128" s="77" t="s">
        <v>73</v>
      </c>
      <c r="C128" s="77" t="s">
        <v>464</v>
      </c>
      <c r="D128" s="77" t="s">
        <v>465</v>
      </c>
      <c r="E128" s="77" t="s">
        <v>466</v>
      </c>
      <c r="F128" s="78" t="s">
        <v>412</v>
      </c>
      <c r="G128" s="79">
        <v>1767</v>
      </c>
      <c r="H128" s="80" t="e">
        <f>SUMIF([1]报价结算清单!$E$12:$E$573,A128,[1]报价结算清单!$P$12:$P$573)</f>
        <v>#VALUE!</v>
      </c>
    </row>
    <row r="129" spans="1:8" s="81" customFormat="1" ht="24">
      <c r="A129" s="77" t="s">
        <v>467</v>
      </c>
      <c r="B129" s="77" t="s">
        <v>73</v>
      </c>
      <c r="C129" s="77" t="s">
        <v>464</v>
      </c>
      <c r="D129" s="77" t="s">
        <v>468</v>
      </c>
      <c r="E129" s="77" t="s">
        <v>469</v>
      </c>
      <c r="F129" s="78" t="s">
        <v>412</v>
      </c>
      <c r="G129" s="79">
        <v>200</v>
      </c>
      <c r="H129" s="80" t="e">
        <f>SUMIF([1]报价结算清单!$E$12:$E$573,A129,[1]报价结算清单!$P$12:$P$573)</f>
        <v>#VALUE!</v>
      </c>
    </row>
    <row r="130" spans="1:8" s="81" customFormat="1" ht="24">
      <c r="A130" s="77" t="s">
        <v>470</v>
      </c>
      <c r="B130" s="77" t="s">
        <v>73</v>
      </c>
      <c r="C130" s="77" t="s">
        <v>471</v>
      </c>
      <c r="D130" s="77" t="s">
        <v>472</v>
      </c>
      <c r="E130" s="77" t="s">
        <v>473</v>
      </c>
      <c r="F130" s="78" t="s">
        <v>65</v>
      </c>
      <c r="G130" s="79">
        <v>470</v>
      </c>
      <c r="H130" s="80" t="e">
        <f>SUMIF([1]报价结算清单!$E$12:$E$573,A130,[1]报价结算清单!$P$12:$P$573)</f>
        <v>#VALUE!</v>
      </c>
    </row>
    <row r="131" spans="1:8" s="81" customFormat="1" ht="24">
      <c r="A131" s="77" t="s">
        <v>474</v>
      </c>
      <c r="B131" s="77" t="s">
        <v>73</v>
      </c>
      <c r="C131" s="77" t="s">
        <v>471</v>
      </c>
      <c r="D131" s="77" t="s">
        <v>475</v>
      </c>
      <c r="E131" s="77" t="s">
        <v>473</v>
      </c>
      <c r="F131" s="78" t="s">
        <v>65</v>
      </c>
      <c r="G131" s="79">
        <v>806</v>
      </c>
      <c r="H131" s="80" t="e">
        <f>SUMIF([1]报价结算清单!$E$12:$E$573,A131,[1]报价结算清单!$P$12:$P$573)</f>
        <v>#VALUE!</v>
      </c>
    </row>
    <row r="132" spans="1:8" s="81" customFormat="1" ht="24">
      <c r="A132" s="77" t="s">
        <v>476</v>
      </c>
      <c r="B132" s="77" t="s">
        <v>73</v>
      </c>
      <c r="C132" s="77" t="s">
        <v>471</v>
      </c>
      <c r="D132" s="77" t="s">
        <v>477</v>
      </c>
      <c r="E132" s="77" t="s">
        <v>473</v>
      </c>
      <c r="F132" s="78" t="s">
        <v>65</v>
      </c>
      <c r="G132" s="79">
        <v>1374</v>
      </c>
      <c r="H132" s="80" t="e">
        <f>SUMIF([1]报价结算清单!$E$12:$E$573,A132,[1]报价结算清单!$P$12:$P$573)</f>
        <v>#VALUE!</v>
      </c>
    </row>
    <row r="133" spans="1:8" s="81" customFormat="1" ht="24">
      <c r="A133" s="77" t="s">
        <v>478</v>
      </c>
      <c r="B133" s="77" t="s">
        <v>73</v>
      </c>
      <c r="C133" s="77" t="s">
        <v>471</v>
      </c>
      <c r="D133" s="77" t="s">
        <v>479</v>
      </c>
      <c r="E133" s="77" t="s">
        <v>188</v>
      </c>
      <c r="F133" s="78" t="s">
        <v>229</v>
      </c>
      <c r="G133" s="79">
        <v>100</v>
      </c>
      <c r="H133" s="80" t="e">
        <f>SUMIF([1]报价结算清单!$E$12:$E$573,A133,[1]报价结算清单!$P$12:$P$573)</f>
        <v>#VALUE!</v>
      </c>
    </row>
    <row r="134" spans="1:8" s="81" customFormat="1" ht="24">
      <c r="A134" s="77" t="s">
        <v>480</v>
      </c>
      <c r="B134" s="77" t="s">
        <v>74</v>
      </c>
      <c r="C134" s="77" t="s">
        <v>481</v>
      </c>
      <c r="D134" s="77" t="s">
        <v>482</v>
      </c>
      <c r="E134" s="77" t="s">
        <v>483</v>
      </c>
      <c r="F134" s="78" t="s">
        <v>412</v>
      </c>
      <c r="G134" s="79">
        <v>950</v>
      </c>
      <c r="H134" s="80" t="e">
        <f>SUMIF([1]报价结算清单!$E$12:$E$573,A134,[1]报价结算清单!$P$12:$P$573)</f>
        <v>#VALUE!</v>
      </c>
    </row>
    <row r="135" spans="1:8" ht="24">
      <c r="A135" s="77" t="s">
        <v>484</v>
      </c>
      <c r="B135" s="77" t="s">
        <v>74</v>
      </c>
      <c r="C135" s="77" t="s">
        <v>481</v>
      </c>
      <c r="D135" s="77" t="s">
        <v>485</v>
      </c>
      <c r="E135" s="77" t="s">
        <v>483</v>
      </c>
      <c r="F135" s="78" t="s">
        <v>412</v>
      </c>
      <c r="G135" s="79">
        <v>1100</v>
      </c>
      <c r="H135" s="80" t="e">
        <f>SUMIF([1]报价结算清单!$E$12:$E$573,A135,[1]报价结算清单!$P$12:$P$573)</f>
        <v>#VALUE!</v>
      </c>
    </row>
    <row r="136" spans="1:8" ht="24">
      <c r="A136" s="77" t="s">
        <v>486</v>
      </c>
      <c r="B136" s="77" t="s">
        <v>74</v>
      </c>
      <c r="C136" s="77" t="s">
        <v>481</v>
      </c>
      <c r="D136" s="77" t="s">
        <v>487</v>
      </c>
      <c r="E136" s="77" t="s">
        <v>483</v>
      </c>
      <c r="F136" s="78" t="s">
        <v>412</v>
      </c>
      <c r="G136" s="83">
        <v>700</v>
      </c>
      <c r="H136" s="80" t="e">
        <f>SUMIF([1]报价结算清单!$E$12:$E$573,A136,[1]报价结算清单!$P$12:$P$573)</f>
        <v>#VALUE!</v>
      </c>
    </row>
    <row r="137" spans="1:8" ht="24">
      <c r="A137" s="77" t="s">
        <v>488</v>
      </c>
      <c r="B137" s="77" t="s">
        <v>74</v>
      </c>
      <c r="C137" s="77" t="s">
        <v>481</v>
      </c>
      <c r="D137" s="77" t="s">
        <v>489</v>
      </c>
      <c r="E137" s="77" t="s">
        <v>483</v>
      </c>
      <c r="F137" s="78" t="s">
        <v>412</v>
      </c>
      <c r="G137" s="79">
        <v>722</v>
      </c>
      <c r="H137" s="80" t="e">
        <f>SUMIF([1]报价结算清单!$E$12:$E$573,A137,[1]报价结算清单!$P$12:$P$573)</f>
        <v>#VALUE!</v>
      </c>
    </row>
    <row r="138" spans="1:8" ht="24">
      <c r="A138" s="77" t="s">
        <v>490</v>
      </c>
      <c r="B138" s="77" t="s">
        <v>74</v>
      </c>
      <c r="C138" s="77" t="s">
        <v>481</v>
      </c>
      <c r="D138" s="77" t="s">
        <v>491</v>
      </c>
      <c r="E138" s="77" t="s">
        <v>492</v>
      </c>
      <c r="F138" s="78" t="s">
        <v>412</v>
      </c>
      <c r="G138" s="79">
        <v>758</v>
      </c>
      <c r="H138" s="80" t="e">
        <f>SUMIF([1]报价结算清单!$E$12:$E$573,A138,[1]报价结算清单!$P$12:$P$573)</f>
        <v>#VALUE!</v>
      </c>
    </row>
    <row r="139" spans="1:8" ht="24">
      <c r="A139" s="77" t="s">
        <v>493</v>
      </c>
      <c r="B139" s="77" t="s">
        <v>74</v>
      </c>
      <c r="C139" s="77" t="s">
        <v>481</v>
      </c>
      <c r="D139" s="77" t="s">
        <v>494</v>
      </c>
      <c r="E139" s="77" t="s">
        <v>492</v>
      </c>
      <c r="F139" s="78" t="s">
        <v>412</v>
      </c>
      <c r="G139" s="79">
        <v>759</v>
      </c>
      <c r="H139" s="80" t="e">
        <f>SUMIF([1]报价结算清单!$E$12:$E$573,A139,[1]报价结算清单!$P$12:$P$573)</f>
        <v>#VALUE!</v>
      </c>
    </row>
    <row r="140" spans="1:8" ht="24">
      <c r="A140" s="77" t="s">
        <v>495</v>
      </c>
      <c r="B140" s="77" t="s">
        <v>74</v>
      </c>
      <c r="C140" s="77" t="s">
        <v>481</v>
      </c>
      <c r="D140" s="77" t="s">
        <v>496</v>
      </c>
      <c r="E140" s="77" t="s">
        <v>492</v>
      </c>
      <c r="F140" s="78" t="s">
        <v>412</v>
      </c>
      <c r="G140" s="79">
        <v>600</v>
      </c>
      <c r="H140" s="80" t="e">
        <f>SUMIF([1]报价结算清单!$E$12:$E$573,A140,[1]报价结算清单!$P$12:$P$573)</f>
        <v>#VALUE!</v>
      </c>
    </row>
    <row r="141" spans="1:8" ht="24">
      <c r="A141" s="77" t="s">
        <v>497</v>
      </c>
      <c r="B141" s="77" t="s">
        <v>74</v>
      </c>
      <c r="C141" s="77" t="s">
        <v>498</v>
      </c>
      <c r="D141" s="77" t="s">
        <v>482</v>
      </c>
      <c r="E141" s="77" t="s">
        <v>499</v>
      </c>
      <c r="F141" s="78" t="s">
        <v>412</v>
      </c>
      <c r="G141" s="79">
        <v>815</v>
      </c>
      <c r="H141" s="80" t="e">
        <f>SUMIF([1]报价结算清单!$E$12:$E$573,A141,[1]报价结算清单!$P$12:$P$573)</f>
        <v>#VALUE!</v>
      </c>
    </row>
    <row r="142" spans="1:8" ht="24">
      <c r="A142" s="77" t="s">
        <v>500</v>
      </c>
      <c r="B142" s="77" t="s">
        <v>74</v>
      </c>
      <c r="C142" s="77" t="s">
        <v>498</v>
      </c>
      <c r="D142" s="77" t="s">
        <v>485</v>
      </c>
      <c r="E142" s="77" t="s">
        <v>499</v>
      </c>
      <c r="F142" s="78" t="s">
        <v>412</v>
      </c>
      <c r="G142" s="79">
        <v>867</v>
      </c>
      <c r="H142" s="80" t="e">
        <f>SUMIF([1]报价结算清单!$E$12:$E$573,A142,[1]报价结算清单!$P$12:$P$573)</f>
        <v>#VALUE!</v>
      </c>
    </row>
    <row r="143" spans="1:8" s="81" customFormat="1" ht="24">
      <c r="A143" s="77" t="s">
        <v>501</v>
      </c>
      <c r="B143" s="77" t="s">
        <v>74</v>
      </c>
      <c r="C143" s="77" t="s">
        <v>498</v>
      </c>
      <c r="D143" s="77" t="s">
        <v>487</v>
      </c>
      <c r="E143" s="77" t="s">
        <v>499</v>
      </c>
      <c r="F143" s="78" t="s">
        <v>412</v>
      </c>
      <c r="G143" s="79">
        <v>821</v>
      </c>
      <c r="H143" s="80" t="e">
        <f>SUMIF([1]报价结算清单!$E$12:$E$573,A143,[1]报价结算清单!$P$12:$P$573)</f>
        <v>#VALUE!</v>
      </c>
    </row>
    <row r="144" spans="1:8" s="81" customFormat="1" ht="24">
      <c r="A144" s="77" t="s">
        <v>502</v>
      </c>
      <c r="B144" s="77" t="s">
        <v>74</v>
      </c>
      <c r="C144" s="77" t="s">
        <v>498</v>
      </c>
      <c r="D144" s="77" t="s">
        <v>489</v>
      </c>
      <c r="E144" s="77" t="s">
        <v>499</v>
      </c>
      <c r="F144" s="78" t="s">
        <v>412</v>
      </c>
      <c r="G144" s="79">
        <v>629</v>
      </c>
      <c r="H144" s="80" t="e">
        <f>SUMIF([1]报价结算清单!$E$12:$E$573,A144,[1]报价结算清单!$P$12:$P$573)</f>
        <v>#VALUE!</v>
      </c>
    </row>
    <row r="145" spans="1:8" s="81" customFormat="1" ht="24">
      <c r="A145" s="77" t="s">
        <v>503</v>
      </c>
      <c r="B145" s="77" t="s">
        <v>74</v>
      </c>
      <c r="C145" s="77" t="s">
        <v>498</v>
      </c>
      <c r="D145" s="77" t="s">
        <v>491</v>
      </c>
      <c r="E145" s="77" t="s">
        <v>504</v>
      </c>
      <c r="F145" s="78" t="s">
        <v>412</v>
      </c>
      <c r="G145" s="79">
        <v>540</v>
      </c>
      <c r="H145" s="80" t="e">
        <f>SUMIF([1]报价结算清单!$E$12:$E$573,A145,[1]报价结算清单!$P$12:$P$573)</f>
        <v>#VALUE!</v>
      </c>
    </row>
    <row r="146" spans="1:8" s="81" customFormat="1" ht="24">
      <c r="A146" s="77" t="s">
        <v>505</v>
      </c>
      <c r="B146" s="77" t="s">
        <v>74</v>
      </c>
      <c r="C146" s="77" t="s">
        <v>498</v>
      </c>
      <c r="D146" s="77" t="s">
        <v>494</v>
      </c>
      <c r="E146" s="77" t="s">
        <v>504</v>
      </c>
      <c r="F146" s="78" t="s">
        <v>412</v>
      </c>
      <c r="G146" s="79">
        <v>582</v>
      </c>
      <c r="H146" s="80" t="e">
        <f>SUMIF([1]报价结算清单!$E$12:$E$573,A146,[1]报价结算清单!$P$12:$P$573)</f>
        <v>#VALUE!</v>
      </c>
    </row>
    <row r="147" spans="1:8" s="81" customFormat="1" ht="24">
      <c r="A147" s="77" t="s">
        <v>506</v>
      </c>
      <c r="B147" s="77" t="s">
        <v>74</v>
      </c>
      <c r="C147" s="77" t="s">
        <v>498</v>
      </c>
      <c r="D147" s="77" t="s">
        <v>496</v>
      </c>
      <c r="E147" s="77" t="s">
        <v>504</v>
      </c>
      <c r="F147" s="78" t="s">
        <v>412</v>
      </c>
      <c r="G147" s="79">
        <v>514</v>
      </c>
      <c r="H147" s="80" t="e">
        <f>SUMIF([1]报价结算清单!$E$12:$E$573,A147,[1]报价结算清单!$P$12:$P$573)</f>
        <v>#VALUE!</v>
      </c>
    </row>
    <row r="148" spans="1:8" s="81" customFormat="1" ht="24">
      <c r="A148" s="77" t="s">
        <v>507</v>
      </c>
      <c r="B148" s="77" t="s">
        <v>74</v>
      </c>
      <c r="C148" s="77" t="s">
        <v>508</v>
      </c>
      <c r="D148" s="77" t="s">
        <v>482</v>
      </c>
      <c r="E148" s="77" t="s">
        <v>509</v>
      </c>
      <c r="F148" s="78" t="s">
        <v>412</v>
      </c>
      <c r="G148" s="79">
        <v>584</v>
      </c>
      <c r="H148" s="80" t="e">
        <f>SUMIF([1]报价结算清单!$E$12:$E$573,A148,[1]报价结算清单!$P$12:$P$573)</f>
        <v>#VALUE!</v>
      </c>
    </row>
    <row r="149" spans="1:8" s="81" customFormat="1" ht="24">
      <c r="A149" s="77" t="s">
        <v>510</v>
      </c>
      <c r="B149" s="77" t="s">
        <v>74</v>
      </c>
      <c r="C149" s="77" t="s">
        <v>508</v>
      </c>
      <c r="D149" s="77" t="s">
        <v>485</v>
      </c>
      <c r="E149" s="77" t="s">
        <v>509</v>
      </c>
      <c r="F149" s="78" t="s">
        <v>412</v>
      </c>
      <c r="G149" s="79">
        <v>580</v>
      </c>
      <c r="H149" s="80" t="e">
        <f>SUMIF([1]报价结算清单!$E$12:$E$573,A149,[1]报价结算清单!$P$12:$P$573)</f>
        <v>#VALUE!</v>
      </c>
    </row>
    <row r="150" spans="1:8" s="81" customFormat="1" ht="24">
      <c r="A150" s="77" t="s">
        <v>511</v>
      </c>
      <c r="B150" s="77" t="s">
        <v>74</v>
      </c>
      <c r="C150" s="77" t="s">
        <v>508</v>
      </c>
      <c r="D150" s="77" t="s">
        <v>487</v>
      </c>
      <c r="E150" s="77" t="s">
        <v>509</v>
      </c>
      <c r="F150" s="78" t="s">
        <v>412</v>
      </c>
      <c r="G150" s="79">
        <v>564</v>
      </c>
      <c r="H150" s="80" t="e">
        <f>SUMIF([1]报价结算清单!$E$12:$E$573,A150,[1]报价结算清单!$P$12:$P$573)</f>
        <v>#VALUE!</v>
      </c>
    </row>
    <row r="151" spans="1:8" s="81" customFormat="1" ht="24">
      <c r="A151" s="77" t="s">
        <v>512</v>
      </c>
      <c r="B151" s="77" t="s">
        <v>74</v>
      </c>
      <c r="C151" s="77" t="s">
        <v>508</v>
      </c>
      <c r="D151" s="77" t="s">
        <v>489</v>
      </c>
      <c r="E151" s="77" t="s">
        <v>509</v>
      </c>
      <c r="F151" s="78" t="s">
        <v>412</v>
      </c>
      <c r="G151" s="79">
        <v>485</v>
      </c>
      <c r="H151" s="80" t="e">
        <f>SUMIF([1]报价结算清单!$E$12:$E$573,A151,[1]报价结算清单!$P$12:$P$573)</f>
        <v>#VALUE!</v>
      </c>
    </row>
    <row r="152" spans="1:8" s="81" customFormat="1" ht="24">
      <c r="A152" s="77" t="s">
        <v>513</v>
      </c>
      <c r="B152" s="77" t="s">
        <v>74</v>
      </c>
      <c r="C152" s="77" t="s">
        <v>508</v>
      </c>
      <c r="D152" s="77" t="s">
        <v>491</v>
      </c>
      <c r="E152" s="77" t="s">
        <v>514</v>
      </c>
      <c r="F152" s="78" t="s">
        <v>412</v>
      </c>
      <c r="G152" s="79">
        <v>373</v>
      </c>
      <c r="H152" s="80" t="e">
        <f>SUMIF([1]报价结算清单!$E$12:$E$573,A152,[1]报价结算清单!$P$12:$P$573)</f>
        <v>#VALUE!</v>
      </c>
    </row>
    <row r="153" spans="1:8" s="81" customFormat="1" ht="24">
      <c r="A153" s="77" t="s">
        <v>515</v>
      </c>
      <c r="B153" s="77" t="s">
        <v>74</v>
      </c>
      <c r="C153" s="77" t="s">
        <v>508</v>
      </c>
      <c r="D153" s="77" t="s">
        <v>494</v>
      </c>
      <c r="E153" s="77" t="s">
        <v>514</v>
      </c>
      <c r="F153" s="78" t="s">
        <v>412</v>
      </c>
      <c r="G153" s="79">
        <v>400</v>
      </c>
      <c r="H153" s="80" t="e">
        <f>SUMIF([1]报价结算清单!$E$12:$E$573,A153,[1]报价结算清单!$P$12:$P$573)</f>
        <v>#VALUE!</v>
      </c>
    </row>
    <row r="154" spans="1:8" s="81" customFormat="1" ht="24">
      <c r="A154" s="77" t="s">
        <v>516</v>
      </c>
      <c r="B154" s="77" t="s">
        <v>74</v>
      </c>
      <c r="C154" s="77" t="s">
        <v>508</v>
      </c>
      <c r="D154" s="77" t="s">
        <v>496</v>
      </c>
      <c r="E154" s="77" t="s">
        <v>514</v>
      </c>
      <c r="F154" s="78" t="s">
        <v>412</v>
      </c>
      <c r="G154" s="79">
        <v>369</v>
      </c>
      <c r="H154" s="80" t="e">
        <f>SUMIF([1]报价结算清单!$E$12:$E$573,A154,[1]报价结算清单!$P$12:$P$573)</f>
        <v>#VALUE!</v>
      </c>
    </row>
    <row r="155" spans="1:8" s="81" customFormat="1" ht="12">
      <c r="A155" s="77" t="s">
        <v>517</v>
      </c>
      <c r="B155" s="77" t="s">
        <v>74</v>
      </c>
      <c r="C155" s="77" t="s">
        <v>518</v>
      </c>
      <c r="D155" s="77" t="s">
        <v>519</v>
      </c>
      <c r="E155" s="77" t="s">
        <v>520</v>
      </c>
      <c r="F155" s="78" t="s">
        <v>521</v>
      </c>
      <c r="G155" s="79">
        <v>368</v>
      </c>
      <c r="H155" s="80" t="e">
        <f>SUMIF([1]报价结算清单!$E$12:$E$573,A155,[1]报价结算清单!$P$12:$P$573)</f>
        <v>#VALUE!</v>
      </c>
    </row>
    <row r="156" spans="1:8" s="81" customFormat="1" ht="24">
      <c r="A156" s="77" t="s">
        <v>522</v>
      </c>
      <c r="B156" s="77" t="s">
        <v>74</v>
      </c>
      <c r="C156" s="77" t="s">
        <v>523</v>
      </c>
      <c r="D156" s="77" t="s">
        <v>524</v>
      </c>
      <c r="E156" s="77" t="s">
        <v>525</v>
      </c>
      <c r="F156" s="78" t="s">
        <v>412</v>
      </c>
      <c r="G156" s="79">
        <v>250</v>
      </c>
      <c r="H156" s="80" t="e">
        <f>SUMIF([1]报价结算清单!$E$12:$E$573,A156,[1]报价结算清单!$P$12:$P$573)</f>
        <v>#VALUE!</v>
      </c>
    </row>
    <row r="157" spans="1:8" s="81" customFormat="1" ht="48">
      <c r="A157" s="77" t="s">
        <v>526</v>
      </c>
      <c r="B157" s="77" t="s">
        <v>74</v>
      </c>
      <c r="C157" s="77" t="s">
        <v>527</v>
      </c>
      <c r="D157" s="77" t="s">
        <v>528</v>
      </c>
      <c r="E157" s="77" t="s">
        <v>529</v>
      </c>
      <c r="F157" s="78" t="s">
        <v>412</v>
      </c>
      <c r="G157" s="83">
        <v>1200</v>
      </c>
      <c r="H157" s="80" t="e">
        <f>SUMIF([1]报价结算清单!$E$12:$E$573,A157,[1]报价结算清单!$P$12:$P$573)</f>
        <v>#VALUE!</v>
      </c>
    </row>
    <row r="158" spans="1:8" s="81" customFormat="1" ht="24">
      <c r="A158" s="77" t="s">
        <v>530</v>
      </c>
      <c r="B158" s="77" t="s">
        <v>74</v>
      </c>
      <c r="C158" s="77" t="s">
        <v>531</v>
      </c>
      <c r="D158" s="77" t="s">
        <v>532</v>
      </c>
      <c r="E158" s="77" t="s">
        <v>533</v>
      </c>
      <c r="F158" s="78" t="s">
        <v>255</v>
      </c>
      <c r="G158" s="79">
        <v>150</v>
      </c>
      <c r="H158" s="80" t="e">
        <f>SUMIF([1]报价结算清单!$E$12:$E$573,A158,[1]报价结算清单!$P$12:$P$573)</f>
        <v>#VALUE!</v>
      </c>
    </row>
    <row r="159" spans="1:8" s="81" customFormat="1" ht="36">
      <c r="A159" s="77" t="s">
        <v>534</v>
      </c>
      <c r="B159" s="77" t="s">
        <v>74</v>
      </c>
      <c r="C159" s="77" t="s">
        <v>531</v>
      </c>
      <c r="D159" s="77" t="s">
        <v>535</v>
      </c>
      <c r="E159" s="77" t="s">
        <v>533</v>
      </c>
      <c r="F159" s="78" t="s">
        <v>255</v>
      </c>
      <c r="G159" s="79">
        <v>150</v>
      </c>
      <c r="H159" s="80" t="e">
        <f>SUMIF([1]报价结算清单!$E$12:$E$573,A159,[1]报价结算清单!$P$12:$P$573)</f>
        <v>#VALUE!</v>
      </c>
    </row>
    <row r="160" spans="1:8" s="81" customFormat="1" ht="48">
      <c r="A160" s="77" t="s">
        <v>536</v>
      </c>
      <c r="B160" s="77" t="s">
        <v>74</v>
      </c>
      <c r="C160" s="77" t="s">
        <v>531</v>
      </c>
      <c r="D160" s="77" t="s">
        <v>537</v>
      </c>
      <c r="E160" s="77" t="s">
        <v>533</v>
      </c>
      <c r="F160" s="78" t="s">
        <v>255</v>
      </c>
      <c r="G160" s="79">
        <v>190</v>
      </c>
      <c r="H160" s="80" t="e">
        <f>SUMIF([1]报价结算清单!$E$12:$E$573,A160,[1]报价结算清单!$P$12:$P$573)</f>
        <v>#VALUE!</v>
      </c>
    </row>
    <row r="161" spans="1:8" s="81" customFormat="1" ht="24">
      <c r="A161" s="77" t="s">
        <v>538</v>
      </c>
      <c r="B161" s="77" t="s">
        <v>74</v>
      </c>
      <c r="C161" s="77" t="s">
        <v>539</v>
      </c>
      <c r="D161" s="77" t="s">
        <v>540</v>
      </c>
      <c r="E161" s="77" t="s">
        <v>188</v>
      </c>
      <c r="F161" s="78" t="s">
        <v>412</v>
      </c>
      <c r="G161" s="79">
        <v>51</v>
      </c>
      <c r="H161" s="80" t="e">
        <f>SUMIF([1]报价结算清单!$E$12:$E$573,A161,[1]报价结算清单!$P$12:$P$573)</f>
        <v>#VALUE!</v>
      </c>
    </row>
    <row r="162" spans="1:8" s="81" customFormat="1" ht="24">
      <c r="A162" s="77" t="s">
        <v>541</v>
      </c>
      <c r="B162" s="77" t="s">
        <v>74</v>
      </c>
      <c r="C162" s="77" t="s">
        <v>539</v>
      </c>
      <c r="D162" s="77" t="s">
        <v>542</v>
      </c>
      <c r="E162" s="77" t="s">
        <v>543</v>
      </c>
      <c r="F162" s="78" t="s">
        <v>412</v>
      </c>
      <c r="G162" s="79">
        <v>200</v>
      </c>
      <c r="H162" s="80" t="e">
        <f>SUMIF([1]报价结算清单!$E$12:$E$573,A162,[1]报价结算清单!$P$12:$P$573)</f>
        <v>#VALUE!</v>
      </c>
    </row>
    <row r="163" spans="1:8" s="81" customFormat="1" ht="12">
      <c r="A163" s="77" t="s">
        <v>544</v>
      </c>
      <c r="B163" s="77" t="s">
        <v>75</v>
      </c>
      <c r="C163" s="77" t="s">
        <v>545</v>
      </c>
      <c r="D163" s="77" t="s">
        <v>546</v>
      </c>
      <c r="E163" s="77" t="s">
        <v>547</v>
      </c>
      <c r="F163" s="78" t="s">
        <v>548</v>
      </c>
      <c r="G163" s="79">
        <v>200</v>
      </c>
      <c r="H163" s="80" t="e">
        <f>SUMIF([1]报价结算清单!$E$12:$E$573,A163,[1]报价结算清单!$P$12:$P$573)</f>
        <v>#VALUE!</v>
      </c>
    </row>
    <row r="164" spans="1:8" s="81" customFormat="1" ht="12">
      <c r="A164" s="77" t="s">
        <v>549</v>
      </c>
      <c r="B164" s="77" t="s">
        <v>75</v>
      </c>
      <c r="C164" s="77" t="s">
        <v>545</v>
      </c>
      <c r="D164" s="77" t="s">
        <v>550</v>
      </c>
      <c r="E164" s="77" t="s">
        <v>551</v>
      </c>
      <c r="F164" s="78" t="s">
        <v>548</v>
      </c>
      <c r="G164" s="79">
        <v>120</v>
      </c>
      <c r="H164" s="80" t="e">
        <f>SUMIF([1]报价结算清单!$E$12:$E$573,A164,[1]报价结算清单!$P$12:$P$573)</f>
        <v>#VALUE!</v>
      </c>
    </row>
    <row r="165" spans="1:8" s="81" customFormat="1" ht="12">
      <c r="A165" s="77" t="s">
        <v>552</v>
      </c>
      <c r="B165" s="77" t="s">
        <v>75</v>
      </c>
      <c r="C165" s="77" t="s">
        <v>545</v>
      </c>
      <c r="D165" s="77" t="s">
        <v>553</v>
      </c>
      <c r="E165" s="77" t="s">
        <v>554</v>
      </c>
      <c r="F165" s="78" t="s">
        <v>412</v>
      </c>
      <c r="G165" s="83">
        <v>550</v>
      </c>
      <c r="H165" s="80" t="e">
        <f>SUMIF([1]报价结算清单!$E$12:$E$573,A165,[1]报价结算清单!$P$12:$P$573)</f>
        <v>#VALUE!</v>
      </c>
    </row>
    <row r="166" spans="1:8" s="81" customFormat="1" ht="24">
      <c r="A166" s="77" t="s">
        <v>555</v>
      </c>
      <c r="B166" s="77" t="s">
        <v>75</v>
      </c>
      <c r="C166" s="77" t="s">
        <v>545</v>
      </c>
      <c r="D166" s="77" t="s">
        <v>556</v>
      </c>
      <c r="E166" s="77" t="s">
        <v>557</v>
      </c>
      <c r="F166" s="78" t="s">
        <v>412</v>
      </c>
      <c r="G166" s="79">
        <v>697</v>
      </c>
      <c r="H166" s="80" t="e">
        <f>SUMIF([1]报价结算清单!$E$12:$E$573,A166,[1]报价结算清单!$P$12:$P$573)</f>
        <v>#VALUE!</v>
      </c>
    </row>
    <row r="167" spans="1:8" s="81" customFormat="1" ht="24">
      <c r="A167" s="77" t="s">
        <v>558</v>
      </c>
      <c r="B167" s="77" t="s">
        <v>75</v>
      </c>
      <c r="C167" s="77" t="s">
        <v>545</v>
      </c>
      <c r="D167" s="77" t="s">
        <v>559</v>
      </c>
      <c r="E167" s="77" t="s">
        <v>560</v>
      </c>
      <c r="F167" s="78" t="s">
        <v>412</v>
      </c>
      <c r="G167" s="83">
        <v>400</v>
      </c>
      <c r="H167" s="80" t="e">
        <f>SUMIF([1]报价结算清单!$E$12:$E$573,A167,[1]报价结算清单!$P$12:$P$573)</f>
        <v>#VALUE!</v>
      </c>
    </row>
    <row r="168" spans="1:8" s="81" customFormat="1" ht="24">
      <c r="A168" s="77" t="s">
        <v>561</v>
      </c>
      <c r="B168" s="77" t="s">
        <v>75</v>
      </c>
      <c r="C168" s="77" t="s">
        <v>545</v>
      </c>
      <c r="D168" s="77" t="s">
        <v>562</v>
      </c>
      <c r="E168" s="77" t="s">
        <v>563</v>
      </c>
      <c r="F168" s="78" t="s">
        <v>412</v>
      </c>
      <c r="G168" s="79">
        <v>290</v>
      </c>
      <c r="H168" s="80" t="e">
        <f>SUMIF([1]报价结算清单!$E$12:$E$573,A168,[1]报价结算清单!$P$12:$P$573)</f>
        <v>#VALUE!</v>
      </c>
    </row>
    <row r="169" spans="1:8" s="81" customFormat="1" ht="24">
      <c r="A169" s="77" t="s">
        <v>564</v>
      </c>
      <c r="B169" s="77" t="s">
        <v>75</v>
      </c>
      <c r="C169" s="77" t="s">
        <v>565</v>
      </c>
      <c r="D169" s="77" t="s">
        <v>566</v>
      </c>
      <c r="E169" s="77" t="s">
        <v>567</v>
      </c>
      <c r="F169" s="78" t="s">
        <v>412</v>
      </c>
      <c r="G169" s="83">
        <v>600</v>
      </c>
      <c r="H169" s="80" t="e">
        <f>SUMIF([1]报价结算清单!$E$12:$E$573,A169,[1]报价结算清单!$P$12:$P$573)</f>
        <v>#VALUE!</v>
      </c>
    </row>
    <row r="170" spans="1:8" s="81" customFormat="1" ht="12">
      <c r="A170" s="77" t="s">
        <v>568</v>
      </c>
      <c r="B170" s="77" t="s">
        <v>75</v>
      </c>
      <c r="C170" s="77" t="s">
        <v>565</v>
      </c>
      <c r="D170" s="77" t="s">
        <v>569</v>
      </c>
      <c r="E170" s="77" t="s">
        <v>570</v>
      </c>
      <c r="F170" s="78" t="s">
        <v>412</v>
      </c>
      <c r="G170" s="79">
        <v>120</v>
      </c>
      <c r="H170" s="80" t="e">
        <f>SUMIF([1]报价结算清单!$E$12:$E$573,A170,[1]报价结算清单!$P$12:$P$573)</f>
        <v>#VALUE!</v>
      </c>
    </row>
    <row r="171" spans="1:8" s="81" customFormat="1" ht="12">
      <c r="A171" s="77" t="s">
        <v>571</v>
      </c>
      <c r="B171" s="77" t="s">
        <v>75</v>
      </c>
      <c r="C171" s="77" t="s">
        <v>565</v>
      </c>
      <c r="D171" s="77" t="s">
        <v>572</v>
      </c>
      <c r="E171" s="77" t="s">
        <v>188</v>
      </c>
      <c r="F171" s="78" t="s">
        <v>412</v>
      </c>
      <c r="G171" s="79">
        <v>150</v>
      </c>
      <c r="H171" s="80" t="e">
        <f>SUMIF([1]报价结算清单!$E$12:$E$573,A171,[1]报价结算清单!$P$12:$P$573)</f>
        <v>#VALUE!</v>
      </c>
    </row>
    <row r="172" spans="1:8" s="81" customFormat="1" ht="12">
      <c r="A172" s="77" t="s">
        <v>573</v>
      </c>
      <c r="B172" s="77" t="s">
        <v>75</v>
      </c>
      <c r="C172" s="77" t="s">
        <v>565</v>
      </c>
      <c r="D172" s="77" t="s">
        <v>574</v>
      </c>
      <c r="E172" s="77" t="s">
        <v>575</v>
      </c>
      <c r="F172" s="78" t="s">
        <v>412</v>
      </c>
      <c r="G172" s="79">
        <v>120</v>
      </c>
      <c r="H172" s="80" t="e">
        <f>SUMIF([1]报价结算清单!$E$12:$E$573,A172,[1]报价结算清单!$P$12:$P$573)</f>
        <v>#VALUE!</v>
      </c>
    </row>
    <row r="173" spans="1:8" s="81" customFormat="1" ht="24">
      <c r="A173" s="77" t="s">
        <v>576</v>
      </c>
      <c r="B173" s="77" t="s">
        <v>75</v>
      </c>
      <c r="C173" s="77" t="s">
        <v>577</v>
      </c>
      <c r="D173" s="77" t="s">
        <v>578</v>
      </c>
      <c r="E173" s="77" t="s">
        <v>579</v>
      </c>
      <c r="F173" s="78" t="s">
        <v>412</v>
      </c>
      <c r="G173" s="79">
        <v>1800</v>
      </c>
      <c r="H173" s="80" t="e">
        <f>SUMIF([1]报价结算清单!$E$12:$E$573,A173,[1]报价结算清单!$P$12:$P$573)</f>
        <v>#VALUE!</v>
      </c>
    </row>
    <row r="174" spans="1:8" s="81" customFormat="1" ht="24">
      <c r="A174" s="77" t="s">
        <v>580</v>
      </c>
      <c r="B174" s="77" t="s">
        <v>75</v>
      </c>
      <c r="C174" s="77" t="s">
        <v>577</v>
      </c>
      <c r="D174" s="77" t="s">
        <v>578</v>
      </c>
      <c r="E174" s="77" t="s">
        <v>581</v>
      </c>
      <c r="F174" s="78" t="s">
        <v>412</v>
      </c>
      <c r="G174" s="83">
        <v>2000</v>
      </c>
      <c r="H174" s="80" t="e">
        <f>SUMIF([1]报价结算清单!$E$12:$E$573,A174,[1]报价结算清单!$P$12:$P$573)</f>
        <v>#VALUE!</v>
      </c>
    </row>
    <row r="175" spans="1:8" s="81" customFormat="1" ht="24">
      <c r="A175" s="77" t="s">
        <v>582</v>
      </c>
      <c r="B175" s="77" t="s">
        <v>75</v>
      </c>
      <c r="C175" s="77" t="s">
        <v>577</v>
      </c>
      <c r="D175" s="77" t="s">
        <v>583</v>
      </c>
      <c r="E175" s="77" t="s">
        <v>584</v>
      </c>
      <c r="F175" s="78" t="s">
        <v>412</v>
      </c>
      <c r="G175" s="79">
        <v>850</v>
      </c>
      <c r="H175" s="80" t="e">
        <f>SUMIF([1]报价结算清单!$E$12:$E$573,A175,[1]报价结算清单!$P$12:$P$573)</f>
        <v>#VALUE!</v>
      </c>
    </row>
    <row r="176" spans="1:8" s="81" customFormat="1" ht="24">
      <c r="A176" s="77" t="s">
        <v>585</v>
      </c>
      <c r="B176" s="77" t="s">
        <v>75</v>
      </c>
      <c r="C176" s="77" t="s">
        <v>577</v>
      </c>
      <c r="D176" s="77" t="s">
        <v>586</v>
      </c>
      <c r="E176" s="77" t="s">
        <v>188</v>
      </c>
      <c r="F176" s="78" t="s">
        <v>412</v>
      </c>
      <c r="G176" s="79">
        <v>100</v>
      </c>
      <c r="H176" s="80" t="e">
        <f>SUMIF([1]报价结算清单!$E$12:$E$573,A176,[1]报价结算清单!$P$12:$P$573)</f>
        <v>#VALUE!</v>
      </c>
    </row>
    <row r="177" spans="1:8" s="81" customFormat="1" ht="24">
      <c r="A177" s="77" t="s">
        <v>587</v>
      </c>
      <c r="B177" s="77" t="s">
        <v>75</v>
      </c>
      <c r="C177" s="77" t="s">
        <v>577</v>
      </c>
      <c r="D177" s="77" t="s">
        <v>588</v>
      </c>
      <c r="E177" s="77" t="s">
        <v>589</v>
      </c>
      <c r="F177" s="78" t="s">
        <v>412</v>
      </c>
      <c r="G177" s="83">
        <v>200</v>
      </c>
      <c r="H177" s="80" t="e">
        <f>SUMIF([1]报价结算清单!$E$12:$E$573,A177,[1]报价结算清单!$P$12:$P$573)</f>
        <v>#VALUE!</v>
      </c>
    </row>
    <row r="178" spans="1:8" s="81" customFormat="1" ht="24">
      <c r="A178" s="77" t="s">
        <v>590</v>
      </c>
      <c r="B178" s="77" t="s">
        <v>75</v>
      </c>
      <c r="C178" s="77" t="s">
        <v>577</v>
      </c>
      <c r="D178" s="77" t="s">
        <v>591</v>
      </c>
      <c r="E178" s="77" t="s">
        <v>592</v>
      </c>
      <c r="F178" s="78" t="s">
        <v>412</v>
      </c>
      <c r="G178" s="79">
        <v>200</v>
      </c>
      <c r="H178" s="80" t="e">
        <f>SUMIF([1]报价结算清单!$E$12:$E$573,A178,[1]报价结算清单!$P$12:$P$573)</f>
        <v>#VALUE!</v>
      </c>
    </row>
    <row r="179" spans="1:8" s="81" customFormat="1" ht="24">
      <c r="A179" s="77" t="s">
        <v>593</v>
      </c>
      <c r="B179" s="77" t="s">
        <v>594</v>
      </c>
      <c r="C179" s="77" t="s">
        <v>595</v>
      </c>
      <c r="D179" s="77" t="s">
        <v>596</v>
      </c>
      <c r="E179" s="77" t="s">
        <v>188</v>
      </c>
      <c r="F179" s="78" t="s">
        <v>155</v>
      </c>
      <c r="G179" s="79">
        <v>121</v>
      </c>
      <c r="H179" s="80" t="e">
        <f>SUMIF([1]报价结算清单!$E$12:$E$573,A179,[1]报价结算清单!$P$12:$P$573)</f>
        <v>#VALUE!</v>
      </c>
    </row>
    <row r="180" spans="1:8" s="81" customFormat="1" ht="24">
      <c r="A180" s="77" t="s">
        <v>597</v>
      </c>
      <c r="B180" s="77" t="s">
        <v>594</v>
      </c>
      <c r="C180" s="77" t="s">
        <v>595</v>
      </c>
      <c r="D180" s="77" t="s">
        <v>598</v>
      </c>
      <c r="E180" s="77" t="s">
        <v>188</v>
      </c>
      <c r="F180" s="78" t="s">
        <v>155</v>
      </c>
      <c r="G180" s="79">
        <v>92</v>
      </c>
      <c r="H180" s="80" t="e">
        <f>SUMIF([1]报价结算清单!$E$12:$E$573,A180,[1]报价结算清单!$P$12:$P$573)</f>
        <v>#VALUE!</v>
      </c>
    </row>
    <row r="181" spans="1:8" s="81" customFormat="1" ht="24">
      <c r="A181" s="77" t="s">
        <v>599</v>
      </c>
      <c r="B181" s="77" t="s">
        <v>594</v>
      </c>
      <c r="C181" s="77" t="s">
        <v>595</v>
      </c>
      <c r="D181" s="77" t="s">
        <v>600</v>
      </c>
      <c r="E181" s="77" t="s">
        <v>188</v>
      </c>
      <c r="F181" s="78" t="s">
        <v>155</v>
      </c>
      <c r="G181" s="79">
        <v>60</v>
      </c>
      <c r="H181" s="80" t="e">
        <f>SUMIF([1]报价结算清单!$E$12:$E$573,A181,[1]报价结算清单!$P$12:$P$573)</f>
        <v>#VALUE!</v>
      </c>
    </row>
    <row r="182" spans="1:8" s="81" customFormat="1" ht="12">
      <c r="A182" s="77" t="s">
        <v>601</v>
      </c>
      <c r="B182" s="77" t="s">
        <v>602</v>
      </c>
      <c r="C182" s="77" t="s">
        <v>603</v>
      </c>
      <c r="D182" s="77" t="s">
        <v>604</v>
      </c>
      <c r="E182" s="77" t="s">
        <v>188</v>
      </c>
      <c r="F182" s="78" t="s">
        <v>412</v>
      </c>
      <c r="G182" s="79">
        <v>873</v>
      </c>
      <c r="H182" s="80" t="e">
        <f>SUMIF([1]报价结算清单!$E$12:$E$573,A182,[1]报价结算清单!$P$12:$P$573)</f>
        <v>#VALUE!</v>
      </c>
    </row>
    <row r="183" spans="1:8" s="81" customFormat="1" ht="12">
      <c r="A183" s="77" t="s">
        <v>605</v>
      </c>
      <c r="B183" s="77" t="s">
        <v>602</v>
      </c>
      <c r="C183" s="77" t="s">
        <v>603</v>
      </c>
      <c r="D183" s="77" t="s">
        <v>606</v>
      </c>
      <c r="E183" s="77" t="s">
        <v>188</v>
      </c>
      <c r="F183" s="78" t="s">
        <v>412</v>
      </c>
      <c r="G183" s="79">
        <v>1100</v>
      </c>
      <c r="H183" s="80" t="e">
        <f>SUMIF([1]报价结算清单!$E$12:$E$573,A183,[1]报价结算清单!$P$12:$P$573)</f>
        <v>#VALUE!</v>
      </c>
    </row>
    <row r="184" spans="1:8" s="81" customFormat="1" ht="12">
      <c r="A184" s="77" t="s">
        <v>607</v>
      </c>
      <c r="B184" s="77" t="s">
        <v>602</v>
      </c>
      <c r="C184" s="77" t="s">
        <v>603</v>
      </c>
      <c r="D184" s="77" t="s">
        <v>608</v>
      </c>
      <c r="E184" s="77" t="s">
        <v>188</v>
      </c>
      <c r="F184" s="78" t="s">
        <v>412</v>
      </c>
      <c r="G184" s="79">
        <v>220</v>
      </c>
      <c r="H184" s="80" t="e">
        <f>SUMIF([1]报价结算清单!$E$12:$E$573,A184,[1]报价结算清单!$P$12:$P$573)</f>
        <v>#VALUE!</v>
      </c>
    </row>
    <row r="185" spans="1:8" s="81" customFormat="1" ht="12">
      <c r="A185" s="77" t="s">
        <v>609</v>
      </c>
      <c r="B185" s="77" t="s">
        <v>602</v>
      </c>
      <c r="C185" s="77" t="s">
        <v>603</v>
      </c>
      <c r="D185" s="77" t="s">
        <v>610</v>
      </c>
      <c r="E185" s="77" t="s">
        <v>188</v>
      </c>
      <c r="F185" s="78" t="s">
        <v>412</v>
      </c>
      <c r="G185" s="79">
        <v>500</v>
      </c>
      <c r="H185" s="80" t="e">
        <f>SUMIF([1]报价结算清单!$E$12:$E$573,A185,[1]报价结算清单!$P$12:$P$573)</f>
        <v>#VALUE!</v>
      </c>
    </row>
    <row r="186" spans="1:8" s="81" customFormat="1" ht="12">
      <c r="A186" s="77" t="s">
        <v>611</v>
      </c>
      <c r="B186" s="77" t="s">
        <v>602</v>
      </c>
      <c r="C186" s="77" t="s">
        <v>612</v>
      </c>
      <c r="D186" s="77" t="s">
        <v>613</v>
      </c>
      <c r="E186" s="77" t="s">
        <v>188</v>
      </c>
      <c r="F186" s="78" t="s">
        <v>229</v>
      </c>
      <c r="G186" s="79">
        <v>300</v>
      </c>
      <c r="H186" s="80" t="e">
        <f>SUMIF([1]报价结算清单!$E$12:$E$573,A186,[1]报价结算清单!$P$12:$P$573)</f>
        <v>#VALUE!</v>
      </c>
    </row>
    <row r="187" spans="1:8" s="81" customFormat="1" ht="12">
      <c r="A187" s="77" t="s">
        <v>614</v>
      </c>
      <c r="B187" s="77" t="s">
        <v>602</v>
      </c>
      <c r="C187" s="77" t="s">
        <v>612</v>
      </c>
      <c r="D187" s="77" t="s">
        <v>615</v>
      </c>
      <c r="E187" s="77" t="s">
        <v>188</v>
      </c>
      <c r="F187" s="78" t="s">
        <v>62</v>
      </c>
      <c r="G187" s="79">
        <v>250</v>
      </c>
      <c r="H187" s="80" t="e">
        <f>SUMIF([1]报价结算清单!$E$12:$E$573,A187,[1]报价结算清单!$P$12:$P$573)</f>
        <v>#VALUE!</v>
      </c>
    </row>
    <row r="188" spans="1:8" s="81" customFormat="1" ht="24">
      <c r="A188" s="77" t="s">
        <v>616</v>
      </c>
      <c r="B188" s="77" t="s">
        <v>617</v>
      </c>
      <c r="C188" s="77" t="s">
        <v>618</v>
      </c>
      <c r="D188" s="77" t="s">
        <v>619</v>
      </c>
      <c r="E188" s="77" t="s">
        <v>188</v>
      </c>
      <c r="F188" s="78" t="s">
        <v>412</v>
      </c>
      <c r="G188" s="79">
        <v>1000</v>
      </c>
      <c r="H188" s="80" t="e">
        <f>SUMIF([1]报价结算清单!$E$12:$E$573,A188,[1]报价结算清单!$P$12:$P$573)</f>
        <v>#VALUE!</v>
      </c>
    </row>
    <row r="189" spans="1:8" s="81" customFormat="1" ht="24">
      <c r="A189" s="77" t="s">
        <v>620</v>
      </c>
      <c r="B189" s="77" t="s">
        <v>617</v>
      </c>
      <c r="C189" s="77" t="s">
        <v>618</v>
      </c>
      <c r="D189" s="77" t="s">
        <v>621</v>
      </c>
      <c r="E189" s="77" t="s">
        <v>188</v>
      </c>
      <c r="F189" s="78" t="s">
        <v>229</v>
      </c>
      <c r="G189" s="79">
        <v>100</v>
      </c>
      <c r="H189" s="80" t="e">
        <f>SUMIF([1]报价结算清单!$E$12:$E$573,A189,[1]报价结算清单!$P$12:$P$573)</f>
        <v>#VALUE!</v>
      </c>
    </row>
    <row r="190" spans="1:8" s="81" customFormat="1" ht="12">
      <c r="A190" s="77" t="s">
        <v>622</v>
      </c>
      <c r="B190" s="77" t="s">
        <v>617</v>
      </c>
      <c r="C190" s="77" t="s">
        <v>623</v>
      </c>
      <c r="D190" s="77" t="s">
        <v>624</v>
      </c>
      <c r="E190" s="77" t="s">
        <v>625</v>
      </c>
      <c r="F190" s="78" t="s">
        <v>229</v>
      </c>
      <c r="G190" s="79">
        <v>150</v>
      </c>
      <c r="H190" s="80" t="e">
        <f>SUMIF([1]报价结算清单!$E$12:$E$573,A190,[1]报价结算清单!$P$12:$P$573)</f>
        <v>#VALUE!</v>
      </c>
    </row>
    <row r="191" spans="1:8" s="81" customFormat="1" ht="24">
      <c r="A191" s="77" t="s">
        <v>626</v>
      </c>
      <c r="B191" s="77" t="s">
        <v>627</v>
      </c>
      <c r="C191" s="77" t="s">
        <v>628</v>
      </c>
      <c r="D191" s="77" t="s">
        <v>628</v>
      </c>
      <c r="E191" s="77" t="s">
        <v>188</v>
      </c>
      <c r="F191" s="78" t="s">
        <v>62</v>
      </c>
      <c r="G191" s="79">
        <v>150</v>
      </c>
      <c r="H191" s="80" t="e">
        <f>SUMIF([1]报价结算清单!$E$12:$E$573,A191,[1]报价结算清单!$P$12:$P$573)</f>
        <v>#VALUE!</v>
      </c>
    </row>
    <row r="192" spans="1:8" s="81" customFormat="1" ht="12">
      <c r="A192" s="77" t="s">
        <v>629</v>
      </c>
      <c r="B192" s="77" t="s">
        <v>630</v>
      </c>
      <c r="C192" s="77" t="s">
        <v>631</v>
      </c>
      <c r="D192" s="77" t="s">
        <v>632</v>
      </c>
      <c r="E192" s="77" t="s">
        <v>188</v>
      </c>
      <c r="F192" s="78" t="s">
        <v>633</v>
      </c>
      <c r="G192" s="79">
        <v>600</v>
      </c>
      <c r="H192" s="80" t="e">
        <f>SUMIF([1]报价结算清单!$E$12:$E$573,A192,[1]报价结算清单!$P$12:$P$573)</f>
        <v>#VALUE!</v>
      </c>
    </row>
    <row r="193" spans="1:8" s="81" customFormat="1" ht="12">
      <c r="A193" s="77" t="s">
        <v>634</v>
      </c>
      <c r="B193" s="77" t="s">
        <v>630</v>
      </c>
      <c r="C193" s="77" t="s">
        <v>631</v>
      </c>
      <c r="D193" s="77" t="s">
        <v>635</v>
      </c>
      <c r="E193" s="77" t="s">
        <v>636</v>
      </c>
      <c r="F193" s="78" t="s">
        <v>633</v>
      </c>
      <c r="G193" s="79">
        <v>1800</v>
      </c>
      <c r="H193" s="80" t="e">
        <f>SUMIF([1]报价结算清单!$E$12:$E$573,A193,[1]报价结算清单!$P$12:$P$573)</f>
        <v>#VALUE!</v>
      </c>
    </row>
    <row r="194" spans="1:8" s="81" customFormat="1" ht="24">
      <c r="A194" s="77" t="s">
        <v>637</v>
      </c>
      <c r="B194" s="77" t="s">
        <v>630</v>
      </c>
      <c r="C194" s="77" t="s">
        <v>638</v>
      </c>
      <c r="D194" s="77" t="s">
        <v>639</v>
      </c>
      <c r="E194" s="77" t="s">
        <v>640</v>
      </c>
      <c r="F194" s="78" t="s">
        <v>641</v>
      </c>
      <c r="G194" s="83">
        <v>1200</v>
      </c>
      <c r="H194" s="80" t="e">
        <f>SUMIF([1]报价结算清单!$E$12:$E$573,A194,[1]报价结算清单!$P$12:$P$573)</f>
        <v>#VALUE!</v>
      </c>
    </row>
    <row r="195" spans="1:8" s="81" customFormat="1" ht="12">
      <c r="A195" s="77" t="s">
        <v>642</v>
      </c>
      <c r="B195" s="77" t="s">
        <v>630</v>
      </c>
      <c r="C195" s="77" t="s">
        <v>643</v>
      </c>
      <c r="D195" s="77" t="s">
        <v>644</v>
      </c>
      <c r="E195" s="77" t="s">
        <v>645</v>
      </c>
      <c r="F195" s="78" t="s">
        <v>633</v>
      </c>
      <c r="G195" s="79">
        <v>2000</v>
      </c>
      <c r="H195" s="80" t="e">
        <f>SUMIF([1]报价结算清单!$E$12:$E$573,A195,[1]报价结算清单!$P$12:$P$573)</f>
        <v>#VALUE!</v>
      </c>
    </row>
    <row r="196" spans="1:8" s="81" customFormat="1" ht="12">
      <c r="A196" s="77" t="s">
        <v>646</v>
      </c>
      <c r="B196" s="77" t="s">
        <v>630</v>
      </c>
      <c r="C196" s="77" t="s">
        <v>643</v>
      </c>
      <c r="D196" s="77" t="s">
        <v>644</v>
      </c>
      <c r="E196" s="77" t="s">
        <v>647</v>
      </c>
      <c r="F196" s="78" t="s">
        <v>633</v>
      </c>
      <c r="G196" s="79">
        <v>1500</v>
      </c>
      <c r="H196" s="80" t="e">
        <f>SUMIF([1]报价结算清单!$E$12:$E$573,A196,[1]报价结算清单!$P$12:$P$573)</f>
        <v>#VALUE!</v>
      </c>
    </row>
    <row r="197" spans="1:8" s="81" customFormat="1" ht="12">
      <c r="A197" s="77" t="s">
        <v>648</v>
      </c>
      <c r="B197" s="77" t="s">
        <v>630</v>
      </c>
      <c r="C197" s="77" t="s">
        <v>643</v>
      </c>
      <c r="D197" s="77" t="s">
        <v>644</v>
      </c>
      <c r="E197" s="77" t="s">
        <v>649</v>
      </c>
      <c r="F197" s="78" t="s">
        <v>633</v>
      </c>
      <c r="G197" s="79">
        <v>2500</v>
      </c>
      <c r="H197" s="80" t="e">
        <f>SUMIF([1]报价结算清单!$E$12:$E$573,A197,[1]报价结算清单!$P$12:$P$573)</f>
        <v>#VALUE!</v>
      </c>
    </row>
    <row r="198" spans="1:8" s="81" customFormat="1">
      <c r="A198" s="84"/>
      <c r="B198" s="85"/>
      <c r="C198" s="85"/>
      <c r="D198" s="85"/>
      <c r="E198" s="85"/>
      <c r="F198" s="85"/>
      <c r="G198" s="85" t="e">
        <v>#N/A</v>
      </c>
      <c r="H198" s="86"/>
    </row>
    <row r="199" spans="1:8" s="81" customFormat="1" ht="12">
      <c r="A199" s="77" t="s">
        <v>650</v>
      </c>
      <c r="B199" s="77" t="s">
        <v>651</v>
      </c>
      <c r="C199" s="77" t="s">
        <v>652</v>
      </c>
      <c r="D199" s="77" t="s">
        <v>653</v>
      </c>
      <c r="E199" s="77" t="s">
        <v>654</v>
      </c>
      <c r="F199" s="78" t="s">
        <v>655</v>
      </c>
      <c r="G199" s="79">
        <v>2000</v>
      </c>
      <c r="H199" s="80" t="e">
        <f>SUMIF([1]报价结算清单!$E$12:$E$573,A199,[1]报价结算清单!$P$12:$P$573)</f>
        <v>#VALUE!</v>
      </c>
    </row>
    <row r="200" spans="1:8" s="81" customFormat="1" ht="24">
      <c r="A200" s="77" t="s">
        <v>656</v>
      </c>
      <c r="B200" s="77" t="s">
        <v>657</v>
      </c>
      <c r="C200" s="77" t="s">
        <v>658</v>
      </c>
      <c r="D200" s="77" t="s">
        <v>659</v>
      </c>
      <c r="E200" s="77" t="s">
        <v>660</v>
      </c>
      <c r="F200" s="78" t="s">
        <v>661</v>
      </c>
      <c r="G200" s="79">
        <v>260</v>
      </c>
      <c r="H200" s="80" t="e">
        <f>SUMIF([1]报价结算清单!$E$12:$E$573,A200,[1]报价结算清单!$P$12:$P$573)</f>
        <v>#VALUE!</v>
      </c>
    </row>
    <row r="201" spans="1:8" s="81" customFormat="1" ht="24">
      <c r="A201" s="77" t="s">
        <v>662</v>
      </c>
      <c r="B201" s="77" t="s">
        <v>657</v>
      </c>
      <c r="C201" s="77" t="s">
        <v>658</v>
      </c>
      <c r="D201" s="77" t="s">
        <v>663</v>
      </c>
      <c r="E201" s="77" t="s">
        <v>664</v>
      </c>
      <c r="F201" s="78" t="s">
        <v>665</v>
      </c>
      <c r="G201" s="79">
        <v>3000</v>
      </c>
      <c r="H201" s="80" t="e">
        <f>SUMIF([1]报价结算清单!$E$12:$E$573,A201,[1]报价结算清单!$P$12:$P$573)</f>
        <v>#VALUE!</v>
      </c>
    </row>
    <row r="202" spans="1:8" s="81" customFormat="1" ht="36">
      <c r="A202" s="77" t="s">
        <v>666</v>
      </c>
      <c r="B202" s="77" t="s">
        <v>667</v>
      </c>
      <c r="C202" s="77" t="s">
        <v>668</v>
      </c>
      <c r="D202" s="77" t="s">
        <v>669</v>
      </c>
      <c r="E202" s="77" t="s">
        <v>670</v>
      </c>
      <c r="F202" s="78" t="s">
        <v>655</v>
      </c>
      <c r="G202" s="83">
        <v>2300</v>
      </c>
      <c r="H202" s="80" t="e">
        <f>SUMIF([1]报价结算清单!$E$12:$E$573,A202,[1]报价结算清单!$P$12:$P$573)</f>
        <v>#VALUE!</v>
      </c>
    </row>
    <row r="203" spans="1:8" s="81" customFormat="1" ht="24">
      <c r="A203" s="77" t="s">
        <v>671</v>
      </c>
      <c r="B203" s="77" t="s">
        <v>667</v>
      </c>
      <c r="C203" s="77" t="s">
        <v>672</v>
      </c>
      <c r="D203" s="77" t="s">
        <v>673</v>
      </c>
      <c r="E203" s="77" t="s">
        <v>674</v>
      </c>
      <c r="F203" s="78" t="s">
        <v>655</v>
      </c>
      <c r="G203" s="83">
        <v>2200</v>
      </c>
      <c r="H203" s="80" t="e">
        <f>SUMIF([1]报价结算清单!$E$12:$E$573,A203,[1]报价结算清单!$P$12:$P$573)</f>
        <v>#VALUE!</v>
      </c>
    </row>
    <row r="204" spans="1:8" s="81" customFormat="1" ht="36">
      <c r="A204" s="77" t="s">
        <v>675</v>
      </c>
      <c r="B204" s="77" t="s">
        <v>667</v>
      </c>
      <c r="C204" s="77" t="s">
        <v>672</v>
      </c>
      <c r="D204" s="77" t="s">
        <v>676</v>
      </c>
      <c r="E204" s="77" t="s">
        <v>670</v>
      </c>
      <c r="F204" s="78" t="s">
        <v>655</v>
      </c>
      <c r="G204" s="79">
        <v>2300</v>
      </c>
      <c r="H204" s="80" t="e">
        <f>SUMIF([1]报价结算清单!$E$12:$E$573,A204,[1]报价结算清单!$P$12:$P$573)</f>
        <v>#VALUE!</v>
      </c>
    </row>
    <row r="205" spans="1:8" s="81" customFormat="1" ht="36">
      <c r="A205" s="77" t="s">
        <v>677</v>
      </c>
      <c r="B205" s="77" t="s">
        <v>667</v>
      </c>
      <c r="C205" s="77" t="s">
        <v>667</v>
      </c>
      <c r="D205" s="77" t="s">
        <v>678</v>
      </c>
      <c r="E205" s="77" t="s">
        <v>679</v>
      </c>
      <c r="F205" s="78" t="s">
        <v>655</v>
      </c>
      <c r="G205" s="79">
        <v>3500</v>
      </c>
      <c r="H205" s="80" t="e">
        <f>SUMIF([1]报价结算清单!$E$12:$E$573,A205,[1]报价结算清单!$P$12:$P$573)</f>
        <v>#VALUE!</v>
      </c>
    </row>
    <row r="206" spans="1:8" s="81" customFormat="1" ht="24">
      <c r="A206" s="77" t="s">
        <v>680</v>
      </c>
      <c r="B206" s="77" t="s">
        <v>667</v>
      </c>
      <c r="C206" s="77" t="s">
        <v>681</v>
      </c>
      <c r="D206" s="77" t="s">
        <v>682</v>
      </c>
      <c r="E206" s="77" t="s">
        <v>683</v>
      </c>
      <c r="F206" s="78" t="s">
        <v>655</v>
      </c>
      <c r="G206" s="79">
        <v>1500</v>
      </c>
      <c r="H206" s="80" t="e">
        <f>SUMIF([1]报价结算清单!$E$12:$E$573,A206,[1]报价结算清单!$P$12:$P$573)</f>
        <v>#VALUE!</v>
      </c>
    </row>
    <row r="207" spans="1:8" s="81" customFormat="1" ht="36">
      <c r="A207" s="77" t="s">
        <v>684</v>
      </c>
      <c r="B207" s="77" t="s">
        <v>667</v>
      </c>
      <c r="C207" s="77" t="s">
        <v>681</v>
      </c>
      <c r="D207" s="77" t="s">
        <v>685</v>
      </c>
      <c r="E207" s="77" t="s">
        <v>686</v>
      </c>
      <c r="F207" s="78" t="s">
        <v>655</v>
      </c>
      <c r="G207" s="79">
        <v>3495</v>
      </c>
      <c r="H207" s="80" t="e">
        <f>SUMIF([1]报价结算清单!$E$12:$E$573,A207,[1]报价结算清单!$P$12:$P$573)</f>
        <v>#VALUE!</v>
      </c>
    </row>
    <row r="208" spans="1:8" s="81" customFormat="1" ht="12">
      <c r="A208" s="77" t="s">
        <v>687</v>
      </c>
      <c r="B208" s="77" t="s">
        <v>667</v>
      </c>
      <c r="C208" s="77" t="s">
        <v>681</v>
      </c>
      <c r="D208" s="77" t="s">
        <v>688</v>
      </c>
      <c r="E208" s="77" t="s">
        <v>689</v>
      </c>
      <c r="F208" s="78" t="s">
        <v>690</v>
      </c>
      <c r="G208" s="79">
        <v>3500</v>
      </c>
      <c r="H208" s="80" t="e">
        <f>SUMIF([1]报价结算清单!$E$12:$E$573,A208,[1]报价结算清单!$P$12:$P$573)</f>
        <v>#VALUE!</v>
      </c>
    </row>
    <row r="209" spans="1:8" s="81" customFormat="1" ht="24">
      <c r="A209" s="77" t="s">
        <v>691</v>
      </c>
      <c r="B209" s="77" t="s">
        <v>692</v>
      </c>
      <c r="C209" s="77" t="s">
        <v>693</v>
      </c>
      <c r="D209" s="77" t="s">
        <v>694</v>
      </c>
      <c r="E209" s="77" t="s">
        <v>695</v>
      </c>
      <c r="F209" s="78" t="s">
        <v>655</v>
      </c>
      <c r="G209" s="79">
        <v>570</v>
      </c>
      <c r="H209" s="80" t="e">
        <f>SUMIF([1]报价结算清单!$E$12:$E$573,A209,[1]报价结算清单!$P$12:$P$573)</f>
        <v>#VALUE!</v>
      </c>
    </row>
    <row r="210" spans="1:8" s="81" customFormat="1" ht="24">
      <c r="A210" s="77" t="s">
        <v>696</v>
      </c>
      <c r="B210" s="77" t="s">
        <v>692</v>
      </c>
      <c r="C210" s="77" t="s">
        <v>693</v>
      </c>
      <c r="D210" s="77" t="s">
        <v>697</v>
      </c>
      <c r="E210" s="77" t="s">
        <v>698</v>
      </c>
      <c r="F210" s="78" t="s">
        <v>655</v>
      </c>
      <c r="G210" s="79">
        <v>600</v>
      </c>
      <c r="H210" s="80" t="e">
        <f>SUMIF([1]报价结算清单!$E$12:$E$573,A210,[1]报价结算清单!$P$12:$P$573)</f>
        <v>#VALUE!</v>
      </c>
    </row>
    <row r="211" spans="1:8" s="81" customFormat="1" ht="25" customHeight="1">
      <c r="A211" s="77" t="s">
        <v>699</v>
      </c>
      <c r="B211" s="77" t="s">
        <v>692</v>
      </c>
      <c r="C211" s="77" t="s">
        <v>700</v>
      </c>
      <c r="D211" s="77" t="s">
        <v>701</v>
      </c>
      <c r="E211" s="77" t="s">
        <v>702</v>
      </c>
      <c r="F211" s="78" t="s">
        <v>655</v>
      </c>
      <c r="G211" s="79">
        <v>1722</v>
      </c>
      <c r="H211" s="80" t="e">
        <f>SUMIF([1]报价结算清单!$E$12:$E$573,A211,[1]报价结算清单!$P$12:$P$573)</f>
        <v>#VALUE!</v>
      </c>
    </row>
    <row r="212" spans="1:8" s="81" customFormat="1" ht="12">
      <c r="A212" s="77" t="s">
        <v>954</v>
      </c>
      <c r="B212" s="77" t="s">
        <v>703</v>
      </c>
      <c r="C212" s="77" t="s">
        <v>703</v>
      </c>
      <c r="D212" s="77" t="s">
        <v>704</v>
      </c>
      <c r="E212" s="77" t="s">
        <v>705</v>
      </c>
      <c r="F212" s="78" t="s">
        <v>706</v>
      </c>
      <c r="G212" s="79">
        <v>300</v>
      </c>
      <c r="H212" s="80" t="e">
        <f>SUMIF([1]报价结算清单!$E$12:$E$573,A212,[1]报价结算清单!$P$12:$P$573)</f>
        <v>#VALUE!</v>
      </c>
    </row>
    <row r="213" spans="1:8" s="81" customFormat="1" ht="24">
      <c r="A213" s="77" t="s">
        <v>707</v>
      </c>
      <c r="B213" s="77" t="s">
        <v>703</v>
      </c>
      <c r="C213" s="77" t="s">
        <v>703</v>
      </c>
      <c r="D213" s="77" t="s">
        <v>708</v>
      </c>
      <c r="E213" s="77" t="s">
        <v>709</v>
      </c>
      <c r="F213" s="78" t="s">
        <v>706</v>
      </c>
      <c r="G213" s="79">
        <v>500</v>
      </c>
      <c r="H213" s="80" t="e">
        <f>SUMIF([1]报价结算清单!$E$12:$E$573,A213,[1]报价结算清单!$P$12:$P$573)</f>
        <v>#VALUE!</v>
      </c>
    </row>
    <row r="214" spans="1:8" s="81" customFormat="1" ht="12">
      <c r="A214" s="77" t="s">
        <v>710</v>
      </c>
      <c r="B214" s="77" t="s">
        <v>711</v>
      </c>
      <c r="C214" s="77" t="s">
        <v>712</v>
      </c>
      <c r="D214" s="77" t="s">
        <v>713</v>
      </c>
      <c r="E214" s="77" t="s">
        <v>714</v>
      </c>
      <c r="F214" s="78" t="s">
        <v>706</v>
      </c>
      <c r="G214" s="79">
        <v>187</v>
      </c>
      <c r="H214" s="80" t="e">
        <f>SUMIF([1]报价结算清单!$E$12:$E$573,A214,[1]报价结算清单!$P$12:$P$573)</f>
        <v>#VALUE!</v>
      </c>
    </row>
    <row r="215" spans="1:8" s="81" customFormat="1" ht="24">
      <c r="A215" s="77" t="s">
        <v>715</v>
      </c>
      <c r="B215" s="77" t="s">
        <v>711</v>
      </c>
      <c r="C215" s="77" t="s">
        <v>712</v>
      </c>
      <c r="D215" s="77" t="s">
        <v>716</v>
      </c>
      <c r="E215" s="77" t="s">
        <v>717</v>
      </c>
      <c r="F215" s="78" t="s">
        <v>706</v>
      </c>
      <c r="G215" s="79">
        <v>421</v>
      </c>
      <c r="H215" s="80" t="e">
        <f>SUMIF([1]报价结算清单!$E$12:$E$573,A215,[1]报价结算清单!$P$12:$P$573)</f>
        <v>#VALUE!</v>
      </c>
    </row>
    <row r="216" spans="1:8" s="81" customFormat="1" ht="24">
      <c r="A216" s="77" t="s">
        <v>82</v>
      </c>
      <c r="B216" s="77" t="s">
        <v>711</v>
      </c>
      <c r="C216" s="77" t="s">
        <v>712</v>
      </c>
      <c r="D216" s="77" t="s">
        <v>718</v>
      </c>
      <c r="E216" s="77" t="s">
        <v>719</v>
      </c>
      <c r="F216" s="78" t="s">
        <v>706</v>
      </c>
      <c r="G216" s="79">
        <v>700</v>
      </c>
      <c r="H216" s="80" t="e">
        <f>SUMIF([1]报价结算清单!$E$12:$E$573,A216,[1]报价结算清单!$P$12:$P$573)</f>
        <v>#VALUE!</v>
      </c>
    </row>
    <row r="217" spans="1:8" s="81" customFormat="1" ht="12">
      <c r="A217" s="77" t="s">
        <v>720</v>
      </c>
      <c r="B217" s="77" t="s">
        <v>711</v>
      </c>
      <c r="C217" s="77" t="s">
        <v>712</v>
      </c>
      <c r="D217" s="77" t="s">
        <v>721</v>
      </c>
      <c r="E217" s="77" t="s">
        <v>188</v>
      </c>
      <c r="F217" s="78" t="s">
        <v>633</v>
      </c>
      <c r="G217" s="79">
        <v>500</v>
      </c>
      <c r="H217" s="80" t="e">
        <f>SUMIF([1]报价结算清单!$E$12:$E$573,A217,[1]报价结算清单!$P$12:$P$573)</f>
        <v>#VALUE!</v>
      </c>
    </row>
    <row r="218" spans="1:8" s="81" customFormat="1" ht="12">
      <c r="A218" s="77" t="s">
        <v>722</v>
      </c>
      <c r="B218" s="77" t="s">
        <v>711</v>
      </c>
      <c r="C218" s="77" t="s">
        <v>712</v>
      </c>
      <c r="D218" s="77" t="s">
        <v>723</v>
      </c>
      <c r="E218" s="77" t="s">
        <v>188</v>
      </c>
      <c r="F218" s="78" t="s">
        <v>633</v>
      </c>
      <c r="G218" s="79">
        <v>1500</v>
      </c>
      <c r="H218" s="80" t="e">
        <f>SUMIF([1]报价结算清单!$E$12:$E$573,A218,[1]报价结算清单!$P$12:$P$573)</f>
        <v>#VALUE!</v>
      </c>
    </row>
    <row r="219" spans="1:8" s="81" customFormat="1" ht="12">
      <c r="A219" s="77" t="s">
        <v>724</v>
      </c>
      <c r="B219" s="77" t="s">
        <v>711</v>
      </c>
      <c r="C219" s="77" t="s">
        <v>712</v>
      </c>
      <c r="D219" s="77" t="s">
        <v>725</v>
      </c>
      <c r="E219" s="77" t="s">
        <v>188</v>
      </c>
      <c r="F219" s="78" t="s">
        <v>633</v>
      </c>
      <c r="G219" s="79">
        <v>2000</v>
      </c>
      <c r="H219" s="80" t="e">
        <f>SUMIF([1]报价结算清单!$E$12:$E$573,A219,[1]报价结算清单!$P$12:$P$573)</f>
        <v>#VALUE!</v>
      </c>
    </row>
    <row r="220" spans="1:8" s="87" customFormat="1" ht="48">
      <c r="A220" s="77" t="s">
        <v>726</v>
      </c>
      <c r="B220" s="77" t="s">
        <v>711</v>
      </c>
      <c r="C220" s="77" t="s">
        <v>712</v>
      </c>
      <c r="D220" s="77" t="s">
        <v>727</v>
      </c>
      <c r="E220" s="77" t="s">
        <v>728</v>
      </c>
      <c r="F220" s="78" t="s">
        <v>706</v>
      </c>
      <c r="G220" s="79">
        <v>944</v>
      </c>
      <c r="H220" s="80" t="e">
        <f>SUMIF([1]报价结算清单!$E$12:$E$573,A220,[1]报价结算清单!$P$12:$P$573)</f>
        <v>#VALUE!</v>
      </c>
    </row>
    <row r="221" spans="1:8" s="87" customFormat="1" ht="36">
      <c r="A221" s="77" t="s">
        <v>729</v>
      </c>
      <c r="B221" s="77" t="s">
        <v>711</v>
      </c>
      <c r="C221" s="77" t="s">
        <v>712</v>
      </c>
      <c r="D221" s="77" t="s">
        <v>730</v>
      </c>
      <c r="E221" s="77" t="s">
        <v>731</v>
      </c>
      <c r="F221" s="78" t="s">
        <v>706</v>
      </c>
      <c r="G221" s="79">
        <v>650</v>
      </c>
      <c r="H221" s="80" t="e">
        <f>SUMIF([1]报价结算清单!$E$12:$E$573,A221,[1]报价结算清单!$P$12:$P$573)</f>
        <v>#VALUE!</v>
      </c>
    </row>
    <row r="222" spans="1:8" s="87" customFormat="1" ht="36">
      <c r="A222" s="77" t="s">
        <v>1782</v>
      </c>
      <c r="B222" s="77" t="s">
        <v>711</v>
      </c>
      <c r="C222" s="77" t="s">
        <v>712</v>
      </c>
      <c r="D222" s="77" t="s">
        <v>732</v>
      </c>
      <c r="E222" s="77" t="s">
        <v>731</v>
      </c>
      <c r="F222" s="78" t="s">
        <v>706</v>
      </c>
      <c r="G222" s="79">
        <v>300</v>
      </c>
      <c r="H222" s="80" t="e">
        <f>SUMIF([1]报价结算清单!$E$12:$E$573,A222,[1]报价结算清单!$P$12:$P$573)</f>
        <v>#VALUE!</v>
      </c>
    </row>
    <row r="223" spans="1:8" s="87" customFormat="1" ht="48">
      <c r="A223" s="77" t="s">
        <v>733</v>
      </c>
      <c r="B223" s="77" t="s">
        <v>711</v>
      </c>
      <c r="C223" s="77" t="s">
        <v>734</v>
      </c>
      <c r="D223" s="77" t="s">
        <v>735</v>
      </c>
      <c r="E223" s="77" t="s">
        <v>736</v>
      </c>
      <c r="F223" s="78" t="s">
        <v>706</v>
      </c>
      <c r="G223" s="79">
        <v>1500</v>
      </c>
      <c r="H223" s="80" t="e">
        <f>SUMIF([1]报价结算清单!$E$12:$E$573,A223,[1]报价结算清单!$P$12:$P$573)</f>
        <v>#VALUE!</v>
      </c>
    </row>
    <row r="224" spans="1:8" s="87" customFormat="1" ht="36">
      <c r="A224" s="77" t="s">
        <v>737</v>
      </c>
      <c r="B224" s="77" t="s">
        <v>711</v>
      </c>
      <c r="C224" s="77" t="s">
        <v>734</v>
      </c>
      <c r="D224" s="77" t="s">
        <v>738</v>
      </c>
      <c r="E224" s="77" t="s">
        <v>739</v>
      </c>
      <c r="F224" s="78" t="s">
        <v>706</v>
      </c>
      <c r="G224" s="79">
        <v>2500</v>
      </c>
      <c r="H224" s="80" t="e">
        <f>SUMIF([1]报价结算清单!$E$12:$E$573,A224,[1]报价结算清单!$P$12:$P$573)</f>
        <v>#VALUE!</v>
      </c>
    </row>
    <row r="225" spans="1:8" s="87" customFormat="1" ht="36">
      <c r="A225" s="77" t="s">
        <v>740</v>
      </c>
      <c r="B225" s="77" t="s">
        <v>711</v>
      </c>
      <c r="C225" s="77" t="s">
        <v>734</v>
      </c>
      <c r="D225" s="77" t="s">
        <v>741</v>
      </c>
      <c r="E225" s="77" t="s">
        <v>742</v>
      </c>
      <c r="F225" s="78" t="s">
        <v>743</v>
      </c>
      <c r="G225" s="79">
        <v>2152</v>
      </c>
      <c r="H225" s="80" t="e">
        <f>SUMIF([1]报价结算清单!$E$12:$E$573,A225,[1]报价结算清单!$P$12:$P$573)</f>
        <v>#VALUE!</v>
      </c>
    </row>
    <row r="226" spans="1:8" s="87" customFormat="1" ht="36">
      <c r="A226" s="77" t="s">
        <v>744</v>
      </c>
      <c r="B226" s="77" t="s">
        <v>711</v>
      </c>
      <c r="C226" s="77" t="s">
        <v>745</v>
      </c>
      <c r="D226" s="77" t="s">
        <v>746</v>
      </c>
      <c r="E226" s="77" t="s">
        <v>747</v>
      </c>
      <c r="F226" s="78" t="s">
        <v>706</v>
      </c>
      <c r="G226" s="79">
        <v>1400</v>
      </c>
      <c r="H226" s="80" t="e">
        <f>SUMIF([1]报价结算清单!$E$12:$E$573,A226,[1]报价结算清单!$P$12:$P$573)</f>
        <v>#VALUE!</v>
      </c>
    </row>
    <row r="227" spans="1:8" s="87" customFormat="1" ht="60">
      <c r="A227" s="77" t="s">
        <v>748</v>
      </c>
      <c r="B227" s="77" t="s">
        <v>711</v>
      </c>
      <c r="C227" s="77" t="s">
        <v>745</v>
      </c>
      <c r="D227" s="77" t="s">
        <v>749</v>
      </c>
      <c r="E227" s="77" t="s">
        <v>750</v>
      </c>
      <c r="F227" s="78" t="s">
        <v>751</v>
      </c>
      <c r="G227" s="79">
        <v>8500</v>
      </c>
      <c r="H227" s="80" t="e">
        <f>SUMIF([1]报价结算清单!$E$12:$E$573,A227,[1]报价结算清单!$P$12:$P$573)</f>
        <v>#VALUE!</v>
      </c>
    </row>
    <row r="228" spans="1:8" s="81" customFormat="1" ht="60">
      <c r="A228" s="77" t="s">
        <v>752</v>
      </c>
      <c r="B228" s="77" t="s">
        <v>711</v>
      </c>
      <c r="C228" s="77" t="s">
        <v>745</v>
      </c>
      <c r="D228" s="77" t="s">
        <v>749</v>
      </c>
      <c r="E228" s="77" t="s">
        <v>750</v>
      </c>
      <c r="F228" s="78" t="s">
        <v>655</v>
      </c>
      <c r="G228" s="79">
        <v>10000</v>
      </c>
      <c r="H228" s="80" t="e">
        <f>SUMIF([1]报价结算清单!$E$12:$E$573,A228,[1]报价结算清单!$P$12:$P$573)</f>
        <v>#VALUE!</v>
      </c>
    </row>
    <row r="229" spans="1:8" s="81" customFormat="1" ht="60">
      <c r="A229" s="77" t="s">
        <v>753</v>
      </c>
      <c r="B229" s="77" t="s">
        <v>711</v>
      </c>
      <c r="C229" s="77" t="s">
        <v>745</v>
      </c>
      <c r="D229" s="77" t="s">
        <v>749</v>
      </c>
      <c r="E229" s="77" t="s">
        <v>754</v>
      </c>
      <c r="F229" s="78" t="s">
        <v>751</v>
      </c>
      <c r="G229" s="79">
        <v>3800</v>
      </c>
      <c r="H229" s="80" t="e">
        <f>SUMIF([1]报价结算清单!$E$12:$E$573,A229,[1]报价结算清单!$P$12:$P$573)</f>
        <v>#VALUE!</v>
      </c>
    </row>
    <row r="230" spans="1:8" s="81" customFormat="1" ht="60">
      <c r="A230" s="77" t="s">
        <v>755</v>
      </c>
      <c r="B230" s="77" t="s">
        <v>711</v>
      </c>
      <c r="C230" s="77" t="s">
        <v>745</v>
      </c>
      <c r="D230" s="77" t="s">
        <v>749</v>
      </c>
      <c r="E230" s="77" t="s">
        <v>754</v>
      </c>
      <c r="F230" s="78" t="s">
        <v>655</v>
      </c>
      <c r="G230" s="79">
        <v>5500</v>
      </c>
      <c r="H230" s="80" t="e">
        <f>SUMIF([1]报价结算清单!$E$12:$E$573,A230,[1]报价结算清单!$P$12:$P$573)</f>
        <v>#VALUE!</v>
      </c>
    </row>
    <row r="231" spans="1:8" s="81" customFormat="1" ht="60">
      <c r="A231" s="77" t="s">
        <v>756</v>
      </c>
      <c r="B231" s="77" t="s">
        <v>711</v>
      </c>
      <c r="C231" s="77" t="s">
        <v>745</v>
      </c>
      <c r="D231" s="77" t="s">
        <v>757</v>
      </c>
      <c r="E231" s="77" t="s">
        <v>750</v>
      </c>
      <c r="F231" s="78" t="s">
        <v>751</v>
      </c>
      <c r="G231" s="79">
        <v>8000</v>
      </c>
      <c r="H231" s="80" t="e">
        <f>SUMIF([1]报价结算清单!$E$12:$E$573,A231,[1]报价结算清单!$P$12:$P$573)</f>
        <v>#VALUE!</v>
      </c>
    </row>
    <row r="232" spans="1:8" s="81" customFormat="1" ht="60">
      <c r="A232" s="77" t="s">
        <v>758</v>
      </c>
      <c r="B232" s="77" t="s">
        <v>711</v>
      </c>
      <c r="C232" s="77" t="s">
        <v>745</v>
      </c>
      <c r="D232" s="77" t="s">
        <v>757</v>
      </c>
      <c r="E232" s="77" t="s">
        <v>750</v>
      </c>
      <c r="F232" s="78" t="s">
        <v>655</v>
      </c>
      <c r="G232" s="79">
        <v>10000</v>
      </c>
      <c r="H232" s="80" t="e">
        <f>SUMIF([1]报价结算清单!$E$12:$E$573,A232,[1]报价结算清单!$P$12:$P$573)</f>
        <v>#VALUE!</v>
      </c>
    </row>
    <row r="233" spans="1:8" s="81" customFormat="1" ht="60">
      <c r="A233" s="77" t="s">
        <v>759</v>
      </c>
      <c r="B233" s="77" t="s">
        <v>711</v>
      </c>
      <c r="C233" s="77" t="s">
        <v>745</v>
      </c>
      <c r="D233" s="77" t="s">
        <v>757</v>
      </c>
      <c r="E233" s="77" t="s">
        <v>754</v>
      </c>
      <c r="F233" s="78" t="s">
        <v>751</v>
      </c>
      <c r="G233" s="79">
        <v>3181</v>
      </c>
      <c r="H233" s="80" t="e">
        <f>SUMIF([1]报价结算清单!$E$12:$E$573,A233,[1]报价结算清单!$P$12:$P$573)</f>
        <v>#VALUE!</v>
      </c>
    </row>
    <row r="234" spans="1:8" s="81" customFormat="1" ht="60">
      <c r="A234" s="77" t="s">
        <v>760</v>
      </c>
      <c r="B234" s="77" t="s">
        <v>711</v>
      </c>
      <c r="C234" s="77" t="s">
        <v>745</v>
      </c>
      <c r="D234" s="77" t="s">
        <v>757</v>
      </c>
      <c r="E234" s="77" t="s">
        <v>754</v>
      </c>
      <c r="F234" s="78" t="s">
        <v>655</v>
      </c>
      <c r="G234" s="79">
        <v>4409</v>
      </c>
      <c r="H234" s="80" t="e">
        <f>SUMIF([1]报价结算清单!$E$12:$E$573,A234,[1]报价结算清单!$P$12:$P$573)</f>
        <v>#VALUE!</v>
      </c>
    </row>
    <row r="235" spans="1:8" s="81" customFormat="1" ht="24">
      <c r="A235" s="77" t="s">
        <v>761</v>
      </c>
      <c r="B235" s="77" t="s">
        <v>711</v>
      </c>
      <c r="C235" s="77" t="s">
        <v>762</v>
      </c>
      <c r="D235" s="77" t="s">
        <v>763</v>
      </c>
      <c r="E235" s="77" t="s">
        <v>764</v>
      </c>
      <c r="F235" s="78" t="s">
        <v>655</v>
      </c>
      <c r="G235" s="79">
        <v>600</v>
      </c>
      <c r="H235" s="80" t="e">
        <f>SUMIF([1]报价结算清单!$E$12:$E$573,A235,[1]报价结算清单!$P$12:$P$573)</f>
        <v>#VALUE!</v>
      </c>
    </row>
    <row r="236" spans="1:8" s="81" customFormat="1" ht="24">
      <c r="A236" s="77" t="s">
        <v>765</v>
      </c>
      <c r="B236" s="77" t="s">
        <v>711</v>
      </c>
      <c r="C236" s="77" t="s">
        <v>762</v>
      </c>
      <c r="D236" s="77" t="s">
        <v>763</v>
      </c>
      <c r="E236" s="77" t="s">
        <v>766</v>
      </c>
      <c r="F236" s="78" t="s">
        <v>655</v>
      </c>
      <c r="G236" s="79">
        <v>600</v>
      </c>
      <c r="H236" s="80" t="e">
        <f>SUMIF([1]报价结算清单!$E$12:$E$573,A236,[1]报价结算清单!$P$12:$P$573)</f>
        <v>#VALUE!</v>
      </c>
    </row>
    <row r="237" spans="1:8" s="81" customFormat="1" ht="24">
      <c r="A237" s="77" t="s">
        <v>767</v>
      </c>
      <c r="B237" s="77" t="s">
        <v>711</v>
      </c>
      <c r="C237" s="77" t="s">
        <v>762</v>
      </c>
      <c r="D237" s="77" t="s">
        <v>768</v>
      </c>
      <c r="E237" s="77" t="s">
        <v>769</v>
      </c>
      <c r="F237" s="78" t="s">
        <v>655</v>
      </c>
      <c r="G237" s="79">
        <v>500</v>
      </c>
      <c r="H237" s="80" t="e">
        <f>SUMIF([1]报价结算清单!$E$12:$E$573,A237,[1]报价结算清单!$P$12:$P$573)</f>
        <v>#VALUE!</v>
      </c>
    </row>
    <row r="238" spans="1:8" s="81" customFormat="1" ht="24">
      <c r="A238" s="77" t="s">
        <v>770</v>
      </c>
      <c r="B238" s="77" t="s">
        <v>711</v>
      </c>
      <c r="C238" s="77" t="s">
        <v>762</v>
      </c>
      <c r="D238" s="77" t="s">
        <v>768</v>
      </c>
      <c r="E238" s="77" t="s">
        <v>771</v>
      </c>
      <c r="F238" s="78" t="s">
        <v>655</v>
      </c>
      <c r="G238" s="79">
        <v>600</v>
      </c>
      <c r="H238" s="80" t="e">
        <f>SUMIF([1]报价结算清单!$E$12:$E$573,A238,[1]报价结算清单!$P$12:$P$573)</f>
        <v>#VALUE!</v>
      </c>
    </row>
    <row r="239" spans="1:8" s="81" customFormat="1" ht="24">
      <c r="A239" s="77" t="s">
        <v>772</v>
      </c>
      <c r="B239" s="77" t="s">
        <v>711</v>
      </c>
      <c r="C239" s="77" t="s">
        <v>762</v>
      </c>
      <c r="D239" s="77" t="s">
        <v>773</v>
      </c>
      <c r="E239" s="77" t="s">
        <v>774</v>
      </c>
      <c r="F239" s="78" t="s">
        <v>655</v>
      </c>
      <c r="G239" s="79">
        <v>600</v>
      </c>
      <c r="H239" s="80" t="e">
        <f>SUMIF([1]报价结算清单!$E$12:$E$573,A239,[1]报价结算清单!$P$12:$P$573)</f>
        <v>#VALUE!</v>
      </c>
    </row>
    <row r="240" spans="1:8" s="81" customFormat="1" ht="24">
      <c r="A240" s="77" t="s">
        <v>775</v>
      </c>
      <c r="B240" s="77" t="s">
        <v>711</v>
      </c>
      <c r="C240" s="77" t="s">
        <v>762</v>
      </c>
      <c r="D240" s="77" t="s">
        <v>773</v>
      </c>
      <c r="E240" s="77" t="s">
        <v>776</v>
      </c>
      <c r="F240" s="78" t="s">
        <v>655</v>
      </c>
      <c r="G240" s="79">
        <v>1500</v>
      </c>
      <c r="H240" s="80" t="e">
        <f>SUMIF([1]报价结算清单!$E$12:$E$573,A240,[1]报价结算清单!$P$12:$P$573)</f>
        <v>#VALUE!</v>
      </c>
    </row>
    <row r="241" spans="1:8" s="81" customFormat="1" ht="24">
      <c r="A241" s="77" t="s">
        <v>777</v>
      </c>
      <c r="B241" s="77" t="s">
        <v>711</v>
      </c>
      <c r="C241" s="77" t="s">
        <v>762</v>
      </c>
      <c r="D241" s="77" t="s">
        <v>773</v>
      </c>
      <c r="E241" s="77" t="s">
        <v>778</v>
      </c>
      <c r="F241" s="78" t="s">
        <v>655</v>
      </c>
      <c r="G241" s="79">
        <v>1000</v>
      </c>
      <c r="H241" s="80" t="e">
        <f>SUMIF([1]报价结算清单!$E$12:$E$573,A241,[1]报价结算清单!$P$12:$P$573)</f>
        <v>#VALUE!</v>
      </c>
    </row>
    <row r="242" spans="1:8" s="81" customFormat="1" ht="24">
      <c r="A242" s="77" t="s">
        <v>779</v>
      </c>
      <c r="B242" s="77" t="s">
        <v>711</v>
      </c>
      <c r="C242" s="77" t="s">
        <v>762</v>
      </c>
      <c r="D242" s="77" t="s">
        <v>773</v>
      </c>
      <c r="E242" s="77" t="s">
        <v>780</v>
      </c>
      <c r="F242" s="78" t="s">
        <v>655</v>
      </c>
      <c r="G242" s="79">
        <v>1000</v>
      </c>
      <c r="H242" s="80" t="e">
        <f>SUMIF([1]报价结算清单!$E$12:$E$573,A242,[1]报价结算清单!$P$12:$P$573)</f>
        <v>#VALUE!</v>
      </c>
    </row>
    <row r="243" spans="1:8" s="81" customFormat="1" ht="24">
      <c r="A243" s="77" t="s">
        <v>781</v>
      </c>
      <c r="B243" s="77" t="s">
        <v>711</v>
      </c>
      <c r="C243" s="77" t="s">
        <v>782</v>
      </c>
      <c r="D243" s="77" t="s">
        <v>783</v>
      </c>
      <c r="E243" s="77" t="s">
        <v>784</v>
      </c>
      <c r="F243" s="78" t="s">
        <v>655</v>
      </c>
      <c r="G243" s="79">
        <v>600</v>
      </c>
      <c r="H243" s="80" t="e">
        <f>SUMIF([1]报价结算清单!$E$12:$E$573,A243,[1]报价结算清单!$P$12:$P$573)</f>
        <v>#VALUE!</v>
      </c>
    </row>
    <row r="244" spans="1:8" s="81" customFormat="1" ht="24">
      <c r="A244" s="77" t="s">
        <v>785</v>
      </c>
      <c r="B244" s="77" t="s">
        <v>711</v>
      </c>
      <c r="C244" s="77" t="s">
        <v>782</v>
      </c>
      <c r="D244" s="77" t="s">
        <v>783</v>
      </c>
      <c r="E244" s="77" t="s">
        <v>786</v>
      </c>
      <c r="F244" s="78" t="s">
        <v>655</v>
      </c>
      <c r="G244" s="79">
        <v>3000</v>
      </c>
      <c r="H244" s="80" t="e">
        <f>SUMIF([1]报价结算清单!$E$12:$E$573,A244,[1]报价结算清单!$P$12:$P$573)</f>
        <v>#VALUE!</v>
      </c>
    </row>
    <row r="245" spans="1:8" s="81" customFormat="1" ht="24">
      <c r="A245" s="77" t="s">
        <v>787</v>
      </c>
      <c r="B245" s="77" t="s">
        <v>711</v>
      </c>
      <c r="C245" s="77" t="s">
        <v>782</v>
      </c>
      <c r="D245" s="77" t="s">
        <v>783</v>
      </c>
      <c r="E245" s="77" t="s">
        <v>788</v>
      </c>
      <c r="F245" s="78" t="s">
        <v>655</v>
      </c>
      <c r="G245" s="79">
        <v>1500</v>
      </c>
      <c r="H245" s="80" t="e">
        <f>SUMIF([1]报价结算清单!$E$12:$E$573,A245,[1]报价结算清单!$P$12:$P$573)</f>
        <v>#VALUE!</v>
      </c>
    </row>
    <row r="246" spans="1:8" s="81" customFormat="1" ht="36">
      <c r="A246" s="77" t="s">
        <v>789</v>
      </c>
      <c r="B246" s="77" t="s">
        <v>711</v>
      </c>
      <c r="C246" s="77" t="s">
        <v>782</v>
      </c>
      <c r="D246" s="77" t="s">
        <v>790</v>
      </c>
      <c r="E246" s="77" t="s">
        <v>791</v>
      </c>
      <c r="F246" s="78" t="s">
        <v>655</v>
      </c>
      <c r="G246" s="79">
        <v>1500</v>
      </c>
      <c r="H246" s="80" t="e">
        <f>SUMIF([1]报价结算清单!$E$12:$E$573,A246,[1]报价结算清单!$P$12:$P$573)</f>
        <v>#VALUE!</v>
      </c>
    </row>
    <row r="247" spans="1:8" s="81" customFormat="1" ht="36">
      <c r="A247" s="77" t="s">
        <v>792</v>
      </c>
      <c r="B247" s="77" t="s">
        <v>711</v>
      </c>
      <c r="C247" s="77" t="s">
        <v>782</v>
      </c>
      <c r="D247" s="77" t="s">
        <v>790</v>
      </c>
      <c r="E247" s="77" t="s">
        <v>793</v>
      </c>
      <c r="F247" s="78" t="s">
        <v>655</v>
      </c>
      <c r="G247" s="79">
        <v>2500</v>
      </c>
      <c r="H247" s="80" t="e">
        <f>SUMIF([1]报价结算清单!$E$12:$E$573,A247,[1]报价结算清单!$P$12:$P$573)</f>
        <v>#VALUE!</v>
      </c>
    </row>
    <row r="248" spans="1:8" s="81" customFormat="1" ht="36">
      <c r="A248" s="77" t="s">
        <v>794</v>
      </c>
      <c r="B248" s="77" t="s">
        <v>711</v>
      </c>
      <c r="C248" s="77" t="s">
        <v>782</v>
      </c>
      <c r="D248" s="77" t="s">
        <v>790</v>
      </c>
      <c r="E248" s="77" t="s">
        <v>795</v>
      </c>
      <c r="F248" s="78" t="s">
        <v>655</v>
      </c>
      <c r="G248" s="79">
        <v>2500</v>
      </c>
      <c r="H248" s="80" t="e">
        <f>SUMIF([1]报价结算清单!$E$12:$E$573,A248,[1]报价结算清单!$P$12:$P$573)</f>
        <v>#VALUE!</v>
      </c>
    </row>
    <row r="249" spans="1:8" s="81" customFormat="1" ht="36">
      <c r="A249" s="77" t="s">
        <v>796</v>
      </c>
      <c r="B249" s="77" t="s">
        <v>711</v>
      </c>
      <c r="C249" s="77" t="s">
        <v>782</v>
      </c>
      <c r="D249" s="77" t="s">
        <v>790</v>
      </c>
      <c r="E249" s="77" t="s">
        <v>797</v>
      </c>
      <c r="F249" s="78" t="s">
        <v>655</v>
      </c>
      <c r="G249" s="79">
        <v>3500</v>
      </c>
      <c r="H249" s="80" t="e">
        <f>SUMIF([1]报价结算清单!$E$12:$E$573,A249,[1]报价结算清单!$P$12:$P$573)</f>
        <v>#VALUE!</v>
      </c>
    </row>
    <row r="250" spans="1:8" s="81" customFormat="1" ht="24">
      <c r="A250" s="77" t="s">
        <v>798</v>
      </c>
      <c r="B250" s="77" t="s">
        <v>711</v>
      </c>
      <c r="C250" s="77" t="s">
        <v>782</v>
      </c>
      <c r="D250" s="77" t="s">
        <v>799</v>
      </c>
      <c r="E250" s="77" t="s">
        <v>800</v>
      </c>
      <c r="F250" s="78" t="s">
        <v>655</v>
      </c>
      <c r="G250" s="79">
        <v>1200</v>
      </c>
      <c r="H250" s="80" t="e">
        <f>SUMIF([1]报价结算清单!$E$12:$E$573,A250,[1]报价结算清单!$P$12:$P$573)</f>
        <v>#VALUE!</v>
      </c>
    </row>
    <row r="251" spans="1:8" s="81" customFormat="1" ht="24">
      <c r="A251" s="77" t="s">
        <v>801</v>
      </c>
      <c r="B251" s="77" t="s">
        <v>711</v>
      </c>
      <c r="C251" s="77" t="s">
        <v>782</v>
      </c>
      <c r="D251" s="77" t="s">
        <v>799</v>
      </c>
      <c r="E251" s="77" t="s">
        <v>802</v>
      </c>
      <c r="F251" s="78" t="s">
        <v>655</v>
      </c>
      <c r="G251" s="79">
        <v>2000</v>
      </c>
      <c r="H251" s="80" t="e">
        <f>SUMIF([1]报价结算清单!$E$12:$E$573,A251,[1]报价结算清单!$P$12:$P$573)</f>
        <v>#VALUE!</v>
      </c>
    </row>
    <row r="252" spans="1:8" s="81" customFormat="1" ht="24">
      <c r="A252" s="77" t="s">
        <v>803</v>
      </c>
      <c r="B252" s="77" t="s">
        <v>711</v>
      </c>
      <c r="C252" s="77" t="s">
        <v>782</v>
      </c>
      <c r="D252" s="77" t="s">
        <v>804</v>
      </c>
      <c r="E252" s="77" t="s">
        <v>805</v>
      </c>
      <c r="F252" s="78" t="s">
        <v>655</v>
      </c>
      <c r="G252" s="79">
        <v>1000</v>
      </c>
      <c r="H252" s="80" t="e">
        <f>SUMIF([1]报价结算清单!$E$12:$E$573,A252,[1]报价结算清单!$P$12:$P$573)</f>
        <v>#VALUE!</v>
      </c>
    </row>
    <row r="253" spans="1:8" s="81" customFormat="1" ht="24">
      <c r="A253" s="77" t="s">
        <v>806</v>
      </c>
      <c r="B253" s="77" t="s">
        <v>711</v>
      </c>
      <c r="C253" s="77" t="s">
        <v>782</v>
      </c>
      <c r="D253" s="77" t="s">
        <v>804</v>
      </c>
      <c r="E253" s="77" t="s">
        <v>807</v>
      </c>
      <c r="F253" s="78" t="s">
        <v>655</v>
      </c>
      <c r="G253" s="79">
        <v>2000</v>
      </c>
      <c r="H253" s="80" t="e">
        <f>SUMIF([1]报价结算清单!$E$12:$E$573,A253,[1]报价结算清单!$P$12:$P$573)</f>
        <v>#VALUE!</v>
      </c>
    </row>
    <row r="254" spans="1:8" s="81" customFormat="1" ht="36">
      <c r="A254" s="77" t="s">
        <v>808</v>
      </c>
      <c r="B254" s="77" t="s">
        <v>711</v>
      </c>
      <c r="C254" s="77" t="s">
        <v>782</v>
      </c>
      <c r="D254" s="77" t="s">
        <v>809</v>
      </c>
      <c r="E254" s="77" t="s">
        <v>810</v>
      </c>
      <c r="F254" s="78" t="s">
        <v>655</v>
      </c>
      <c r="G254" s="79">
        <v>1200</v>
      </c>
      <c r="H254" s="80" t="e">
        <f>SUMIF([1]报价结算清单!$E$12:$E$573,A254,[1]报价结算清单!$P$12:$P$573)</f>
        <v>#VALUE!</v>
      </c>
    </row>
    <row r="255" spans="1:8" s="81" customFormat="1" ht="36">
      <c r="A255" s="77" t="s">
        <v>811</v>
      </c>
      <c r="B255" s="77" t="s">
        <v>711</v>
      </c>
      <c r="C255" s="77" t="s">
        <v>782</v>
      </c>
      <c r="D255" s="77" t="s">
        <v>809</v>
      </c>
      <c r="E255" s="77" t="s">
        <v>812</v>
      </c>
      <c r="F255" s="78" t="s">
        <v>655</v>
      </c>
      <c r="G255" s="79">
        <v>2000</v>
      </c>
      <c r="H255" s="80" t="e">
        <f>SUMIF([1]报价结算清单!$E$12:$E$573,A255,[1]报价结算清单!$P$12:$P$573)</f>
        <v>#VALUE!</v>
      </c>
    </row>
    <row r="256" spans="1:8" s="81" customFormat="1" ht="24">
      <c r="A256" s="77" t="s">
        <v>813</v>
      </c>
      <c r="B256" s="77" t="s">
        <v>711</v>
      </c>
      <c r="C256" s="77" t="s">
        <v>782</v>
      </c>
      <c r="D256" s="77" t="s">
        <v>814</v>
      </c>
      <c r="E256" s="77" t="s">
        <v>815</v>
      </c>
      <c r="F256" s="78" t="s">
        <v>655</v>
      </c>
      <c r="G256" s="79">
        <v>1500</v>
      </c>
      <c r="H256" s="80" t="e">
        <f>SUMIF([1]报价结算清单!$E$12:$E$573,A256,[1]报价结算清单!$P$12:$P$573)</f>
        <v>#VALUE!</v>
      </c>
    </row>
    <row r="257" spans="1:8" s="81" customFormat="1" ht="36">
      <c r="A257" s="77" t="s">
        <v>816</v>
      </c>
      <c r="B257" s="77" t="s">
        <v>817</v>
      </c>
      <c r="C257" s="77" t="s">
        <v>818</v>
      </c>
      <c r="D257" s="77" t="s">
        <v>819</v>
      </c>
      <c r="E257" s="77" t="s">
        <v>820</v>
      </c>
      <c r="F257" s="78" t="s">
        <v>821</v>
      </c>
      <c r="G257" s="83">
        <v>1200</v>
      </c>
      <c r="H257" s="80" t="e">
        <f>SUMIF([1]报价结算清单!$E$12:$E$573,A257,[1]报价结算清单!$P$12:$P$573)</f>
        <v>#VALUE!</v>
      </c>
    </row>
    <row r="258" spans="1:8" s="87" customFormat="1" ht="12">
      <c r="A258" s="77" t="s">
        <v>822</v>
      </c>
      <c r="B258" s="77" t="s">
        <v>817</v>
      </c>
      <c r="C258" s="77" t="s">
        <v>818</v>
      </c>
      <c r="D258" s="77" t="s">
        <v>819</v>
      </c>
      <c r="E258" s="77" t="s">
        <v>823</v>
      </c>
      <c r="F258" s="78" t="s">
        <v>824</v>
      </c>
      <c r="G258" s="83">
        <v>80</v>
      </c>
      <c r="H258" s="80" t="e">
        <f>SUMIF([1]报价结算清单!$E$12:$E$573,A258,[1]报价结算清单!$P$12:$P$573)</f>
        <v>#VALUE!</v>
      </c>
    </row>
    <row r="259" spans="1:8" s="87" customFormat="1" ht="12">
      <c r="A259" s="77" t="s">
        <v>825</v>
      </c>
      <c r="B259" s="77" t="s">
        <v>817</v>
      </c>
      <c r="C259" s="77" t="s">
        <v>818</v>
      </c>
      <c r="D259" s="77" t="s">
        <v>819</v>
      </c>
      <c r="E259" s="77" t="s">
        <v>826</v>
      </c>
      <c r="F259" s="78" t="s">
        <v>827</v>
      </c>
      <c r="G259" s="83">
        <v>10</v>
      </c>
      <c r="H259" s="80" t="e">
        <f>SUMIF([1]报价结算清单!$E$12:$E$573,A259,[1]报价结算清单!$P$12:$P$573)</f>
        <v>#VALUE!</v>
      </c>
    </row>
    <row r="260" spans="1:8" s="87" customFormat="1" ht="24">
      <c r="A260" s="77" t="s">
        <v>80</v>
      </c>
      <c r="B260" s="77" t="s">
        <v>817</v>
      </c>
      <c r="C260" s="77" t="s">
        <v>818</v>
      </c>
      <c r="D260" s="77" t="s">
        <v>819</v>
      </c>
      <c r="E260" s="77" t="s">
        <v>828</v>
      </c>
      <c r="F260" s="78" t="s">
        <v>821</v>
      </c>
      <c r="G260" s="83">
        <v>1000</v>
      </c>
      <c r="H260" s="80" t="e">
        <f>SUMIF([1]报价结算清单!$E$12:$E$573,A260,[1]报价结算清单!$P$12:$P$573)</f>
        <v>#VALUE!</v>
      </c>
    </row>
    <row r="261" spans="1:8" s="87" customFormat="1" ht="12">
      <c r="A261" s="77" t="s">
        <v>829</v>
      </c>
      <c r="B261" s="77" t="s">
        <v>817</v>
      </c>
      <c r="C261" s="77" t="s">
        <v>818</v>
      </c>
      <c r="D261" s="77" t="s">
        <v>819</v>
      </c>
      <c r="E261" s="77" t="s">
        <v>830</v>
      </c>
      <c r="F261" s="78" t="s">
        <v>824</v>
      </c>
      <c r="G261" s="83">
        <v>70</v>
      </c>
      <c r="H261" s="80" t="e">
        <f>SUMIF([1]报价结算清单!$E$12:$E$573,A261,[1]报价结算清单!$P$12:$P$573)</f>
        <v>#VALUE!</v>
      </c>
    </row>
    <row r="262" spans="1:8" s="87" customFormat="1" ht="12">
      <c r="A262" s="77" t="s">
        <v>831</v>
      </c>
      <c r="B262" s="77" t="s">
        <v>817</v>
      </c>
      <c r="C262" s="77" t="s">
        <v>818</v>
      </c>
      <c r="D262" s="77" t="s">
        <v>819</v>
      </c>
      <c r="E262" s="77" t="s">
        <v>832</v>
      </c>
      <c r="F262" s="78" t="s">
        <v>827</v>
      </c>
      <c r="G262" s="83">
        <v>10</v>
      </c>
      <c r="H262" s="80" t="e">
        <f>SUMIF([1]报价结算清单!$E$12:$E$573,A262,[1]报价结算清单!$P$12:$P$573)</f>
        <v>#VALUE!</v>
      </c>
    </row>
    <row r="263" spans="1:8" s="87" customFormat="1" ht="24">
      <c r="A263" s="77" t="s">
        <v>833</v>
      </c>
      <c r="B263" s="77" t="s">
        <v>817</v>
      </c>
      <c r="C263" s="77" t="s">
        <v>818</v>
      </c>
      <c r="D263" s="77" t="s">
        <v>819</v>
      </c>
      <c r="E263" s="77" t="s">
        <v>834</v>
      </c>
      <c r="F263" s="78" t="s">
        <v>821</v>
      </c>
      <c r="G263" s="83">
        <v>1500</v>
      </c>
      <c r="H263" s="80" t="e">
        <f>SUMIF([1]报价结算清单!$E$12:$E$573,A263,[1]报价结算清单!$P$12:$P$573)</f>
        <v>#VALUE!</v>
      </c>
    </row>
    <row r="264" spans="1:8" s="87" customFormat="1" ht="12">
      <c r="A264" s="77" t="s">
        <v>835</v>
      </c>
      <c r="B264" s="77" t="s">
        <v>817</v>
      </c>
      <c r="C264" s="77" t="s">
        <v>818</v>
      </c>
      <c r="D264" s="77" t="s">
        <v>819</v>
      </c>
      <c r="E264" s="77" t="s">
        <v>836</v>
      </c>
      <c r="F264" s="78" t="s">
        <v>824</v>
      </c>
      <c r="G264" s="83">
        <v>120</v>
      </c>
      <c r="H264" s="80" t="e">
        <f>SUMIF([1]报价结算清单!$E$12:$E$573,A264,[1]报价结算清单!$P$12:$P$573)</f>
        <v>#VALUE!</v>
      </c>
    </row>
    <row r="265" spans="1:8" s="87" customFormat="1" ht="12">
      <c r="A265" s="77" t="s">
        <v>837</v>
      </c>
      <c r="B265" s="77" t="s">
        <v>817</v>
      </c>
      <c r="C265" s="77" t="s">
        <v>818</v>
      </c>
      <c r="D265" s="77" t="s">
        <v>819</v>
      </c>
      <c r="E265" s="77" t="s">
        <v>838</v>
      </c>
      <c r="F265" s="78" t="s">
        <v>827</v>
      </c>
      <c r="G265" s="83">
        <v>15</v>
      </c>
      <c r="H265" s="80" t="e">
        <f>SUMIF([1]报价结算清单!$E$12:$E$573,A265,[1]报价结算清单!$P$12:$P$573)</f>
        <v>#VALUE!</v>
      </c>
    </row>
    <row r="266" spans="1:8" s="87" customFormat="1" ht="24">
      <c r="A266" s="77" t="s">
        <v>81</v>
      </c>
      <c r="B266" s="77" t="s">
        <v>817</v>
      </c>
      <c r="C266" s="77" t="s">
        <v>818</v>
      </c>
      <c r="D266" s="77" t="s">
        <v>819</v>
      </c>
      <c r="E266" s="77" t="s">
        <v>839</v>
      </c>
      <c r="F266" s="78" t="s">
        <v>821</v>
      </c>
      <c r="G266" s="83">
        <v>1800</v>
      </c>
      <c r="H266" s="80" t="e">
        <f>SUMIF([1]报价结算清单!$E$12:$E$573,A266,[1]报价结算清单!$P$12:$P$573)</f>
        <v>#VALUE!</v>
      </c>
    </row>
    <row r="267" spans="1:8" s="87" customFormat="1" ht="12">
      <c r="A267" s="77" t="s">
        <v>840</v>
      </c>
      <c r="B267" s="77" t="s">
        <v>817</v>
      </c>
      <c r="C267" s="77" t="s">
        <v>818</v>
      </c>
      <c r="D267" s="77" t="s">
        <v>819</v>
      </c>
      <c r="E267" s="77" t="s">
        <v>841</v>
      </c>
      <c r="F267" s="78" t="s">
        <v>824</v>
      </c>
      <c r="G267" s="83">
        <v>150</v>
      </c>
      <c r="H267" s="80" t="e">
        <f>SUMIF([1]报价结算清单!$E$12:$E$573,A267,[1]报价结算清单!$P$12:$P$573)</f>
        <v>#VALUE!</v>
      </c>
    </row>
    <row r="268" spans="1:8" s="87" customFormat="1" ht="12">
      <c r="A268" s="77" t="s">
        <v>842</v>
      </c>
      <c r="B268" s="77" t="s">
        <v>817</v>
      </c>
      <c r="C268" s="77" t="s">
        <v>818</v>
      </c>
      <c r="D268" s="77" t="s">
        <v>819</v>
      </c>
      <c r="E268" s="77" t="s">
        <v>843</v>
      </c>
      <c r="F268" s="78" t="s">
        <v>827</v>
      </c>
      <c r="G268" s="83">
        <v>20</v>
      </c>
      <c r="H268" s="80" t="e">
        <f>SUMIF([1]报价结算清单!$E$12:$E$573,A268,[1]报价结算清单!$P$12:$P$573)</f>
        <v>#VALUE!</v>
      </c>
    </row>
    <row r="269" spans="1:8" s="87" customFormat="1" ht="12">
      <c r="A269" s="77" t="s">
        <v>844</v>
      </c>
      <c r="B269" s="77" t="s">
        <v>817</v>
      </c>
      <c r="C269" s="77" t="s">
        <v>818</v>
      </c>
      <c r="D269" s="77" t="s">
        <v>845</v>
      </c>
      <c r="E269" s="77" t="s">
        <v>846</v>
      </c>
      <c r="F269" s="78" t="s">
        <v>399</v>
      </c>
      <c r="G269" s="79">
        <v>450</v>
      </c>
      <c r="H269" s="80" t="e">
        <f>SUMIF([1]报价结算清单!$E$12:$E$573,A269,[1]报价结算清单!$P$12:$P$573)</f>
        <v>#VALUE!</v>
      </c>
    </row>
    <row r="270" spans="1:8" s="87" customFormat="1" ht="12">
      <c r="A270" s="77" t="s">
        <v>847</v>
      </c>
      <c r="B270" s="77" t="s">
        <v>817</v>
      </c>
      <c r="C270" s="77" t="s">
        <v>818</v>
      </c>
      <c r="D270" s="77" t="s">
        <v>845</v>
      </c>
      <c r="E270" s="77" t="s">
        <v>848</v>
      </c>
      <c r="F270" s="78" t="s">
        <v>399</v>
      </c>
      <c r="G270" s="79">
        <v>620</v>
      </c>
      <c r="H270" s="80" t="e">
        <f>SUMIF([1]报价结算清单!$E$12:$E$573,A270,[1]报价结算清单!$P$12:$P$573)</f>
        <v>#VALUE!</v>
      </c>
    </row>
    <row r="271" spans="1:8" s="81" customFormat="1" ht="12">
      <c r="A271" s="77" t="s">
        <v>849</v>
      </c>
      <c r="B271" s="77" t="s">
        <v>817</v>
      </c>
      <c r="C271" s="77" t="s">
        <v>818</v>
      </c>
      <c r="D271" s="77" t="s">
        <v>845</v>
      </c>
      <c r="E271" s="77" t="s">
        <v>850</v>
      </c>
      <c r="F271" s="78" t="s">
        <v>399</v>
      </c>
      <c r="G271" s="79">
        <v>910</v>
      </c>
      <c r="H271" s="80" t="e">
        <f>SUMIF([1]报价结算清单!$E$12:$E$573,A271,[1]报价结算清单!$P$12:$P$573)</f>
        <v>#VALUE!</v>
      </c>
    </row>
    <row r="272" spans="1:8" s="81" customFormat="1" ht="12">
      <c r="A272" s="77" t="s">
        <v>851</v>
      </c>
      <c r="B272" s="77" t="s">
        <v>817</v>
      </c>
      <c r="C272" s="77" t="s">
        <v>818</v>
      </c>
      <c r="D272" s="77" t="s">
        <v>845</v>
      </c>
      <c r="E272" s="77" t="s">
        <v>852</v>
      </c>
      <c r="F272" s="78" t="s">
        <v>399</v>
      </c>
      <c r="G272" s="79">
        <v>1200</v>
      </c>
      <c r="H272" s="80" t="e">
        <f>SUMIF([1]报价结算清单!$E$12:$E$573,A272,[1]报价结算清单!$P$12:$P$573)</f>
        <v>#VALUE!</v>
      </c>
    </row>
    <row r="273" spans="1:8" s="81" customFormat="1" ht="12">
      <c r="A273" s="77" t="s">
        <v>853</v>
      </c>
      <c r="B273" s="77" t="s">
        <v>817</v>
      </c>
      <c r="C273" s="77" t="s">
        <v>818</v>
      </c>
      <c r="D273" s="77" t="s">
        <v>845</v>
      </c>
      <c r="E273" s="77" t="s">
        <v>854</v>
      </c>
      <c r="F273" s="78" t="s">
        <v>399</v>
      </c>
      <c r="G273" s="79">
        <v>1065</v>
      </c>
      <c r="H273" s="80" t="e">
        <f>SUMIF([1]报价结算清单!$E$12:$E$573,A273,[1]报价结算清单!$P$12:$P$573)</f>
        <v>#VALUE!</v>
      </c>
    </row>
    <row r="274" spans="1:8" s="81" customFormat="1" ht="12">
      <c r="A274" s="77" t="s">
        <v>855</v>
      </c>
      <c r="B274" s="77" t="s">
        <v>817</v>
      </c>
      <c r="C274" s="77" t="s">
        <v>818</v>
      </c>
      <c r="D274" s="77" t="s">
        <v>845</v>
      </c>
      <c r="E274" s="77" t="s">
        <v>856</v>
      </c>
      <c r="F274" s="78" t="s">
        <v>399</v>
      </c>
      <c r="G274" s="79">
        <v>1800</v>
      </c>
      <c r="H274" s="80" t="e">
        <f>SUMIF([1]报价结算清单!$E$12:$E$573,A274,[1]报价结算清单!$P$12:$P$573)</f>
        <v>#VALUE!</v>
      </c>
    </row>
    <row r="275" spans="1:8" s="81" customFormat="1" ht="12">
      <c r="A275" s="77" t="s">
        <v>857</v>
      </c>
      <c r="B275" s="77" t="s">
        <v>817</v>
      </c>
      <c r="C275" s="77" t="s">
        <v>818</v>
      </c>
      <c r="D275" s="77" t="s">
        <v>845</v>
      </c>
      <c r="E275" s="77" t="s">
        <v>858</v>
      </c>
      <c r="F275" s="78" t="s">
        <v>399</v>
      </c>
      <c r="G275" s="79">
        <v>2100</v>
      </c>
      <c r="H275" s="80" t="e">
        <f>SUMIF([1]报价结算清单!$E$12:$E$573,A275,[1]报价结算清单!$P$12:$P$573)</f>
        <v>#VALUE!</v>
      </c>
    </row>
    <row r="276" spans="1:8" s="81" customFormat="1" ht="12">
      <c r="A276" s="77" t="s">
        <v>859</v>
      </c>
      <c r="B276" s="77" t="s">
        <v>817</v>
      </c>
      <c r="C276" s="77" t="s">
        <v>818</v>
      </c>
      <c r="D276" s="77" t="s">
        <v>845</v>
      </c>
      <c r="E276" s="77" t="s">
        <v>860</v>
      </c>
      <c r="F276" s="78" t="s">
        <v>399</v>
      </c>
      <c r="G276" s="79">
        <v>2423</v>
      </c>
      <c r="H276" s="80" t="e">
        <f>SUMIF([1]报价结算清单!$E$12:$E$573,A276,[1]报价结算清单!$P$12:$P$573)</f>
        <v>#VALUE!</v>
      </c>
    </row>
    <row r="277" spans="1:8" s="81" customFormat="1" ht="12">
      <c r="A277" s="77" t="s">
        <v>861</v>
      </c>
      <c r="B277" s="77" t="s">
        <v>817</v>
      </c>
      <c r="C277" s="77" t="s">
        <v>818</v>
      </c>
      <c r="D277" s="77" t="s">
        <v>862</v>
      </c>
      <c r="E277" s="77" t="s">
        <v>863</v>
      </c>
      <c r="F277" s="78" t="s">
        <v>864</v>
      </c>
      <c r="G277" s="79">
        <v>7</v>
      </c>
      <c r="H277" s="80" t="e">
        <f>SUMIF([1]报价结算清单!$E$12:$E$573,A277,[1]报价结算清单!$P$12:$P$573)</f>
        <v>#VALUE!</v>
      </c>
    </row>
    <row r="278" spans="1:8" s="81" customFormat="1" ht="12">
      <c r="A278" s="77" t="s">
        <v>865</v>
      </c>
      <c r="B278" s="77" t="s">
        <v>817</v>
      </c>
      <c r="C278" s="77" t="s">
        <v>818</v>
      </c>
      <c r="D278" s="77" t="s">
        <v>862</v>
      </c>
      <c r="E278" s="77" t="s">
        <v>866</v>
      </c>
      <c r="F278" s="78" t="s">
        <v>864</v>
      </c>
      <c r="G278" s="79">
        <v>8</v>
      </c>
      <c r="H278" s="80" t="e">
        <f>SUMIF([1]报价结算清单!$E$12:$E$573,A278,[1]报价结算清单!$P$12:$P$573)</f>
        <v>#VALUE!</v>
      </c>
    </row>
    <row r="279" spans="1:8" s="81" customFormat="1" ht="12">
      <c r="A279" s="77" t="s">
        <v>867</v>
      </c>
      <c r="B279" s="77" t="s">
        <v>817</v>
      </c>
      <c r="C279" s="77" t="s">
        <v>818</v>
      </c>
      <c r="D279" s="77" t="s">
        <v>862</v>
      </c>
      <c r="E279" s="77" t="s">
        <v>868</v>
      </c>
      <c r="F279" s="78" t="s">
        <v>864</v>
      </c>
      <c r="G279" s="79">
        <v>9</v>
      </c>
      <c r="H279" s="80" t="e">
        <f>SUMIF([1]报价结算清单!$E$12:$E$573,A279,[1]报价结算清单!$P$12:$P$573)</f>
        <v>#VALUE!</v>
      </c>
    </row>
    <row r="280" spans="1:8" s="76" customFormat="1" ht="12">
      <c r="A280" s="77" t="s">
        <v>869</v>
      </c>
      <c r="B280" s="77" t="s">
        <v>817</v>
      </c>
      <c r="C280" s="77" t="s">
        <v>818</v>
      </c>
      <c r="D280" s="77" t="s">
        <v>862</v>
      </c>
      <c r="E280" s="77" t="s">
        <v>870</v>
      </c>
      <c r="F280" s="78" t="s">
        <v>864</v>
      </c>
      <c r="G280" s="79">
        <v>10</v>
      </c>
      <c r="H280" s="80" t="e">
        <f>SUMIF([1]报价结算清单!$E$12:$E$573,A280,[1]报价结算清单!$P$12:$P$573)</f>
        <v>#VALUE!</v>
      </c>
    </row>
    <row r="281" spans="1:8" s="87" customFormat="1" ht="12">
      <c r="A281" s="77" t="s">
        <v>871</v>
      </c>
      <c r="B281" s="77" t="s">
        <v>817</v>
      </c>
      <c r="C281" s="77" t="s">
        <v>818</v>
      </c>
      <c r="D281" s="77" t="s">
        <v>862</v>
      </c>
      <c r="E281" s="77" t="s">
        <v>872</v>
      </c>
      <c r="F281" s="78" t="s">
        <v>864</v>
      </c>
      <c r="G281" s="79">
        <v>13</v>
      </c>
      <c r="H281" s="80" t="e">
        <f>SUMIF([1]报价结算清单!$E$12:$E$573,A281,[1]报价结算清单!$P$12:$P$573)</f>
        <v>#VALUE!</v>
      </c>
    </row>
    <row r="282" spans="1:8" s="87" customFormat="1" ht="12">
      <c r="A282" s="77" t="s">
        <v>873</v>
      </c>
      <c r="B282" s="77" t="s">
        <v>817</v>
      </c>
      <c r="C282" s="77" t="s">
        <v>818</v>
      </c>
      <c r="D282" s="77" t="s">
        <v>862</v>
      </c>
      <c r="E282" s="77" t="s">
        <v>874</v>
      </c>
      <c r="F282" s="78" t="s">
        <v>864</v>
      </c>
      <c r="G282" s="79">
        <v>17</v>
      </c>
      <c r="H282" s="80" t="e">
        <f>SUMIF([1]报价结算清单!$E$12:$E$573,A282,[1]报价结算清单!$P$12:$P$573)</f>
        <v>#VALUE!</v>
      </c>
    </row>
    <row r="283" spans="1:8" s="87" customFormat="1">
      <c r="A283" s="84"/>
      <c r="B283" s="85"/>
      <c r="C283" s="85"/>
      <c r="D283" s="85"/>
      <c r="E283" s="85"/>
      <c r="F283" s="85"/>
      <c r="G283" s="85"/>
      <c r="H283" s="86"/>
    </row>
    <row r="284" spans="1:8" s="87" customFormat="1" ht="36">
      <c r="A284" s="77" t="s">
        <v>875</v>
      </c>
      <c r="B284" s="77" t="s">
        <v>876</v>
      </c>
      <c r="C284" s="77" t="s">
        <v>877</v>
      </c>
      <c r="D284" s="77" t="s">
        <v>878</v>
      </c>
      <c r="E284" s="77" t="s">
        <v>879</v>
      </c>
      <c r="F284" s="77" t="s">
        <v>880</v>
      </c>
      <c r="G284" s="88"/>
      <c r="H284" s="89" t="e">
        <f>SUMIF([1]报价结算清单!$E$12:$E$573,A284,[1]报价结算清单!$P$12:$P$573)</f>
        <v>#VALUE!</v>
      </c>
    </row>
    <row r="285" spans="1:8" s="87" customFormat="1">
      <c r="A285" s="84"/>
      <c r="B285" s="85"/>
      <c r="C285" s="85"/>
      <c r="D285" s="85"/>
      <c r="E285" s="85"/>
      <c r="F285" s="85"/>
      <c r="G285" s="85"/>
      <c r="H285" s="86"/>
    </row>
    <row r="286" spans="1:8" s="87" customFormat="1" ht="12">
      <c r="A286" s="77" t="s">
        <v>881</v>
      </c>
      <c r="B286" s="77" t="s">
        <v>882</v>
      </c>
      <c r="C286" s="77" t="s">
        <v>883</v>
      </c>
      <c r="D286" s="77" t="s">
        <v>884</v>
      </c>
      <c r="E286" s="77" t="s">
        <v>188</v>
      </c>
      <c r="F286" s="77" t="s">
        <v>880</v>
      </c>
      <c r="G286" s="88"/>
      <c r="H286" s="89" t="e">
        <f>SUMIF([1]报价结算清单!$E$12:$E$573,A286,[1]报价结算清单!$P$12:$P$573)</f>
        <v>#VALUE!</v>
      </c>
    </row>
    <row r="287" spans="1:8" s="87" customFormat="1" ht="12">
      <c r="A287" s="77" t="s">
        <v>885</v>
      </c>
      <c r="B287" s="77" t="s">
        <v>882</v>
      </c>
      <c r="C287" s="77" t="s">
        <v>883</v>
      </c>
      <c r="D287" s="77" t="s">
        <v>886</v>
      </c>
      <c r="E287" s="77" t="s">
        <v>188</v>
      </c>
      <c r="F287" s="77" t="s">
        <v>880</v>
      </c>
      <c r="G287" s="88"/>
      <c r="H287" s="89" t="e">
        <f>SUMIF([1]报价结算清单!$E$12:$E$573,A287,[1]报价结算清单!$P$12:$P$573)</f>
        <v>#VALUE!</v>
      </c>
    </row>
    <row r="288" spans="1:8" s="87" customFormat="1" ht="12">
      <c r="A288" s="77" t="s">
        <v>887</v>
      </c>
      <c r="B288" s="77" t="s">
        <v>882</v>
      </c>
      <c r="C288" s="77" t="s">
        <v>883</v>
      </c>
      <c r="D288" s="77" t="s">
        <v>51</v>
      </c>
      <c r="E288" s="77" t="s">
        <v>188</v>
      </c>
      <c r="F288" s="77" t="s">
        <v>880</v>
      </c>
      <c r="G288" s="88"/>
      <c r="H288" s="89" t="e">
        <f>SUMIF([1]报价结算清单!$E$12:$E$573,A288,[1]报价结算清单!$P$12:$P$573)</f>
        <v>#VALUE!</v>
      </c>
    </row>
    <row r="289" spans="1:8" s="87" customFormat="1" ht="12">
      <c r="A289" s="77" t="s">
        <v>888</v>
      </c>
      <c r="B289" s="77" t="s">
        <v>882</v>
      </c>
      <c r="C289" s="77" t="s">
        <v>883</v>
      </c>
      <c r="D289" s="77" t="s">
        <v>889</v>
      </c>
      <c r="E289" s="77" t="s">
        <v>188</v>
      </c>
      <c r="F289" s="77" t="s">
        <v>880</v>
      </c>
      <c r="G289" s="88"/>
      <c r="H289" s="89" t="e">
        <f>SUMIF([1]报价结算清单!$E$12:$E$573,A289,[1]报价结算清单!$P$12:$P$573)</f>
        <v>#VALUE!</v>
      </c>
    </row>
    <row r="290" spans="1:8" s="87" customFormat="1" ht="12">
      <c r="A290" s="77" t="s">
        <v>890</v>
      </c>
      <c r="B290" s="77" t="s">
        <v>882</v>
      </c>
      <c r="C290" s="77" t="s">
        <v>883</v>
      </c>
      <c r="D290" s="77" t="s">
        <v>891</v>
      </c>
      <c r="E290" s="77" t="s">
        <v>188</v>
      </c>
      <c r="F290" s="77" t="s">
        <v>880</v>
      </c>
      <c r="G290" s="88"/>
      <c r="H290" s="89" t="e">
        <f>SUMIF([1]报价结算清单!$E$12:$E$573,A290,[1]报价结算清单!$P$12:$P$573)</f>
        <v>#VALUE!</v>
      </c>
    </row>
    <row r="291" spans="1:8" s="87" customFormat="1" ht="12">
      <c r="A291" s="77" t="s">
        <v>892</v>
      </c>
      <c r="B291" s="77" t="s">
        <v>882</v>
      </c>
      <c r="C291" s="77" t="s">
        <v>893</v>
      </c>
      <c r="D291" s="77" t="s">
        <v>894</v>
      </c>
      <c r="E291" s="77" t="s">
        <v>895</v>
      </c>
      <c r="F291" s="77" t="s">
        <v>880</v>
      </c>
      <c r="G291" s="88"/>
      <c r="H291" s="89" t="e">
        <f>SUMIF([1]报价结算清单!$E$12:$E$573,A291,[1]报价结算清单!$P$12:$P$573)</f>
        <v>#VALUE!</v>
      </c>
    </row>
    <row r="292" spans="1:8" s="87" customFormat="1" ht="12">
      <c r="A292" s="77" t="s">
        <v>896</v>
      </c>
      <c r="B292" s="77" t="s">
        <v>882</v>
      </c>
      <c r="C292" s="77" t="s">
        <v>893</v>
      </c>
      <c r="D292" s="77" t="s">
        <v>894</v>
      </c>
      <c r="E292" s="77" t="s">
        <v>897</v>
      </c>
      <c r="F292" s="77" t="s">
        <v>880</v>
      </c>
      <c r="G292" s="88"/>
      <c r="H292" s="89" t="e">
        <f>SUMIF([1]报价结算清单!$E$12:$E$573,A292,[1]报价结算清单!$P$12:$P$573)</f>
        <v>#VALUE!</v>
      </c>
    </row>
    <row r="293" spans="1:8" s="87" customFormat="1" ht="12">
      <c r="A293" s="77" t="s">
        <v>898</v>
      </c>
      <c r="B293" s="77" t="s">
        <v>882</v>
      </c>
      <c r="C293" s="77" t="s">
        <v>893</v>
      </c>
      <c r="D293" s="77" t="s">
        <v>894</v>
      </c>
      <c r="E293" s="77" t="s">
        <v>899</v>
      </c>
      <c r="F293" s="77" t="s">
        <v>880</v>
      </c>
      <c r="G293" s="88"/>
      <c r="H293" s="89" t="e">
        <f>SUMIF([1]报价结算清单!$E$12:$E$573,A293,[1]报价结算清单!$P$12:$P$573)</f>
        <v>#VALUE!</v>
      </c>
    </row>
    <row r="294" spans="1:8" s="87" customFormat="1" ht="12">
      <c r="A294" s="77" t="s">
        <v>900</v>
      </c>
      <c r="B294" s="77" t="s">
        <v>882</v>
      </c>
      <c r="C294" s="77" t="s">
        <v>893</v>
      </c>
      <c r="D294" s="77" t="s">
        <v>894</v>
      </c>
      <c r="E294" s="77" t="s">
        <v>901</v>
      </c>
      <c r="F294" s="77" t="s">
        <v>880</v>
      </c>
      <c r="G294" s="88"/>
      <c r="H294" s="89" t="e">
        <f>SUMIF([1]报价结算清单!$E$12:$E$573,A294,[1]报价结算清单!$P$12:$P$573)</f>
        <v>#VALUE!</v>
      </c>
    </row>
    <row r="295" spans="1:8" s="87" customFormat="1" ht="12">
      <c r="A295" s="77" t="s">
        <v>902</v>
      </c>
      <c r="B295" s="77" t="s">
        <v>903</v>
      </c>
      <c r="C295" s="77" t="s">
        <v>904</v>
      </c>
      <c r="D295" s="77" t="s">
        <v>905</v>
      </c>
      <c r="E295" s="77" t="s">
        <v>906</v>
      </c>
      <c r="F295" s="77" t="s">
        <v>880</v>
      </c>
      <c r="G295" s="88"/>
      <c r="H295" s="89" t="e">
        <f>SUMIF([1]报价结算清单!$E$12:$E$573,A295,[1]报价结算清单!$P$12:$P$573)</f>
        <v>#VALUE!</v>
      </c>
    </row>
    <row r="296" spans="1:8" ht="12">
      <c r="A296" s="77" t="s">
        <v>907</v>
      </c>
      <c r="B296" s="77" t="s">
        <v>903</v>
      </c>
      <c r="C296" s="77" t="s">
        <v>904</v>
      </c>
      <c r="D296" s="77" t="s">
        <v>905</v>
      </c>
      <c r="E296" s="77" t="s">
        <v>908</v>
      </c>
      <c r="F296" s="77" t="s">
        <v>880</v>
      </c>
      <c r="G296" s="90"/>
      <c r="H296" s="89" t="e">
        <f>SUMIF([1]报价结算清单!$E$12:$E$573,A296,[1]报价结算清单!$P$12:$P$573)</f>
        <v>#VALUE!</v>
      </c>
    </row>
    <row r="297" spans="1:8" ht="12">
      <c r="A297" s="77" t="s">
        <v>909</v>
      </c>
      <c r="B297" s="77" t="s">
        <v>903</v>
      </c>
      <c r="C297" s="77" t="s">
        <v>904</v>
      </c>
      <c r="D297" s="77" t="s">
        <v>905</v>
      </c>
      <c r="E297" s="77" t="s">
        <v>910</v>
      </c>
      <c r="F297" s="77" t="s">
        <v>880</v>
      </c>
      <c r="G297" s="90"/>
      <c r="H297" s="89" t="e">
        <f>SUMIF([1]报价结算清单!$E$12:$E$573,A297,[1]报价结算清单!$P$12:$P$573)</f>
        <v>#VALUE!</v>
      </c>
    </row>
    <row r="298" spans="1:8" ht="12">
      <c r="A298" s="77" t="s">
        <v>911</v>
      </c>
      <c r="B298" s="77" t="s">
        <v>882</v>
      </c>
      <c r="C298" s="77" t="s">
        <v>893</v>
      </c>
      <c r="D298" s="77" t="s">
        <v>912</v>
      </c>
      <c r="E298" s="77" t="s">
        <v>913</v>
      </c>
      <c r="F298" s="77" t="s">
        <v>880</v>
      </c>
      <c r="G298" s="90"/>
      <c r="H298" s="89" t="e">
        <f>SUMIF([1]报价结算清单!$E$12:$E$573,A298,[1]报价结算清单!$P$12:$P$573)</f>
        <v>#VALUE!</v>
      </c>
    </row>
    <row r="299" spans="1:8" ht="12">
      <c r="A299" s="77" t="s">
        <v>914</v>
      </c>
      <c r="B299" s="77" t="s">
        <v>882</v>
      </c>
      <c r="C299" s="77" t="s">
        <v>893</v>
      </c>
      <c r="D299" s="77" t="s">
        <v>912</v>
      </c>
      <c r="E299" s="77" t="s">
        <v>915</v>
      </c>
      <c r="F299" s="77" t="s">
        <v>880</v>
      </c>
      <c r="G299" s="90"/>
      <c r="H299" s="89" t="e">
        <f>SUMIF([1]报价结算清单!$E$12:$E$573,A299,[1]报价结算清单!$P$12:$P$573)</f>
        <v>#VALUE!</v>
      </c>
    </row>
    <row r="300" spans="1:8" ht="12">
      <c r="A300" s="77" t="s">
        <v>916</v>
      </c>
      <c r="B300" s="77" t="s">
        <v>882</v>
      </c>
      <c r="C300" s="77" t="s">
        <v>893</v>
      </c>
      <c r="D300" s="77" t="s">
        <v>912</v>
      </c>
      <c r="E300" s="77" t="s">
        <v>917</v>
      </c>
      <c r="F300" s="77" t="s">
        <v>880</v>
      </c>
      <c r="G300" s="90"/>
      <c r="H300" s="89" t="e">
        <f>SUMIF([1]报价结算清单!$E$12:$E$573,A300,[1]报价结算清单!$P$12:$P$573)</f>
        <v>#VALUE!</v>
      </c>
    </row>
    <row r="301" spans="1:8" ht="12">
      <c r="A301" s="77" t="s">
        <v>918</v>
      </c>
      <c r="B301" s="77" t="s">
        <v>882</v>
      </c>
      <c r="C301" s="77" t="s">
        <v>893</v>
      </c>
      <c r="D301" s="77" t="s">
        <v>912</v>
      </c>
      <c r="E301" s="77" t="s">
        <v>919</v>
      </c>
      <c r="F301" s="77" t="s">
        <v>880</v>
      </c>
      <c r="G301" s="90"/>
      <c r="H301" s="89" t="e">
        <f>SUMIF([1]报价结算清单!$E$12:$E$573,A301,[1]报价结算清单!$P$12:$P$573)</f>
        <v>#VALUE!</v>
      </c>
    </row>
    <row r="302" spans="1:8" ht="12">
      <c r="A302" s="77" t="s">
        <v>920</v>
      </c>
      <c r="B302" s="77" t="s">
        <v>882</v>
      </c>
      <c r="C302" s="77" t="s">
        <v>893</v>
      </c>
      <c r="D302" s="77" t="s">
        <v>921</v>
      </c>
      <c r="E302" s="77" t="s">
        <v>922</v>
      </c>
      <c r="F302" s="77" t="s">
        <v>880</v>
      </c>
      <c r="G302" s="90"/>
      <c r="H302" s="89" t="e">
        <f>SUMIF([1]报价结算清单!$E$12:$E$573,A302,[1]报价结算清单!$P$12:$P$573)</f>
        <v>#VALUE!</v>
      </c>
    </row>
    <row r="303" spans="1:8" ht="12">
      <c r="A303" s="77" t="s">
        <v>923</v>
      </c>
      <c r="B303" s="77" t="s">
        <v>882</v>
      </c>
      <c r="C303" s="77" t="s">
        <v>893</v>
      </c>
      <c r="D303" s="77" t="s">
        <v>921</v>
      </c>
      <c r="E303" s="77" t="s">
        <v>924</v>
      </c>
      <c r="F303" s="77" t="s">
        <v>880</v>
      </c>
      <c r="G303" s="90"/>
      <c r="H303" s="89" t="e">
        <f>SUMIF([1]报价结算清单!$E$12:$E$573,A303,[1]报价结算清单!$P$12:$P$573)</f>
        <v>#VALUE!</v>
      </c>
    </row>
    <row r="304" spans="1:8" ht="12">
      <c r="A304" s="77" t="s">
        <v>925</v>
      </c>
      <c r="B304" s="77" t="s">
        <v>882</v>
      </c>
      <c r="C304" s="77" t="s">
        <v>926</v>
      </c>
      <c r="D304" s="77" t="s">
        <v>927</v>
      </c>
      <c r="E304" s="77" t="s">
        <v>928</v>
      </c>
      <c r="F304" s="77" t="s">
        <v>880</v>
      </c>
      <c r="G304" s="90"/>
      <c r="H304" s="89" t="e">
        <f>SUMIF([1]报价结算清单!$E$12:$E$573,A304,[1]报价结算清单!$P$12:$P$573)</f>
        <v>#VALUE!</v>
      </c>
    </row>
    <row r="305" spans="1:8" ht="12">
      <c r="A305" s="77" t="s">
        <v>929</v>
      </c>
      <c r="B305" s="77" t="s">
        <v>882</v>
      </c>
      <c r="C305" s="77" t="s">
        <v>926</v>
      </c>
      <c r="D305" s="77" t="s">
        <v>927</v>
      </c>
      <c r="E305" s="77" t="s">
        <v>930</v>
      </c>
      <c r="F305" s="77" t="s">
        <v>880</v>
      </c>
      <c r="G305" s="90"/>
      <c r="H305" s="89" t="e">
        <f>SUMIF([1]报价结算清单!$E$12:$E$573,A305,[1]报价结算清单!$P$12:$P$573)</f>
        <v>#VALUE!</v>
      </c>
    </row>
    <row r="306" spans="1:8" ht="12">
      <c r="A306" s="77" t="s">
        <v>931</v>
      </c>
      <c r="B306" s="77" t="s">
        <v>882</v>
      </c>
      <c r="C306" s="77" t="s">
        <v>926</v>
      </c>
      <c r="D306" s="77" t="s">
        <v>932</v>
      </c>
      <c r="E306" s="77" t="s">
        <v>932</v>
      </c>
      <c r="F306" s="77" t="s">
        <v>880</v>
      </c>
      <c r="G306" s="90"/>
      <c r="H306" s="89" t="e">
        <f>SUMIF([1]报价结算清单!$E$12:$E$573,A306,[1]报价结算清单!$P$12:$P$573)</f>
        <v>#VALUE!</v>
      </c>
    </row>
    <row r="307" spans="1:8">
      <c r="A307" s="84"/>
      <c r="B307" s="85"/>
      <c r="C307" s="85"/>
      <c r="D307" s="85"/>
      <c r="E307" s="85"/>
      <c r="F307" s="85"/>
      <c r="G307" s="85"/>
      <c r="H307" s="86"/>
    </row>
    <row r="308" spans="1:8" ht="12">
      <c r="A308" s="77" t="s">
        <v>933</v>
      </c>
      <c r="B308" s="77" t="s">
        <v>934</v>
      </c>
      <c r="C308" s="77" t="s">
        <v>935</v>
      </c>
      <c r="D308" s="77" t="s">
        <v>936</v>
      </c>
      <c r="E308" s="77" t="s">
        <v>937</v>
      </c>
      <c r="F308" s="77" t="s">
        <v>880</v>
      </c>
      <c r="G308" s="90"/>
      <c r="H308" s="89" t="e">
        <f>SUMIF([1]报价结算清单!$E$12:$E$573,A308,[1]报价结算清单!$P$12:$P$573)</f>
        <v>#VALUE!</v>
      </c>
    </row>
    <row r="309" spans="1:8" ht="12">
      <c r="A309" s="77" t="s">
        <v>938</v>
      </c>
      <c r="B309" s="77" t="s">
        <v>939</v>
      </c>
      <c r="C309" s="91" t="s">
        <v>940</v>
      </c>
      <c r="D309" s="91" t="s">
        <v>941</v>
      </c>
      <c r="E309" s="91" t="s">
        <v>942</v>
      </c>
      <c r="F309" s="77" t="s">
        <v>880</v>
      </c>
      <c r="G309" s="90"/>
      <c r="H309" s="89" t="e">
        <f>SUMIF([1]报价结算清单!$E$12:$E$573,A309,[1]报价结算清单!$P$12:$P$573)</f>
        <v>#VALUE!</v>
      </c>
    </row>
    <row r="310" spans="1:8" ht="12">
      <c r="A310" s="77" t="s">
        <v>943</v>
      </c>
      <c r="B310" s="77" t="s">
        <v>939</v>
      </c>
      <c r="C310" s="91" t="s">
        <v>940</v>
      </c>
      <c r="D310" s="91" t="s">
        <v>944</v>
      </c>
      <c r="E310" s="91" t="s">
        <v>942</v>
      </c>
      <c r="F310" s="77" t="s">
        <v>880</v>
      </c>
      <c r="G310" s="90"/>
      <c r="H310" s="89" t="e">
        <f>SUMIF([1]报价结算清单!$E$12:$E$573,A310,[1]报价结算清单!$P$12:$P$573)</f>
        <v>#VALUE!</v>
      </c>
    </row>
    <row r="311" spans="1:8" ht="12">
      <c r="A311" s="77" t="s">
        <v>945</v>
      </c>
      <c r="B311" s="77" t="s">
        <v>939</v>
      </c>
      <c r="C311" s="91" t="s">
        <v>946</v>
      </c>
      <c r="D311" s="91" t="s">
        <v>947</v>
      </c>
      <c r="E311" s="91" t="s">
        <v>942</v>
      </c>
      <c r="F311" s="77" t="s">
        <v>880</v>
      </c>
      <c r="G311" s="92">
        <v>0.06</v>
      </c>
      <c r="H311" s="89" t="e">
        <f>SUMIF([1]报价结算清单!$E$12:$E$573,A311,[1]报价结算清单!$P$12:$P$573)</f>
        <v>#VALUE!</v>
      </c>
    </row>
  </sheetData>
  <phoneticPr fontId="23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A7994-3DE6-9E46-8C13-209C1E185A80}">
  <dimension ref="A3:K256"/>
  <sheetViews>
    <sheetView topLeftCell="A233" workbookViewId="0">
      <selection activeCell="A233" sqref="A1:XFD1048576"/>
    </sheetView>
  </sheetViews>
  <sheetFormatPr baseColWidth="10" defaultColWidth="9" defaultRowHeight="14"/>
  <cols>
    <col min="1" max="1" width="7.1640625" style="102" customWidth="1"/>
    <col min="2" max="2" width="4.6640625" style="102" customWidth="1"/>
    <col min="3" max="3" width="28.1640625" style="102" customWidth="1"/>
    <col min="4" max="4" width="7.33203125" style="102" customWidth="1"/>
    <col min="5" max="5" width="47.1640625" style="103" customWidth="1"/>
    <col min="6" max="6" width="12.83203125" style="102" customWidth="1"/>
    <col min="7" max="7" width="10.83203125" style="102" customWidth="1"/>
    <col min="8" max="8" width="17.1640625" style="102" customWidth="1"/>
    <col min="9" max="9" width="9.33203125" style="102" customWidth="1"/>
    <col min="10" max="16384" width="9" style="102"/>
  </cols>
  <sheetData>
    <row r="3" spans="1:10">
      <c r="B3" s="182" t="s">
        <v>1020</v>
      </c>
      <c r="C3" s="182"/>
      <c r="D3" s="182"/>
      <c r="E3" s="183"/>
      <c r="F3" s="182"/>
      <c r="G3" s="182"/>
      <c r="H3" s="182"/>
    </row>
    <row r="5" spans="1:10" ht="15">
      <c r="C5" s="102" t="s">
        <v>1021</v>
      </c>
      <c r="E5" s="103" t="s">
        <v>1022</v>
      </c>
      <c r="G5" s="102" t="s">
        <v>1023</v>
      </c>
    </row>
    <row r="7" spans="1:10">
      <c r="C7" s="104"/>
    </row>
    <row r="8" spans="1:10" s="103" customFormat="1" ht="15">
      <c r="A8" s="102"/>
      <c r="B8" s="105" t="s">
        <v>29</v>
      </c>
      <c r="C8" s="105" t="s">
        <v>1024</v>
      </c>
      <c r="D8" s="105" t="s">
        <v>1025</v>
      </c>
      <c r="E8" s="105" t="s">
        <v>1026</v>
      </c>
      <c r="F8" s="105" t="s">
        <v>1027</v>
      </c>
      <c r="G8" s="105" t="s">
        <v>1028</v>
      </c>
      <c r="H8" s="105" t="s">
        <v>1029</v>
      </c>
    </row>
    <row r="9" spans="1:10" ht="16">
      <c r="A9" s="106"/>
      <c r="B9" s="107">
        <v>1</v>
      </c>
      <c r="C9" s="107" t="s">
        <v>1030</v>
      </c>
      <c r="D9" s="107" t="s">
        <v>1031</v>
      </c>
      <c r="E9" s="108" t="s">
        <v>1032</v>
      </c>
      <c r="F9" s="107">
        <v>1160</v>
      </c>
      <c r="G9" s="107"/>
      <c r="H9" s="109" t="s">
        <v>1033</v>
      </c>
      <c r="I9" s="107"/>
      <c r="J9" s="107"/>
    </row>
    <row r="10" spans="1:10" ht="16">
      <c r="A10" s="106"/>
      <c r="B10" s="107">
        <v>2</v>
      </c>
      <c r="C10" s="107" t="s">
        <v>24</v>
      </c>
      <c r="D10" s="107" t="s">
        <v>1031</v>
      </c>
      <c r="E10" s="108" t="s">
        <v>1032</v>
      </c>
      <c r="F10" s="107">
        <v>1160</v>
      </c>
      <c r="G10" s="107"/>
      <c r="H10" s="109" t="s">
        <v>1034</v>
      </c>
      <c r="I10" s="107"/>
      <c r="J10" s="107"/>
    </row>
    <row r="11" spans="1:10" ht="16">
      <c r="A11" s="106"/>
      <c r="B11" s="107">
        <v>3</v>
      </c>
      <c r="C11" s="107" t="s">
        <v>24</v>
      </c>
      <c r="D11" s="107" t="s">
        <v>1031</v>
      </c>
      <c r="E11" s="108" t="s">
        <v>1035</v>
      </c>
      <c r="F11" s="107">
        <v>1250</v>
      </c>
      <c r="G11" s="107"/>
      <c r="H11" s="109" t="s">
        <v>1036</v>
      </c>
      <c r="I11" s="107"/>
      <c r="J11" s="107"/>
    </row>
    <row r="12" spans="1:10" ht="16">
      <c r="A12" s="106"/>
      <c r="B12" s="107">
        <v>4</v>
      </c>
      <c r="C12" s="107" t="s">
        <v>1030</v>
      </c>
      <c r="D12" s="107" t="s">
        <v>1037</v>
      </c>
      <c r="E12" s="108" t="s">
        <v>1035</v>
      </c>
      <c r="F12" s="107">
        <v>1250</v>
      </c>
      <c r="G12" s="107"/>
      <c r="H12" s="109" t="s">
        <v>1038</v>
      </c>
      <c r="I12" s="107"/>
      <c r="J12" s="107"/>
    </row>
    <row r="13" spans="1:10" ht="16">
      <c r="A13" s="106"/>
      <c r="B13" s="107">
        <v>5</v>
      </c>
      <c r="C13" s="107" t="s">
        <v>1030</v>
      </c>
      <c r="D13" s="107" t="s">
        <v>1039</v>
      </c>
      <c r="E13" s="108" t="s">
        <v>1040</v>
      </c>
      <c r="F13" s="107">
        <v>800</v>
      </c>
      <c r="G13" s="107"/>
      <c r="H13" s="109" t="s">
        <v>1041</v>
      </c>
      <c r="I13" s="107"/>
      <c r="J13" s="107"/>
    </row>
    <row r="14" spans="1:10" ht="16">
      <c r="A14" s="106"/>
      <c r="B14" s="107">
        <v>6</v>
      </c>
      <c r="C14" s="107" t="s">
        <v>24</v>
      </c>
      <c r="D14" s="107" t="s">
        <v>1039</v>
      </c>
      <c r="E14" s="108" t="s">
        <v>1040</v>
      </c>
      <c r="F14" s="107">
        <v>800</v>
      </c>
      <c r="G14" s="107"/>
      <c r="H14" s="109" t="s">
        <v>1042</v>
      </c>
      <c r="I14" s="107"/>
      <c r="J14" s="107"/>
    </row>
    <row r="15" spans="1:10" ht="16">
      <c r="A15" s="106"/>
      <c r="B15" s="107">
        <v>7</v>
      </c>
      <c r="C15" s="107" t="s">
        <v>1043</v>
      </c>
      <c r="D15" s="107" t="s">
        <v>1044</v>
      </c>
      <c r="E15" s="108" t="s">
        <v>1045</v>
      </c>
      <c r="F15" s="107">
        <v>2660</v>
      </c>
      <c r="G15" s="107"/>
      <c r="H15" s="109" t="s">
        <v>1046</v>
      </c>
      <c r="I15" s="107"/>
      <c r="J15" s="107"/>
    </row>
    <row r="16" spans="1:10" ht="16">
      <c r="A16" s="106"/>
      <c r="B16" s="107">
        <v>8</v>
      </c>
      <c r="C16" s="107" t="s">
        <v>1047</v>
      </c>
      <c r="D16" s="107" t="s">
        <v>1044</v>
      </c>
      <c r="E16" s="108" t="s">
        <v>1045</v>
      </c>
      <c r="F16" s="107">
        <v>2660</v>
      </c>
      <c r="G16" s="107"/>
      <c r="H16" s="109" t="s">
        <v>1048</v>
      </c>
      <c r="I16" s="107"/>
      <c r="J16" s="107"/>
    </row>
    <row r="17" spans="1:10" ht="16">
      <c r="A17" s="106"/>
      <c r="B17" s="107">
        <v>9</v>
      </c>
      <c r="C17" s="107" t="s">
        <v>1043</v>
      </c>
      <c r="D17" s="107" t="s">
        <v>1049</v>
      </c>
      <c r="E17" s="108" t="s">
        <v>1050</v>
      </c>
      <c r="F17" s="107">
        <v>1990</v>
      </c>
      <c r="G17" s="107"/>
      <c r="H17" s="109" t="s">
        <v>1051</v>
      </c>
      <c r="I17" s="107"/>
      <c r="J17" s="107"/>
    </row>
    <row r="18" spans="1:10" ht="16">
      <c r="A18" s="106"/>
      <c r="B18" s="107">
        <v>10</v>
      </c>
      <c r="C18" s="107" t="s">
        <v>1047</v>
      </c>
      <c r="D18" s="107" t="s">
        <v>1049</v>
      </c>
      <c r="E18" s="108" t="s">
        <v>1050</v>
      </c>
      <c r="F18" s="107">
        <v>1990</v>
      </c>
      <c r="G18" s="107"/>
      <c r="H18" s="109" t="s">
        <v>1052</v>
      </c>
      <c r="I18" s="107"/>
      <c r="J18" s="107"/>
    </row>
    <row r="19" spans="1:10" ht="16">
      <c r="A19" s="106"/>
      <c r="B19" s="107">
        <v>11</v>
      </c>
      <c r="C19" s="107" t="s">
        <v>1053</v>
      </c>
      <c r="D19" s="107" t="s">
        <v>1054</v>
      </c>
      <c r="E19" s="108" t="s">
        <v>1055</v>
      </c>
      <c r="F19" s="107">
        <v>2660</v>
      </c>
      <c r="G19" s="107"/>
      <c r="H19" s="109" t="s">
        <v>1056</v>
      </c>
      <c r="I19" s="107"/>
      <c r="J19" s="107"/>
    </row>
    <row r="20" spans="1:10" ht="16">
      <c r="A20" s="106"/>
      <c r="B20" s="107">
        <v>12</v>
      </c>
      <c r="C20" s="107" t="s">
        <v>1053</v>
      </c>
      <c r="D20" s="107" t="s">
        <v>1057</v>
      </c>
      <c r="E20" s="108" t="s">
        <v>1058</v>
      </c>
      <c r="F20" s="107">
        <v>990</v>
      </c>
      <c r="G20" s="107"/>
      <c r="H20" s="109" t="s">
        <v>1059</v>
      </c>
      <c r="I20" s="107"/>
      <c r="J20" s="107"/>
    </row>
    <row r="21" spans="1:10" ht="16">
      <c r="A21" s="106"/>
      <c r="B21" s="107">
        <v>13</v>
      </c>
      <c r="C21" s="107" t="s">
        <v>1060</v>
      </c>
      <c r="D21" s="107" t="s">
        <v>1061</v>
      </c>
      <c r="E21" s="108" t="s">
        <v>1062</v>
      </c>
      <c r="F21" s="107">
        <v>5395</v>
      </c>
      <c r="G21" s="107"/>
      <c r="H21" s="109" t="s">
        <v>1063</v>
      </c>
      <c r="I21" s="107"/>
      <c r="J21" s="107"/>
    </row>
    <row r="22" spans="1:10" ht="16">
      <c r="A22" s="106"/>
      <c r="B22" s="107">
        <v>14</v>
      </c>
      <c r="C22" s="107" t="s">
        <v>1060</v>
      </c>
      <c r="D22" s="107" t="s">
        <v>1064</v>
      </c>
      <c r="E22" s="108" t="s">
        <v>1065</v>
      </c>
      <c r="F22" s="107">
        <v>1990</v>
      </c>
      <c r="G22" s="107"/>
      <c r="H22" s="109" t="s">
        <v>1066</v>
      </c>
      <c r="I22" s="107"/>
      <c r="J22" s="107"/>
    </row>
    <row r="23" spans="1:10" ht="32">
      <c r="A23" s="106"/>
      <c r="B23" s="107">
        <v>15</v>
      </c>
      <c r="C23" s="107" t="s">
        <v>1067</v>
      </c>
      <c r="D23" s="107" t="s">
        <v>1068</v>
      </c>
      <c r="E23" s="108" t="s">
        <v>1069</v>
      </c>
      <c r="F23" s="107">
        <v>9680</v>
      </c>
      <c r="G23" s="107"/>
      <c r="H23" s="109" t="s">
        <v>1070</v>
      </c>
      <c r="I23" s="107"/>
      <c r="J23" s="107"/>
    </row>
    <row r="24" spans="1:10" ht="32">
      <c r="A24" s="106"/>
      <c r="B24" s="107">
        <v>16</v>
      </c>
      <c r="C24" s="107" t="s">
        <v>1071</v>
      </c>
      <c r="D24" s="107" t="s">
        <v>1068</v>
      </c>
      <c r="E24" s="108" t="s">
        <v>1069</v>
      </c>
      <c r="F24" s="107">
        <v>9680</v>
      </c>
      <c r="G24" s="107"/>
      <c r="H24" s="109" t="s">
        <v>1072</v>
      </c>
      <c r="I24" s="107"/>
      <c r="J24" s="107"/>
    </row>
    <row r="25" spans="1:10" ht="16">
      <c r="A25" s="106"/>
      <c r="B25" s="107">
        <v>17</v>
      </c>
      <c r="C25" s="107" t="s">
        <v>1073</v>
      </c>
      <c r="D25" s="107" t="s">
        <v>1074</v>
      </c>
      <c r="E25" s="108" t="s">
        <v>1075</v>
      </c>
      <c r="F25" s="107">
        <v>760</v>
      </c>
      <c r="G25" s="107"/>
      <c r="H25" s="109" t="s">
        <v>1076</v>
      </c>
      <c r="I25" s="107"/>
      <c r="J25" s="107"/>
    </row>
    <row r="26" spans="1:10" ht="16">
      <c r="A26" s="106"/>
      <c r="B26" s="107">
        <v>18</v>
      </c>
      <c r="C26" s="107" t="s">
        <v>1073</v>
      </c>
      <c r="D26" s="107" t="s">
        <v>1077</v>
      </c>
      <c r="E26" s="108" t="s">
        <v>1065</v>
      </c>
      <c r="F26" s="107">
        <v>1990</v>
      </c>
      <c r="G26" s="107"/>
      <c r="H26" s="109" t="s">
        <v>1078</v>
      </c>
      <c r="I26" s="107"/>
      <c r="J26" s="107"/>
    </row>
    <row r="27" spans="1:10" ht="16">
      <c r="A27" s="106"/>
      <c r="B27" s="107">
        <v>19</v>
      </c>
      <c r="C27" s="107" t="s">
        <v>1079</v>
      </c>
      <c r="D27" s="107" t="s">
        <v>1080</v>
      </c>
      <c r="E27" s="108" t="s">
        <v>1081</v>
      </c>
      <c r="F27" s="107">
        <v>960</v>
      </c>
      <c r="G27" s="107"/>
      <c r="H27" s="109" t="s">
        <v>1082</v>
      </c>
      <c r="I27" s="107"/>
      <c r="J27" s="107"/>
    </row>
    <row r="28" spans="1:10" ht="16">
      <c r="A28" s="106"/>
      <c r="B28" s="107">
        <v>20</v>
      </c>
      <c r="C28" s="107" t="s">
        <v>1079</v>
      </c>
      <c r="D28" s="107" t="s">
        <v>1083</v>
      </c>
      <c r="E28" s="108" t="s">
        <v>1058</v>
      </c>
      <c r="F28" s="107">
        <v>990</v>
      </c>
      <c r="G28" s="107"/>
      <c r="H28" s="109" t="s">
        <v>1084</v>
      </c>
      <c r="I28" s="107"/>
      <c r="J28" s="107"/>
    </row>
    <row r="29" spans="1:10" ht="16">
      <c r="A29" s="106"/>
      <c r="B29" s="107">
        <v>21</v>
      </c>
      <c r="C29" s="107" t="s">
        <v>1085</v>
      </c>
      <c r="D29" s="107" t="s">
        <v>1086</v>
      </c>
      <c r="E29" s="108" t="s">
        <v>1075</v>
      </c>
      <c r="F29" s="107">
        <v>760</v>
      </c>
      <c r="G29" s="107"/>
      <c r="H29" s="109" t="s">
        <v>1087</v>
      </c>
      <c r="I29" s="107"/>
      <c r="J29" s="107"/>
    </row>
    <row r="30" spans="1:10" ht="16">
      <c r="A30" s="106"/>
      <c r="B30" s="107">
        <v>22</v>
      </c>
      <c r="C30" s="107" t="s">
        <v>1085</v>
      </c>
      <c r="D30" s="107" t="s">
        <v>1088</v>
      </c>
      <c r="E30" s="108" t="s">
        <v>1089</v>
      </c>
      <c r="F30" s="107">
        <v>760</v>
      </c>
      <c r="G30" s="107"/>
      <c r="H30" s="109" t="s">
        <v>1090</v>
      </c>
      <c r="I30" s="107"/>
      <c r="J30" s="107"/>
    </row>
    <row r="31" spans="1:10" ht="16">
      <c r="A31" s="106"/>
      <c r="B31" s="107">
        <v>23</v>
      </c>
      <c r="C31" s="107" t="s">
        <v>1091</v>
      </c>
      <c r="D31" s="107" t="s">
        <v>1092</v>
      </c>
      <c r="E31" s="108" t="s">
        <v>1093</v>
      </c>
      <c r="F31" s="107">
        <v>910</v>
      </c>
      <c r="G31" s="107"/>
      <c r="H31" s="109" t="s">
        <v>1094</v>
      </c>
      <c r="I31" s="107"/>
      <c r="J31" s="107"/>
    </row>
    <row r="32" spans="1:10" ht="16">
      <c r="A32" s="106"/>
      <c r="B32" s="107">
        <v>24</v>
      </c>
      <c r="C32" s="107" t="s">
        <v>1091</v>
      </c>
      <c r="D32" s="107" t="s">
        <v>1095</v>
      </c>
      <c r="E32" s="108" t="s">
        <v>1096</v>
      </c>
      <c r="F32" s="107">
        <v>760</v>
      </c>
      <c r="G32" s="107"/>
      <c r="H32" s="109" t="s">
        <v>1097</v>
      </c>
      <c r="I32" s="107"/>
      <c r="J32" s="107"/>
    </row>
    <row r="33" spans="1:10" ht="16">
      <c r="A33" s="106"/>
      <c r="B33" s="107">
        <v>25</v>
      </c>
      <c r="C33" s="107" t="s">
        <v>1098</v>
      </c>
      <c r="D33" s="107" t="s">
        <v>1099</v>
      </c>
      <c r="E33" s="108" t="s">
        <v>1100</v>
      </c>
      <c r="F33" s="107">
        <v>582</v>
      </c>
      <c r="G33" s="107"/>
      <c r="H33" s="109" t="s">
        <v>1101</v>
      </c>
      <c r="I33" s="107"/>
      <c r="J33" s="107"/>
    </row>
    <row r="34" spans="1:10" ht="16">
      <c r="A34" s="106"/>
      <c r="B34" s="107">
        <v>26</v>
      </c>
      <c r="C34" s="107" t="s">
        <v>1098</v>
      </c>
      <c r="D34" s="107" t="s">
        <v>1102</v>
      </c>
      <c r="E34" s="108" t="s">
        <v>1103</v>
      </c>
      <c r="F34" s="107">
        <v>1150</v>
      </c>
      <c r="G34" s="107"/>
      <c r="H34" s="109" t="s">
        <v>1104</v>
      </c>
      <c r="I34" s="107"/>
      <c r="J34" s="107"/>
    </row>
    <row r="35" spans="1:10" ht="16">
      <c r="A35" s="106"/>
      <c r="B35" s="107">
        <v>27</v>
      </c>
      <c r="C35" s="107" t="s">
        <v>1105</v>
      </c>
      <c r="D35" s="107" t="s">
        <v>1106</v>
      </c>
      <c r="E35" s="108" t="s">
        <v>1107</v>
      </c>
      <c r="F35" s="107">
        <v>1260</v>
      </c>
      <c r="G35" s="107"/>
      <c r="H35" s="109" t="s">
        <v>1108</v>
      </c>
      <c r="I35" s="107"/>
      <c r="J35" s="107"/>
    </row>
    <row r="36" spans="1:10" ht="16">
      <c r="A36" s="106"/>
      <c r="B36" s="107">
        <v>28</v>
      </c>
      <c r="C36" s="107" t="s">
        <v>1105</v>
      </c>
      <c r="D36" s="107" t="s">
        <v>1109</v>
      </c>
      <c r="E36" s="108" t="s">
        <v>1110</v>
      </c>
      <c r="F36" s="107">
        <v>782</v>
      </c>
      <c r="G36" s="107"/>
      <c r="H36" s="109" t="s">
        <v>1111</v>
      </c>
      <c r="I36" s="107"/>
      <c r="J36" s="107"/>
    </row>
    <row r="37" spans="1:10" ht="16">
      <c r="A37" s="106"/>
      <c r="B37" s="107">
        <v>29</v>
      </c>
      <c r="C37" s="107" t="s">
        <v>1112</v>
      </c>
      <c r="D37" s="107" t="s">
        <v>1113</v>
      </c>
      <c r="E37" s="108" t="s">
        <v>1114</v>
      </c>
      <c r="F37" s="107">
        <v>863</v>
      </c>
      <c r="G37" s="107"/>
      <c r="H37" s="109" t="s">
        <v>1115</v>
      </c>
      <c r="I37" s="107"/>
      <c r="J37" s="107"/>
    </row>
    <row r="38" spans="1:10" ht="16">
      <c r="A38" s="106"/>
      <c r="B38" s="107">
        <v>30</v>
      </c>
      <c r="C38" s="107" t="s">
        <v>1112</v>
      </c>
      <c r="D38" s="107" t="s">
        <v>1116</v>
      </c>
      <c r="E38" s="108" t="s">
        <v>1117</v>
      </c>
      <c r="F38" s="107">
        <v>1280</v>
      </c>
      <c r="G38" s="107"/>
      <c r="H38" s="109" t="s">
        <v>1118</v>
      </c>
      <c r="I38" s="107"/>
      <c r="J38" s="107"/>
    </row>
    <row r="39" spans="1:10" ht="16">
      <c r="A39" s="106"/>
      <c r="B39" s="107">
        <v>31</v>
      </c>
      <c r="C39" s="107" t="s">
        <v>1119</v>
      </c>
      <c r="D39" s="107" t="s">
        <v>1120</v>
      </c>
      <c r="E39" s="108" t="s">
        <v>1121</v>
      </c>
      <c r="F39" s="107">
        <v>900</v>
      </c>
      <c r="G39" s="107"/>
      <c r="H39" s="109" t="s">
        <v>1122</v>
      </c>
      <c r="I39" s="107"/>
      <c r="J39" s="107"/>
    </row>
    <row r="40" spans="1:10" ht="16">
      <c r="A40" s="106"/>
      <c r="B40" s="107">
        <v>32</v>
      </c>
      <c r="C40" s="107" t="s">
        <v>1119</v>
      </c>
      <c r="D40" s="107" t="s">
        <v>1123</v>
      </c>
      <c r="E40" s="108" t="s">
        <v>1124</v>
      </c>
      <c r="F40" s="107">
        <v>990</v>
      </c>
      <c r="G40" s="107"/>
      <c r="H40" s="109" t="s">
        <v>1125</v>
      </c>
      <c r="I40" s="107"/>
      <c r="J40" s="107"/>
    </row>
    <row r="41" spans="1:10" ht="16">
      <c r="A41" s="106"/>
      <c r="B41" s="107">
        <v>33</v>
      </c>
      <c r="C41" s="107" t="s">
        <v>1126</v>
      </c>
      <c r="D41" s="107" t="s">
        <v>1127</v>
      </c>
      <c r="E41" s="108" t="s">
        <v>1128</v>
      </c>
      <c r="F41" s="107">
        <v>610</v>
      </c>
      <c r="G41" s="107"/>
      <c r="H41" s="109" t="s">
        <v>1129</v>
      </c>
      <c r="I41" s="107"/>
      <c r="J41" s="107"/>
    </row>
    <row r="42" spans="1:10" ht="16">
      <c r="A42" s="106"/>
      <c r="B42" s="107">
        <v>34</v>
      </c>
      <c r="C42" s="107" t="s">
        <v>1126</v>
      </c>
      <c r="D42" s="107" t="s">
        <v>1130</v>
      </c>
      <c r="E42" s="108" t="s">
        <v>1131</v>
      </c>
      <c r="F42" s="107">
        <v>610</v>
      </c>
      <c r="G42" s="107"/>
      <c r="H42" s="109" t="s">
        <v>1132</v>
      </c>
      <c r="I42" s="107"/>
      <c r="J42" s="107"/>
    </row>
    <row r="43" spans="1:10" ht="16">
      <c r="A43" s="106"/>
      <c r="B43" s="107">
        <v>35</v>
      </c>
      <c r="C43" s="107" t="s">
        <v>1133</v>
      </c>
      <c r="D43" s="107" t="s">
        <v>1134</v>
      </c>
      <c r="E43" s="108" t="s">
        <v>1135</v>
      </c>
      <c r="F43" s="107">
        <v>930</v>
      </c>
      <c r="G43" s="107"/>
      <c r="H43" s="109" t="s">
        <v>1136</v>
      </c>
      <c r="I43" s="107"/>
      <c r="J43" s="107"/>
    </row>
    <row r="44" spans="1:10" ht="16">
      <c r="A44" s="106"/>
      <c r="B44" s="107">
        <v>36</v>
      </c>
      <c r="C44" s="107" t="s">
        <v>1133</v>
      </c>
      <c r="D44" s="107" t="s">
        <v>1137</v>
      </c>
      <c r="E44" s="108" t="s">
        <v>1138</v>
      </c>
      <c r="F44" s="107">
        <v>1290</v>
      </c>
      <c r="G44" s="107"/>
      <c r="H44" s="109" t="s">
        <v>1139</v>
      </c>
      <c r="I44" s="107"/>
      <c r="J44" s="107"/>
    </row>
    <row r="45" spans="1:10" ht="16">
      <c r="A45" s="106"/>
      <c r="B45" s="107">
        <v>37</v>
      </c>
      <c r="C45" s="107" t="s">
        <v>1140</v>
      </c>
      <c r="D45" s="107" t="s">
        <v>1141</v>
      </c>
      <c r="E45" s="108" t="s">
        <v>1142</v>
      </c>
      <c r="F45" s="107">
        <v>762</v>
      </c>
      <c r="G45" s="107"/>
      <c r="H45" s="109" t="s">
        <v>1143</v>
      </c>
      <c r="I45" s="107"/>
      <c r="J45" s="107"/>
    </row>
    <row r="46" spans="1:10" ht="16">
      <c r="A46" s="106"/>
      <c r="B46" s="107">
        <v>38</v>
      </c>
      <c r="C46" s="107" t="s">
        <v>1140</v>
      </c>
      <c r="D46" s="107" t="s">
        <v>1144</v>
      </c>
      <c r="E46" s="108" t="s">
        <v>1145</v>
      </c>
      <c r="F46" s="107">
        <v>1160</v>
      </c>
      <c r="G46" s="107"/>
      <c r="H46" s="109" t="s">
        <v>1146</v>
      </c>
      <c r="I46" s="107"/>
      <c r="J46" s="107"/>
    </row>
    <row r="47" spans="1:10" ht="16">
      <c r="A47" s="106"/>
      <c r="B47" s="107">
        <v>39</v>
      </c>
      <c r="C47" s="107" t="s">
        <v>1147</v>
      </c>
      <c r="D47" s="107" t="s">
        <v>1148</v>
      </c>
      <c r="E47" s="108" t="s">
        <v>1135</v>
      </c>
      <c r="F47" s="107">
        <v>930</v>
      </c>
      <c r="G47" s="107"/>
      <c r="H47" s="109" t="s">
        <v>1149</v>
      </c>
      <c r="I47" s="107"/>
      <c r="J47" s="107"/>
    </row>
    <row r="48" spans="1:10" ht="16">
      <c r="A48" s="106"/>
      <c r="B48" s="107">
        <v>40</v>
      </c>
      <c r="C48" s="107" t="s">
        <v>1147</v>
      </c>
      <c r="D48" s="107" t="s">
        <v>1150</v>
      </c>
      <c r="E48" s="108" t="s">
        <v>1138</v>
      </c>
      <c r="F48" s="107">
        <v>1290</v>
      </c>
      <c r="G48" s="107"/>
      <c r="H48" s="109" t="s">
        <v>1151</v>
      </c>
      <c r="I48" s="107"/>
      <c r="J48" s="107"/>
    </row>
    <row r="49" spans="1:10" ht="16">
      <c r="A49" s="106"/>
      <c r="B49" s="107">
        <v>41</v>
      </c>
      <c r="C49" s="107" t="s">
        <v>1152</v>
      </c>
      <c r="D49" s="107" t="s">
        <v>1153</v>
      </c>
      <c r="E49" s="108" t="s">
        <v>1154</v>
      </c>
      <c r="F49" s="107">
        <v>662</v>
      </c>
      <c r="G49" s="107"/>
      <c r="H49" s="109" t="s">
        <v>1155</v>
      </c>
      <c r="I49" s="107"/>
      <c r="J49" s="107"/>
    </row>
    <row r="50" spans="1:10" ht="16">
      <c r="A50" s="106"/>
      <c r="B50" s="107">
        <v>42</v>
      </c>
      <c r="C50" s="107" t="s">
        <v>1152</v>
      </c>
      <c r="D50" s="107" t="s">
        <v>1156</v>
      </c>
      <c r="E50" s="108" t="s">
        <v>1157</v>
      </c>
      <c r="F50" s="107">
        <v>570</v>
      </c>
      <c r="G50" s="107"/>
      <c r="H50" s="109" t="s">
        <v>1158</v>
      </c>
      <c r="I50" s="107"/>
      <c r="J50" s="107"/>
    </row>
    <row r="51" spans="1:10" ht="16">
      <c r="A51" s="106"/>
      <c r="B51" s="107">
        <v>43</v>
      </c>
      <c r="C51" s="107" t="s">
        <v>1159</v>
      </c>
      <c r="D51" s="107" t="s">
        <v>1160</v>
      </c>
      <c r="E51" s="108" t="s">
        <v>1161</v>
      </c>
      <c r="F51" s="107">
        <v>790</v>
      </c>
      <c r="G51" s="107"/>
      <c r="H51" s="109" t="s">
        <v>1162</v>
      </c>
      <c r="I51" s="107"/>
      <c r="J51" s="107"/>
    </row>
    <row r="52" spans="1:10" ht="16">
      <c r="A52" s="106"/>
      <c r="B52" s="107">
        <v>44</v>
      </c>
      <c r="C52" s="107" t="s">
        <v>1159</v>
      </c>
      <c r="D52" s="107" t="s">
        <v>1163</v>
      </c>
      <c r="E52" s="108" t="s">
        <v>1164</v>
      </c>
      <c r="F52" s="107">
        <v>680</v>
      </c>
      <c r="G52" s="107"/>
      <c r="H52" s="109" t="s">
        <v>1165</v>
      </c>
      <c r="I52" s="107"/>
      <c r="J52" s="107"/>
    </row>
    <row r="53" spans="1:10" ht="16">
      <c r="A53" s="106"/>
      <c r="B53" s="107">
        <v>45</v>
      </c>
      <c r="C53" s="107" t="s">
        <v>1166</v>
      </c>
      <c r="D53" s="107" t="s">
        <v>1167</v>
      </c>
      <c r="E53" s="108" t="s">
        <v>1114</v>
      </c>
      <c r="F53" s="107">
        <v>863</v>
      </c>
      <c r="G53" s="107"/>
      <c r="H53" s="109" t="s">
        <v>1168</v>
      </c>
      <c r="I53" s="107"/>
      <c r="J53" s="107"/>
    </row>
    <row r="54" spans="1:10" ht="16">
      <c r="A54" s="106"/>
      <c r="B54" s="107">
        <v>46</v>
      </c>
      <c r="C54" s="107" t="s">
        <v>1166</v>
      </c>
      <c r="D54" s="107" t="s">
        <v>1169</v>
      </c>
      <c r="E54" s="108" t="s">
        <v>1170</v>
      </c>
      <c r="F54" s="107">
        <v>1280</v>
      </c>
      <c r="G54" s="107"/>
      <c r="H54" s="109" t="s">
        <v>1171</v>
      </c>
      <c r="I54" s="107"/>
      <c r="J54" s="107"/>
    </row>
    <row r="55" spans="1:10" ht="16">
      <c r="A55" s="106"/>
      <c r="B55" s="107">
        <v>47</v>
      </c>
      <c r="C55" s="107" t="s">
        <v>1172</v>
      </c>
      <c r="D55" s="107" t="s">
        <v>1173</v>
      </c>
      <c r="E55" s="108" t="s">
        <v>1174</v>
      </c>
      <c r="F55" s="107">
        <v>1050</v>
      </c>
      <c r="G55" s="107"/>
      <c r="H55" s="109" t="s">
        <v>1175</v>
      </c>
      <c r="I55" s="107"/>
      <c r="J55" s="107"/>
    </row>
    <row r="56" spans="1:10" ht="16">
      <c r="A56" s="106"/>
      <c r="B56" s="107">
        <v>48</v>
      </c>
      <c r="C56" s="107" t="s">
        <v>1172</v>
      </c>
      <c r="D56" s="107" t="s">
        <v>1176</v>
      </c>
      <c r="E56" s="108" t="s">
        <v>1177</v>
      </c>
      <c r="F56" s="107">
        <v>694</v>
      </c>
      <c r="G56" s="107"/>
      <c r="H56" s="109" t="s">
        <v>1178</v>
      </c>
      <c r="I56" s="107"/>
      <c r="J56" s="107"/>
    </row>
    <row r="57" spans="1:10" ht="16">
      <c r="A57" s="106"/>
      <c r="B57" s="107">
        <v>49</v>
      </c>
      <c r="C57" s="107" t="s">
        <v>1179</v>
      </c>
      <c r="D57" s="107" t="s">
        <v>1180</v>
      </c>
      <c r="E57" s="108" t="s">
        <v>1114</v>
      </c>
      <c r="F57" s="107">
        <v>843</v>
      </c>
      <c r="G57" s="107"/>
      <c r="H57" s="109" t="s">
        <v>1181</v>
      </c>
      <c r="I57" s="107"/>
      <c r="J57" s="107"/>
    </row>
    <row r="58" spans="1:10" ht="16">
      <c r="A58" s="106"/>
      <c r="B58" s="107">
        <v>50</v>
      </c>
      <c r="C58" s="107" t="s">
        <v>1179</v>
      </c>
      <c r="D58" s="107" t="s">
        <v>1182</v>
      </c>
      <c r="E58" s="108" t="s">
        <v>1183</v>
      </c>
      <c r="F58" s="107">
        <v>1260</v>
      </c>
      <c r="G58" s="107"/>
      <c r="H58" s="109" t="s">
        <v>1184</v>
      </c>
      <c r="I58" s="107"/>
      <c r="J58" s="107"/>
    </row>
    <row r="59" spans="1:10" ht="16">
      <c r="A59" s="106"/>
      <c r="B59" s="107">
        <v>51</v>
      </c>
      <c r="C59" s="107" t="s">
        <v>1185</v>
      </c>
      <c r="D59" s="107" t="s">
        <v>1186</v>
      </c>
      <c r="E59" s="108" t="s">
        <v>1187</v>
      </c>
      <c r="F59" s="107">
        <v>970</v>
      </c>
      <c r="G59" s="107"/>
      <c r="H59" s="109" t="s">
        <v>1188</v>
      </c>
      <c r="I59" s="107"/>
      <c r="J59" s="107"/>
    </row>
    <row r="60" spans="1:10" ht="16">
      <c r="A60" s="106"/>
      <c r="B60" s="107">
        <v>52</v>
      </c>
      <c r="C60" s="107" t="s">
        <v>1185</v>
      </c>
      <c r="D60" s="107" t="s">
        <v>1189</v>
      </c>
      <c r="E60" s="108" t="s">
        <v>1190</v>
      </c>
      <c r="F60" s="107">
        <v>1370</v>
      </c>
      <c r="G60" s="107"/>
      <c r="H60" s="109" t="s">
        <v>1191</v>
      </c>
      <c r="I60" s="107"/>
      <c r="J60" s="107"/>
    </row>
    <row r="61" spans="1:10" ht="16">
      <c r="A61" s="106"/>
      <c r="B61" s="107">
        <v>53</v>
      </c>
      <c r="C61" s="107" t="s">
        <v>1192</v>
      </c>
      <c r="D61" s="107" t="s">
        <v>1193</v>
      </c>
      <c r="E61" s="108" t="s">
        <v>1194</v>
      </c>
      <c r="F61" s="107">
        <v>744</v>
      </c>
      <c r="G61" s="107"/>
      <c r="H61" s="109" t="s">
        <v>1195</v>
      </c>
      <c r="I61" s="107"/>
      <c r="J61" s="107"/>
    </row>
    <row r="62" spans="1:10" ht="16">
      <c r="A62" s="106"/>
      <c r="B62" s="107">
        <v>54</v>
      </c>
      <c r="C62" s="107" t="s">
        <v>1192</v>
      </c>
      <c r="D62" s="107" t="s">
        <v>1196</v>
      </c>
      <c r="E62" s="108" t="s">
        <v>1197</v>
      </c>
      <c r="F62" s="107">
        <v>410</v>
      </c>
      <c r="G62" s="107"/>
      <c r="H62" s="109" t="s">
        <v>1198</v>
      </c>
      <c r="I62" s="107"/>
      <c r="J62" s="107"/>
    </row>
    <row r="63" spans="1:10" ht="16">
      <c r="A63" s="106"/>
      <c r="B63" s="107">
        <v>55</v>
      </c>
      <c r="C63" s="107" t="s">
        <v>1199</v>
      </c>
      <c r="D63" s="107" t="s">
        <v>1200</v>
      </c>
      <c r="E63" s="108" t="s">
        <v>1201</v>
      </c>
      <c r="F63" s="107">
        <v>742</v>
      </c>
      <c r="G63" s="107"/>
      <c r="H63" s="109" t="s">
        <v>1202</v>
      </c>
      <c r="I63" s="107"/>
      <c r="J63" s="107"/>
    </row>
    <row r="64" spans="1:10" ht="16">
      <c r="A64" s="106"/>
      <c r="B64" s="107">
        <v>56</v>
      </c>
      <c r="C64" s="107" t="s">
        <v>1199</v>
      </c>
      <c r="D64" s="107" t="s">
        <v>1203</v>
      </c>
      <c r="E64" s="108" t="s">
        <v>1204</v>
      </c>
      <c r="F64" s="107">
        <v>943</v>
      </c>
      <c r="G64" s="107"/>
      <c r="H64" s="109" t="s">
        <v>1205</v>
      </c>
      <c r="I64" s="107"/>
      <c r="J64" s="107"/>
    </row>
    <row r="65" spans="1:11" ht="16">
      <c r="A65" s="106"/>
      <c r="B65" s="107">
        <v>57</v>
      </c>
      <c r="C65" s="107" t="s">
        <v>1206</v>
      </c>
      <c r="D65" s="107" t="s">
        <v>1207</v>
      </c>
      <c r="E65" s="108" t="s">
        <v>1208</v>
      </c>
      <c r="F65" s="107">
        <v>604</v>
      </c>
      <c r="G65" s="107"/>
      <c r="H65" s="109" t="s">
        <v>1209</v>
      </c>
      <c r="I65" s="107"/>
      <c r="J65" s="107"/>
    </row>
    <row r="66" spans="1:11" ht="16">
      <c r="A66" s="106"/>
      <c r="B66" s="107">
        <v>58</v>
      </c>
      <c r="C66" s="107" t="s">
        <v>1206</v>
      </c>
      <c r="D66" s="107" t="s">
        <v>1210</v>
      </c>
      <c r="E66" s="108" t="s">
        <v>1211</v>
      </c>
      <c r="F66" s="107">
        <v>604</v>
      </c>
      <c r="G66" s="107"/>
      <c r="H66" s="109" t="s">
        <v>1212</v>
      </c>
      <c r="I66" s="107"/>
      <c r="J66" s="107"/>
    </row>
    <row r="67" spans="1:11" ht="16">
      <c r="A67" s="106"/>
      <c r="B67" s="107">
        <v>59</v>
      </c>
      <c r="C67" s="107" t="s">
        <v>1213</v>
      </c>
      <c r="D67" s="107" t="s">
        <v>1214</v>
      </c>
      <c r="E67" s="108" t="s">
        <v>1215</v>
      </c>
      <c r="F67" s="107">
        <v>1050</v>
      </c>
      <c r="G67" s="107"/>
      <c r="H67" s="109" t="s">
        <v>1216</v>
      </c>
      <c r="I67" s="107"/>
      <c r="J67" s="107"/>
    </row>
    <row r="68" spans="1:11" ht="16">
      <c r="A68" s="106"/>
      <c r="B68" s="107">
        <v>60</v>
      </c>
      <c r="C68" s="107" t="s">
        <v>1213</v>
      </c>
      <c r="D68" s="107" t="s">
        <v>1217</v>
      </c>
      <c r="E68" s="108" t="s">
        <v>1218</v>
      </c>
      <c r="F68" s="107">
        <v>843</v>
      </c>
      <c r="G68" s="107"/>
      <c r="H68" s="109" t="s">
        <v>1219</v>
      </c>
      <c r="I68" s="107"/>
      <c r="J68" s="107"/>
    </row>
    <row r="69" spans="1:11" ht="16">
      <c r="A69" s="106"/>
      <c r="B69" s="107">
        <v>61</v>
      </c>
      <c r="C69" s="107" t="s">
        <v>1220</v>
      </c>
      <c r="D69" s="107" t="s">
        <v>1221</v>
      </c>
      <c r="E69" s="108" t="s">
        <v>1222</v>
      </c>
      <c r="F69" s="107">
        <v>604</v>
      </c>
      <c r="G69" s="107"/>
      <c r="H69" s="109" t="s">
        <v>1223</v>
      </c>
      <c r="I69" s="107"/>
      <c r="J69" s="107"/>
    </row>
    <row r="70" spans="1:11" ht="16">
      <c r="A70" s="106"/>
      <c r="B70" s="107">
        <v>62</v>
      </c>
      <c r="C70" s="107" t="s">
        <v>1220</v>
      </c>
      <c r="D70" s="107" t="s">
        <v>1224</v>
      </c>
      <c r="E70" s="108" t="s">
        <v>1211</v>
      </c>
      <c r="F70" s="107">
        <v>604</v>
      </c>
      <c r="G70" s="107"/>
      <c r="H70" s="109" t="s">
        <v>1225</v>
      </c>
      <c r="I70" s="107"/>
      <c r="J70" s="107"/>
    </row>
    <row r="71" spans="1:11" ht="16">
      <c r="A71" s="106"/>
      <c r="B71" s="107">
        <v>63</v>
      </c>
      <c r="C71" s="107" t="s">
        <v>1226</v>
      </c>
      <c r="D71" s="107" t="s">
        <v>1227</v>
      </c>
      <c r="E71" s="108" t="s">
        <v>1228</v>
      </c>
      <c r="F71" s="107">
        <v>1315</v>
      </c>
      <c r="G71" s="107"/>
      <c r="H71" s="109" t="s">
        <v>1229</v>
      </c>
      <c r="I71" s="107"/>
      <c r="J71" s="107"/>
    </row>
    <row r="72" spans="1:11" ht="16">
      <c r="A72" s="106"/>
      <c r="B72" s="107">
        <v>64</v>
      </c>
      <c r="C72" s="107" t="s">
        <v>1230</v>
      </c>
      <c r="D72" s="107" t="s">
        <v>1231</v>
      </c>
      <c r="E72" s="108" t="s">
        <v>1232</v>
      </c>
      <c r="F72" s="107">
        <v>590</v>
      </c>
      <c r="G72" s="107"/>
      <c r="H72" s="109" t="s">
        <v>1233</v>
      </c>
      <c r="I72" s="107"/>
      <c r="J72" s="107"/>
    </row>
    <row r="73" spans="1:11" ht="16">
      <c r="A73" s="106"/>
      <c r="B73" s="107">
        <v>65</v>
      </c>
      <c r="C73" s="107" t="s">
        <v>1230</v>
      </c>
      <c r="D73" s="107" t="s">
        <v>1234</v>
      </c>
      <c r="E73" s="108" t="s">
        <v>1235</v>
      </c>
      <c r="F73" s="107">
        <v>850</v>
      </c>
      <c r="G73" s="107"/>
      <c r="H73" s="109" t="s">
        <v>1236</v>
      </c>
      <c r="I73" s="107"/>
      <c r="J73" s="107"/>
    </row>
    <row r="74" spans="1:11" ht="16">
      <c r="A74" s="106"/>
      <c r="B74" s="107">
        <v>66</v>
      </c>
      <c r="C74" s="107" t="s">
        <v>1237</v>
      </c>
      <c r="D74" s="107" t="s">
        <v>1238</v>
      </c>
      <c r="E74" s="108" t="s">
        <v>1239</v>
      </c>
      <c r="F74" s="107">
        <v>753</v>
      </c>
      <c r="G74" s="107"/>
      <c r="H74" s="109" t="s">
        <v>1240</v>
      </c>
      <c r="I74" s="107"/>
      <c r="J74" s="107"/>
    </row>
    <row r="75" spans="1:11" ht="16">
      <c r="A75" s="106"/>
      <c r="B75" s="107">
        <v>67</v>
      </c>
      <c r="C75" s="107" t="s">
        <v>1237</v>
      </c>
      <c r="D75" s="107" t="s">
        <v>1241</v>
      </c>
      <c r="E75" s="108" t="s">
        <v>1242</v>
      </c>
      <c r="F75" s="107">
        <v>960</v>
      </c>
      <c r="G75" s="107"/>
      <c r="H75" s="109" t="s">
        <v>1243</v>
      </c>
      <c r="I75" s="107"/>
      <c r="J75" s="107"/>
    </row>
    <row r="76" spans="1:11" ht="16">
      <c r="A76" s="106"/>
      <c r="B76" s="107">
        <v>68</v>
      </c>
      <c r="C76" s="107" t="s">
        <v>1244</v>
      </c>
      <c r="D76" s="107" t="s">
        <v>1245</v>
      </c>
      <c r="E76" s="108" t="s">
        <v>1142</v>
      </c>
      <c r="F76" s="107">
        <v>742</v>
      </c>
      <c r="G76" s="107"/>
      <c r="H76" s="109" t="s">
        <v>1246</v>
      </c>
      <c r="I76" s="107"/>
      <c r="J76" s="107"/>
    </row>
    <row r="77" spans="1:11" ht="16">
      <c r="A77" s="106"/>
      <c r="B77" s="107">
        <v>69</v>
      </c>
      <c r="C77" s="107" t="s">
        <v>1244</v>
      </c>
      <c r="D77" s="107" t="s">
        <v>1247</v>
      </c>
      <c r="E77" s="108" t="s">
        <v>1248</v>
      </c>
      <c r="F77" s="107">
        <v>1040</v>
      </c>
      <c r="G77" s="107"/>
      <c r="H77" s="109" t="s">
        <v>1249</v>
      </c>
      <c r="I77" s="107"/>
      <c r="J77" s="107"/>
    </row>
    <row r="78" spans="1:11" ht="16">
      <c r="A78" s="106"/>
      <c r="B78" s="107">
        <v>70</v>
      </c>
      <c r="C78" s="107" t="s">
        <v>1250</v>
      </c>
      <c r="D78" s="107" t="s">
        <v>1251</v>
      </c>
      <c r="E78" s="108" t="s">
        <v>1252</v>
      </c>
      <c r="F78" s="107">
        <v>753</v>
      </c>
      <c r="G78" s="107"/>
      <c r="H78" s="109" t="s">
        <v>1253</v>
      </c>
      <c r="I78" s="107"/>
      <c r="J78" s="107"/>
    </row>
    <row r="79" spans="1:11" ht="16">
      <c r="A79" s="106"/>
      <c r="B79" s="107">
        <v>71</v>
      </c>
      <c r="C79" s="107" t="s">
        <v>1250</v>
      </c>
      <c r="D79" s="107" t="s">
        <v>1254</v>
      </c>
      <c r="E79" s="108" t="s">
        <v>1242</v>
      </c>
      <c r="F79" s="107">
        <v>960</v>
      </c>
      <c r="G79" s="107"/>
      <c r="H79" s="109" t="s">
        <v>1255</v>
      </c>
      <c r="I79" s="107"/>
      <c r="J79" s="107"/>
    </row>
    <row r="80" spans="1:11" ht="16">
      <c r="A80" s="106"/>
      <c r="B80" s="107">
        <v>72</v>
      </c>
      <c r="C80" s="107" t="s">
        <v>1256</v>
      </c>
      <c r="D80" s="107" t="s">
        <v>1257</v>
      </c>
      <c r="E80" s="108" t="s">
        <v>1258</v>
      </c>
      <c r="F80" s="107">
        <v>742</v>
      </c>
      <c r="G80" s="107"/>
      <c r="H80" s="109" t="s">
        <v>1259</v>
      </c>
      <c r="I80" s="107"/>
      <c r="J80" s="107"/>
      <c r="K80" s="107"/>
    </row>
    <row r="81" spans="1:10" ht="16">
      <c r="A81" s="106"/>
      <c r="B81" s="107">
        <v>73</v>
      </c>
      <c r="C81" s="107" t="s">
        <v>1256</v>
      </c>
      <c r="D81" s="107" t="s">
        <v>1260</v>
      </c>
      <c r="E81" s="108" t="s">
        <v>1261</v>
      </c>
      <c r="F81" s="107">
        <v>680</v>
      </c>
      <c r="G81" s="107"/>
      <c r="H81" s="109" t="s">
        <v>1262</v>
      </c>
      <c r="I81" s="107"/>
      <c r="J81" s="107"/>
    </row>
    <row r="82" spans="1:10" ht="16">
      <c r="A82" s="106"/>
      <c r="B82" s="107">
        <v>74</v>
      </c>
      <c r="C82" s="107" t="s">
        <v>1263</v>
      </c>
      <c r="D82" s="107" t="s">
        <v>1264</v>
      </c>
      <c r="E82" s="108" t="s">
        <v>1208</v>
      </c>
      <c r="F82" s="107">
        <v>604</v>
      </c>
      <c r="G82" s="107"/>
      <c r="H82" s="109" t="s">
        <v>1265</v>
      </c>
      <c r="I82" s="107"/>
      <c r="J82" s="107"/>
    </row>
    <row r="83" spans="1:10" ht="16">
      <c r="A83" s="106"/>
      <c r="B83" s="107">
        <v>75</v>
      </c>
      <c r="C83" s="107" t="s">
        <v>1263</v>
      </c>
      <c r="D83" s="107" t="s">
        <v>1266</v>
      </c>
      <c r="E83" s="108" t="s">
        <v>1211</v>
      </c>
      <c r="F83" s="107">
        <v>604</v>
      </c>
      <c r="G83" s="107"/>
      <c r="H83" s="109" t="s">
        <v>1267</v>
      </c>
      <c r="I83" s="107"/>
      <c r="J83" s="107"/>
    </row>
    <row r="84" spans="1:10" ht="16">
      <c r="A84" s="106"/>
      <c r="B84" s="107">
        <v>76</v>
      </c>
      <c r="C84" s="107" t="s">
        <v>1268</v>
      </c>
      <c r="D84" s="107" t="s">
        <v>1269</v>
      </c>
      <c r="E84" s="108" t="s">
        <v>1270</v>
      </c>
      <c r="F84" s="107">
        <v>604</v>
      </c>
      <c r="G84" s="107"/>
      <c r="H84" s="109" t="s">
        <v>1271</v>
      </c>
      <c r="I84" s="107"/>
      <c r="J84" s="107"/>
    </row>
    <row r="85" spans="1:10" ht="16">
      <c r="A85" s="106"/>
      <c r="B85" s="107">
        <v>77</v>
      </c>
      <c r="C85" s="107" t="s">
        <v>1268</v>
      </c>
      <c r="D85" s="107" t="s">
        <v>1272</v>
      </c>
      <c r="E85" s="108" t="s">
        <v>1211</v>
      </c>
      <c r="F85" s="107">
        <v>604</v>
      </c>
      <c r="G85" s="107"/>
      <c r="H85" s="109" t="s">
        <v>1273</v>
      </c>
      <c r="I85" s="107"/>
      <c r="J85" s="107"/>
    </row>
    <row r="86" spans="1:10" ht="16">
      <c r="A86" s="106"/>
      <c r="B86" s="107">
        <v>78</v>
      </c>
      <c r="C86" s="107" t="s">
        <v>1274</v>
      </c>
      <c r="D86" s="107" t="s">
        <v>1275</v>
      </c>
      <c r="E86" s="108" t="s">
        <v>1276</v>
      </c>
      <c r="F86" s="107">
        <v>1040</v>
      </c>
      <c r="G86" s="107"/>
      <c r="H86" s="109" t="s">
        <v>1277</v>
      </c>
      <c r="I86" s="107"/>
      <c r="J86" s="107"/>
    </row>
    <row r="87" spans="1:10" ht="16">
      <c r="A87" s="106"/>
      <c r="B87" s="107">
        <v>79</v>
      </c>
      <c r="C87" s="107" t="s">
        <v>1274</v>
      </c>
      <c r="D87" s="107" t="s">
        <v>1278</v>
      </c>
      <c r="E87" s="108" t="s">
        <v>1279</v>
      </c>
      <c r="F87" s="107">
        <v>1700</v>
      </c>
      <c r="G87" s="107"/>
      <c r="H87" s="109" t="s">
        <v>1280</v>
      </c>
      <c r="I87" s="107"/>
      <c r="J87" s="107"/>
    </row>
    <row r="88" spans="1:10" ht="16">
      <c r="A88" s="106"/>
      <c r="B88" s="107">
        <v>80</v>
      </c>
      <c r="C88" s="107" t="s">
        <v>1281</v>
      </c>
      <c r="D88" s="107" t="s">
        <v>1282</v>
      </c>
      <c r="E88" s="108" t="s">
        <v>1283</v>
      </c>
      <c r="F88" s="107">
        <v>0</v>
      </c>
      <c r="G88" s="107"/>
      <c r="H88" s="109" t="s">
        <v>1284</v>
      </c>
      <c r="I88" s="107"/>
      <c r="J88" s="107"/>
    </row>
    <row r="89" spans="1:10" ht="16">
      <c r="A89" s="106"/>
      <c r="B89" s="107">
        <v>81</v>
      </c>
      <c r="C89" s="107" t="s">
        <v>1281</v>
      </c>
      <c r="D89" s="107" t="s">
        <v>1285</v>
      </c>
      <c r="E89" s="108" t="s">
        <v>1286</v>
      </c>
      <c r="F89" s="107">
        <v>592</v>
      </c>
      <c r="G89" s="107"/>
      <c r="H89" s="109" t="s">
        <v>1287</v>
      </c>
      <c r="I89" s="107"/>
      <c r="J89" s="107"/>
    </row>
    <row r="90" spans="1:10" ht="16">
      <c r="A90" s="106"/>
      <c r="B90" s="107">
        <v>82</v>
      </c>
      <c r="C90" s="107" t="s">
        <v>1288</v>
      </c>
      <c r="D90" s="107" t="s">
        <v>1289</v>
      </c>
      <c r="E90" s="108" t="s">
        <v>1290</v>
      </c>
      <c r="F90" s="107">
        <v>1040</v>
      </c>
      <c r="G90" s="107"/>
      <c r="H90" s="109" t="s">
        <v>1291</v>
      </c>
      <c r="I90" s="107"/>
      <c r="J90" s="107"/>
    </row>
    <row r="91" spans="1:10" ht="16">
      <c r="A91" s="106"/>
      <c r="B91" s="107">
        <v>83</v>
      </c>
      <c r="C91" s="107" t="s">
        <v>1288</v>
      </c>
      <c r="D91" s="107" t="s">
        <v>1292</v>
      </c>
      <c r="E91" s="108" t="s">
        <v>1293</v>
      </c>
      <c r="F91" s="107">
        <v>692</v>
      </c>
      <c r="G91" s="107"/>
      <c r="H91" s="109" t="s">
        <v>1294</v>
      </c>
      <c r="I91" s="107"/>
      <c r="J91" s="107"/>
    </row>
    <row r="92" spans="1:10" ht="16">
      <c r="A92" s="106"/>
      <c r="B92" s="107">
        <v>84</v>
      </c>
      <c r="C92" s="107" t="s">
        <v>1295</v>
      </c>
      <c r="D92" s="107" t="s">
        <v>1296</v>
      </c>
      <c r="E92" s="108" t="s">
        <v>1297</v>
      </c>
      <c r="F92" s="107">
        <v>870</v>
      </c>
      <c r="G92" s="107"/>
      <c r="H92" s="109" t="s">
        <v>1298</v>
      </c>
      <c r="I92" s="107"/>
      <c r="J92" s="107"/>
    </row>
    <row r="93" spans="1:10" ht="16">
      <c r="A93" s="106"/>
      <c r="B93" s="107">
        <v>85</v>
      </c>
      <c r="C93" s="107" t="s">
        <v>1295</v>
      </c>
      <c r="D93" s="107" t="s">
        <v>1299</v>
      </c>
      <c r="E93" s="108" t="s">
        <v>1300</v>
      </c>
      <c r="F93" s="107">
        <v>490</v>
      </c>
      <c r="G93" s="107"/>
      <c r="H93" s="109" t="s">
        <v>1301</v>
      </c>
      <c r="I93" s="107"/>
      <c r="J93" s="107"/>
    </row>
    <row r="94" spans="1:10" ht="16">
      <c r="A94" s="106"/>
      <c r="B94" s="107">
        <v>86</v>
      </c>
      <c r="C94" s="107" t="s">
        <v>1302</v>
      </c>
      <c r="D94" s="107" t="s">
        <v>1303</v>
      </c>
      <c r="E94" s="108" t="s">
        <v>1304</v>
      </c>
      <c r="F94" s="107">
        <v>920</v>
      </c>
      <c r="G94" s="107"/>
      <c r="H94" s="109" t="s">
        <v>1305</v>
      </c>
      <c r="I94" s="107"/>
      <c r="J94" s="107"/>
    </row>
    <row r="95" spans="1:10" ht="16">
      <c r="A95" s="106"/>
      <c r="B95" s="107">
        <v>87</v>
      </c>
      <c r="C95" s="107" t="s">
        <v>1306</v>
      </c>
      <c r="D95" s="107" t="s">
        <v>1303</v>
      </c>
      <c r="E95" s="108" t="s">
        <v>1304</v>
      </c>
      <c r="F95" s="107">
        <v>920</v>
      </c>
      <c r="G95" s="107"/>
      <c r="H95" s="109" t="s">
        <v>1307</v>
      </c>
      <c r="I95" s="107"/>
      <c r="J95" s="107"/>
    </row>
    <row r="96" spans="1:10" ht="16">
      <c r="A96" s="106"/>
      <c r="B96" s="107">
        <v>88</v>
      </c>
      <c r="C96" s="107" t="s">
        <v>1302</v>
      </c>
      <c r="D96" s="107" t="s">
        <v>1308</v>
      </c>
      <c r="E96" s="108" t="s">
        <v>1309</v>
      </c>
      <c r="F96" s="107">
        <v>740</v>
      </c>
      <c r="G96" s="107"/>
      <c r="H96" s="109" t="s">
        <v>1310</v>
      </c>
      <c r="I96" s="107"/>
      <c r="J96" s="107"/>
    </row>
    <row r="97" spans="1:10" ht="16">
      <c r="A97" s="106"/>
      <c r="B97" s="107">
        <v>89</v>
      </c>
      <c r="C97" s="107" t="s">
        <v>1306</v>
      </c>
      <c r="D97" s="107" t="s">
        <v>1308</v>
      </c>
      <c r="E97" s="108" t="s">
        <v>1309</v>
      </c>
      <c r="F97" s="107">
        <v>740</v>
      </c>
      <c r="G97" s="107"/>
      <c r="H97" s="109" t="s">
        <v>1311</v>
      </c>
      <c r="I97" s="107"/>
      <c r="J97" s="107"/>
    </row>
    <row r="98" spans="1:10" ht="16">
      <c r="A98" s="106"/>
      <c r="B98" s="107">
        <v>90</v>
      </c>
      <c r="C98" s="107" t="s">
        <v>1312</v>
      </c>
      <c r="D98" s="107" t="s">
        <v>1313</v>
      </c>
      <c r="E98" s="108" t="s">
        <v>1314</v>
      </c>
      <c r="F98" s="107">
        <v>920</v>
      </c>
      <c r="G98" s="107"/>
      <c r="H98" s="109" t="s">
        <v>1315</v>
      </c>
      <c r="I98" s="107"/>
      <c r="J98" s="107"/>
    </row>
    <row r="99" spans="1:10" ht="16">
      <c r="A99" s="106"/>
      <c r="B99" s="107">
        <v>91</v>
      </c>
      <c r="C99" s="107" t="s">
        <v>1312</v>
      </c>
      <c r="D99" s="107" t="s">
        <v>1316</v>
      </c>
      <c r="E99" s="108" t="s">
        <v>1317</v>
      </c>
      <c r="F99" s="107">
        <v>1230</v>
      </c>
      <c r="G99" s="107"/>
      <c r="H99" s="109" t="s">
        <v>1318</v>
      </c>
      <c r="I99" s="107"/>
      <c r="J99" s="107"/>
    </row>
    <row r="100" spans="1:10" ht="16">
      <c r="A100" s="106"/>
      <c r="B100" s="107">
        <v>92</v>
      </c>
      <c r="C100" s="107" t="s">
        <v>1319</v>
      </c>
      <c r="D100" s="107" t="s">
        <v>1320</v>
      </c>
      <c r="E100" s="108" t="s">
        <v>1135</v>
      </c>
      <c r="F100" s="107">
        <v>920</v>
      </c>
      <c r="G100" s="107"/>
      <c r="H100" s="109" t="s">
        <v>1321</v>
      </c>
      <c r="I100" s="107"/>
      <c r="J100" s="107"/>
    </row>
    <row r="101" spans="1:10" ht="16">
      <c r="A101" s="106"/>
      <c r="B101" s="107">
        <v>93</v>
      </c>
      <c r="C101" s="107" t="s">
        <v>1319</v>
      </c>
      <c r="D101" s="107" t="s">
        <v>1322</v>
      </c>
      <c r="E101" s="108" t="s">
        <v>1317</v>
      </c>
      <c r="F101" s="107">
        <v>1230</v>
      </c>
      <c r="G101" s="107"/>
      <c r="H101" s="109" t="s">
        <v>1323</v>
      </c>
      <c r="I101" s="107"/>
      <c r="J101" s="107"/>
    </row>
    <row r="102" spans="1:10" ht="16">
      <c r="A102" s="106"/>
      <c r="B102" s="107">
        <v>94</v>
      </c>
      <c r="C102" s="107" t="s">
        <v>1324</v>
      </c>
      <c r="D102" s="107" t="s">
        <v>1325</v>
      </c>
      <c r="E102" s="108" t="s">
        <v>1142</v>
      </c>
      <c r="F102" s="107">
        <v>742</v>
      </c>
      <c r="G102" s="107"/>
      <c r="H102" s="109" t="s">
        <v>1326</v>
      </c>
      <c r="I102" s="107"/>
      <c r="J102" s="107"/>
    </row>
    <row r="103" spans="1:10" ht="16">
      <c r="A103" s="106"/>
      <c r="B103" s="107">
        <v>95</v>
      </c>
      <c r="C103" s="107" t="s">
        <v>1324</v>
      </c>
      <c r="D103" s="107" t="s">
        <v>1327</v>
      </c>
      <c r="E103" s="108" t="s">
        <v>1248</v>
      </c>
      <c r="F103" s="107">
        <v>1040</v>
      </c>
      <c r="G103" s="107"/>
      <c r="H103" s="109" t="s">
        <v>1328</v>
      </c>
      <c r="I103" s="107"/>
      <c r="J103" s="107"/>
    </row>
    <row r="104" spans="1:10" ht="16">
      <c r="A104" s="106"/>
      <c r="B104" s="107">
        <v>96</v>
      </c>
      <c r="C104" s="107" t="s">
        <v>1329</v>
      </c>
      <c r="D104" s="107" t="s">
        <v>1330</v>
      </c>
      <c r="E104" s="108" t="s">
        <v>1276</v>
      </c>
      <c r="F104" s="107">
        <v>1040</v>
      </c>
      <c r="G104" s="107"/>
      <c r="H104" s="109" t="s">
        <v>1331</v>
      </c>
      <c r="I104" s="107"/>
      <c r="J104" s="107"/>
    </row>
    <row r="105" spans="1:10" ht="16">
      <c r="A105" s="106"/>
      <c r="B105" s="107">
        <v>97</v>
      </c>
      <c r="C105" s="107" t="s">
        <v>1332</v>
      </c>
      <c r="D105" s="107" t="s">
        <v>1333</v>
      </c>
      <c r="E105" s="108" t="s">
        <v>1334</v>
      </c>
      <c r="F105" s="107">
        <v>740</v>
      </c>
      <c r="G105" s="107"/>
      <c r="H105" s="109" t="s">
        <v>1335</v>
      </c>
      <c r="I105" s="107"/>
      <c r="J105" s="107"/>
    </row>
    <row r="106" spans="1:10" ht="16">
      <c r="A106" s="106"/>
      <c r="B106" s="107">
        <v>98</v>
      </c>
      <c r="C106" s="107" t="s">
        <v>1332</v>
      </c>
      <c r="D106" s="107" t="s">
        <v>1336</v>
      </c>
      <c r="E106" s="108" t="s">
        <v>1337</v>
      </c>
      <c r="F106" s="107">
        <v>740</v>
      </c>
      <c r="G106" s="107"/>
      <c r="H106" s="109" t="s">
        <v>1338</v>
      </c>
      <c r="I106" s="107"/>
      <c r="J106" s="107"/>
    </row>
    <row r="107" spans="1:10" ht="16">
      <c r="A107" s="106"/>
      <c r="B107" s="107">
        <v>99</v>
      </c>
      <c r="C107" s="107" t="s">
        <v>1339</v>
      </c>
      <c r="D107" s="107" t="s">
        <v>1340</v>
      </c>
      <c r="E107" s="108" t="s">
        <v>1341</v>
      </c>
      <c r="F107" s="107">
        <v>780</v>
      </c>
      <c r="G107" s="107"/>
      <c r="H107" s="109" t="s">
        <v>1342</v>
      </c>
      <c r="I107" s="107"/>
      <c r="J107" s="107"/>
    </row>
    <row r="108" spans="1:10" ht="16">
      <c r="A108" s="106"/>
      <c r="B108" s="107">
        <v>100</v>
      </c>
      <c r="C108" s="107" t="s">
        <v>1339</v>
      </c>
      <c r="D108" s="107" t="s">
        <v>1343</v>
      </c>
      <c r="E108" s="108" t="s">
        <v>1344</v>
      </c>
      <c r="F108" s="107">
        <v>940</v>
      </c>
      <c r="G108" s="107"/>
      <c r="H108" s="109" t="s">
        <v>1345</v>
      </c>
      <c r="I108" s="107"/>
      <c r="J108" s="107"/>
    </row>
    <row r="109" spans="1:10" ht="16">
      <c r="A109" s="106"/>
      <c r="B109" s="107">
        <v>101</v>
      </c>
      <c r="C109" s="107" t="s">
        <v>1346</v>
      </c>
      <c r="D109" s="107" t="s">
        <v>1347</v>
      </c>
      <c r="E109" s="108" t="s">
        <v>1290</v>
      </c>
      <c r="F109" s="107">
        <v>0</v>
      </c>
      <c r="G109" s="107">
        <v>590</v>
      </c>
      <c r="H109" s="109" t="s">
        <v>1348</v>
      </c>
      <c r="I109" s="107"/>
      <c r="J109" s="107"/>
    </row>
    <row r="110" spans="1:10" ht="16">
      <c r="A110" s="106"/>
      <c r="B110" s="107">
        <v>102</v>
      </c>
      <c r="C110" s="107" t="s">
        <v>1346</v>
      </c>
      <c r="D110" s="107" t="s">
        <v>1349</v>
      </c>
      <c r="E110" s="108" t="s">
        <v>1183</v>
      </c>
      <c r="F110" s="107">
        <v>1260</v>
      </c>
      <c r="G110" s="107"/>
      <c r="H110" s="109" t="s">
        <v>1350</v>
      </c>
      <c r="I110" s="107"/>
      <c r="J110" s="107"/>
    </row>
    <row r="111" spans="1:10" ht="16">
      <c r="A111" s="106"/>
      <c r="B111" s="107">
        <v>103</v>
      </c>
      <c r="C111" s="107" t="s">
        <v>1351</v>
      </c>
      <c r="D111" s="107" t="s">
        <v>1352</v>
      </c>
      <c r="E111" s="108" t="s">
        <v>1353</v>
      </c>
      <c r="F111" s="107">
        <v>940</v>
      </c>
      <c r="G111" s="107"/>
      <c r="H111" s="109" t="s">
        <v>1354</v>
      </c>
      <c r="I111" s="107"/>
      <c r="J111" s="107"/>
    </row>
    <row r="112" spans="1:10" ht="16">
      <c r="A112" s="106"/>
      <c r="B112" s="107">
        <v>104</v>
      </c>
      <c r="C112" s="107" t="s">
        <v>1351</v>
      </c>
      <c r="D112" s="107" t="s">
        <v>1355</v>
      </c>
      <c r="E112" s="108" t="s">
        <v>1356</v>
      </c>
      <c r="F112" s="107">
        <v>970</v>
      </c>
      <c r="G112" s="107"/>
      <c r="H112" s="109" t="s">
        <v>1357</v>
      </c>
      <c r="I112" s="107"/>
      <c r="J112" s="107"/>
    </row>
    <row r="113" spans="1:10" ht="16">
      <c r="A113" s="106"/>
      <c r="B113" s="107">
        <v>105</v>
      </c>
      <c r="C113" s="107" t="s">
        <v>1358</v>
      </c>
      <c r="D113" s="107" t="s">
        <v>1359</v>
      </c>
      <c r="E113" s="108" t="s">
        <v>1100</v>
      </c>
      <c r="F113" s="107">
        <v>562</v>
      </c>
      <c r="G113" s="107"/>
      <c r="H113" s="109" t="s">
        <v>1360</v>
      </c>
      <c r="I113" s="107"/>
      <c r="J113" s="107"/>
    </row>
    <row r="114" spans="1:10" ht="16">
      <c r="A114" s="106"/>
      <c r="B114" s="107">
        <v>106</v>
      </c>
      <c r="C114" s="107" t="s">
        <v>1358</v>
      </c>
      <c r="D114" s="107" t="s">
        <v>1361</v>
      </c>
      <c r="E114" s="108" t="s">
        <v>1362</v>
      </c>
      <c r="F114" s="107">
        <v>542</v>
      </c>
      <c r="G114" s="107"/>
      <c r="H114" s="109" t="s">
        <v>1363</v>
      </c>
      <c r="I114" s="107"/>
      <c r="J114" s="107"/>
    </row>
    <row r="115" spans="1:10" ht="16">
      <c r="A115" s="106"/>
      <c r="B115" s="107">
        <v>107</v>
      </c>
      <c r="C115" s="107" t="s">
        <v>1364</v>
      </c>
      <c r="D115" s="107" t="s">
        <v>1365</v>
      </c>
      <c r="E115" s="108" t="s">
        <v>1334</v>
      </c>
      <c r="F115" s="107">
        <v>740</v>
      </c>
      <c r="G115" s="107"/>
      <c r="H115" s="109" t="s">
        <v>1366</v>
      </c>
      <c r="I115" s="107"/>
      <c r="J115" s="107"/>
    </row>
    <row r="116" spans="1:10" ht="16">
      <c r="A116" s="106"/>
      <c r="B116" s="107">
        <v>108</v>
      </c>
      <c r="C116" s="107" t="s">
        <v>1364</v>
      </c>
      <c r="D116" s="107" t="s">
        <v>1367</v>
      </c>
      <c r="E116" s="108" t="s">
        <v>1248</v>
      </c>
      <c r="F116" s="107">
        <v>1040</v>
      </c>
      <c r="G116" s="107"/>
      <c r="H116" s="109" t="s">
        <v>1368</v>
      </c>
      <c r="I116" s="107"/>
      <c r="J116" s="107"/>
    </row>
    <row r="117" spans="1:10" ht="16">
      <c r="A117" s="106"/>
      <c r="B117" s="107">
        <v>109</v>
      </c>
      <c r="C117" s="107" t="s">
        <v>1369</v>
      </c>
      <c r="D117" s="107" t="s">
        <v>1370</v>
      </c>
      <c r="E117" s="108" t="s">
        <v>1371</v>
      </c>
      <c r="F117" s="107">
        <v>742</v>
      </c>
      <c r="G117" s="107"/>
      <c r="H117" s="109" t="s">
        <v>1372</v>
      </c>
      <c r="I117" s="107"/>
      <c r="J117" s="107"/>
    </row>
    <row r="118" spans="1:10" ht="16">
      <c r="A118" s="106"/>
      <c r="B118" s="107">
        <v>110</v>
      </c>
      <c r="C118" s="107" t="s">
        <v>1369</v>
      </c>
      <c r="D118" s="107" t="s">
        <v>1373</v>
      </c>
      <c r="E118" s="108" t="s">
        <v>1374</v>
      </c>
      <c r="F118" s="107">
        <v>740</v>
      </c>
      <c r="G118" s="107"/>
      <c r="H118" s="109" t="s">
        <v>1375</v>
      </c>
      <c r="I118" s="107"/>
      <c r="J118" s="107"/>
    </row>
    <row r="119" spans="1:10" ht="16">
      <c r="A119" s="106"/>
      <c r="B119" s="107">
        <v>111</v>
      </c>
      <c r="C119" s="107" t="s">
        <v>1376</v>
      </c>
      <c r="D119" s="107" t="s">
        <v>1377</v>
      </c>
      <c r="E119" s="108" t="s">
        <v>1378</v>
      </c>
      <c r="F119" s="107">
        <v>710</v>
      </c>
      <c r="G119" s="107"/>
      <c r="H119" s="109" t="s">
        <v>1379</v>
      </c>
      <c r="I119" s="107"/>
      <c r="J119" s="107"/>
    </row>
    <row r="120" spans="1:10" ht="16">
      <c r="A120" s="106"/>
      <c r="B120" s="107">
        <v>112</v>
      </c>
      <c r="C120" s="107" t="s">
        <v>1376</v>
      </c>
      <c r="D120" s="107" t="s">
        <v>1380</v>
      </c>
      <c r="E120" s="108" t="s">
        <v>1381</v>
      </c>
      <c r="F120" s="107">
        <v>690</v>
      </c>
      <c r="G120" s="107"/>
      <c r="H120" s="109" t="s">
        <v>1382</v>
      </c>
      <c r="I120" s="107"/>
      <c r="J120" s="107"/>
    </row>
    <row r="121" spans="1:10" ht="16">
      <c r="A121" s="106"/>
      <c r="B121" s="107">
        <v>113</v>
      </c>
      <c r="C121" s="107" t="s">
        <v>1383</v>
      </c>
      <c r="D121" s="107" t="s">
        <v>1384</v>
      </c>
      <c r="E121" s="108" t="s">
        <v>1385</v>
      </c>
      <c r="F121" s="107">
        <v>604</v>
      </c>
      <c r="G121" s="107"/>
      <c r="H121" s="109" t="s">
        <v>1386</v>
      </c>
      <c r="I121" s="107"/>
      <c r="J121" s="107"/>
    </row>
    <row r="122" spans="1:10" ht="16">
      <c r="A122" s="106"/>
      <c r="B122" s="107">
        <v>114</v>
      </c>
      <c r="C122" s="107" t="s">
        <v>1383</v>
      </c>
      <c r="D122" s="107" t="s">
        <v>1387</v>
      </c>
      <c r="E122" s="108" t="s">
        <v>1211</v>
      </c>
      <c r="F122" s="107">
        <v>604</v>
      </c>
      <c r="G122" s="107"/>
      <c r="H122" s="109" t="s">
        <v>1388</v>
      </c>
      <c r="I122" s="107"/>
      <c r="J122" s="107"/>
    </row>
    <row r="123" spans="1:10" ht="16">
      <c r="A123" s="106"/>
      <c r="B123" s="107">
        <v>115</v>
      </c>
      <c r="C123" s="107" t="s">
        <v>1389</v>
      </c>
      <c r="D123" s="107" t="s">
        <v>1390</v>
      </c>
      <c r="E123" s="108" t="s">
        <v>1290</v>
      </c>
      <c r="F123" s="107">
        <v>1040</v>
      </c>
      <c r="G123" s="107"/>
      <c r="H123" s="109" t="s">
        <v>1391</v>
      </c>
      <c r="I123" s="107"/>
      <c r="J123" s="107"/>
    </row>
    <row r="124" spans="1:10" ht="16">
      <c r="A124" s="106"/>
      <c r="B124" s="107">
        <v>116</v>
      </c>
      <c r="C124" s="107" t="s">
        <v>1389</v>
      </c>
      <c r="D124" s="107" t="s">
        <v>1392</v>
      </c>
      <c r="E124" s="108" t="s">
        <v>1393</v>
      </c>
      <c r="F124" s="107">
        <v>740</v>
      </c>
      <c r="G124" s="107"/>
      <c r="H124" s="109" t="s">
        <v>1394</v>
      </c>
      <c r="I124" s="107"/>
      <c r="J124" s="107"/>
    </row>
    <row r="125" spans="1:10" ht="16">
      <c r="A125" s="106"/>
      <c r="B125" s="107">
        <v>117</v>
      </c>
      <c r="C125" s="107" t="s">
        <v>1395</v>
      </c>
      <c r="D125" s="107" t="s">
        <v>1396</v>
      </c>
      <c r="E125" s="108" t="s">
        <v>1397</v>
      </c>
      <c r="F125" s="107">
        <v>1360</v>
      </c>
      <c r="G125" s="107"/>
      <c r="H125" s="107" t="s">
        <v>1398</v>
      </c>
      <c r="I125" s="107"/>
      <c r="J125" s="107"/>
    </row>
    <row r="126" spans="1:10" ht="16">
      <c r="A126" s="106"/>
      <c r="B126" s="107">
        <v>118</v>
      </c>
      <c r="C126" s="107" t="s">
        <v>1395</v>
      </c>
      <c r="D126" s="107" t="s">
        <v>1399</v>
      </c>
      <c r="E126" s="108" t="s">
        <v>1400</v>
      </c>
      <c r="F126" s="107">
        <v>620</v>
      </c>
      <c r="G126" s="107"/>
      <c r="H126" s="107" t="s">
        <v>1401</v>
      </c>
      <c r="I126" s="107"/>
      <c r="J126" s="107"/>
    </row>
    <row r="127" spans="1:10" ht="16">
      <c r="A127" s="106"/>
      <c r="B127" s="107">
        <v>119</v>
      </c>
      <c r="C127" s="107" t="s">
        <v>1402</v>
      </c>
      <c r="D127" s="107" t="s">
        <v>1403</v>
      </c>
      <c r="E127" s="108" t="s">
        <v>1142</v>
      </c>
      <c r="F127" s="107">
        <v>742</v>
      </c>
      <c r="G127" s="107"/>
      <c r="H127" s="109" t="s">
        <v>1404</v>
      </c>
      <c r="I127" s="107"/>
      <c r="J127" s="107"/>
    </row>
    <row r="128" spans="1:10" ht="16">
      <c r="A128" s="106"/>
      <c r="B128" s="107">
        <v>120</v>
      </c>
      <c r="C128" s="107" t="s">
        <v>1402</v>
      </c>
      <c r="D128" s="107" t="s">
        <v>1405</v>
      </c>
      <c r="E128" s="108" t="s">
        <v>1406</v>
      </c>
      <c r="F128" s="107">
        <v>1000</v>
      </c>
      <c r="G128" s="107"/>
      <c r="H128" s="109" t="s">
        <v>1407</v>
      </c>
      <c r="I128" s="107"/>
      <c r="J128" s="107"/>
    </row>
    <row r="129" spans="1:10" ht="16">
      <c r="A129" s="106"/>
      <c r="B129" s="107">
        <v>121</v>
      </c>
      <c r="C129" s="107" t="s">
        <v>1408</v>
      </c>
      <c r="D129" s="107" t="s">
        <v>1409</v>
      </c>
      <c r="E129" s="108" t="s">
        <v>1297</v>
      </c>
      <c r="F129" s="107">
        <v>870</v>
      </c>
      <c r="G129" s="107"/>
      <c r="H129" s="109" t="s">
        <v>1410</v>
      </c>
      <c r="I129" s="107"/>
      <c r="J129" s="107"/>
    </row>
    <row r="130" spans="1:10" ht="16">
      <c r="A130" s="106"/>
      <c r="B130" s="107">
        <v>122</v>
      </c>
      <c r="C130" s="107" t="s">
        <v>1408</v>
      </c>
      <c r="D130" s="107" t="s">
        <v>1411</v>
      </c>
      <c r="E130" s="108" t="s">
        <v>1412</v>
      </c>
      <c r="F130" s="107">
        <v>500</v>
      </c>
      <c r="G130" s="107"/>
      <c r="H130" s="109" t="s">
        <v>1413</v>
      </c>
      <c r="I130" s="107"/>
      <c r="J130" s="107"/>
    </row>
    <row r="131" spans="1:10" ht="16">
      <c r="A131" s="106"/>
      <c r="B131" s="107">
        <v>123</v>
      </c>
      <c r="C131" s="107" t="s">
        <v>1414</v>
      </c>
      <c r="D131" s="107" t="s">
        <v>1415</v>
      </c>
      <c r="E131" s="108" t="s">
        <v>1416</v>
      </c>
      <c r="F131" s="107">
        <v>740</v>
      </c>
      <c r="G131" s="107"/>
      <c r="H131" s="109" t="s">
        <v>1417</v>
      </c>
      <c r="I131" s="107"/>
      <c r="J131" s="107"/>
    </row>
    <row r="132" spans="1:10" ht="16">
      <c r="A132" s="106"/>
      <c r="B132" s="107">
        <v>124</v>
      </c>
      <c r="C132" s="107" t="s">
        <v>1418</v>
      </c>
      <c r="D132" s="107" t="s">
        <v>1419</v>
      </c>
      <c r="E132" s="108" t="s">
        <v>1420</v>
      </c>
      <c r="F132" s="107">
        <v>744</v>
      </c>
      <c r="G132" s="107"/>
      <c r="H132" s="109" t="s">
        <v>1421</v>
      </c>
      <c r="I132" s="107"/>
      <c r="J132" s="107"/>
    </row>
    <row r="133" spans="1:10" ht="16">
      <c r="A133" s="106"/>
      <c r="B133" s="107">
        <v>125</v>
      </c>
      <c r="C133" s="107" t="s">
        <v>1418</v>
      </c>
      <c r="D133" s="107" t="s">
        <v>1422</v>
      </c>
      <c r="E133" s="108" t="s">
        <v>1423</v>
      </c>
      <c r="F133" s="107">
        <v>1090</v>
      </c>
      <c r="G133" s="107"/>
      <c r="H133" s="109" t="s">
        <v>1424</v>
      </c>
      <c r="I133" s="107"/>
      <c r="J133" s="107"/>
    </row>
    <row r="134" spans="1:10" ht="16">
      <c r="A134" s="106"/>
      <c r="B134" s="107">
        <v>126</v>
      </c>
      <c r="C134" s="107" t="s">
        <v>1329</v>
      </c>
      <c r="D134" s="107" t="s">
        <v>1425</v>
      </c>
      <c r="E134" s="108" t="s">
        <v>1426</v>
      </c>
      <c r="F134" s="107">
        <v>592</v>
      </c>
      <c r="G134" s="107"/>
      <c r="H134" s="109" t="s">
        <v>1427</v>
      </c>
      <c r="I134" s="107"/>
      <c r="J134" s="107"/>
    </row>
    <row r="135" spans="1:10" ht="16">
      <c r="A135" s="106"/>
      <c r="B135" s="107">
        <v>127</v>
      </c>
      <c r="C135" s="107" t="s">
        <v>1428</v>
      </c>
      <c r="D135" s="107" t="s">
        <v>1429</v>
      </c>
      <c r="E135" s="108" t="s">
        <v>1430</v>
      </c>
      <c r="F135" s="107">
        <v>740</v>
      </c>
      <c r="G135" s="107"/>
      <c r="H135" s="109" t="s">
        <v>1431</v>
      </c>
      <c r="I135" s="107"/>
      <c r="J135" s="107"/>
    </row>
    <row r="136" spans="1:10" ht="16">
      <c r="A136" s="106"/>
      <c r="B136" s="107">
        <v>128</v>
      </c>
      <c r="C136" s="107" t="s">
        <v>1428</v>
      </c>
      <c r="D136" s="107" t="s">
        <v>1432</v>
      </c>
      <c r="E136" s="108" t="s">
        <v>1433</v>
      </c>
      <c r="F136" s="107">
        <v>1620</v>
      </c>
      <c r="G136" s="107"/>
      <c r="H136" s="109" t="s">
        <v>1434</v>
      </c>
      <c r="I136" s="107"/>
      <c r="J136" s="107"/>
    </row>
    <row r="137" spans="1:10" ht="16">
      <c r="A137" s="106"/>
      <c r="B137" s="107">
        <v>129</v>
      </c>
      <c r="C137" s="107" t="s">
        <v>1435</v>
      </c>
      <c r="D137" s="107" t="s">
        <v>1436</v>
      </c>
      <c r="E137" s="108" t="s">
        <v>1314</v>
      </c>
      <c r="F137" s="107">
        <v>920</v>
      </c>
      <c r="G137" s="107"/>
      <c r="H137" s="109" t="s">
        <v>1437</v>
      </c>
      <c r="I137" s="107"/>
      <c r="J137" s="107"/>
    </row>
    <row r="138" spans="1:10" ht="16">
      <c r="A138" s="106"/>
      <c r="B138" s="107">
        <v>130</v>
      </c>
      <c r="C138" s="107" t="s">
        <v>1435</v>
      </c>
      <c r="D138" s="107" t="s">
        <v>1438</v>
      </c>
      <c r="E138" s="108" t="s">
        <v>1439</v>
      </c>
      <c r="F138" s="107">
        <v>1100</v>
      </c>
      <c r="G138" s="107"/>
      <c r="H138" s="109" t="s">
        <v>1440</v>
      </c>
      <c r="I138" s="107"/>
      <c r="J138" s="107"/>
    </row>
    <row r="139" spans="1:10" ht="16">
      <c r="A139" s="106"/>
      <c r="B139" s="107">
        <v>131</v>
      </c>
      <c r="C139" s="107" t="s">
        <v>1441</v>
      </c>
      <c r="D139" s="107" t="s">
        <v>1442</v>
      </c>
      <c r="E139" s="108" t="s">
        <v>1443</v>
      </c>
      <c r="F139" s="107">
        <v>680</v>
      </c>
      <c r="G139" s="107"/>
      <c r="H139" s="109" t="s">
        <v>1444</v>
      </c>
      <c r="I139" s="107"/>
      <c r="J139" s="107"/>
    </row>
    <row r="140" spans="1:10" ht="16">
      <c r="A140" s="106"/>
      <c r="B140" s="107">
        <v>132</v>
      </c>
      <c r="C140" s="107" t="s">
        <v>1441</v>
      </c>
      <c r="D140" s="107" t="s">
        <v>1445</v>
      </c>
      <c r="E140" s="108" t="s">
        <v>1446</v>
      </c>
      <c r="F140" s="107">
        <v>700</v>
      </c>
      <c r="G140" s="107"/>
      <c r="H140" s="109" t="s">
        <v>1447</v>
      </c>
      <c r="I140" s="107"/>
      <c r="J140" s="107"/>
    </row>
    <row r="141" spans="1:10" ht="16">
      <c r="A141" s="106"/>
      <c r="B141" s="107">
        <v>133</v>
      </c>
      <c r="C141" s="107" t="s">
        <v>1448</v>
      </c>
      <c r="D141" s="107" t="s">
        <v>1449</v>
      </c>
      <c r="E141" s="108" t="s">
        <v>1450</v>
      </c>
      <c r="F141" s="107">
        <v>640</v>
      </c>
      <c r="G141" s="107"/>
      <c r="H141" s="109" t="s">
        <v>1451</v>
      </c>
      <c r="I141" s="107"/>
      <c r="J141" s="107"/>
    </row>
    <row r="142" spans="1:10" ht="16">
      <c r="A142" s="106"/>
      <c r="B142" s="107">
        <v>134</v>
      </c>
      <c r="C142" s="107" t="s">
        <v>1448</v>
      </c>
      <c r="D142" s="107" t="s">
        <v>1452</v>
      </c>
      <c r="E142" s="108" t="s">
        <v>1453</v>
      </c>
      <c r="F142" s="107">
        <v>340</v>
      </c>
      <c r="G142" s="107"/>
      <c r="H142" s="109" t="s">
        <v>1454</v>
      </c>
      <c r="I142" s="107"/>
      <c r="J142" s="107"/>
    </row>
    <row r="143" spans="1:10" ht="16">
      <c r="A143" s="106"/>
      <c r="B143" s="107">
        <v>135</v>
      </c>
      <c r="C143" s="107" t="s">
        <v>1455</v>
      </c>
      <c r="D143" s="107" t="s">
        <v>1456</v>
      </c>
      <c r="E143" s="108" t="s">
        <v>1142</v>
      </c>
      <c r="F143" s="107">
        <v>742</v>
      </c>
      <c r="G143" s="107"/>
      <c r="H143" s="109" t="s">
        <v>1457</v>
      </c>
      <c r="I143" s="107"/>
      <c r="J143" s="107"/>
    </row>
    <row r="144" spans="1:10" ht="16">
      <c r="A144" s="106"/>
      <c r="B144" s="107">
        <v>136</v>
      </c>
      <c r="C144" s="107" t="s">
        <v>1455</v>
      </c>
      <c r="D144" s="107" t="s">
        <v>1458</v>
      </c>
      <c r="E144" s="108" t="s">
        <v>1459</v>
      </c>
      <c r="F144" s="107">
        <v>793</v>
      </c>
      <c r="G144" s="107"/>
      <c r="H144" s="109" t="s">
        <v>1460</v>
      </c>
      <c r="I144" s="107"/>
      <c r="J144" s="107"/>
    </row>
    <row r="145" spans="1:10" ht="16">
      <c r="A145" s="106"/>
      <c r="B145" s="107">
        <v>137</v>
      </c>
      <c r="C145" s="107" t="s">
        <v>1461</v>
      </c>
      <c r="D145" s="107" t="s">
        <v>1462</v>
      </c>
      <c r="E145" s="108" t="s">
        <v>1463</v>
      </c>
      <c r="F145" s="107">
        <v>0</v>
      </c>
      <c r="G145" s="107">
        <v>0</v>
      </c>
      <c r="H145" s="109" t="s">
        <v>1464</v>
      </c>
      <c r="I145" s="107"/>
      <c r="J145" s="107"/>
    </row>
    <row r="146" spans="1:10" ht="16">
      <c r="A146" s="106"/>
      <c r="B146" s="107">
        <v>138</v>
      </c>
      <c r="C146" s="107" t="s">
        <v>1461</v>
      </c>
      <c r="D146" s="107" t="s">
        <v>1465</v>
      </c>
      <c r="E146" s="108" t="s">
        <v>1466</v>
      </c>
      <c r="F146" s="107">
        <v>1144</v>
      </c>
      <c r="G146" s="107"/>
      <c r="H146" s="109" t="s">
        <v>1467</v>
      </c>
      <c r="I146" s="107"/>
      <c r="J146" s="107"/>
    </row>
    <row r="147" spans="1:10" ht="16">
      <c r="A147" s="106"/>
      <c r="B147" s="107">
        <v>139</v>
      </c>
      <c r="C147" s="107" t="s">
        <v>1468</v>
      </c>
      <c r="D147" s="107" t="s">
        <v>1469</v>
      </c>
      <c r="E147" s="108" t="s">
        <v>1470</v>
      </c>
      <c r="F147" s="107">
        <v>940</v>
      </c>
      <c r="G147" s="107"/>
      <c r="H147" s="109" t="s">
        <v>1471</v>
      </c>
      <c r="I147" s="107"/>
      <c r="J147" s="107"/>
    </row>
    <row r="148" spans="1:10" ht="16">
      <c r="A148" s="106"/>
      <c r="B148" s="107">
        <v>140</v>
      </c>
      <c r="C148" s="107" t="s">
        <v>1468</v>
      </c>
      <c r="D148" s="107" t="s">
        <v>1472</v>
      </c>
      <c r="E148" s="108" t="s">
        <v>1473</v>
      </c>
      <c r="F148" s="107">
        <v>662</v>
      </c>
      <c r="G148" s="107"/>
      <c r="H148" s="109" t="s">
        <v>1474</v>
      </c>
      <c r="I148" s="107"/>
      <c r="J148" s="107"/>
    </row>
    <row r="149" spans="1:10" ht="16">
      <c r="A149" s="106"/>
      <c r="B149" s="107">
        <v>141</v>
      </c>
      <c r="C149" s="107" t="s">
        <v>1475</v>
      </c>
      <c r="D149" s="107" t="s">
        <v>1476</v>
      </c>
      <c r="E149" s="108" t="s">
        <v>1142</v>
      </c>
      <c r="F149" s="107">
        <v>742</v>
      </c>
      <c r="G149" s="107"/>
      <c r="H149" s="109" t="s">
        <v>1477</v>
      </c>
      <c r="I149" s="107"/>
      <c r="J149" s="107"/>
    </row>
    <row r="150" spans="1:10" ht="16">
      <c r="A150" s="106"/>
      <c r="B150" s="107">
        <v>142</v>
      </c>
      <c r="C150" s="107" t="s">
        <v>1475</v>
      </c>
      <c r="D150" s="107" t="s">
        <v>1478</v>
      </c>
      <c r="E150" s="108" t="s">
        <v>1479</v>
      </c>
      <c r="F150" s="107">
        <v>740</v>
      </c>
      <c r="G150" s="107"/>
      <c r="H150" s="109" t="s">
        <v>1480</v>
      </c>
      <c r="I150" s="107"/>
      <c r="J150" s="107"/>
    </row>
    <row r="151" spans="1:10" ht="16">
      <c r="A151" s="106"/>
      <c r="B151" s="107">
        <v>143</v>
      </c>
      <c r="C151" s="107" t="s">
        <v>1481</v>
      </c>
      <c r="D151" s="107" t="s">
        <v>1482</v>
      </c>
      <c r="E151" s="108" t="s">
        <v>1142</v>
      </c>
      <c r="F151" s="107">
        <v>742</v>
      </c>
      <c r="G151" s="107"/>
      <c r="H151" s="109" t="s">
        <v>1483</v>
      </c>
      <c r="I151" s="107"/>
      <c r="J151" s="107"/>
    </row>
    <row r="152" spans="1:10" ht="16">
      <c r="A152" s="106"/>
      <c r="B152" s="107">
        <v>144</v>
      </c>
      <c r="C152" s="107" t="s">
        <v>1481</v>
      </c>
      <c r="D152" s="107" t="s">
        <v>1484</v>
      </c>
      <c r="E152" s="108" t="s">
        <v>1479</v>
      </c>
      <c r="F152" s="107">
        <v>740</v>
      </c>
      <c r="G152" s="107"/>
      <c r="H152" s="109" t="s">
        <v>1485</v>
      </c>
      <c r="I152" s="107"/>
      <c r="J152" s="107"/>
    </row>
    <row r="153" spans="1:10" ht="16">
      <c r="A153" s="106"/>
      <c r="B153" s="107">
        <v>145</v>
      </c>
      <c r="C153" s="107" t="s">
        <v>1486</v>
      </c>
      <c r="D153" s="107" t="s">
        <v>1487</v>
      </c>
      <c r="E153" s="108" t="s">
        <v>1488</v>
      </c>
      <c r="F153" s="107">
        <v>492</v>
      </c>
      <c r="G153" s="107"/>
      <c r="H153" s="109" t="s">
        <v>1489</v>
      </c>
      <c r="I153" s="107"/>
      <c r="J153" s="107"/>
    </row>
    <row r="154" spans="1:10" ht="16">
      <c r="A154" s="106"/>
      <c r="B154" s="107">
        <v>146</v>
      </c>
      <c r="C154" s="107" t="s">
        <v>1486</v>
      </c>
      <c r="D154" s="107" t="s">
        <v>1490</v>
      </c>
      <c r="E154" s="108" t="s">
        <v>1491</v>
      </c>
      <c r="F154" s="107">
        <v>744</v>
      </c>
      <c r="G154" s="107"/>
      <c r="H154" s="109" t="s">
        <v>1492</v>
      </c>
      <c r="I154" s="107"/>
      <c r="J154" s="107"/>
    </row>
    <row r="155" spans="1:10" ht="16">
      <c r="A155" s="106"/>
      <c r="B155" s="107">
        <v>147</v>
      </c>
      <c r="C155" s="107" t="s">
        <v>1493</v>
      </c>
      <c r="D155" s="107" t="s">
        <v>1494</v>
      </c>
      <c r="E155" s="108" t="s">
        <v>1495</v>
      </c>
      <c r="F155" s="107">
        <v>572</v>
      </c>
      <c r="G155" s="107"/>
      <c r="H155" s="109" t="s">
        <v>1496</v>
      </c>
      <c r="I155" s="107"/>
      <c r="J155" s="107"/>
    </row>
    <row r="156" spans="1:10" ht="16">
      <c r="A156" s="106"/>
      <c r="B156" s="107">
        <v>148</v>
      </c>
      <c r="C156" s="107" t="s">
        <v>1493</v>
      </c>
      <c r="D156" s="107" t="s">
        <v>1497</v>
      </c>
      <c r="E156" s="108" t="s">
        <v>1498</v>
      </c>
      <c r="F156" s="107">
        <v>600</v>
      </c>
      <c r="G156" s="107"/>
      <c r="H156" s="109" t="s">
        <v>1499</v>
      </c>
      <c r="I156" s="107"/>
      <c r="J156" s="107"/>
    </row>
    <row r="157" spans="1:10" ht="16">
      <c r="A157" s="106"/>
      <c r="B157" s="107">
        <v>149</v>
      </c>
      <c r="C157" s="107" t="s">
        <v>1500</v>
      </c>
      <c r="D157" s="107" t="s">
        <v>1501</v>
      </c>
      <c r="E157" s="108" t="s">
        <v>1502</v>
      </c>
      <c r="F157" s="107">
        <v>0</v>
      </c>
      <c r="G157" s="107">
        <v>256</v>
      </c>
      <c r="H157" s="109" t="s">
        <v>1503</v>
      </c>
      <c r="I157" s="107"/>
      <c r="J157" s="107"/>
    </row>
    <row r="158" spans="1:10" ht="16">
      <c r="A158" s="106"/>
      <c r="B158" s="107">
        <v>150</v>
      </c>
      <c r="C158" s="107" t="s">
        <v>1500</v>
      </c>
      <c r="D158" s="107" t="s">
        <v>1504</v>
      </c>
      <c r="E158" s="108" t="s">
        <v>1505</v>
      </c>
      <c r="F158" s="107">
        <v>680</v>
      </c>
      <c r="G158" s="107"/>
      <c r="H158" s="109" t="s">
        <v>1506</v>
      </c>
      <c r="I158" s="107"/>
      <c r="J158" s="107"/>
    </row>
    <row r="159" spans="1:10" ht="16">
      <c r="A159" s="106"/>
      <c r="B159" s="107">
        <v>151</v>
      </c>
      <c r="C159" s="107" t="s">
        <v>1507</v>
      </c>
      <c r="D159" s="107" t="s">
        <v>1508</v>
      </c>
      <c r="E159" s="108" t="s">
        <v>1187</v>
      </c>
      <c r="F159" s="107">
        <v>970</v>
      </c>
      <c r="G159" s="107"/>
      <c r="H159" s="109" t="s">
        <v>1509</v>
      </c>
      <c r="I159" s="107"/>
      <c r="J159" s="107"/>
    </row>
    <row r="160" spans="1:10" ht="16">
      <c r="A160" s="106"/>
      <c r="B160" s="107">
        <v>152</v>
      </c>
      <c r="C160" s="107" t="s">
        <v>1507</v>
      </c>
      <c r="D160" s="107" t="s">
        <v>1510</v>
      </c>
      <c r="E160" s="108" t="s">
        <v>1511</v>
      </c>
      <c r="F160" s="107">
        <v>642</v>
      </c>
      <c r="G160" s="107"/>
      <c r="H160" s="109" t="s">
        <v>1512</v>
      </c>
      <c r="I160" s="107"/>
      <c r="J160" s="107"/>
    </row>
    <row r="161" spans="1:10" ht="16">
      <c r="A161" s="106"/>
      <c r="B161" s="107">
        <v>153</v>
      </c>
      <c r="C161" s="107" t="s">
        <v>1513</v>
      </c>
      <c r="D161" s="107" t="s">
        <v>1514</v>
      </c>
      <c r="E161" s="108" t="s">
        <v>1208</v>
      </c>
      <c r="F161" s="107">
        <v>604</v>
      </c>
      <c r="G161" s="107"/>
      <c r="H161" s="109" t="s">
        <v>1515</v>
      </c>
      <c r="I161" s="107"/>
      <c r="J161" s="107"/>
    </row>
    <row r="162" spans="1:10" ht="16">
      <c r="A162" s="106"/>
      <c r="B162" s="107">
        <v>154</v>
      </c>
      <c r="C162" s="107" t="s">
        <v>1513</v>
      </c>
      <c r="D162" s="107" t="s">
        <v>1516</v>
      </c>
      <c r="E162" s="108" t="s">
        <v>1517</v>
      </c>
      <c r="F162" s="107">
        <v>0</v>
      </c>
      <c r="G162" s="107">
        <v>100</v>
      </c>
      <c r="H162" s="109" t="s">
        <v>1518</v>
      </c>
      <c r="I162" s="107"/>
      <c r="J162" s="107"/>
    </row>
    <row r="163" spans="1:10" ht="16">
      <c r="A163" s="106"/>
      <c r="B163" s="107">
        <v>155</v>
      </c>
      <c r="C163" s="107" t="s">
        <v>1519</v>
      </c>
      <c r="D163" s="107" t="s">
        <v>1520</v>
      </c>
      <c r="E163" s="108" t="s">
        <v>1488</v>
      </c>
      <c r="F163" s="107">
        <v>492</v>
      </c>
      <c r="G163" s="107"/>
      <c r="H163" s="109" t="s">
        <v>1521</v>
      </c>
      <c r="I163" s="107"/>
      <c r="J163" s="107"/>
    </row>
    <row r="164" spans="1:10" ht="16">
      <c r="A164" s="106"/>
      <c r="B164" s="107">
        <v>156</v>
      </c>
      <c r="C164" s="107" t="s">
        <v>1519</v>
      </c>
      <c r="D164" s="107" t="s">
        <v>1522</v>
      </c>
      <c r="E164" s="108" t="s">
        <v>1491</v>
      </c>
      <c r="F164" s="107">
        <v>744</v>
      </c>
      <c r="G164" s="107"/>
      <c r="H164" s="109" t="s">
        <v>1523</v>
      </c>
      <c r="I164" s="107"/>
      <c r="J164" s="107"/>
    </row>
    <row r="165" spans="1:10" ht="16">
      <c r="A165" s="106"/>
      <c r="B165" s="107">
        <v>157</v>
      </c>
      <c r="C165" s="107" t="s">
        <v>1524</v>
      </c>
      <c r="D165" s="107" t="s">
        <v>1525</v>
      </c>
      <c r="E165" s="108" t="s">
        <v>1526</v>
      </c>
      <c r="F165" s="107">
        <v>500</v>
      </c>
      <c r="G165" s="107"/>
      <c r="H165" s="109" t="s">
        <v>1527</v>
      </c>
      <c r="I165" s="107"/>
      <c r="J165" s="107"/>
    </row>
    <row r="166" spans="1:10" ht="16">
      <c r="A166" s="106"/>
      <c r="B166" s="107">
        <v>158</v>
      </c>
      <c r="C166" s="107" t="s">
        <v>1524</v>
      </c>
      <c r="D166" s="107" t="s">
        <v>1528</v>
      </c>
      <c r="E166" s="108" t="s">
        <v>1529</v>
      </c>
      <c r="F166" s="107">
        <v>560</v>
      </c>
      <c r="G166" s="107"/>
      <c r="H166" s="109" t="s">
        <v>1530</v>
      </c>
      <c r="I166" s="107"/>
      <c r="J166" s="107"/>
    </row>
    <row r="167" spans="1:10" ht="16">
      <c r="A167" s="106"/>
      <c r="B167" s="107">
        <v>159</v>
      </c>
      <c r="C167" s="107" t="s">
        <v>1531</v>
      </c>
      <c r="D167" s="107" t="s">
        <v>1532</v>
      </c>
      <c r="E167" s="108" t="s">
        <v>1232</v>
      </c>
      <c r="F167" s="107">
        <v>620</v>
      </c>
      <c r="G167" s="107"/>
      <c r="H167" s="109" t="s">
        <v>1533</v>
      </c>
      <c r="I167" s="107"/>
      <c r="J167" s="107"/>
    </row>
    <row r="168" spans="1:10" ht="16">
      <c r="A168" s="106"/>
      <c r="B168" s="107">
        <v>160</v>
      </c>
      <c r="C168" s="107" t="s">
        <v>1531</v>
      </c>
      <c r="D168" s="107" t="s">
        <v>1534</v>
      </c>
      <c r="E168" s="108" t="s">
        <v>1535</v>
      </c>
      <c r="F168" s="107">
        <v>550</v>
      </c>
      <c r="G168" s="107"/>
      <c r="H168" s="109" t="s">
        <v>1536</v>
      </c>
      <c r="I168" s="107"/>
      <c r="J168" s="107"/>
    </row>
    <row r="169" spans="1:10" ht="16">
      <c r="A169" s="106"/>
      <c r="B169" s="107">
        <v>161</v>
      </c>
      <c r="C169" s="107" t="s">
        <v>1537</v>
      </c>
      <c r="D169" s="107" t="s">
        <v>1538</v>
      </c>
      <c r="E169" s="108" t="s">
        <v>1539</v>
      </c>
      <c r="F169" s="107">
        <v>1700</v>
      </c>
      <c r="G169" s="107"/>
      <c r="H169" s="109" t="s">
        <v>1540</v>
      </c>
      <c r="I169" s="107"/>
      <c r="J169" s="107"/>
    </row>
    <row r="170" spans="1:10" ht="16">
      <c r="A170" s="106"/>
      <c r="B170" s="107">
        <v>162</v>
      </c>
      <c r="C170" s="107" t="s">
        <v>1537</v>
      </c>
      <c r="D170" s="107" t="s">
        <v>1541</v>
      </c>
      <c r="E170" s="108" t="s">
        <v>1183</v>
      </c>
      <c r="F170" s="107">
        <v>1260</v>
      </c>
      <c r="G170" s="107"/>
      <c r="H170" s="109" t="s">
        <v>1542</v>
      </c>
      <c r="I170" s="107"/>
      <c r="J170" s="107"/>
    </row>
    <row r="171" spans="1:10" ht="16">
      <c r="A171" s="106"/>
      <c r="B171" s="107">
        <v>163</v>
      </c>
      <c r="C171" s="107" t="s">
        <v>1543</v>
      </c>
      <c r="D171" s="107" t="s">
        <v>1544</v>
      </c>
      <c r="E171" s="108" t="s">
        <v>1142</v>
      </c>
      <c r="F171" s="107">
        <v>742</v>
      </c>
      <c r="G171" s="107"/>
      <c r="H171" s="109" t="s">
        <v>1545</v>
      </c>
      <c r="I171" s="107"/>
      <c r="J171" s="107"/>
    </row>
    <row r="172" spans="1:10" ht="16">
      <c r="A172" s="106"/>
      <c r="B172" s="107">
        <v>164</v>
      </c>
      <c r="C172" s="107" t="s">
        <v>1543</v>
      </c>
      <c r="D172" s="107" t="s">
        <v>1546</v>
      </c>
      <c r="E172" s="108" t="s">
        <v>1248</v>
      </c>
      <c r="F172" s="107">
        <v>0</v>
      </c>
      <c r="G172" s="107">
        <v>280</v>
      </c>
      <c r="H172" s="109" t="s">
        <v>1547</v>
      </c>
      <c r="I172" s="107"/>
      <c r="J172" s="107"/>
    </row>
    <row r="173" spans="1:10" ht="16">
      <c r="A173" s="106"/>
      <c r="B173" s="107">
        <v>165</v>
      </c>
      <c r="C173" s="107" t="s">
        <v>1548</v>
      </c>
      <c r="D173" s="107" t="s">
        <v>1549</v>
      </c>
      <c r="E173" s="108" t="s">
        <v>1290</v>
      </c>
      <c r="F173" s="107">
        <v>0</v>
      </c>
      <c r="G173" s="107">
        <v>640</v>
      </c>
      <c r="H173" s="109" t="s">
        <v>1550</v>
      </c>
      <c r="I173" s="107"/>
      <c r="J173" s="107"/>
    </row>
    <row r="174" spans="1:10" ht="16">
      <c r="A174" s="106"/>
      <c r="B174" s="107">
        <v>166</v>
      </c>
      <c r="C174" s="107" t="s">
        <v>1548</v>
      </c>
      <c r="D174" s="107" t="s">
        <v>1551</v>
      </c>
      <c r="E174" s="108" t="s">
        <v>1552</v>
      </c>
      <c r="F174" s="107">
        <v>1190</v>
      </c>
      <c r="G174" s="107"/>
      <c r="H174" s="109" t="s">
        <v>1553</v>
      </c>
      <c r="I174" s="107"/>
      <c r="J174" s="107"/>
    </row>
    <row r="175" spans="1:10" ht="16">
      <c r="A175" s="106"/>
      <c r="B175" s="107">
        <v>167</v>
      </c>
      <c r="C175" s="107" t="s">
        <v>1554</v>
      </c>
      <c r="D175" s="107" t="s">
        <v>1555</v>
      </c>
      <c r="E175" s="108" t="s">
        <v>1208</v>
      </c>
      <c r="F175" s="107">
        <v>604</v>
      </c>
      <c r="G175" s="107"/>
      <c r="H175" s="109" t="s">
        <v>1556</v>
      </c>
      <c r="I175" s="107"/>
      <c r="J175" s="107"/>
    </row>
    <row r="176" spans="1:10" ht="16">
      <c r="A176" s="106"/>
      <c r="B176" s="107">
        <v>168</v>
      </c>
      <c r="C176" s="107" t="s">
        <v>1554</v>
      </c>
      <c r="D176" s="107" t="s">
        <v>1557</v>
      </c>
      <c r="E176" s="108" t="s">
        <v>1211</v>
      </c>
      <c r="F176" s="107">
        <v>604</v>
      </c>
      <c r="G176" s="107"/>
      <c r="H176" s="109" t="s">
        <v>1558</v>
      </c>
      <c r="I176" s="107"/>
      <c r="J176" s="107"/>
    </row>
    <row r="177" spans="1:10" ht="16">
      <c r="A177" s="106"/>
      <c r="B177" s="107">
        <v>169</v>
      </c>
      <c r="C177" s="107" t="s">
        <v>1500</v>
      </c>
      <c r="D177" s="107" t="s">
        <v>1559</v>
      </c>
      <c r="E177" s="108" t="s">
        <v>1560</v>
      </c>
      <c r="F177" s="107">
        <v>540</v>
      </c>
      <c r="G177" s="107"/>
      <c r="H177" s="109" t="s">
        <v>1561</v>
      </c>
      <c r="I177" s="107"/>
      <c r="J177" s="107"/>
    </row>
    <row r="178" spans="1:10" ht="16">
      <c r="A178" s="106"/>
      <c r="B178" s="107">
        <v>170</v>
      </c>
      <c r="C178" s="107" t="s">
        <v>1562</v>
      </c>
      <c r="D178" s="107" t="s">
        <v>1563</v>
      </c>
      <c r="E178" s="108" t="s">
        <v>1564</v>
      </c>
      <c r="F178" s="107">
        <v>500</v>
      </c>
      <c r="G178" s="107"/>
      <c r="H178" s="109" t="s">
        <v>1565</v>
      </c>
      <c r="I178" s="107"/>
      <c r="J178" s="107"/>
    </row>
    <row r="179" spans="1:10" ht="16">
      <c r="A179" s="106"/>
      <c r="B179" s="107">
        <v>171</v>
      </c>
      <c r="C179" s="107" t="s">
        <v>1562</v>
      </c>
      <c r="D179" s="107" t="s">
        <v>1566</v>
      </c>
      <c r="E179" s="108" t="s">
        <v>1529</v>
      </c>
      <c r="F179" s="107">
        <v>560</v>
      </c>
      <c r="G179" s="107"/>
      <c r="H179" s="109" t="s">
        <v>1567</v>
      </c>
      <c r="I179" s="107"/>
      <c r="J179" s="107"/>
    </row>
    <row r="180" spans="1:10" ht="16">
      <c r="A180" s="106"/>
      <c r="B180" s="107">
        <v>172</v>
      </c>
      <c r="C180" s="110" t="s">
        <v>1568</v>
      </c>
      <c r="D180" s="107" t="s">
        <v>1569</v>
      </c>
      <c r="E180" s="108" t="s">
        <v>1570</v>
      </c>
      <c r="F180" s="107">
        <v>943</v>
      </c>
      <c r="G180" s="107"/>
      <c r="H180" s="109" t="s">
        <v>1571</v>
      </c>
      <c r="I180" s="107"/>
      <c r="J180" s="107"/>
    </row>
    <row r="181" spans="1:10" ht="16">
      <c r="A181" s="106"/>
      <c r="B181" s="107">
        <v>173</v>
      </c>
      <c r="C181" s="110" t="s">
        <v>1568</v>
      </c>
      <c r="D181" s="107" t="s">
        <v>1572</v>
      </c>
      <c r="E181" s="108" t="s">
        <v>1479</v>
      </c>
      <c r="F181" s="107">
        <v>740</v>
      </c>
      <c r="G181" s="107"/>
      <c r="H181" s="109" t="s">
        <v>1573</v>
      </c>
      <c r="I181" s="107"/>
      <c r="J181" s="107"/>
    </row>
    <row r="182" spans="1:10" ht="16">
      <c r="A182" s="106"/>
      <c r="B182" s="107">
        <v>174</v>
      </c>
      <c r="C182" s="107" t="s">
        <v>1281</v>
      </c>
      <c r="D182" s="107" t="s">
        <v>1574</v>
      </c>
      <c r="E182" s="108" t="s">
        <v>1575</v>
      </c>
      <c r="F182" s="107">
        <v>592</v>
      </c>
      <c r="G182" s="107"/>
      <c r="H182" s="109" t="s">
        <v>1576</v>
      </c>
      <c r="I182" s="107"/>
      <c r="J182" s="107"/>
    </row>
    <row r="183" spans="1:10" ht="16">
      <c r="A183" s="106"/>
      <c r="B183" s="107">
        <v>175</v>
      </c>
      <c r="C183" s="107" t="s">
        <v>1577</v>
      </c>
      <c r="D183" s="107" t="s">
        <v>1578</v>
      </c>
      <c r="E183" s="108" t="s">
        <v>1232</v>
      </c>
      <c r="F183" s="107">
        <v>590</v>
      </c>
      <c r="G183" s="107"/>
      <c r="H183" s="109" t="s">
        <v>1579</v>
      </c>
      <c r="I183" s="107"/>
      <c r="J183" s="107"/>
    </row>
    <row r="184" spans="1:10" ht="16">
      <c r="A184" s="106"/>
      <c r="B184" s="107">
        <v>176</v>
      </c>
      <c r="C184" s="107" t="s">
        <v>1577</v>
      </c>
      <c r="D184" s="107" t="s">
        <v>1580</v>
      </c>
      <c r="E184" s="108" t="s">
        <v>1581</v>
      </c>
      <c r="F184" s="107">
        <v>940</v>
      </c>
      <c r="G184" s="107"/>
      <c r="H184" s="109" t="s">
        <v>1582</v>
      </c>
      <c r="I184" s="107"/>
      <c r="J184" s="107"/>
    </row>
    <row r="185" spans="1:10" ht="16">
      <c r="A185" s="106"/>
      <c r="B185" s="107">
        <v>177</v>
      </c>
      <c r="C185" s="107" t="s">
        <v>1583</v>
      </c>
      <c r="D185" s="107" t="s">
        <v>1584</v>
      </c>
      <c r="E185" s="108" t="s">
        <v>1585</v>
      </c>
      <c r="F185" s="107">
        <v>642</v>
      </c>
      <c r="G185" s="107"/>
      <c r="H185" s="109" t="s">
        <v>1586</v>
      </c>
      <c r="I185" s="107"/>
      <c r="J185" s="107"/>
    </row>
    <row r="186" spans="1:10" ht="16">
      <c r="A186" s="106"/>
      <c r="B186" s="107">
        <v>178</v>
      </c>
      <c r="C186" s="107" t="s">
        <v>1583</v>
      </c>
      <c r="D186" s="107" t="s">
        <v>1587</v>
      </c>
      <c r="E186" s="108" t="s">
        <v>1588</v>
      </c>
      <c r="F186" s="107">
        <v>903</v>
      </c>
      <c r="G186" s="107"/>
      <c r="H186" s="109" t="s">
        <v>1589</v>
      </c>
      <c r="I186" s="107"/>
      <c r="J186" s="107"/>
    </row>
    <row r="187" spans="1:10" ht="16">
      <c r="A187" s="106"/>
      <c r="B187" s="107">
        <v>179</v>
      </c>
      <c r="C187" s="107" t="s">
        <v>1590</v>
      </c>
      <c r="D187" s="107" t="s">
        <v>1591</v>
      </c>
      <c r="E187" s="108" t="s">
        <v>1142</v>
      </c>
      <c r="F187" s="107">
        <v>742</v>
      </c>
      <c r="G187" s="107"/>
      <c r="H187" s="109" t="s">
        <v>1592</v>
      </c>
      <c r="I187" s="107"/>
      <c r="J187" s="107"/>
    </row>
    <row r="188" spans="1:10" ht="16">
      <c r="A188" s="106"/>
      <c r="B188" s="107">
        <v>180</v>
      </c>
      <c r="C188" s="107" t="s">
        <v>1590</v>
      </c>
      <c r="D188" s="107" t="s">
        <v>1593</v>
      </c>
      <c r="E188" s="108" t="s">
        <v>1248</v>
      </c>
      <c r="F188" s="107">
        <v>1040</v>
      </c>
      <c r="G188" s="107"/>
      <c r="H188" s="109" t="s">
        <v>1594</v>
      </c>
      <c r="I188" s="107"/>
      <c r="J188" s="107"/>
    </row>
    <row r="189" spans="1:10" ht="16">
      <c r="A189" s="106"/>
      <c r="B189" s="107">
        <v>181</v>
      </c>
      <c r="C189" s="107" t="s">
        <v>1595</v>
      </c>
      <c r="D189" s="107" t="s">
        <v>1596</v>
      </c>
      <c r="E189" s="108" t="s">
        <v>1597</v>
      </c>
      <c r="F189" s="107">
        <v>0</v>
      </c>
      <c r="G189" s="107">
        <v>475</v>
      </c>
      <c r="H189" s="109" t="s">
        <v>1598</v>
      </c>
      <c r="I189" s="107"/>
      <c r="J189" s="107"/>
    </row>
    <row r="190" spans="1:10" ht="16">
      <c r="A190" s="106"/>
      <c r="B190" s="107">
        <v>182</v>
      </c>
      <c r="C190" s="107" t="s">
        <v>1595</v>
      </c>
      <c r="D190" s="107" t="s">
        <v>1599</v>
      </c>
      <c r="E190" s="108" t="s">
        <v>1600</v>
      </c>
      <c r="F190" s="107">
        <v>2120</v>
      </c>
      <c r="G190" s="107"/>
      <c r="H190" s="109" t="s">
        <v>1601</v>
      </c>
      <c r="I190" s="107"/>
      <c r="J190" s="107"/>
    </row>
    <row r="191" spans="1:10" ht="16">
      <c r="A191" s="106"/>
      <c r="B191" s="107">
        <v>183</v>
      </c>
      <c r="C191" s="107" t="s">
        <v>1602</v>
      </c>
      <c r="D191" s="107" t="s">
        <v>1603</v>
      </c>
      <c r="E191" s="108" t="s">
        <v>1604</v>
      </c>
      <c r="F191" s="107">
        <v>783</v>
      </c>
      <c r="G191" s="107"/>
      <c r="H191" s="109" t="s">
        <v>1605</v>
      </c>
      <c r="I191" s="107"/>
      <c r="J191" s="107"/>
    </row>
    <row r="192" spans="1:10" ht="16">
      <c r="A192" s="106"/>
      <c r="B192" s="107">
        <v>184</v>
      </c>
      <c r="C192" s="107" t="s">
        <v>1602</v>
      </c>
      <c r="D192" s="107" t="s">
        <v>1606</v>
      </c>
      <c r="E192" s="108" t="s">
        <v>1607</v>
      </c>
      <c r="F192" s="107">
        <v>0</v>
      </c>
      <c r="G192" s="107">
        <v>325</v>
      </c>
      <c r="H192" s="109" t="s">
        <v>1608</v>
      </c>
      <c r="I192" s="107"/>
      <c r="J192" s="107"/>
    </row>
    <row r="193" spans="1:10" ht="16">
      <c r="A193" s="106"/>
      <c r="B193" s="107">
        <v>185</v>
      </c>
      <c r="C193" s="107" t="s">
        <v>1609</v>
      </c>
      <c r="D193" s="107" t="s">
        <v>1610</v>
      </c>
      <c r="E193" s="108" t="s">
        <v>1611</v>
      </c>
      <c r="F193" s="107">
        <v>742</v>
      </c>
      <c r="G193" s="107"/>
      <c r="H193" s="109" t="s">
        <v>1612</v>
      </c>
      <c r="I193" s="107"/>
      <c r="J193" s="107"/>
    </row>
    <row r="194" spans="1:10" ht="16">
      <c r="A194" s="106"/>
      <c r="B194" s="107">
        <v>186</v>
      </c>
      <c r="C194" s="107" t="s">
        <v>1609</v>
      </c>
      <c r="D194" s="107" t="s">
        <v>1613</v>
      </c>
      <c r="E194" s="108" t="s">
        <v>1614</v>
      </c>
      <c r="F194" s="107">
        <v>740</v>
      </c>
      <c r="G194" s="107"/>
      <c r="H194" s="109" t="s">
        <v>1615</v>
      </c>
      <c r="I194" s="107"/>
      <c r="J194" s="107"/>
    </row>
    <row r="195" spans="1:10" ht="16">
      <c r="A195" s="106"/>
      <c r="B195" s="107">
        <v>187</v>
      </c>
      <c r="C195" s="107" t="s">
        <v>1616</v>
      </c>
      <c r="D195" s="107" t="s">
        <v>1617</v>
      </c>
      <c r="E195" s="108" t="s">
        <v>1618</v>
      </c>
      <c r="F195" s="107">
        <v>742</v>
      </c>
      <c r="G195" s="107"/>
      <c r="H195" s="109" t="s">
        <v>1619</v>
      </c>
      <c r="I195" s="107"/>
      <c r="J195" s="107"/>
    </row>
    <row r="196" spans="1:10" ht="16">
      <c r="A196" s="106"/>
      <c r="B196" s="107">
        <v>188</v>
      </c>
      <c r="C196" s="107" t="s">
        <v>1620</v>
      </c>
      <c r="D196" s="107" t="s">
        <v>1617</v>
      </c>
      <c r="E196" s="108" t="s">
        <v>1618</v>
      </c>
      <c r="F196" s="107">
        <v>742</v>
      </c>
      <c r="G196" s="107"/>
      <c r="H196" s="109" t="s">
        <v>1621</v>
      </c>
      <c r="I196" s="107"/>
      <c r="J196" s="107"/>
    </row>
    <row r="197" spans="1:10" ht="16">
      <c r="A197" s="106"/>
      <c r="B197" s="107">
        <v>189</v>
      </c>
      <c r="C197" s="107" t="s">
        <v>1616</v>
      </c>
      <c r="D197" s="107" t="s">
        <v>1622</v>
      </c>
      <c r="E197" s="108" t="s">
        <v>1623</v>
      </c>
      <c r="F197" s="107">
        <v>1140</v>
      </c>
      <c r="G197" s="107"/>
      <c r="H197" s="109" t="s">
        <v>1624</v>
      </c>
      <c r="I197" s="107"/>
      <c r="J197" s="107"/>
    </row>
    <row r="198" spans="1:10" ht="16">
      <c r="A198" s="106"/>
      <c r="B198" s="107">
        <v>190</v>
      </c>
      <c r="C198" s="107" t="s">
        <v>1620</v>
      </c>
      <c r="D198" s="107" t="s">
        <v>1625</v>
      </c>
      <c r="E198" s="108" t="s">
        <v>1626</v>
      </c>
      <c r="F198" s="107">
        <v>1140</v>
      </c>
      <c r="G198" s="107"/>
      <c r="H198" s="109" t="s">
        <v>1627</v>
      </c>
      <c r="I198" s="107"/>
      <c r="J198" s="107"/>
    </row>
    <row r="199" spans="1:10" ht="16">
      <c r="A199" s="106"/>
      <c r="B199" s="107">
        <v>191</v>
      </c>
      <c r="C199" s="107" t="s">
        <v>1628</v>
      </c>
      <c r="D199" s="107" t="s">
        <v>1629</v>
      </c>
      <c r="E199" s="108" t="s">
        <v>1630</v>
      </c>
      <c r="F199" s="107">
        <v>742</v>
      </c>
      <c r="G199" s="107"/>
      <c r="H199" s="109" t="s">
        <v>1631</v>
      </c>
      <c r="I199" s="107"/>
      <c r="J199" s="107"/>
    </row>
    <row r="200" spans="1:10" ht="16">
      <c r="A200" s="106"/>
      <c r="B200" s="107">
        <v>192</v>
      </c>
      <c r="C200" s="107" t="s">
        <v>1632</v>
      </c>
      <c r="D200" s="107" t="s">
        <v>1629</v>
      </c>
      <c r="E200" s="108" t="s">
        <v>1630</v>
      </c>
      <c r="F200" s="107">
        <v>742</v>
      </c>
      <c r="G200" s="107"/>
      <c r="H200" s="109" t="s">
        <v>1633</v>
      </c>
      <c r="I200" s="107"/>
      <c r="J200" s="107"/>
    </row>
    <row r="201" spans="1:10" ht="16">
      <c r="A201" s="106"/>
      <c r="B201" s="107">
        <v>193</v>
      </c>
      <c r="C201" s="107" t="s">
        <v>1628</v>
      </c>
      <c r="D201" s="107" t="s">
        <v>1634</v>
      </c>
      <c r="E201" s="108" t="s">
        <v>1635</v>
      </c>
      <c r="F201" s="107">
        <v>0</v>
      </c>
      <c r="G201" s="107">
        <v>504</v>
      </c>
      <c r="H201" s="109" t="s">
        <v>1636</v>
      </c>
      <c r="I201" s="107"/>
      <c r="J201" s="107"/>
    </row>
    <row r="202" spans="1:10" ht="16">
      <c r="A202" s="106"/>
      <c r="B202" s="107">
        <v>194</v>
      </c>
      <c r="C202" s="107" t="s">
        <v>1632</v>
      </c>
      <c r="D202" s="107" t="s">
        <v>1637</v>
      </c>
      <c r="E202" s="108" t="s">
        <v>1638</v>
      </c>
      <c r="F202" s="107">
        <v>740</v>
      </c>
      <c r="G202" s="107"/>
      <c r="H202" s="109" t="s">
        <v>1639</v>
      </c>
      <c r="I202" s="107"/>
      <c r="J202" s="107"/>
    </row>
    <row r="203" spans="1:10" ht="16">
      <c r="A203" s="106"/>
      <c r="B203" s="107">
        <v>195</v>
      </c>
      <c r="C203" s="107" t="s">
        <v>1640</v>
      </c>
      <c r="D203" s="107" t="s">
        <v>1641</v>
      </c>
      <c r="E203" s="108" t="s">
        <v>1142</v>
      </c>
      <c r="F203" s="107">
        <v>742</v>
      </c>
      <c r="G203" s="107"/>
      <c r="H203" s="109" t="s">
        <v>1642</v>
      </c>
      <c r="I203" s="107"/>
      <c r="J203" s="107"/>
    </row>
    <row r="204" spans="1:10" ht="16">
      <c r="A204" s="106"/>
      <c r="B204" s="107">
        <v>196</v>
      </c>
      <c r="C204" s="107" t="s">
        <v>1640</v>
      </c>
      <c r="D204" s="107" t="s">
        <v>1643</v>
      </c>
      <c r="E204" s="108" t="s">
        <v>1644</v>
      </c>
      <c r="F204" s="107">
        <v>1140</v>
      </c>
      <c r="G204" s="107"/>
      <c r="H204" s="109" t="s">
        <v>1645</v>
      </c>
      <c r="I204" s="107"/>
      <c r="J204" s="107"/>
    </row>
    <row r="205" spans="1:10" ht="16">
      <c r="A205" s="106"/>
      <c r="B205" s="107">
        <v>197</v>
      </c>
      <c r="C205" s="107" t="s">
        <v>1646</v>
      </c>
      <c r="D205" s="107" t="s">
        <v>1647</v>
      </c>
      <c r="E205" s="108" t="s">
        <v>1648</v>
      </c>
      <c r="F205" s="107">
        <v>1240</v>
      </c>
      <c r="G205" s="107"/>
      <c r="H205" s="109" t="s">
        <v>1649</v>
      </c>
      <c r="I205" s="107"/>
      <c r="J205" s="107"/>
    </row>
    <row r="206" spans="1:10" ht="16">
      <c r="A206" s="106"/>
      <c r="B206" s="107">
        <v>198</v>
      </c>
      <c r="C206" s="107" t="s">
        <v>1646</v>
      </c>
      <c r="D206" s="107" t="s">
        <v>1650</v>
      </c>
      <c r="E206" s="108" t="s">
        <v>1651</v>
      </c>
      <c r="F206" s="107">
        <v>1090</v>
      </c>
      <c r="G206" s="107"/>
      <c r="H206" s="109" t="s">
        <v>1652</v>
      </c>
      <c r="I206" s="107"/>
      <c r="J206" s="107"/>
    </row>
    <row r="207" spans="1:10" ht="16">
      <c r="A207" s="106"/>
      <c r="B207" s="107">
        <v>199</v>
      </c>
      <c r="C207" s="107" t="s">
        <v>1653</v>
      </c>
      <c r="D207" s="107" t="s">
        <v>1654</v>
      </c>
      <c r="E207" s="108" t="s">
        <v>1655</v>
      </c>
      <c r="F207" s="107">
        <v>0</v>
      </c>
      <c r="G207" s="107">
        <v>411</v>
      </c>
      <c r="H207" s="109" t="s">
        <v>1656</v>
      </c>
      <c r="I207" s="107"/>
      <c r="J207" s="107"/>
    </row>
    <row r="208" spans="1:10" ht="16">
      <c r="A208" s="106"/>
      <c r="B208" s="107">
        <v>200</v>
      </c>
      <c r="C208" s="107" t="s">
        <v>1653</v>
      </c>
      <c r="D208" s="107" t="s">
        <v>1657</v>
      </c>
      <c r="E208" s="108" t="s">
        <v>1658</v>
      </c>
      <c r="F208" s="107">
        <v>1140</v>
      </c>
      <c r="G208" s="107"/>
      <c r="H208" s="109" t="s">
        <v>1659</v>
      </c>
      <c r="I208" s="107"/>
      <c r="J208" s="107"/>
    </row>
    <row r="209" spans="1:10" ht="16">
      <c r="A209" s="106"/>
      <c r="B209" s="107">
        <v>201</v>
      </c>
      <c r="C209" s="107" t="s">
        <v>1660</v>
      </c>
      <c r="D209" s="107" t="s">
        <v>1661</v>
      </c>
      <c r="E209" s="108" t="s">
        <v>1371</v>
      </c>
      <c r="F209" s="107">
        <v>742</v>
      </c>
      <c r="G209" s="107"/>
      <c r="H209" s="109" t="s">
        <v>1662</v>
      </c>
      <c r="I209" s="107"/>
      <c r="J209" s="107"/>
    </row>
    <row r="210" spans="1:10" ht="16">
      <c r="A210" s="106"/>
      <c r="B210" s="107">
        <v>202</v>
      </c>
      <c r="C210" s="107" t="s">
        <v>1660</v>
      </c>
      <c r="D210" s="107" t="s">
        <v>1663</v>
      </c>
      <c r="E210" s="108" t="s">
        <v>1664</v>
      </c>
      <c r="F210" s="107">
        <v>1040</v>
      </c>
      <c r="G210" s="107"/>
      <c r="H210" s="109" t="s">
        <v>1665</v>
      </c>
      <c r="I210" s="107"/>
      <c r="J210" s="107"/>
    </row>
    <row r="211" spans="1:10" ht="16">
      <c r="A211" s="106"/>
      <c r="B211" s="107">
        <v>203</v>
      </c>
      <c r="C211" s="107" t="s">
        <v>1666</v>
      </c>
      <c r="D211" s="107" t="s">
        <v>1667</v>
      </c>
      <c r="E211" s="108" t="s">
        <v>1187</v>
      </c>
      <c r="F211" s="107">
        <v>870</v>
      </c>
      <c r="G211" s="107"/>
      <c r="H211" s="109" t="s">
        <v>1668</v>
      </c>
      <c r="I211" s="107"/>
      <c r="J211" s="107"/>
    </row>
    <row r="212" spans="1:10" ht="16">
      <c r="A212" s="106"/>
      <c r="B212" s="107">
        <v>204</v>
      </c>
      <c r="C212" s="107" t="s">
        <v>1666</v>
      </c>
      <c r="D212" s="107" t="s">
        <v>1669</v>
      </c>
      <c r="E212" s="108" t="s">
        <v>1670</v>
      </c>
      <c r="F212" s="107">
        <v>890</v>
      </c>
      <c r="G212" s="107"/>
      <c r="H212" s="109" t="s">
        <v>1671</v>
      </c>
      <c r="I212" s="107"/>
      <c r="J212" s="107"/>
    </row>
    <row r="213" spans="1:10" ht="16">
      <c r="A213" s="106"/>
      <c r="B213" s="107">
        <v>205</v>
      </c>
      <c r="C213" s="107" t="s">
        <v>1672</v>
      </c>
      <c r="D213" s="107" t="s">
        <v>1673</v>
      </c>
      <c r="E213" s="108" t="s">
        <v>1674</v>
      </c>
      <c r="F213" s="107">
        <v>604</v>
      </c>
      <c r="G213" s="107"/>
      <c r="H213" s="109" t="s">
        <v>1675</v>
      </c>
      <c r="I213" s="107"/>
      <c r="J213" s="107"/>
    </row>
    <row r="214" spans="1:10" ht="16">
      <c r="A214" s="106"/>
      <c r="B214" s="107">
        <v>206</v>
      </c>
      <c r="C214" s="107" t="s">
        <v>1672</v>
      </c>
      <c r="D214" s="107" t="s">
        <v>1676</v>
      </c>
      <c r="E214" s="108" t="s">
        <v>1677</v>
      </c>
      <c r="F214" s="107">
        <v>850</v>
      </c>
      <c r="G214" s="107"/>
      <c r="H214" s="109" t="s">
        <v>1678</v>
      </c>
      <c r="I214" s="107"/>
      <c r="J214" s="107"/>
    </row>
    <row r="215" spans="1:10" ht="16">
      <c r="A215" s="106"/>
      <c r="B215" s="107">
        <v>207</v>
      </c>
      <c r="C215" s="107" t="s">
        <v>1053</v>
      </c>
      <c r="D215" s="107" t="s">
        <v>1054</v>
      </c>
      <c r="E215" s="108" t="s">
        <v>1679</v>
      </c>
      <c r="F215" s="107">
        <v>250</v>
      </c>
      <c r="G215" s="107"/>
      <c r="H215" s="109" t="s">
        <v>1680</v>
      </c>
      <c r="I215" s="107"/>
      <c r="J215" s="107"/>
    </row>
    <row r="216" spans="1:10" ht="16">
      <c r="A216" s="106"/>
      <c r="B216" s="107">
        <v>208</v>
      </c>
      <c r="C216" s="107" t="s">
        <v>1681</v>
      </c>
      <c r="D216" s="107" t="s">
        <v>1682</v>
      </c>
      <c r="E216" s="108" t="s">
        <v>1683</v>
      </c>
      <c r="F216" s="107">
        <v>540</v>
      </c>
      <c r="G216" s="107"/>
      <c r="H216" s="109" t="s">
        <v>1684</v>
      </c>
      <c r="I216" s="107"/>
      <c r="J216" s="107"/>
    </row>
    <row r="217" spans="1:10" ht="16">
      <c r="A217" s="106"/>
      <c r="B217" s="107">
        <v>209</v>
      </c>
      <c r="C217" s="107" t="s">
        <v>1681</v>
      </c>
      <c r="D217" s="107" t="s">
        <v>1685</v>
      </c>
      <c r="E217" s="108" t="s">
        <v>1686</v>
      </c>
      <c r="F217" s="107">
        <v>0</v>
      </c>
      <c r="G217" s="107">
        <v>220</v>
      </c>
      <c r="H217" s="109" t="s">
        <v>1687</v>
      </c>
      <c r="I217" s="107"/>
      <c r="J217" s="107"/>
    </row>
    <row r="218" spans="1:10" ht="16">
      <c r="A218" s="106"/>
      <c r="B218" s="107">
        <v>210</v>
      </c>
      <c r="C218" s="107" t="s">
        <v>1609</v>
      </c>
      <c r="D218" s="107" t="s">
        <v>1613</v>
      </c>
      <c r="E218" s="108" t="s">
        <v>1089</v>
      </c>
      <c r="F218" s="107">
        <v>180</v>
      </c>
      <c r="G218" s="107"/>
      <c r="H218" s="109" t="s">
        <v>1688</v>
      </c>
      <c r="I218" s="107"/>
      <c r="J218" s="107"/>
    </row>
    <row r="219" spans="1:10" ht="16">
      <c r="A219" s="106"/>
      <c r="B219" s="107">
        <v>211</v>
      </c>
      <c r="C219" s="107" t="s">
        <v>1689</v>
      </c>
      <c r="D219" s="107" t="s">
        <v>1690</v>
      </c>
      <c r="E219" s="108" t="s">
        <v>1270</v>
      </c>
      <c r="F219" s="107">
        <v>604</v>
      </c>
      <c r="G219" s="107"/>
      <c r="H219" s="109" t="s">
        <v>1691</v>
      </c>
      <c r="I219" s="107"/>
      <c r="J219" s="107"/>
    </row>
    <row r="220" spans="1:10" ht="16">
      <c r="A220" s="106"/>
      <c r="B220" s="107">
        <v>212</v>
      </c>
      <c r="C220" s="107" t="s">
        <v>1689</v>
      </c>
      <c r="D220" s="107" t="s">
        <v>1692</v>
      </c>
      <c r="E220" s="108" t="s">
        <v>1517</v>
      </c>
      <c r="F220" s="107">
        <v>850</v>
      </c>
      <c r="G220" s="107"/>
      <c r="H220" s="109" t="s">
        <v>1693</v>
      </c>
      <c r="I220" s="107"/>
      <c r="J220" s="107"/>
    </row>
    <row r="221" spans="1:10" ht="16">
      <c r="A221" s="106"/>
      <c r="B221" s="107">
        <v>213</v>
      </c>
      <c r="C221" s="107" t="s">
        <v>1694</v>
      </c>
      <c r="D221" s="107" t="s">
        <v>1695</v>
      </c>
      <c r="E221" s="108" t="s">
        <v>1696</v>
      </c>
      <c r="F221" s="107">
        <v>1090</v>
      </c>
      <c r="G221" s="107"/>
      <c r="H221" s="109" t="s">
        <v>1697</v>
      </c>
      <c r="I221" s="107"/>
      <c r="J221" s="107"/>
    </row>
    <row r="222" spans="1:10" ht="16">
      <c r="A222" s="106"/>
      <c r="B222" s="107">
        <v>214</v>
      </c>
      <c r="C222" s="107" t="s">
        <v>1694</v>
      </c>
      <c r="D222" s="107" t="s">
        <v>1698</v>
      </c>
      <c r="E222" s="108" t="s">
        <v>1699</v>
      </c>
      <c r="F222" s="107">
        <v>540</v>
      </c>
      <c r="G222" s="107"/>
      <c r="H222" s="109" t="s">
        <v>1700</v>
      </c>
      <c r="I222" s="107"/>
      <c r="J222" s="107"/>
    </row>
    <row r="223" spans="1:10" ht="16">
      <c r="A223" s="106"/>
      <c r="B223" s="107">
        <v>215</v>
      </c>
      <c r="C223" s="107" t="s">
        <v>1672</v>
      </c>
      <c r="D223" s="107" t="s">
        <v>1673</v>
      </c>
      <c r="E223" s="108" t="s">
        <v>1270</v>
      </c>
      <c r="F223" s="107">
        <v>151</v>
      </c>
      <c r="G223" s="107"/>
      <c r="H223" s="109" t="s">
        <v>1701</v>
      </c>
      <c r="I223" s="107"/>
      <c r="J223" s="107"/>
    </row>
    <row r="224" spans="1:10" ht="16">
      <c r="A224" s="106"/>
      <c r="B224" s="107">
        <v>216</v>
      </c>
      <c r="C224" s="107" t="s">
        <v>1060</v>
      </c>
      <c r="D224" s="107" t="s">
        <v>1061</v>
      </c>
      <c r="E224" s="108" t="s">
        <v>1702</v>
      </c>
      <c r="F224" s="107">
        <v>434</v>
      </c>
      <c r="G224" s="107"/>
      <c r="H224" s="109" t="s">
        <v>1703</v>
      </c>
      <c r="I224" s="107"/>
      <c r="J224" s="107"/>
    </row>
    <row r="225" spans="1:10" ht="32">
      <c r="A225" s="106"/>
      <c r="B225" s="107">
        <v>217</v>
      </c>
      <c r="C225" s="107" t="s">
        <v>1067</v>
      </c>
      <c r="D225" s="107" t="s">
        <v>1068</v>
      </c>
      <c r="E225" s="108" t="s">
        <v>1704</v>
      </c>
      <c r="F225" s="107">
        <v>464</v>
      </c>
      <c r="G225" s="107"/>
      <c r="H225" s="109" t="s">
        <v>1705</v>
      </c>
      <c r="I225" s="107"/>
      <c r="J225" s="107"/>
    </row>
    <row r="226" spans="1:10" ht="32">
      <c r="A226" s="106"/>
      <c r="B226" s="107">
        <v>218</v>
      </c>
      <c r="C226" s="107" t="s">
        <v>1071</v>
      </c>
      <c r="D226" s="107" t="s">
        <v>1068</v>
      </c>
      <c r="E226" s="108" t="s">
        <v>1704</v>
      </c>
      <c r="F226" s="107">
        <v>464</v>
      </c>
      <c r="G226" s="107"/>
      <c r="H226" s="109" t="s">
        <v>1706</v>
      </c>
      <c r="I226" s="107"/>
      <c r="J226" s="107"/>
    </row>
    <row r="227" spans="1:10" ht="16">
      <c r="A227" s="106"/>
      <c r="B227" s="107">
        <v>219</v>
      </c>
      <c r="C227" s="107" t="s">
        <v>1707</v>
      </c>
      <c r="D227" s="107" t="s">
        <v>1708</v>
      </c>
      <c r="E227" s="108" t="s">
        <v>1142</v>
      </c>
      <c r="F227" s="107">
        <v>742</v>
      </c>
      <c r="G227" s="107"/>
      <c r="H227" s="109" t="s">
        <v>1709</v>
      </c>
      <c r="I227" s="107"/>
      <c r="J227" s="107"/>
    </row>
    <row r="228" spans="1:10" ht="16">
      <c r="A228" s="106"/>
      <c r="B228" s="107">
        <v>220</v>
      </c>
      <c r="C228" s="107" t="s">
        <v>1707</v>
      </c>
      <c r="D228" s="107" t="s">
        <v>1710</v>
      </c>
      <c r="E228" s="108" t="s">
        <v>1711</v>
      </c>
      <c r="F228" s="107">
        <v>680</v>
      </c>
      <c r="G228" s="107"/>
      <c r="H228" s="109" t="s">
        <v>1712</v>
      </c>
      <c r="I228" s="107"/>
      <c r="J228" s="107"/>
    </row>
    <row r="229" spans="1:10" ht="16">
      <c r="A229" s="106"/>
      <c r="B229" s="107">
        <v>221</v>
      </c>
      <c r="C229" s="107" t="s">
        <v>1681</v>
      </c>
      <c r="D229" s="107" t="s">
        <v>1713</v>
      </c>
      <c r="E229" s="108" t="s">
        <v>1714</v>
      </c>
      <c r="F229" s="107">
        <v>970</v>
      </c>
      <c r="G229" s="107"/>
      <c r="H229" s="109" t="s">
        <v>1715</v>
      </c>
      <c r="I229" s="107"/>
      <c r="J229" s="107"/>
    </row>
    <row r="230" spans="1:10" ht="16">
      <c r="A230" s="106"/>
      <c r="B230" s="107">
        <v>222</v>
      </c>
      <c r="C230" s="107" t="s">
        <v>1620</v>
      </c>
      <c r="D230" s="107" t="s">
        <v>1625</v>
      </c>
      <c r="E230" s="108" t="s">
        <v>1716</v>
      </c>
      <c r="F230" s="107">
        <v>200</v>
      </c>
      <c r="G230" s="107"/>
      <c r="H230" s="107" t="s">
        <v>1717</v>
      </c>
      <c r="I230" s="107"/>
      <c r="J230" s="107"/>
    </row>
    <row r="231" spans="1:10" ht="16">
      <c r="A231" s="106"/>
      <c r="B231" s="107">
        <v>223</v>
      </c>
      <c r="C231" s="107" t="s">
        <v>1461</v>
      </c>
      <c r="D231" s="107" t="s">
        <v>1718</v>
      </c>
      <c r="E231" s="108" t="s">
        <v>1719</v>
      </c>
      <c r="F231" s="107">
        <v>0</v>
      </c>
      <c r="G231" s="107">
        <v>0</v>
      </c>
      <c r="H231" s="109" t="s">
        <v>1720</v>
      </c>
      <c r="I231" s="107"/>
      <c r="J231" s="107"/>
    </row>
    <row r="232" spans="1:10" ht="15">
      <c r="A232" s="106"/>
      <c r="B232" s="107">
        <v>224</v>
      </c>
      <c r="C232" s="107" t="s">
        <v>1548</v>
      </c>
      <c r="D232" s="107" t="s">
        <v>1721</v>
      </c>
      <c r="E232" s="107" t="s">
        <v>1722</v>
      </c>
      <c r="F232" s="107">
        <v>1160</v>
      </c>
      <c r="G232" s="107"/>
      <c r="H232" s="107" t="s">
        <v>1723</v>
      </c>
      <c r="I232" s="107"/>
      <c r="J232" s="107"/>
    </row>
    <row r="233" spans="1:10" ht="32">
      <c r="A233" s="106"/>
      <c r="B233" s="107">
        <v>225</v>
      </c>
      <c r="C233" s="107" t="s">
        <v>1461</v>
      </c>
      <c r="D233" s="107" t="s">
        <v>1724</v>
      </c>
      <c r="E233" s="108" t="s">
        <v>1725</v>
      </c>
      <c r="F233" s="107">
        <v>2370</v>
      </c>
      <c r="G233" s="107"/>
      <c r="H233" s="109" t="s">
        <v>1726</v>
      </c>
      <c r="I233" s="107"/>
      <c r="J233" s="107"/>
    </row>
    <row r="234" spans="1:10" ht="16">
      <c r="A234" s="106"/>
      <c r="B234" s="107">
        <v>226</v>
      </c>
      <c r="C234" s="107" t="s">
        <v>1727</v>
      </c>
      <c r="D234" s="107" t="s">
        <v>1728</v>
      </c>
      <c r="E234" s="108" t="s">
        <v>1729</v>
      </c>
      <c r="F234" s="107">
        <v>590</v>
      </c>
      <c r="G234" s="107"/>
      <c r="H234" s="109" t="s">
        <v>1730</v>
      </c>
      <c r="I234" s="107"/>
      <c r="J234" s="107"/>
    </row>
    <row r="235" spans="1:10" ht="16">
      <c r="A235" s="106"/>
      <c r="B235" s="107">
        <v>227</v>
      </c>
      <c r="C235" s="107" t="s">
        <v>1043</v>
      </c>
      <c r="D235" s="107" t="s">
        <v>1044</v>
      </c>
      <c r="E235" s="108" t="s">
        <v>1731</v>
      </c>
      <c r="F235" s="107">
        <v>250</v>
      </c>
      <c r="G235" s="107"/>
      <c r="H235" s="109" t="s">
        <v>1732</v>
      </c>
      <c r="I235" s="107"/>
      <c r="J235" s="107"/>
    </row>
    <row r="236" spans="1:10" ht="16">
      <c r="A236" s="106"/>
      <c r="B236" s="107">
        <v>228</v>
      </c>
      <c r="C236" s="107" t="s">
        <v>1047</v>
      </c>
      <c r="D236" s="107" t="s">
        <v>1044</v>
      </c>
      <c r="E236" s="108" t="s">
        <v>1731</v>
      </c>
      <c r="F236" s="107">
        <v>250</v>
      </c>
      <c r="G236" s="107"/>
      <c r="H236" s="109" t="s">
        <v>1733</v>
      </c>
      <c r="I236" s="107"/>
      <c r="J236" s="107"/>
    </row>
    <row r="237" spans="1:10" ht="16">
      <c r="A237" s="106"/>
      <c r="B237" s="107">
        <v>229</v>
      </c>
      <c r="C237" s="107" t="s">
        <v>1653</v>
      </c>
      <c r="D237" s="107" t="s">
        <v>1734</v>
      </c>
      <c r="E237" s="108" t="s">
        <v>1735</v>
      </c>
      <c r="F237" s="107">
        <v>1820</v>
      </c>
      <c r="G237" s="107"/>
      <c r="H237" s="109" t="s">
        <v>1736</v>
      </c>
      <c r="I237" s="107"/>
      <c r="J237" s="107"/>
    </row>
    <row r="238" spans="1:10" ht="16">
      <c r="A238" s="106"/>
      <c r="B238" s="107">
        <v>230</v>
      </c>
      <c r="C238" s="107" t="s">
        <v>1737</v>
      </c>
      <c r="D238" s="107" t="s">
        <v>1738</v>
      </c>
      <c r="E238" s="108" t="s">
        <v>1739</v>
      </c>
      <c r="F238" s="107">
        <v>1970</v>
      </c>
      <c r="G238" s="107"/>
      <c r="H238" s="109" t="s">
        <v>1740</v>
      </c>
      <c r="I238" s="107"/>
      <c r="J238" s="107"/>
    </row>
    <row r="239" spans="1:10" ht="16">
      <c r="A239" s="106"/>
      <c r="B239" s="107">
        <v>231</v>
      </c>
      <c r="C239" s="107" t="s">
        <v>1346</v>
      </c>
      <c r="D239" s="107" t="s">
        <v>1741</v>
      </c>
      <c r="E239" s="108" t="s">
        <v>1742</v>
      </c>
      <c r="F239" s="107">
        <v>1140</v>
      </c>
      <c r="G239" s="107"/>
      <c r="H239" s="109" t="s">
        <v>1743</v>
      </c>
      <c r="I239" s="107"/>
      <c r="J239" s="107"/>
    </row>
    <row r="240" spans="1:10" ht="16">
      <c r="A240" s="106"/>
      <c r="B240" s="107">
        <v>232</v>
      </c>
      <c r="C240" s="107" t="s">
        <v>1595</v>
      </c>
      <c r="D240" s="107" t="s">
        <v>1744</v>
      </c>
      <c r="E240" s="108" t="s">
        <v>1745</v>
      </c>
      <c r="F240" s="107">
        <v>2320</v>
      </c>
      <c r="G240" s="107"/>
      <c r="H240" s="109" t="s">
        <v>1746</v>
      </c>
      <c r="I240" s="107"/>
      <c r="J240" s="107"/>
    </row>
    <row r="241" spans="1:10" ht="16">
      <c r="A241" s="106"/>
      <c r="B241" s="107">
        <v>233</v>
      </c>
      <c r="C241" s="107" t="s">
        <v>1073</v>
      </c>
      <c r="D241" s="107" t="s">
        <v>1747</v>
      </c>
      <c r="E241" s="108" t="s">
        <v>1748</v>
      </c>
      <c r="F241" s="107">
        <v>595</v>
      </c>
      <c r="G241" s="107"/>
      <c r="H241" s="109" t="s">
        <v>1749</v>
      </c>
      <c r="I241" s="107"/>
      <c r="J241" s="107"/>
    </row>
    <row r="242" spans="1:10" ht="16">
      <c r="A242" s="106"/>
      <c r="B242" s="107">
        <v>234</v>
      </c>
      <c r="C242" s="107" t="s">
        <v>1750</v>
      </c>
      <c r="D242" s="107" t="s">
        <v>1751</v>
      </c>
      <c r="E242" s="108" t="s">
        <v>1752</v>
      </c>
      <c r="F242" s="107">
        <v>323</v>
      </c>
      <c r="G242" s="107"/>
      <c r="H242" s="109" t="s">
        <v>1753</v>
      </c>
      <c r="I242" s="107"/>
      <c r="J242" s="107"/>
    </row>
    <row r="243" spans="1:10" ht="16">
      <c r="A243" s="106"/>
      <c r="B243" s="107">
        <v>235</v>
      </c>
      <c r="C243" s="107" t="s">
        <v>1060</v>
      </c>
      <c r="D243" s="107" t="s">
        <v>1754</v>
      </c>
      <c r="E243" s="108" t="s">
        <v>1755</v>
      </c>
      <c r="F243" s="102">
        <v>0</v>
      </c>
      <c r="G243" s="107">
        <v>730</v>
      </c>
      <c r="H243" s="109" t="s">
        <v>1756</v>
      </c>
      <c r="I243" s="107"/>
      <c r="J243" s="107"/>
    </row>
    <row r="244" spans="1:10" ht="16">
      <c r="A244" s="106"/>
      <c r="B244" s="107">
        <v>236</v>
      </c>
      <c r="C244" s="107" t="s">
        <v>1727</v>
      </c>
      <c r="D244" s="107" t="s">
        <v>1757</v>
      </c>
      <c r="E244" s="108" t="s">
        <v>1758</v>
      </c>
      <c r="F244" s="107">
        <v>640</v>
      </c>
      <c r="G244" s="107"/>
      <c r="H244" s="109" t="s">
        <v>1759</v>
      </c>
      <c r="I244" s="107"/>
      <c r="J244" s="107"/>
    </row>
    <row r="245" spans="1:10" ht="16">
      <c r="A245" s="106"/>
      <c r="B245" s="107">
        <v>239</v>
      </c>
      <c r="C245" s="107" t="s">
        <v>1628</v>
      </c>
      <c r="D245" s="107" t="s">
        <v>1760</v>
      </c>
      <c r="E245" s="108" t="s">
        <v>1761</v>
      </c>
      <c r="F245" s="107">
        <v>1440</v>
      </c>
      <c r="G245" s="107"/>
      <c r="H245" s="109" t="s">
        <v>1762</v>
      </c>
      <c r="I245" s="107"/>
      <c r="J245" s="107"/>
    </row>
    <row r="246" spans="1:10" ht="15">
      <c r="A246" s="106"/>
      <c r="B246" s="107"/>
      <c r="C246" s="107"/>
      <c r="D246" s="107"/>
      <c r="E246" s="108"/>
      <c r="F246" s="107"/>
      <c r="G246" s="107"/>
      <c r="H246" s="109"/>
      <c r="I246" s="107"/>
      <c r="J246" s="107"/>
    </row>
    <row r="247" spans="1:10" ht="15">
      <c r="A247" s="106"/>
      <c r="B247" s="107"/>
      <c r="C247" s="107"/>
      <c r="D247" s="107"/>
      <c r="E247" s="108"/>
      <c r="F247" s="107"/>
      <c r="G247" s="107"/>
      <c r="H247" s="109"/>
      <c r="I247" s="107"/>
      <c r="J247" s="107"/>
    </row>
    <row r="248" spans="1:10" ht="15">
      <c r="A248" s="106"/>
      <c r="B248" s="107"/>
      <c r="C248" s="107"/>
      <c r="D248" s="107"/>
      <c r="E248" s="108"/>
      <c r="F248" s="107"/>
      <c r="G248" s="107"/>
      <c r="H248" s="109"/>
      <c r="I248" s="107"/>
      <c r="J248" s="107"/>
    </row>
    <row r="249" spans="1:10" ht="15">
      <c r="A249" s="106"/>
      <c r="B249" s="107"/>
      <c r="C249" s="107"/>
      <c r="D249" s="107"/>
      <c r="E249" s="108"/>
      <c r="F249" s="107"/>
      <c r="G249" s="107"/>
      <c r="H249" s="109"/>
      <c r="I249" s="107"/>
      <c r="J249" s="107"/>
    </row>
    <row r="250" spans="1:10">
      <c r="A250" s="111"/>
      <c r="H250" s="112"/>
    </row>
    <row r="251" spans="1:10">
      <c r="A251" s="111"/>
      <c r="H251" s="112"/>
    </row>
    <row r="252" spans="1:10">
      <c r="A252" s="111"/>
      <c r="H252" s="112"/>
    </row>
    <row r="253" spans="1:10">
      <c r="B253" s="182" t="s">
        <v>1763</v>
      </c>
      <c r="C253" s="182"/>
      <c r="D253" s="182"/>
      <c r="E253" s="183"/>
      <c r="F253" s="104">
        <f>SUM(F9:F252)</f>
        <v>220958</v>
      </c>
      <c r="G253" s="104">
        <f>SUM(G9:G252)</f>
        <v>4531</v>
      </c>
      <c r="H253" s="113"/>
    </row>
    <row r="254" spans="1:10">
      <c r="B254" s="182" t="s">
        <v>1764</v>
      </c>
      <c r="C254" s="182"/>
      <c r="D254" s="182"/>
      <c r="E254" s="183"/>
      <c r="F254" s="182">
        <f>F253+G253</f>
        <v>225489</v>
      </c>
      <c r="G254" s="182"/>
      <c r="H254" s="184"/>
    </row>
    <row r="256" spans="1:10">
      <c r="C256" s="102" t="s">
        <v>1765</v>
      </c>
      <c r="D256" s="102" t="s">
        <v>1766</v>
      </c>
      <c r="F256" s="102" t="s">
        <v>1767</v>
      </c>
    </row>
  </sheetData>
  <mergeCells count="4">
    <mergeCell ref="B3:H3"/>
    <mergeCell ref="B253:E253"/>
    <mergeCell ref="B254:E254"/>
    <mergeCell ref="F254:H254"/>
  </mergeCells>
  <phoneticPr fontId="2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报价结算清单</vt:lpstr>
      <vt:lpstr>基准价格</vt:lpstr>
      <vt:lpstr>机票明细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qingqing zhang</cp:lastModifiedBy>
  <cp:lastPrinted>2021-01-07T13:48:00Z</cp:lastPrinted>
  <dcterms:created xsi:type="dcterms:W3CDTF">2006-09-17T16:00:00Z</dcterms:created>
  <dcterms:modified xsi:type="dcterms:W3CDTF">2024-01-17T11:48:51Z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26D99271B59D4EDCA419EAE177D85105_13</vt:lpwstr>
  </property>
</Properties>
</file>