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成本/"/>
    </mc:Choice>
  </mc:AlternateContent>
  <xr:revisionPtr revIDLastSave="0" documentId="13_ncr:1_{775B9BB8-1F85-7B45-9137-D8E8FBD7495B}" xr6:coauthVersionLast="47" xr6:coauthVersionMax="47" xr10:uidLastSave="{00000000-0000-0000-0000-000000000000}"/>
  <bookViews>
    <workbookView xWindow="860" yWindow="500" windowWidth="28400" windowHeight="162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报价结算清单!$A$1:$T$103</definedName>
    <definedName name="_xlnm._FilterDatabase" localSheetId="2" hidden="1">基准价格!$A$3:$H$311</definedName>
    <definedName name="_xlnm.Print_Area" localSheetId="1">报价结算清单!$A$1:$T$103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14" l="1"/>
  <c r="P28" i="14"/>
  <c r="J29" i="14"/>
  <c r="P29" i="14"/>
  <c r="J31" i="14"/>
  <c r="P31" i="14"/>
  <c r="P32" i="14"/>
  <c r="J33" i="14"/>
  <c r="P33" i="14"/>
  <c r="P34" i="14"/>
  <c r="P35" i="14"/>
  <c r="J20" i="14"/>
  <c r="P20" i="14"/>
  <c r="P21" i="14"/>
  <c r="J22" i="14"/>
  <c r="P22" i="14"/>
  <c r="P23" i="14"/>
  <c r="J24" i="14"/>
  <c r="P24" i="14"/>
  <c r="P25" i="14"/>
  <c r="P26" i="14"/>
  <c r="J12" i="14"/>
  <c r="P12" i="14"/>
  <c r="J13" i="14"/>
  <c r="P13" i="14"/>
  <c r="P14" i="14"/>
  <c r="P15" i="14"/>
  <c r="J16" i="14"/>
  <c r="P16" i="14"/>
  <c r="J17" i="14"/>
  <c r="P17" i="14"/>
  <c r="P18" i="14"/>
  <c r="P36" i="14"/>
  <c r="P73" i="14"/>
  <c r="P74" i="14"/>
  <c r="P75" i="14"/>
  <c r="P78" i="14"/>
  <c r="P79" i="14"/>
  <c r="P80" i="14"/>
  <c r="P84" i="14"/>
  <c r="P85" i="14"/>
  <c r="P86" i="14"/>
  <c r="P90" i="14"/>
  <c r="P91" i="14"/>
  <c r="P92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J58" i="14"/>
  <c r="P58" i="14"/>
  <c r="J59" i="14"/>
  <c r="P59" i="14"/>
  <c r="P60" i="14"/>
  <c r="P61" i="14"/>
  <c r="P62" i="14"/>
  <c r="P63" i="14"/>
  <c r="P64" i="14"/>
  <c r="P65" i="14"/>
  <c r="P69" i="14"/>
  <c r="P93" i="14"/>
  <c r="P94" i="14"/>
  <c r="P95" i="14"/>
  <c r="P96" i="14"/>
  <c r="P97" i="14"/>
  <c r="R65" i="14"/>
  <c r="R64" i="14"/>
  <c r="R42" i="14"/>
  <c r="R43" i="14"/>
  <c r="R44" i="14"/>
  <c r="F58" i="14"/>
  <c r="R61" i="14"/>
  <c r="Q41" i="14"/>
  <c r="R41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Q58" i="14"/>
  <c r="R58" i="14"/>
  <c r="Q59" i="14"/>
  <c r="R59" i="14"/>
  <c r="R60" i="14"/>
  <c r="R62" i="14"/>
  <c r="Q63" i="14"/>
  <c r="R63" i="14"/>
  <c r="Q40" i="14"/>
  <c r="R40" i="14"/>
  <c r="I59" i="14"/>
  <c r="H59" i="14"/>
  <c r="G59" i="14"/>
  <c r="F59" i="14"/>
  <c r="I58" i="14"/>
  <c r="H58" i="14"/>
  <c r="G58" i="14"/>
  <c r="Q69" i="14"/>
  <c r="Q93" i="14"/>
  <c r="Q94" i="14"/>
  <c r="Q96" i="14"/>
  <c r="Q97" i="14"/>
  <c r="H33" i="14"/>
  <c r="F33" i="14"/>
  <c r="G28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91" i="14"/>
  <c r="Q90" i="14"/>
  <c r="Q85" i="14"/>
  <c r="Q84" i="14"/>
  <c r="Q79" i="14"/>
  <c r="Q78" i="14"/>
  <c r="Q74" i="14"/>
  <c r="Q73" i="14"/>
  <c r="Q34" i="14"/>
  <c r="Q33" i="14"/>
  <c r="I33" i="14"/>
  <c r="G33" i="14"/>
  <c r="Q32" i="14"/>
  <c r="Q31" i="14"/>
  <c r="I31" i="14"/>
  <c r="H31" i="14"/>
  <c r="G31" i="14"/>
  <c r="F31" i="14"/>
  <c r="Q30" i="14"/>
  <c r="R30" i="14"/>
  <c r="Q29" i="14"/>
  <c r="I29" i="14"/>
  <c r="H29" i="14"/>
  <c r="G29" i="14"/>
  <c r="F29" i="14"/>
  <c r="Q28" i="14"/>
  <c r="I28" i="14"/>
  <c r="H28" i="14"/>
  <c r="F28" i="14"/>
  <c r="Q25" i="14"/>
  <c r="Q24" i="14"/>
  <c r="R24" i="14"/>
  <c r="I24" i="14"/>
  <c r="H24" i="14"/>
  <c r="G24" i="14"/>
  <c r="F24" i="14"/>
  <c r="Q23" i="14"/>
  <c r="Q22" i="14"/>
  <c r="I22" i="14"/>
  <c r="H22" i="14"/>
  <c r="G22" i="14"/>
  <c r="F22" i="14"/>
  <c r="Q21" i="14"/>
  <c r="Q20" i="14"/>
  <c r="I20" i="14"/>
  <c r="H20" i="14"/>
  <c r="G20" i="14"/>
  <c r="F20" i="14"/>
  <c r="Q17" i="14"/>
  <c r="I17" i="14"/>
  <c r="H17" i="14"/>
  <c r="G17" i="14"/>
  <c r="F17" i="14"/>
  <c r="Q16" i="14"/>
  <c r="I16" i="14"/>
  <c r="H16" i="14"/>
  <c r="G16" i="14"/>
  <c r="F16" i="14"/>
  <c r="Q15" i="14"/>
  <c r="Q14" i="14"/>
  <c r="R14" i="14"/>
  <c r="Q13" i="14"/>
  <c r="I13" i="14"/>
  <c r="H13" i="14"/>
  <c r="G13" i="14"/>
  <c r="Q12" i="14"/>
  <c r="I12" i="14"/>
  <c r="H12" i="14"/>
  <c r="G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Q75" i="14"/>
  <c r="Q92" i="14"/>
  <c r="R74" i="14"/>
  <c r="R23" i="14"/>
  <c r="R31" i="14"/>
  <c r="R32" i="14"/>
  <c r="R34" i="14"/>
  <c r="R79" i="14"/>
  <c r="R90" i="14"/>
  <c r="R33" i="14"/>
  <c r="Q86" i="14"/>
  <c r="R25" i="14"/>
  <c r="R21" i="14"/>
  <c r="R73" i="14"/>
  <c r="Q26" i="14"/>
  <c r="Q80" i="14"/>
  <c r="R80" i="14"/>
  <c r="R86" i="14"/>
  <c r="R28" i="14"/>
  <c r="R15" i="14"/>
  <c r="R17" i="14"/>
  <c r="R20" i="14"/>
  <c r="R22" i="14"/>
  <c r="Q35" i="14"/>
  <c r="Q18" i="14"/>
  <c r="R13" i="14"/>
  <c r="R16" i="14"/>
  <c r="R29" i="14"/>
  <c r="R12" i="14"/>
  <c r="R78" i="14"/>
  <c r="R85" i="14"/>
  <c r="R84" i="14"/>
  <c r="R91" i="14"/>
  <c r="R92" i="14"/>
  <c r="R75" i="14"/>
  <c r="R35" i="14"/>
  <c r="R18" i="14"/>
  <c r="Q36" i="14"/>
  <c r="R26" i="14"/>
  <c r="R36" i="14"/>
  <c r="Q99" i="14"/>
  <c r="Q100" i="14"/>
  <c r="Q102" i="14"/>
  <c r="Q104" i="14"/>
  <c r="Q103" i="14"/>
  <c r="Q101" i="14"/>
  <c r="P99" i="14"/>
  <c r="P103" i="14"/>
  <c r="P102" i="14"/>
  <c r="P101" i="14"/>
  <c r="P100" i="14"/>
  <c r="P104" i="14"/>
</calcChain>
</file>

<file path=xl/sharedStrings.xml><?xml version="1.0" encoding="utf-8"?>
<sst xmlns="http://schemas.openxmlformats.org/spreadsheetml/2006/main" count="2244" uniqueCount="998">
  <si>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</si>
  <si>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</si>
  <si>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</si>
  <si>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</si>
  <si>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</si>
  <si>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</si>
  <si>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</si>
  <si>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</si>
  <si>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</si>
  <si>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</si>
  <si>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</si>
  <si>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</si>
  <si>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</si>
  <si>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</si>
  <si>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</si>
  <si>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</si>
  <si>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</si>
  <si>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</si>
  <si>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</si>
  <si>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</si>
  <si>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</si>
  <si>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</si>
  <si>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</si>
  <si>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</si>
  <si>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</si>
  <si>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</si>
  <si>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</si>
  <si>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</si>
  <si>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</si>
  <si>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</si>
  <si>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</si>
  <si>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</si>
  <si>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</si>
  <si>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</si>
  <si>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</si>
  <si>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</si>
  <si>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</si>
  <si>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</si>
  <si>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</si>
  <si>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</si>
  <si>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</si>
  <si>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</si>
  <si>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</si>
  <si>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</si>
  <si>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</si>
  <si>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</si>
  <si>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</si>
  <si>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</si>
  <si>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</si>
  <si>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</si>
  <si>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</si>
  <si>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</si>
  <si>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</si>
  <si>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</si>
  <si>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</si>
  <si>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</si>
  <si>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</si>
  <si>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</si>
  <si>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</si>
  <si>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</si>
  <si>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</si>
  <si>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</si>
  <si>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</si>
  <si>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</si>
  <si>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</si>
  <si>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</si>
  <si>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</si>
  <si>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</si>
  <si>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</si>
  <si>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</si>
  <si>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</si>
  <si>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</si>
  <si>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</si>
  <si>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</si>
  <si>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</si>
  <si>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</si>
  <si>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</si>
  <si>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</si>
  <si>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</si>
  <si>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</si>
  <si>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</si>
  <si>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</si>
  <si>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</si>
  <si>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</si>
  <si>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</si>
  <si>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</si>
  <si>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</si>
  <si>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</si>
  <si>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</si>
  <si>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</si>
  <si>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</si>
  <si>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</si>
  <si>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</si>
  <si>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</si>
  <si>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</si>
  <si>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</si>
  <si>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</si>
  <si>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</si>
  <si>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</si>
  <si>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</si>
  <si>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</si>
  <si>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</si>
  <si>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</si>
  <si>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</si>
  <si>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</si>
  <si>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</si>
  <si>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</si>
  <si>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</si>
  <si>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</si>
  <si>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</si>
  <si>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</si>
  <si>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</si>
  <si>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</si>
  <si>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</si>
  <si>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</si>
  <si>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</si>
  <si>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</si>
  <si>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</si>
  <si>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</si>
  <si>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</si>
  <si>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</si>
  <si>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</si>
  <si>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</si>
  <si>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</si>
  <si>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</si>
  <si>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</si>
  <si>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</si>
  <si>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</si>
  <si>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</si>
  <si>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</si>
  <si>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</si>
  <si>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</si>
  <si>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</si>
  <si>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</si>
  <si>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</si>
  <si>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</si>
  <si>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</si>
  <si>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</si>
  <si>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</si>
  <si>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</si>
  <si>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</si>
  <si>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</si>
  <si>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</si>
  <si>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</si>
  <si>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</si>
  <si>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</si>
  <si>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</si>
  <si>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</si>
  <si>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</si>
  <si>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</si>
  <si>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</si>
  <si>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</si>
  <si>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</si>
  <si>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</si>
  <si>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</si>
  <si>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</si>
  <si>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</si>
  <si>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</si>
  <si>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</si>
  <si>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</si>
  <si>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</si>
  <si>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</si>
  <si>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</si>
  <si>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</si>
  <si>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</si>
  <si>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</si>
  <si>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</si>
  <si>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</si>
  <si>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</si>
  <si>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</si>
  <si>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</si>
  <si>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</si>
  <si>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</si>
  <si>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</si>
  <si>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</si>
  <si>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</si>
  <si>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</si>
  <si>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</si>
  <si>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</si>
  <si>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</si>
  <si>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</si>
  <si>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</si>
  <si>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</si>
  <si>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</si>
  <si>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</si>
  <si>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</si>
  <si>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</si>
  <si>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</si>
  <si>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</si>
  <si>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</si>
  <si>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</si>
  <si>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</si>
  <si>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</si>
  <si>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</si>
  <si>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</si>
  <si>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</si>
  <si>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</si>
  <si>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</si>
  <si>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</si>
  <si>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</si>
  <si>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</si>
  <si>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</si>
  <si>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</si>
  <si>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</si>
  <si>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</si>
  <si>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</si>
  <si>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</si>
  <si>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</si>
  <si>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</si>
  <si>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</si>
  <si>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</si>
  <si>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</si>
  <si>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</si>
  <si>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</si>
  <si>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</si>
  <si>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</si>
  <si>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</si>
  <si>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</si>
  <si>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</si>
  <si>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</si>
  <si>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</si>
  <si>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</si>
  <si>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</si>
  <si>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</si>
  <si>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</si>
  <si>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</si>
  <si>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</si>
  <si>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</si>
  <si>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</si>
  <si>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</si>
  <si>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</si>
  <si>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</si>
  <si>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</si>
  <si>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</si>
  <si>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</si>
  <si>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</si>
  <si>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</si>
  <si>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</si>
  <si>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</si>
  <si>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</si>
  <si>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</si>
  <si>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</si>
  <si>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</si>
  <si>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</si>
  <si>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</si>
  <si>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</si>
  <si>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</si>
  <si>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</si>
  <si>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</si>
  <si>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</si>
  <si>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</si>
  <si>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</si>
  <si>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</si>
  <si>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</si>
  <si>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</si>
  <si>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</si>
  <si>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</si>
  <si>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</si>
  <si>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</si>
  <si>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</si>
  <si>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</si>
  <si>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</si>
  <si>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</si>
  <si>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</si>
  <si>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</si>
  <si>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</si>
  <si>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</si>
  <si>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</si>
  <si>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</si>
  <si>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</si>
  <si>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</si>
  <si>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</si>
  <si>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</si>
  <si>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</si>
  <si>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</si>
  <si>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</si>
  <si>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</si>
  <si>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</si>
  <si>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</si>
  <si>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</si>
  <si>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</si>
  <si>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</si>
  <si>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</si>
  <si>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</si>
  <si>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</si>
  <si>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</si>
  <si>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</si>
  <si>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</si>
  <si>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</si>
  <si>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</si>
  <si>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</si>
  <si>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</si>
  <si>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</si>
  <si>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</si>
  <si>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</si>
  <si>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</si>
  <si>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</si>
  <si>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</si>
  <si>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</si>
  <si>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</si>
  <si>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</si>
  <si>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</si>
  <si>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</si>
  <si>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</si>
  <si>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</si>
  <si>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</si>
  <si>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</si>
  <si>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</si>
  <si>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</si>
  <si>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</si>
  <si>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</si>
  <si>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</si>
  <si>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</si>
  <si>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</si>
  <si>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</si>
  <si>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</si>
  <si>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</si>
  <si>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</si>
  <si>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</si>
  <si>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</si>
  <si>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</si>
  <si>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</si>
  <si>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</si>
  <si>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</si>
  <si>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</si>
  <si>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</si>
  <si>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</si>
  <si>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</si>
  <si>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</si>
  <si>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</si>
  <si>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</si>
  <si>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</si>
  <si>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</si>
  <si>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</si>
  <si>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</si>
  <si>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</si>
  <si>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</si>
  <si>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</si>
  <si>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</si>
  <si>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</si>
  <si>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</si>
  <si>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</si>
  <si>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</si>
  <si>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</si>
  <si>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</si>
  <si>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</si>
  <si>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</si>
  <si>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</si>
  <si>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</si>
  <si>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</si>
  <si>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</si>
  <si>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</si>
  <si>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</si>
  <si>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</si>
  <si>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</si>
  <si>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</si>
  <si>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</si>
  <si>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</si>
  <si>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</si>
  <si>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</si>
  <si>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</si>
  <si>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</si>
  <si>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</si>
  <si>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</si>
  <si>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</si>
  <si>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</si>
  <si>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</si>
  <si>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</si>
  <si>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</si>
  <si>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</si>
  <si>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</si>
  <si>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</si>
  <si>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</si>
  <si>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</si>
  <si>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</si>
  <si>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</si>
  <si>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</si>
  <si>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</si>
  <si>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</si>
  <si>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</si>
  <si>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</si>
  <si>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</si>
  <si>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</si>
  <si>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</si>
  <si>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</si>
  <si>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</si>
  <si>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</si>
  <si>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</si>
  <si>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</si>
  <si>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</si>
  <si>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</si>
  <si>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</si>
  <si>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</si>
  <si>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</si>
  <si>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</si>
  <si>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</si>
  <si>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</si>
  <si>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</si>
  <si>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</si>
  <si>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</si>
  <si>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</si>
  <si>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</si>
  <si>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</si>
  <si>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</si>
  <si>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</si>
  <si>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</si>
  <si>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</si>
  <si>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</si>
  <si>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</si>
  <si>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</si>
  <si>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</si>
  <si>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</si>
  <si>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</si>
  <si>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</si>
  <si>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</si>
  <si>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</si>
  <si>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</si>
  <si>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</si>
  <si>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</si>
  <si>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</si>
  <si>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</si>
  <si>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</si>
  <si>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</si>
  <si>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</si>
  <si>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</si>
  <si>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</si>
  <si>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</si>
  <si>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</si>
  <si>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</si>
  <si>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</si>
  <si>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</si>
  <si>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</si>
  <si>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</si>
  <si>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</si>
  <si>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</si>
  <si>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</si>
  <si>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</si>
  <si>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</si>
  <si>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</si>
  <si>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</si>
  <si>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</si>
  <si>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</si>
  <si>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</si>
  <si>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</si>
  <si>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</si>
  <si>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</si>
  <si>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</si>
  <si>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</si>
  <si>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</si>
  <si>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</si>
  <si>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</si>
  <si>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</si>
  <si>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</si>
  <si>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</si>
  <si>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</si>
  <si>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</si>
  <si>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</si>
  <si>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</si>
  <si>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</si>
  <si>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</si>
  <si>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</si>
  <si>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</si>
  <si>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</si>
  <si>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</si>
  <si>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</si>
  <si>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</si>
  <si>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</si>
  <si>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</si>
  <si>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</si>
  <si>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</si>
  <si>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</si>
  <si>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</si>
  <si>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</si>
  <si>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</si>
  <si>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</si>
  <si>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</si>
  <si>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</si>
  <si>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</si>
  <si>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</si>
  <si>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</si>
  <si>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</si>
  <si>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</si>
  <si>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</si>
  <si>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</si>
  <si>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</si>
  <si>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</si>
  <si>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</si>
  <si>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</si>
  <si>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</si>
  <si>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</si>
  <si>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</si>
  <si>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</si>
  <si>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</si>
  <si>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</si>
  <si>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</si>
  <si>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</si>
  <si>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</si>
  <si>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</si>
  <si>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</si>
  <si>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</si>
  <si>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</si>
  <si>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</si>
  <si>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</si>
  <si>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</si>
  <si>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</si>
  <si>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</si>
  <si>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</si>
  <si>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</si>
  <si>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</si>
  <si>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</si>
  <si>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</si>
  <si>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</si>
  <si>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</si>
  <si>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</si>
  <si>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</si>
  <si>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</si>
  <si>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</si>
  <si>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</si>
  <si>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</si>
  <si>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</si>
  <si>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</si>
  <si>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</si>
  <si>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</si>
  <si>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</si>
  <si>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</si>
  <si>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</si>
  <si>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</si>
  <si>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</si>
  <si>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</si>
  <si>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</si>
  <si>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</si>
  <si>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</si>
  <si>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</si>
  <si>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</si>
  <si>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</si>
  <si>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</si>
  <si>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</si>
  <si>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</si>
  <si>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</si>
  <si>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</si>
  <si>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</si>
  <si>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</si>
  <si>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</si>
  <si>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</si>
  <si>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</si>
  <si>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</si>
  <si>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</si>
  <si>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</si>
  <si>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</si>
  <si>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</si>
  <si>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</si>
  <si>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</si>
  <si>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</si>
  <si>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</si>
  <si>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</si>
  <si>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</si>
  <si>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</si>
  <si>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</si>
  <si>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</si>
  <si>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</si>
  <si>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</si>
  <si>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</si>
  <si>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</si>
  <si>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</si>
  <si>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</si>
  <si>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</si>
  <si>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</si>
  <si>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</si>
  <si>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</si>
  <si>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</si>
  <si>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</si>
  <si>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</si>
  <si>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</si>
  <si>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</si>
  <si>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</si>
  <si>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</si>
  <si>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</si>
  <si>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</si>
  <si>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</si>
  <si>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</si>
  <si>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</si>
  <si>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</si>
  <si>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</si>
  <si>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</si>
  <si>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</si>
  <si>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</si>
  <si>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</si>
  <si>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</si>
  <si>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</si>
  <si>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</si>
  <si>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</si>
  <si>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</si>
  <si>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</si>
  <si>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</si>
  <si>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</si>
  <si>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</si>
  <si>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</si>
  <si>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</si>
  <si>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</si>
  <si>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</si>
  <si>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</si>
  <si>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</si>
  <si>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</si>
  <si>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</si>
  <si>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</si>
  <si>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</si>
  <si>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</si>
  <si>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</si>
  <si>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</si>
  <si>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</si>
  <si>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</si>
  <si>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</si>
  <si>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</si>
  <si>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</si>
  <si>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</si>
  <si>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</si>
  <si>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</si>
  <si>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</si>
  <si>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</si>
  <si>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</si>
  <si>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</si>
  <si>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</si>
  <si>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</si>
  <si>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</si>
  <si>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</si>
  <si>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</si>
  <si>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</si>
  <si>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</si>
  <si>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</si>
  <si>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</si>
  <si>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</si>
  <si>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</si>
  <si>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</si>
  <si>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</si>
  <si>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</si>
  <si>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</si>
  <si>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</si>
  <si>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</si>
  <si>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</si>
  <si>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</si>
  <si>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</si>
  <si>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</si>
  <si>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</si>
  <si>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</si>
  <si>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</si>
  <si>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</si>
  <si>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</si>
  <si>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</si>
  <si>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</si>
  <si>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</si>
  <si>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</si>
  <si>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</si>
  <si>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</si>
  <si>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</si>
  <si>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</si>
  <si>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</si>
  <si>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</si>
  <si>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</si>
  <si>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</si>
  <si>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</si>
  <si>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</si>
  <si>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</si>
  <si>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</si>
  <si>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</si>
  <si>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</si>
  <si>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</si>
  <si>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</si>
  <si>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</si>
  <si>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</si>
  <si>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</si>
  <si>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</si>
  <si>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</si>
  <si>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</si>
  <si>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</si>
  <si>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</si>
  <si>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</si>
  <si>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</si>
  <si>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</si>
  <si>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</si>
  <si>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</si>
  <si>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</si>
  <si>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</si>
  <si>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</si>
  <si>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</si>
  <si>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</si>
  <si>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</si>
  <si>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</si>
  <si>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</si>
  <si>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</si>
  <si>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</si>
  <si>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</si>
  <si>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</si>
  <si>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</si>
  <si>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</si>
  <si>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</si>
  <si>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</si>
  <si>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</si>
  <si>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</si>
  <si>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</si>
  <si>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</si>
  <si>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</si>
  <si>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</si>
  <si>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</si>
  <si>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</si>
  <si>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</si>
  <si>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</si>
  <si>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</si>
  <si>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</si>
  <si>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</si>
  <si>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</si>
  <si>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</si>
  <si>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</si>
  <si>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</si>
  <si>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</si>
  <si>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</si>
  <si>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</si>
  <si>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</si>
  <si>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</si>
  <si>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</si>
  <si>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</si>
  <si>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</si>
  <si>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</si>
  <si>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</si>
  <si>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</si>
  <si>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</si>
  <si>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</si>
  <si>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</si>
  <si>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</si>
  <si>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</si>
  <si>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</si>
  <si>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</si>
  <si>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</si>
  <si>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</si>
  <si>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</si>
  <si>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</si>
  <si>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</si>
  <si>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</si>
  <si>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</si>
  <si>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</si>
  <si>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</si>
  <si>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</si>
  <si>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</si>
  <si>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</si>
  <si>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</si>
  <si>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</si>
  <si>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</si>
  <si>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</si>
  <si>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</si>
  <si>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</si>
  <si>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</si>
  <si>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</si>
  <si>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</si>
  <si>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</si>
  <si>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</si>
  <si>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</si>
  <si>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</si>
  <si>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</si>
  <si>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</si>
  <si>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</si>
  <si>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</si>
  <si>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</si>
  <si>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</si>
  <si>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</si>
  <si>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</si>
  <si>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</si>
  <si>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</si>
  <si>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</si>
  <si>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</si>
  <si>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</si>
  <si>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</si>
  <si>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</si>
  <si>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</si>
  <si>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</si>
  <si>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</si>
  <si>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</si>
  <si>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</si>
  <si>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</si>
  <si>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</si>
  <si>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</si>
  <si>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</si>
  <si>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</si>
  <si>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</si>
  <si>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</si>
  <si>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</si>
  <si>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</si>
  <si>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</si>
  <si>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</si>
  <si>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</si>
  <si>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</si>
  <si>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</si>
  <si>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</si>
  <si>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</si>
  <si>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</si>
  <si>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</si>
  <si>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</si>
  <si>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</si>
  <si>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</si>
  <si>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</si>
  <si>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</si>
  <si>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</si>
  <si>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</si>
  <si>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</si>
  <si>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</si>
  <si>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</si>
  <si>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</si>
  <si>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</si>
  <si>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</si>
  <si>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</si>
  <si>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</si>
  <si>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</si>
  <si>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</si>
  <si>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</si>
  <si>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</si>
  <si>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</si>
  <si>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</si>
  <si>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</si>
  <si>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</si>
  <si>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</si>
  <si>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</si>
  <si>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</si>
  <si>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</si>
  <si>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</si>
  <si>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</si>
  <si>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</si>
  <si>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</si>
  <si>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</si>
  <si>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</si>
  <si>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</si>
  <si>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</si>
  <si>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</si>
  <si>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</si>
  <si>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</si>
  <si>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</si>
  <si>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</si>
  <si>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</si>
  <si>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</si>
  <si>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</si>
  <si>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</si>
  <si>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</si>
  <si>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</si>
  <si>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</si>
  <si>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</si>
  <si>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</si>
  <si>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</si>
  <si>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</si>
  <si>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</si>
  <si>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</si>
  <si>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</si>
  <si>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</si>
  <si>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</si>
  <si>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</si>
  <si>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</si>
  <si>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</si>
  <si>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</si>
  <si>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</si>
  <si>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</si>
  <si>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</si>
  <si>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</si>
  <si>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</si>
  <si>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</si>
  <si>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</si>
  <si>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</si>
  <si>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</si>
  <si>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</si>
  <si>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</si>
  <si>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</si>
  <si>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</si>
  <si>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</si>
  <si>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</si>
  <si>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</si>
  <si>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</si>
  <si>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</si>
  <si>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</si>
  <si>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</si>
  <si>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</si>
  <si>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</si>
  <si>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</si>
  <si>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</si>
  <si>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</si>
  <si>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</si>
  <si>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</si>
  <si>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</si>
  <si>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</si>
  <si>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</si>
  <si>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</si>
  <si>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</si>
  <si>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</si>
  <si>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</si>
  <si>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</si>
  <si>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</si>
  <si>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</si>
  <si>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</si>
  <si>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</si>
  <si>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</si>
  <si>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</si>
  <si>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</si>
  <si>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</si>
  <si>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</si>
  <si>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</si>
  <si>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</si>
  <si>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</si>
  <si>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</si>
  <si>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</si>
  <si>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</si>
  <si>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</si>
  <si>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</si>
  <si>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</si>
  <si>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</si>
  <si>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</si>
  <si>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</si>
  <si>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</si>
  <si>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</si>
  <si>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</si>
  <si>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</si>
  <si>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</si>
  <si>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</si>
  <si>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</si>
  <si>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</si>
  <si>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</si>
  <si>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</si>
  <si>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</si>
  <si>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</si>
  <si>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</si>
  <si>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</si>
  <si>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</si>
  <si>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</si>
  <si>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</si>
  <si>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</si>
  <si>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</si>
  <si>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</si>
  <si>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</si>
  <si>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</si>
  <si>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</si>
  <si>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</si>
  <si>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</si>
  <si>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</si>
  <si>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</si>
  <si>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</si>
  <si>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</si>
  <si>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</si>
  <si>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</si>
  <si>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</si>
  <si>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</si>
  <si>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</si>
  <si>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</si>
  <si>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</si>
  <si>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</si>
  <si>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</si>
  <si>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</si>
  <si>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人员劳务费。不含住宿、交通、补贴等费用，每场不超过8小时
彩排按每人0.5场收费，含个税</t>
    <phoneticPr fontId="23" type="noConversion"/>
  </si>
  <si>
    <t>C#062</t>
    <phoneticPr fontId="23" type="noConversion"/>
  </si>
  <si>
    <t>人</t>
    <phoneticPr fontId="23" type="noConversion"/>
  </si>
  <si>
    <t>活动嘉宾用车</t>
    <phoneticPr fontId="23" type="noConversion"/>
  </si>
  <si>
    <t>C#018</t>
    <phoneticPr fontId="23" type="noConversion"/>
  </si>
  <si>
    <t>大交通</t>
    <phoneticPr fontId="23" type="noConversion"/>
  </si>
  <si>
    <t>活动嘉宾-各地到上海</t>
    <phoneticPr fontId="23" type="noConversion"/>
  </si>
  <si>
    <t>各地-上海 单程 嘉宾本人公务舱</t>
    <phoneticPr fontId="23" type="noConversion"/>
  </si>
  <si>
    <t>单程</t>
    <phoneticPr fontId="23" type="noConversion"/>
  </si>
  <si>
    <t>各地-上海 单程 嘉宾随行经济舱</t>
    <phoneticPr fontId="23" type="noConversion"/>
  </si>
  <si>
    <t>活动嘉宾住宿</t>
    <phoneticPr fontId="23" type="noConversion"/>
  </si>
  <si>
    <t>住宿</t>
    <phoneticPr fontId="23" type="noConversion"/>
  </si>
  <si>
    <t>间夜</t>
    <phoneticPr fontId="23" type="noConversion"/>
  </si>
  <si>
    <t>住宿-上海宝山德尔塔酒店（6月6-9日）大床</t>
    <phoneticPr fontId="23" type="noConversion"/>
  </si>
  <si>
    <t>住宿-上海宝山德尔塔酒店（6月8-9日）大床</t>
    <phoneticPr fontId="23" type="noConversion"/>
  </si>
  <si>
    <t>住宿-上海宝山德尔塔酒店（6月7-9日）大床</t>
    <phoneticPr fontId="23" type="noConversion"/>
  </si>
  <si>
    <t>住宿-上海宝山德尔塔酒店（6月2-9日）大床</t>
    <phoneticPr fontId="23" type="noConversion"/>
  </si>
  <si>
    <t>住宿-上海宝山德尔塔酒店（6月6-9日）套房</t>
    <phoneticPr fontId="23" type="noConversion"/>
  </si>
  <si>
    <t>住宿-上海宝山德尔塔酒店（6月7-9日）双床</t>
    <phoneticPr fontId="23" type="noConversion"/>
  </si>
  <si>
    <t>住宿-上海宝山德尔塔酒店（6月7-9日）套房</t>
    <phoneticPr fontId="23" type="noConversion"/>
  </si>
  <si>
    <t>住宿-上海外滩W酒店 6月8日 套房</t>
    <phoneticPr fontId="23" type="noConversion"/>
  </si>
  <si>
    <t>住宿-上海外滩W酒店 6月8日 大床</t>
    <phoneticPr fontId="23" type="noConversion"/>
  </si>
  <si>
    <t>住宿-上海外滩W酒店 6月8日 双床</t>
    <phoneticPr fontId="23" type="noConversion"/>
  </si>
  <si>
    <t>住宿-上海浦东文华东方酒店 6月7-9日 套房</t>
    <phoneticPr fontId="23" type="noConversion"/>
  </si>
  <si>
    <t>住宿-上海浦东文华东方酒店 6月7-9日 大床</t>
    <phoneticPr fontId="23" type="noConversion"/>
  </si>
  <si>
    <t>住宿-上海浦东文华东方酒店 6月8日 双床</t>
    <phoneticPr fontId="23" type="noConversion"/>
  </si>
  <si>
    <t>住宿-上海浦东文华东方酒店 6月8日 大床</t>
    <phoneticPr fontId="23" type="noConversion"/>
  </si>
  <si>
    <t>住宿-上海浦东文华东方酒店 6月8日 套房</t>
    <phoneticPr fontId="23" type="noConversion"/>
  </si>
  <si>
    <t>活动嘉宾用餐</t>
    <phoneticPr fontId="23" type="noConversion"/>
  </si>
  <si>
    <t>艺人活动日6月8日用餐</t>
    <phoneticPr fontId="23" type="noConversion"/>
  </si>
  <si>
    <t>每天</t>
    <phoneticPr fontId="23" type="noConversion"/>
  </si>
  <si>
    <t>活动嘉宾保险</t>
    <phoneticPr fontId="23" type="noConversion"/>
  </si>
  <si>
    <t>每人每场</t>
    <phoneticPr fontId="23" type="noConversion"/>
  </si>
  <si>
    <t>康辉工作人员大交通</t>
    <phoneticPr fontId="23" type="noConversion"/>
  </si>
  <si>
    <t>北京-上海往返</t>
    <phoneticPr fontId="23" type="noConversion"/>
  </si>
  <si>
    <t>往返</t>
    <phoneticPr fontId="23" type="noConversion"/>
  </si>
  <si>
    <t>康辉工作人员住宿</t>
    <phoneticPr fontId="23" type="noConversion"/>
  </si>
  <si>
    <t>上海住宿</t>
    <phoneticPr fontId="23" type="noConversion"/>
  </si>
  <si>
    <t>酒店+会场停车场指引</t>
    <phoneticPr fontId="23" type="noConversion"/>
  </si>
  <si>
    <t>酒店</t>
    <phoneticPr fontId="23" type="noConversion"/>
  </si>
  <si>
    <t>酒店发车，会场停车场指引</t>
    <phoneticPr fontId="23" type="noConversion"/>
  </si>
  <si>
    <t>酒店发车，会场停车场指引（3家酒店，共6人，会场停车场6人）彩排+活动日</t>
    <phoneticPr fontId="23" type="noConversion"/>
  </si>
  <si>
    <t>康辉工作人员餐补</t>
    <phoneticPr fontId="23" type="noConversion"/>
  </si>
  <si>
    <t>酒店安保</t>
    <phoneticPr fontId="23" type="noConversion"/>
  </si>
  <si>
    <t>抖音电影奇遇夜</t>
    <phoneticPr fontId="23" type="noConversion"/>
  </si>
  <si>
    <t>姜子文</t>
    <phoneticPr fontId="23" type="noConversion"/>
  </si>
  <si>
    <t>上海</t>
    <phoneticPr fontId="23" type="noConversion"/>
  </si>
  <si>
    <t>三家酒店，艺人安保三班倒</t>
    <phoneticPr fontId="23" type="noConversion"/>
  </si>
  <si>
    <t>当地工作人员（酒店+会场停车场指引）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</si>
</sst>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5" formatCode="0_);[Red]\(0\)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19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8" fontId="2" fillId="4" borderId="1" xfId="13" applyNumberFormat="1" applyFont="1" applyFill="1" applyBorder="1" applyAlignment="1">
      <alignment horizontal="center" vertical="center" wrapText="1"/>
    </xf>
    <xf numFmtId="178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3" applyNumberFormat="1" applyFont="1" applyBorder="1" applyAlignment="1">
      <alignment horizontal="center" vertical="center" wrapText="1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Border="1" applyAlignment="1" applyProtection="1">
      <alignment horizontal="distributed" vertical="center"/>
      <protection locked="0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Font="1" applyFill="1" applyBorder="1" applyAlignment="1" applyProtection="1">
      <alignment horizontal="center" vertical="center" wrapText="1"/>
      <protection locked="0"/>
    </xf>
    <xf numFmtId="181" fontId="12" fillId="0" borderId="1" xfId="18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Font="1" applyFill="1" applyBorder="1" applyAlignment="1" applyProtection="1">
      <alignment horizontal="center" vertical="center" wrapText="1"/>
      <protection locked="0"/>
    </xf>
    <xf numFmtId="181" fontId="13" fillId="4" borderId="1" xfId="18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3" fillId="0" borderId="2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49" fontId="12" fillId="0" borderId="1" xfId="17" applyNumberFormat="1" applyFont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181" fontId="13" fillId="0" borderId="1" xfId="18" applyFont="1" applyFill="1" applyBorder="1" applyAlignment="1" applyProtection="1">
      <alignment horizontal="distributed" vertical="center" wrapText="1"/>
    </xf>
    <xf numFmtId="185" fontId="13" fillId="0" borderId="1" xfId="17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7" fontId="11" fillId="0" borderId="1" xfId="17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81" fontId="2" fillId="0" borderId="1" xfId="18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17" applyFont="1" applyBorder="1" applyAlignment="1">
      <alignment horizontal="center" vertical="center" wrapText="1"/>
    </xf>
    <xf numFmtId="0" fontId="2" fillId="4" borderId="1" xfId="17" applyFont="1" applyFill="1" applyBorder="1" applyAlignment="1">
      <alignment horizontal="center" vertical="center" wrapText="1"/>
    </xf>
    <xf numFmtId="177" fontId="2" fillId="4" borderId="1" xfId="17" applyNumberFormat="1" applyFont="1" applyFill="1" applyBorder="1" applyAlignment="1">
      <alignment horizontal="center" vertical="center" wrapText="1"/>
    </xf>
    <xf numFmtId="185" fontId="2" fillId="0" borderId="1" xfId="17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 applyProtection="1">
      <alignment horizontal="center" vertical="center"/>
      <protection locked="0"/>
    </xf>
    <xf numFmtId="185" fontId="2" fillId="0" borderId="1" xfId="18" applyNumberFormat="1" applyFont="1" applyFill="1" applyBorder="1" applyAlignment="1" applyProtection="1">
      <alignment horizontal="distributed" vertical="center" wrapText="1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3" customWidth="1"/>
    <col min="2" max="2" width="10.33203125" style="113" customWidth="1"/>
    <col min="3" max="3" width="11.33203125" style="113" customWidth="1"/>
    <col min="4" max="5" width="16" style="113" customWidth="1"/>
    <col min="6" max="16384" width="8.6640625" style="113"/>
  </cols>
  <sheetData>
    <row r="1" spans="1:5">
      <c r="B1" s="113" t="s">
        <v>0</v>
      </c>
      <c r="C1" s="113" t="s">
        <v>1</v>
      </c>
      <c r="D1" s="113" t="s">
        <v>2</v>
      </c>
      <c r="E1" s="113" t="s">
        <v>3</v>
      </c>
    </row>
    <row r="2" spans="1:5">
      <c r="A2" s="113" t="s">
        <v>4</v>
      </c>
      <c r="B2" s="113" t="e">
        <f>SUM(基准价格!#REF!)</f>
        <v>#REF!</v>
      </c>
      <c r="C2" s="113" t="e">
        <f>SUM(基准价格!#REF!)</f>
        <v>#REF!</v>
      </c>
      <c r="D2" s="113">
        <f>(COUNTA(基准价格!#REF!)-1)-(COUNTA(基准价格!#REF!)-1)</f>
        <v>0</v>
      </c>
      <c r="E2" s="113">
        <f>(COUNTA(基准价格!#REF!)-1)-(COUNTA(基准价格!#REF!)-1)</f>
        <v>0</v>
      </c>
    </row>
    <row r="4" spans="1:5">
      <c r="A4" s="113" t="s">
        <v>5</v>
      </c>
      <c r="B4" s="113" t="e">
        <f>SUM(#REF!)</f>
        <v>#REF!</v>
      </c>
      <c r="C4" s="113" t="e">
        <f>SUM(#REF!)</f>
        <v>#REF!</v>
      </c>
      <c r="D4" s="113">
        <f>(COUNTA(#REF!)-1)-(COUNTA(#REF!)-1)</f>
        <v>0</v>
      </c>
      <c r="E4" s="113">
        <f>(COUNTA(#REF!)-1)-(COUNTA(#REF!)-1)</f>
        <v>0</v>
      </c>
    </row>
    <row r="6" spans="1:5">
      <c r="A6" s="113" t="s">
        <v>6</v>
      </c>
      <c r="B6" s="113" t="e">
        <f>SUM(#REF!)</f>
        <v>#REF!</v>
      </c>
      <c r="C6" s="113" t="e">
        <f>SUM(#REF!)</f>
        <v>#REF!</v>
      </c>
      <c r="D6" s="113">
        <f>(COUNTA(#REF!)-1)-(COUNTA(#REF!)-1)</f>
        <v>0</v>
      </c>
      <c r="E6" s="113">
        <f>(COUNTA(#REF!)-1)-(COUNTA(#REF!)-1)</f>
        <v>0</v>
      </c>
    </row>
    <row r="8" spans="1:5">
      <c r="A8" s="113" t="s">
        <v>7</v>
      </c>
      <c r="B8" s="113">
        <f>SUM(报价结算清单!J70:J87)</f>
        <v>0</v>
      </c>
      <c r="C8" s="113">
        <f>B8</f>
        <v>0</v>
      </c>
    </row>
    <row r="10" spans="1:5">
      <c r="A10" s="113" t="s">
        <v>8</v>
      </c>
      <c r="B10" s="113" t="e">
        <f>SUM(#REF!)</f>
        <v>#REF!</v>
      </c>
      <c r="C10" s="113" t="e">
        <f>SUM(#REF!)</f>
        <v>#REF!</v>
      </c>
      <c r="D10" s="113">
        <f>(COUNTA(#REF!)-1)-(COUNTA(#REF!)-1)</f>
        <v>0</v>
      </c>
      <c r="E10" s="113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4"/>
  <sheetViews>
    <sheetView tabSelected="1" topLeftCell="A41" zoomScaleNormal="80" workbookViewId="0">
      <selection activeCell="S54" sqref="S54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8.1640625" style="25" customWidth="1"/>
    <col min="4" max="4" width="14.83203125" style="25" bestFit="1" customWidth="1"/>
    <col min="5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8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75" t="s">
        <v>9</v>
      </c>
      <c r="B1" s="176"/>
      <c r="C1" s="176"/>
      <c r="D1" s="176"/>
      <c r="E1" s="176"/>
      <c r="F1" s="176"/>
      <c r="G1" s="176"/>
      <c r="H1" s="176"/>
      <c r="I1" s="176"/>
      <c r="J1" s="177"/>
      <c r="K1" s="176"/>
      <c r="L1" s="176"/>
      <c r="M1" s="176"/>
      <c r="N1" s="176"/>
      <c r="O1" s="176"/>
      <c r="P1" s="177"/>
      <c r="Q1" s="176"/>
      <c r="R1" s="176"/>
      <c r="S1" s="176"/>
      <c r="T1" s="178"/>
    </row>
    <row r="2" spans="1:20" ht="15">
      <c r="A2" s="179" t="s">
        <v>10</v>
      </c>
      <c r="B2" s="179"/>
      <c r="C2" s="174" t="s">
        <v>993</v>
      </c>
      <c r="D2" s="163"/>
      <c r="E2" s="163"/>
      <c r="F2" s="163"/>
      <c r="G2" s="165"/>
      <c r="H2" s="40" t="s">
        <v>11</v>
      </c>
      <c r="I2" s="166" t="s">
        <v>995</v>
      </c>
      <c r="J2" s="167"/>
      <c r="K2" s="168"/>
      <c r="L2" s="168"/>
      <c r="M2" s="168"/>
      <c r="N2" s="168"/>
      <c r="O2" s="168"/>
      <c r="P2" s="167"/>
      <c r="Q2" s="168"/>
      <c r="R2" s="169"/>
      <c r="S2" s="181" t="s">
        <v>12</v>
      </c>
      <c r="T2" s="182"/>
    </row>
    <row r="3" spans="1:20" ht="15">
      <c r="A3" s="161" t="s">
        <v>13</v>
      </c>
      <c r="B3" s="161"/>
      <c r="C3" s="180">
        <v>45085</v>
      </c>
      <c r="D3" s="163"/>
      <c r="E3" s="163"/>
      <c r="F3" s="163"/>
      <c r="G3" s="165"/>
      <c r="H3" s="41" t="s">
        <v>14</v>
      </c>
      <c r="I3" s="166">
        <v>450</v>
      </c>
      <c r="J3" s="167"/>
      <c r="K3" s="168"/>
      <c r="L3" s="168"/>
      <c r="M3" s="168"/>
      <c r="N3" s="168"/>
      <c r="O3" s="168"/>
      <c r="P3" s="167"/>
      <c r="Q3" s="168"/>
      <c r="R3" s="169"/>
      <c r="S3" s="183"/>
      <c r="T3" s="184"/>
    </row>
    <row r="4" spans="1:20" ht="15">
      <c r="A4" s="161" t="s">
        <v>15</v>
      </c>
      <c r="B4" s="161"/>
      <c r="C4" s="174" t="s">
        <v>994</v>
      </c>
      <c r="D4" s="163"/>
      <c r="E4" s="163"/>
      <c r="F4" s="163"/>
      <c r="G4" s="165"/>
      <c r="H4" s="31" t="s">
        <v>16</v>
      </c>
      <c r="I4" s="166"/>
      <c r="J4" s="167"/>
      <c r="K4" s="168"/>
      <c r="L4" s="168"/>
      <c r="M4" s="169"/>
      <c r="N4" s="41" t="s">
        <v>17</v>
      </c>
      <c r="O4" s="162"/>
      <c r="P4" s="164"/>
      <c r="Q4" s="163"/>
      <c r="R4" s="165"/>
      <c r="S4" s="65"/>
      <c r="T4" s="20" t="s">
        <v>18</v>
      </c>
    </row>
    <row r="5" spans="1:20" ht="15">
      <c r="A5" s="161" t="s">
        <v>19</v>
      </c>
      <c r="B5" s="161"/>
      <c r="C5" s="162"/>
      <c r="D5" s="163"/>
      <c r="E5" s="163"/>
      <c r="F5" s="163"/>
      <c r="G5" s="165"/>
      <c r="H5" s="31" t="s">
        <v>16</v>
      </c>
      <c r="I5" s="166"/>
      <c r="J5" s="167"/>
      <c r="K5" s="168"/>
      <c r="L5" s="168"/>
      <c r="M5" s="169"/>
      <c r="N5" s="41" t="s">
        <v>17</v>
      </c>
      <c r="O5" s="162"/>
      <c r="P5" s="164"/>
      <c r="Q5" s="163"/>
      <c r="R5" s="165"/>
      <c r="S5" s="66"/>
      <c r="T5" s="20" t="s">
        <v>20</v>
      </c>
    </row>
    <row r="6" spans="1:20" ht="15">
      <c r="A6" s="161" t="s">
        <v>21</v>
      </c>
      <c r="B6" s="161"/>
      <c r="C6" s="162" t="s">
        <v>22</v>
      </c>
      <c r="D6" s="163"/>
      <c r="E6" s="163"/>
      <c r="F6" s="163"/>
      <c r="G6" s="163"/>
      <c r="H6" s="163"/>
      <c r="I6" s="163"/>
      <c r="J6" s="164"/>
      <c r="K6" s="163"/>
      <c r="L6" s="163"/>
      <c r="M6" s="163"/>
      <c r="N6" s="163"/>
      <c r="O6" s="163"/>
      <c r="P6" s="164"/>
      <c r="Q6" s="163"/>
      <c r="R6" s="165"/>
      <c r="S6" s="67"/>
      <c r="T6" s="20" t="s">
        <v>23</v>
      </c>
    </row>
    <row r="7" spans="1:20" ht="15">
      <c r="A7" s="161" t="s">
        <v>24</v>
      </c>
      <c r="B7" s="161"/>
      <c r="C7" s="162" t="s">
        <v>25</v>
      </c>
      <c r="D7" s="163"/>
      <c r="E7" s="163"/>
      <c r="F7" s="163"/>
      <c r="G7" s="165"/>
      <c r="H7" s="31" t="s">
        <v>16</v>
      </c>
      <c r="I7" s="166">
        <v>15801428782</v>
      </c>
      <c r="J7" s="167"/>
      <c r="K7" s="168"/>
      <c r="L7" s="168"/>
      <c r="M7" s="169"/>
      <c r="N7" s="41" t="s">
        <v>17</v>
      </c>
      <c r="O7" s="170" t="s">
        <v>26</v>
      </c>
      <c r="P7" s="171"/>
      <c r="Q7" s="172"/>
      <c r="R7" s="173"/>
      <c r="S7" s="68"/>
      <c r="T7" s="20" t="s">
        <v>27</v>
      </c>
    </row>
    <row r="8" spans="1:20" ht="166" customHeight="1">
      <c r="A8" s="157" t="s">
        <v>28</v>
      </c>
      <c r="B8" s="158"/>
      <c r="C8" s="158"/>
      <c r="D8" s="158"/>
      <c r="E8" s="158"/>
      <c r="F8" s="158"/>
      <c r="G8" s="158"/>
      <c r="H8" s="158"/>
      <c r="I8" s="158"/>
      <c r="J8" s="159"/>
      <c r="K8" s="158"/>
      <c r="L8" s="158"/>
      <c r="M8" s="158"/>
      <c r="N8" s="158"/>
      <c r="O8" s="158"/>
      <c r="P8" s="160"/>
      <c r="Q8" s="158"/>
      <c r="R8" s="158"/>
      <c r="S8" s="158"/>
      <c r="T8" s="158"/>
    </row>
    <row r="9" spans="1:20" ht="21">
      <c r="A9" s="145" t="s">
        <v>29</v>
      </c>
      <c r="B9" s="146"/>
      <c r="C9" s="146"/>
      <c r="D9" s="146"/>
      <c r="E9" s="146"/>
      <c r="F9" s="146"/>
      <c r="G9" s="146"/>
      <c r="H9" s="146"/>
      <c r="I9" s="146"/>
      <c r="J9" s="147"/>
      <c r="K9" s="146"/>
      <c r="L9" s="146"/>
      <c r="M9" s="146"/>
      <c r="N9" s="146"/>
      <c r="O9" s="146"/>
      <c r="P9" s="147"/>
      <c r="Q9" s="146"/>
      <c r="R9" s="135"/>
      <c r="S9" s="135"/>
      <c r="T9" s="135"/>
    </row>
    <row r="10" spans="1:20" ht="15">
      <c r="A10" s="30" t="s">
        <v>30</v>
      </c>
      <c r="B10" s="30" t="s">
        <v>31</v>
      </c>
      <c r="C10" s="30" t="s">
        <v>32</v>
      </c>
      <c r="D10" s="30" t="s">
        <v>33</v>
      </c>
      <c r="E10" s="42" t="s">
        <v>34</v>
      </c>
      <c r="F10" s="30" t="s">
        <v>35</v>
      </c>
      <c r="G10" s="30" t="s">
        <v>36</v>
      </c>
      <c r="H10" s="30" t="s">
        <v>37</v>
      </c>
      <c r="I10" s="30" t="s">
        <v>38</v>
      </c>
      <c r="J10" s="49" t="s">
        <v>39</v>
      </c>
      <c r="K10" s="50" t="s">
        <v>40</v>
      </c>
      <c r="L10" s="30" t="s">
        <v>41</v>
      </c>
      <c r="M10" s="50" t="s">
        <v>42</v>
      </c>
      <c r="N10" s="30" t="s">
        <v>43</v>
      </c>
      <c r="O10" s="50" t="s">
        <v>44</v>
      </c>
      <c r="P10" s="49" t="s">
        <v>45</v>
      </c>
      <c r="Q10" s="50" t="s">
        <v>46</v>
      </c>
      <c r="R10" s="69" t="s">
        <v>47</v>
      </c>
      <c r="S10" s="69" t="s">
        <v>48</v>
      </c>
      <c r="T10" s="69" t="s">
        <v>49</v>
      </c>
    </row>
    <row r="11" spans="1:20">
      <c r="A11" s="136" t="s">
        <v>50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7"/>
      <c r="L11" s="137"/>
      <c r="M11" s="137"/>
      <c r="N11" s="137"/>
      <c r="O11" s="137"/>
      <c r="P11" s="139"/>
      <c r="Q11" s="137"/>
      <c r="R11" s="148"/>
      <c r="S11" s="148"/>
      <c r="T11" s="149"/>
    </row>
    <row r="12" spans="1:20" s="24" customFormat="1">
      <c r="A12" s="31">
        <v>1</v>
      </c>
      <c r="B12" s="124" t="s">
        <v>51</v>
      </c>
      <c r="C12" s="124" t="s">
        <v>52</v>
      </c>
      <c r="D12" s="32"/>
      <c r="E12" s="43"/>
      <c r="F12" s="44" t="e">
        <f>VLOOKUP($E12,基准价格!3:328,3,0)</f>
        <v>#N/A</v>
      </c>
      <c r="G12" s="44" t="e">
        <f>VLOOKUP($E12,基准价格!3:328,4,0)</f>
        <v>#N/A</v>
      </c>
      <c r="H12" s="44" t="e">
        <f>IF(VLOOKUP($E12,基准价格!3:311,5,0)=0,"",VLOOKUP($E12,基准价格!3:313,5,0))</f>
        <v>#N/A</v>
      </c>
      <c r="I12" s="44" t="e">
        <f>VLOOKUP($E12,基准价格!3:328,6,0)</f>
        <v>#N/A</v>
      </c>
      <c r="J12" s="51" t="e">
        <f>VLOOKUP($E12,基准价格!3:328,7,0)</f>
        <v>#N/A</v>
      </c>
      <c r="K12" s="52"/>
      <c r="L12" s="53"/>
      <c r="M12" s="53"/>
      <c r="N12" s="32"/>
      <c r="O12" s="32"/>
      <c r="P12" s="58" t="e">
        <f t="shared" ref="P12:P17" si="0">N12*L12*J12</f>
        <v>#N/A</v>
      </c>
      <c r="Q12" s="70">
        <f t="shared" ref="Q12:Q17" si="1">K12*M12*O12</f>
        <v>0</v>
      </c>
      <c r="R12" s="71" t="e">
        <f>Q12-P12</f>
        <v>#N/A</v>
      </c>
      <c r="S12" s="72"/>
      <c r="T12" s="31"/>
    </row>
    <row r="13" spans="1:20" s="24" customFormat="1">
      <c r="A13" s="31">
        <v>2</v>
      </c>
      <c r="B13" s="124"/>
      <c r="C13" s="124"/>
      <c r="D13" s="32"/>
      <c r="E13" s="43"/>
      <c r="F13" s="44" t="e">
        <f>VLOOKUP($E13,基准价格!4:329,3,0)</f>
        <v>#N/A</v>
      </c>
      <c r="G13" s="44" t="e">
        <f>VLOOKUP($E13,基准价格!4:329,4,0)</f>
        <v>#N/A</v>
      </c>
      <c r="H13" s="44" t="e">
        <f>IF(VLOOKUP($E13,基准价格!4:312,5,0)=0,"",VLOOKUP($E13,基准价格!4:314,5,0))</f>
        <v>#N/A</v>
      </c>
      <c r="I13" s="44" t="e">
        <f>VLOOKUP($E13,基准价格!4:329,6,0)</f>
        <v>#N/A</v>
      </c>
      <c r="J13" s="51" t="e">
        <f>VLOOKUP($E13,基准价格!4:329,7,0)</f>
        <v>#N/A</v>
      </c>
      <c r="K13" s="52"/>
      <c r="L13" s="53"/>
      <c r="M13" s="53"/>
      <c r="N13" s="32"/>
      <c r="O13" s="32"/>
      <c r="P13" s="58" t="e">
        <f t="shared" si="0"/>
        <v>#N/A</v>
      </c>
      <c r="Q13" s="70">
        <f t="shared" si="1"/>
        <v>0</v>
      </c>
      <c r="R13" s="71" t="e">
        <f>Q13-P13</f>
        <v>#N/A</v>
      </c>
      <c r="S13" s="72"/>
      <c r="T13" s="31"/>
    </row>
    <row r="14" spans="1:20" s="24" customFormat="1">
      <c r="A14" s="31">
        <v>3</v>
      </c>
      <c r="B14" s="124"/>
      <c r="C14" s="124"/>
      <c r="D14" s="32"/>
      <c r="E14" s="32"/>
      <c r="F14" s="32"/>
      <c r="G14" s="32"/>
      <c r="H14" s="32"/>
      <c r="I14" s="39"/>
      <c r="J14" s="51"/>
      <c r="L14" s="39"/>
      <c r="M14" s="59"/>
      <c r="N14" s="60"/>
      <c r="O14" s="32"/>
      <c r="P14" s="58">
        <f t="shared" si="0"/>
        <v>0</v>
      </c>
      <c r="Q14" s="70">
        <f t="shared" si="1"/>
        <v>0</v>
      </c>
      <c r="R14" s="71">
        <f t="shared" ref="R14" si="2">Q14-P14</f>
        <v>0</v>
      </c>
      <c r="S14" s="72"/>
      <c r="T14" s="31"/>
    </row>
    <row r="15" spans="1:20" s="24" customFormat="1">
      <c r="A15" s="31">
        <v>4</v>
      </c>
      <c r="B15" s="124"/>
      <c r="C15" s="32"/>
      <c r="D15" s="32"/>
      <c r="E15" s="45"/>
      <c r="F15" s="31"/>
      <c r="G15" s="31"/>
      <c r="H15" s="39"/>
      <c r="I15" s="44"/>
      <c r="J15" s="51"/>
      <c r="K15" s="52"/>
      <c r="L15" s="53"/>
      <c r="M15" s="53"/>
      <c r="N15" s="32"/>
      <c r="O15" s="32"/>
      <c r="P15" s="58">
        <f t="shared" si="0"/>
        <v>0</v>
      </c>
      <c r="Q15" s="70">
        <f t="shared" si="1"/>
        <v>0</v>
      </c>
      <c r="R15" s="71">
        <f>Q15-P15</f>
        <v>0</v>
      </c>
      <c r="S15" s="72"/>
      <c r="T15" s="31"/>
    </row>
    <row r="16" spans="1:20" s="24" customFormat="1" ht="15" customHeight="1">
      <c r="A16" s="31">
        <v>5</v>
      </c>
      <c r="B16" s="32" t="s">
        <v>57</v>
      </c>
      <c r="C16" s="32" t="s">
        <v>58</v>
      </c>
      <c r="D16" s="32"/>
      <c r="E16" s="43"/>
      <c r="F16" s="44" t="e">
        <f>VLOOKUP($E16,基准价格!8:333,3,0)</f>
        <v>#N/A</v>
      </c>
      <c r="G16" s="44" t="e">
        <f>VLOOKUP($E16,基准价格!8:333,4,0)</f>
        <v>#N/A</v>
      </c>
      <c r="H16" s="44" t="e">
        <f>IF(VLOOKUP($E16,基准价格!8:316,5,0)=0,"",VLOOKUP($E16,基准价格!8:318,5,0))</f>
        <v>#N/A</v>
      </c>
      <c r="I16" s="44" t="e">
        <f>VLOOKUP($E16,基准价格!8:333,6,0)</f>
        <v>#N/A</v>
      </c>
      <c r="J16" s="51" t="e">
        <f>VLOOKUP($E16,基准价格!8:333,7,0)</f>
        <v>#N/A</v>
      </c>
      <c r="K16" s="52"/>
      <c r="L16" s="53"/>
      <c r="M16" s="53"/>
      <c r="N16" s="32"/>
      <c r="O16" s="32"/>
      <c r="P16" s="58" t="e">
        <f t="shared" si="0"/>
        <v>#N/A</v>
      </c>
      <c r="Q16" s="70">
        <f t="shared" si="1"/>
        <v>0</v>
      </c>
      <c r="R16" s="71" t="e">
        <f t="shared" ref="R16:R36" si="3">Q16-P16</f>
        <v>#N/A</v>
      </c>
      <c r="S16" s="72"/>
      <c r="T16" s="31"/>
    </row>
    <row r="17" spans="1:23" s="24" customFormat="1" ht="15" customHeight="1">
      <c r="A17" s="31">
        <v>6</v>
      </c>
      <c r="B17" s="32" t="s">
        <v>59</v>
      </c>
      <c r="C17" s="32" t="s">
        <v>60</v>
      </c>
      <c r="D17" s="32"/>
      <c r="E17" s="43"/>
      <c r="F17" s="44" t="e">
        <f>VLOOKUP($E17,基准价格!9:334,3,0)</f>
        <v>#N/A</v>
      </c>
      <c r="G17" s="44" t="e">
        <f>VLOOKUP($E17,基准价格!9:334,4,0)</f>
        <v>#N/A</v>
      </c>
      <c r="H17" s="44" t="e">
        <f>IF(VLOOKUP($E17,基准价格!9:317,5,0)=0,"",VLOOKUP($E17,基准价格!9:319,5,0))</f>
        <v>#N/A</v>
      </c>
      <c r="I17" s="44" t="e">
        <f>VLOOKUP($E17,基准价格!9:334,6,0)</f>
        <v>#N/A</v>
      </c>
      <c r="J17" s="51" t="e">
        <f>VLOOKUP($E17,基准价格!9:334,7,0)</f>
        <v>#N/A</v>
      </c>
      <c r="K17" s="52"/>
      <c r="L17" s="53"/>
      <c r="M17" s="53"/>
      <c r="N17" s="32"/>
      <c r="O17" s="32"/>
      <c r="P17" s="58" t="e">
        <f t="shared" si="0"/>
        <v>#N/A</v>
      </c>
      <c r="Q17" s="70">
        <f t="shared" si="1"/>
        <v>0</v>
      </c>
      <c r="R17" s="71" t="e">
        <f t="shared" ref="R17" si="4">Q17-P17</f>
        <v>#N/A</v>
      </c>
      <c r="S17" s="72"/>
      <c r="T17" s="31"/>
    </row>
    <row r="18" spans="1:23">
      <c r="A18" s="151" t="s">
        <v>61</v>
      </c>
      <c r="B18" s="151"/>
      <c r="C18" s="151"/>
      <c r="D18" s="151"/>
      <c r="E18" s="151"/>
      <c r="F18" s="151"/>
      <c r="G18" s="151"/>
      <c r="H18" s="151"/>
      <c r="I18" s="150"/>
      <c r="J18" s="152"/>
      <c r="K18" s="150"/>
      <c r="L18" s="150"/>
      <c r="M18" s="150"/>
      <c r="N18" s="150"/>
      <c r="O18" s="33"/>
      <c r="P18" s="61">
        <f>SUMIF(P12:P17,"&lt;&gt;#N/A")</f>
        <v>0</v>
      </c>
      <c r="Q18" s="73">
        <f>SUM(Q12:Q17)</f>
        <v>0</v>
      </c>
      <c r="R18" s="71">
        <f t="shared" si="3"/>
        <v>0</v>
      </c>
      <c r="S18" s="74"/>
      <c r="T18" s="74"/>
    </row>
    <row r="19" spans="1:23">
      <c r="A19" s="136" t="s">
        <v>62</v>
      </c>
      <c r="B19" s="137"/>
      <c r="C19" s="137"/>
      <c r="D19" s="137"/>
      <c r="E19" s="137"/>
      <c r="F19" s="137"/>
      <c r="G19" s="137"/>
      <c r="H19" s="137"/>
      <c r="I19" s="137"/>
      <c r="J19" s="138"/>
      <c r="K19" s="137"/>
      <c r="L19" s="137"/>
      <c r="M19" s="137"/>
      <c r="N19" s="137"/>
      <c r="O19" s="137"/>
      <c r="P19" s="139"/>
      <c r="Q19" s="137"/>
      <c r="R19" s="148"/>
      <c r="S19" s="148"/>
      <c r="T19" s="149"/>
    </row>
    <row r="20" spans="1:23" ht="15" customHeight="1">
      <c r="A20" s="31">
        <v>1</v>
      </c>
      <c r="B20" s="121" t="s">
        <v>51</v>
      </c>
      <c r="C20" s="121" t="s">
        <v>63</v>
      </c>
      <c r="D20" s="32"/>
      <c r="E20" s="43"/>
      <c r="F20" s="44" t="e">
        <f>VLOOKUP($E20,基准价格!12:337,3,0)</f>
        <v>#N/A</v>
      </c>
      <c r="G20" s="44" t="e">
        <f>VLOOKUP($E20,基准价格!12:337,4,0)</f>
        <v>#N/A</v>
      </c>
      <c r="H20" s="44" t="e">
        <f>IF(VLOOKUP($E20,基准价格!12:320,5,0)=0,"",VLOOKUP($E20,基准价格!12:322,5,0))</f>
        <v>#N/A</v>
      </c>
      <c r="I20" s="44" t="e">
        <f>VLOOKUP($E20,基准价格!12:337,6,0)</f>
        <v>#N/A</v>
      </c>
      <c r="J20" s="51" t="e">
        <f>VLOOKUP($E20,基准价格!12:337,7,0)</f>
        <v>#N/A</v>
      </c>
      <c r="K20" s="52"/>
      <c r="L20" s="53"/>
      <c r="M20" s="53"/>
      <c r="N20" s="32"/>
      <c r="O20" s="32"/>
      <c r="P20" s="58" t="e">
        <f t="shared" ref="P20:P25" si="5">N20*L20*J20</f>
        <v>#N/A</v>
      </c>
      <c r="Q20" s="70">
        <f t="shared" ref="Q20:Q25" si="6">K20*M20*O20</f>
        <v>0</v>
      </c>
      <c r="R20" s="71" t="e">
        <f t="shared" si="3"/>
        <v>#N/A</v>
      </c>
      <c r="S20" s="74"/>
      <c r="T20" s="74"/>
    </row>
    <row r="21" spans="1:23" ht="15">
      <c r="A21" s="31">
        <v>2</v>
      </c>
      <c r="B21" s="122"/>
      <c r="C21" s="123"/>
      <c r="D21" s="34"/>
      <c r="E21" s="46" t="s">
        <v>55</v>
      </c>
      <c r="F21" s="39"/>
      <c r="G21" s="39"/>
      <c r="H21" s="39"/>
      <c r="I21" s="39"/>
      <c r="J21" s="54"/>
      <c r="K21" s="52"/>
      <c r="L21" s="53"/>
      <c r="M21" s="53"/>
      <c r="N21" s="32"/>
      <c r="O21" s="32"/>
      <c r="P21" s="58">
        <f t="shared" si="5"/>
        <v>0</v>
      </c>
      <c r="Q21" s="70">
        <f t="shared" si="6"/>
        <v>0</v>
      </c>
      <c r="R21" s="71">
        <f t="shared" si="3"/>
        <v>0</v>
      </c>
      <c r="S21" s="75"/>
      <c r="T21" s="31"/>
      <c r="W21" s="82"/>
    </row>
    <row r="22" spans="1:23" ht="15" customHeight="1">
      <c r="A22" s="31">
        <v>3</v>
      </c>
      <c r="B22" s="122"/>
      <c r="C22" s="121" t="s">
        <v>64</v>
      </c>
      <c r="D22" s="32"/>
      <c r="E22" s="43"/>
      <c r="F22" s="44" t="e">
        <f>VLOOKUP($E22,基准价格!14:339,3,0)</f>
        <v>#N/A</v>
      </c>
      <c r="G22" s="44" t="e">
        <f>VLOOKUP($E22,基准价格!14:339,4,0)</f>
        <v>#N/A</v>
      </c>
      <c r="H22" s="44" t="e">
        <f>IF(VLOOKUP($E22,基准价格!14:322,5,0)=0,"",VLOOKUP($E22,基准价格!14:324,5,0))</f>
        <v>#N/A</v>
      </c>
      <c r="I22" s="44" t="e">
        <f>VLOOKUP($E22,基准价格!14:339,6,0)</f>
        <v>#N/A</v>
      </c>
      <c r="J22" s="51" t="e">
        <f>VLOOKUP($E22,基准价格!14:339,7,0)</f>
        <v>#N/A</v>
      </c>
      <c r="K22" s="52"/>
      <c r="L22" s="53"/>
      <c r="M22" s="53"/>
      <c r="N22" s="32"/>
      <c r="O22" s="32"/>
      <c r="P22" s="58" t="e">
        <f t="shared" si="5"/>
        <v>#N/A</v>
      </c>
      <c r="Q22" s="70">
        <f t="shared" si="6"/>
        <v>0</v>
      </c>
      <c r="R22" s="71" t="e">
        <f t="shared" si="3"/>
        <v>#N/A</v>
      </c>
      <c r="S22" s="74"/>
      <c r="T22" s="74"/>
    </row>
    <row r="23" spans="1:23" ht="15">
      <c r="A23" s="31">
        <v>4</v>
      </c>
      <c r="B23" s="122"/>
      <c r="C23" s="123"/>
      <c r="D23" s="34"/>
      <c r="E23" s="46" t="s">
        <v>55</v>
      </c>
      <c r="F23" s="39"/>
      <c r="G23" s="39"/>
      <c r="H23" s="39"/>
      <c r="I23" s="39"/>
      <c r="J23" s="54"/>
      <c r="K23" s="52"/>
      <c r="L23" s="53"/>
      <c r="M23" s="53"/>
      <c r="N23" s="32"/>
      <c r="O23" s="32"/>
      <c r="P23" s="58">
        <f t="shared" si="5"/>
        <v>0</v>
      </c>
      <c r="Q23" s="70">
        <f t="shared" si="6"/>
        <v>0</v>
      </c>
      <c r="R23" s="71">
        <f t="shared" si="3"/>
        <v>0</v>
      </c>
      <c r="S23" s="75"/>
      <c r="T23" s="31"/>
      <c r="W23" s="82"/>
    </row>
    <row r="24" spans="1:23" ht="15" customHeight="1">
      <c r="A24" s="31">
        <v>5</v>
      </c>
      <c r="B24" s="122"/>
      <c r="C24" s="121" t="s">
        <v>65</v>
      </c>
      <c r="D24" s="32"/>
      <c r="E24" s="43"/>
      <c r="F24" s="44" t="e">
        <f>VLOOKUP($E24,基准价格!16:341,3,0)</f>
        <v>#N/A</v>
      </c>
      <c r="G24" s="44" t="e">
        <f>VLOOKUP($E24,基准价格!16:341,4,0)</f>
        <v>#N/A</v>
      </c>
      <c r="H24" s="44" t="e">
        <f>IF(VLOOKUP($E24,基准价格!16:324,5,0)=0,"",VLOOKUP($E24,基准价格!16:326,5,0))</f>
        <v>#N/A</v>
      </c>
      <c r="I24" s="44" t="e">
        <f>VLOOKUP($E24,基准价格!16:341,6,0)</f>
        <v>#N/A</v>
      </c>
      <c r="J24" s="51" t="e">
        <f>VLOOKUP($E24,基准价格!16:341,7,0)</f>
        <v>#N/A</v>
      </c>
      <c r="K24" s="52"/>
      <c r="L24" s="53"/>
      <c r="M24" s="53"/>
      <c r="N24" s="32"/>
      <c r="O24" s="32"/>
      <c r="P24" s="58" t="e">
        <f t="shared" si="5"/>
        <v>#N/A</v>
      </c>
      <c r="Q24" s="70">
        <f t="shared" si="6"/>
        <v>0</v>
      </c>
      <c r="R24" s="71" t="e">
        <f t="shared" ref="R24:R25" si="7">Q24-P24</f>
        <v>#N/A</v>
      </c>
      <c r="S24" s="74"/>
      <c r="T24" s="74"/>
    </row>
    <row r="25" spans="1:23" ht="15">
      <c r="A25" s="31">
        <v>6</v>
      </c>
      <c r="B25" s="123"/>
      <c r="C25" s="123"/>
      <c r="D25" s="34"/>
      <c r="E25" s="46" t="s">
        <v>55</v>
      </c>
      <c r="F25" s="39"/>
      <c r="G25" s="39"/>
      <c r="H25" s="39"/>
      <c r="I25" s="39"/>
      <c r="J25" s="54"/>
      <c r="K25" s="52"/>
      <c r="L25" s="53"/>
      <c r="M25" s="53"/>
      <c r="N25" s="32"/>
      <c r="O25" s="32"/>
      <c r="P25" s="58">
        <f t="shared" si="5"/>
        <v>0</v>
      </c>
      <c r="Q25" s="70">
        <f t="shared" si="6"/>
        <v>0</v>
      </c>
      <c r="R25" s="71">
        <f t="shared" si="7"/>
        <v>0</v>
      </c>
      <c r="S25" s="75"/>
      <c r="T25" s="31"/>
      <c r="W25" s="82"/>
    </row>
    <row r="26" spans="1:23" ht="14.25" customHeight="1">
      <c r="A26" s="153" t="s">
        <v>61</v>
      </c>
      <c r="B26" s="154"/>
      <c r="C26" s="154"/>
      <c r="D26" s="154"/>
      <c r="E26" s="154"/>
      <c r="F26" s="154"/>
      <c r="G26" s="154"/>
      <c r="H26" s="154"/>
      <c r="I26" s="154"/>
      <c r="J26" s="155"/>
      <c r="K26" s="154"/>
      <c r="L26" s="154"/>
      <c r="M26" s="154"/>
      <c r="N26" s="156"/>
      <c r="O26" s="62"/>
      <c r="P26" s="61">
        <f>SUMIF(P20:P25,"&lt;&gt;#N/A")</f>
        <v>0</v>
      </c>
      <c r="Q26" s="73">
        <f>SUM(Q20:Q25)</f>
        <v>0</v>
      </c>
      <c r="R26" s="71">
        <f t="shared" si="3"/>
        <v>0</v>
      </c>
      <c r="S26" s="76"/>
      <c r="T26" s="76"/>
      <c r="W26" s="83"/>
    </row>
    <row r="27" spans="1:23">
      <c r="A27" s="136" t="s">
        <v>66</v>
      </c>
      <c r="B27" s="137"/>
      <c r="C27" s="137"/>
      <c r="D27" s="137"/>
      <c r="E27" s="137"/>
      <c r="F27" s="137"/>
      <c r="G27" s="137"/>
      <c r="H27" s="137"/>
      <c r="I27" s="137"/>
      <c r="J27" s="138"/>
      <c r="K27" s="137"/>
      <c r="L27" s="137"/>
      <c r="M27" s="137"/>
      <c r="N27" s="137"/>
      <c r="O27" s="137"/>
      <c r="P27" s="139"/>
      <c r="Q27" s="137"/>
      <c r="R27" s="148"/>
      <c r="S27" s="148"/>
      <c r="T27" s="149"/>
    </row>
    <row r="28" spans="1:23" s="26" customFormat="1" ht="15" customHeight="1">
      <c r="A28" s="35">
        <v>1</v>
      </c>
      <c r="B28" s="32" t="s">
        <v>51</v>
      </c>
      <c r="C28" s="36"/>
      <c r="D28" s="37"/>
      <c r="E28" s="43"/>
      <c r="F28" s="44" t="e">
        <f>VLOOKUP($E28,基准价格!28:353,3,0)</f>
        <v>#N/A</v>
      </c>
      <c r="G28" s="44" t="e">
        <f>VLOOKUP($E28,基准价格!28:353,4,0)</f>
        <v>#N/A</v>
      </c>
      <c r="H28" s="44" t="e">
        <f>IF(VLOOKUP($E28,基准价格!28:336,5,0)=0,"",VLOOKUP($E28,基准价格!28:338,5,0))</f>
        <v>#N/A</v>
      </c>
      <c r="I28" s="44" t="e">
        <f>VLOOKUP($E28,基准价格!28:353,6,0)</f>
        <v>#N/A</v>
      </c>
      <c r="J28" s="51" t="e">
        <f>VLOOKUP($E28,基准价格!28:353,7,0)</f>
        <v>#N/A</v>
      </c>
      <c r="K28" s="52"/>
      <c r="L28" s="53"/>
      <c r="M28" s="53"/>
      <c r="N28" s="32"/>
      <c r="O28" s="63"/>
      <c r="P28" s="64" t="e">
        <f>N28*L28*J28</f>
        <v>#N/A</v>
      </c>
      <c r="Q28" s="77">
        <f>K28*M28*O28</f>
        <v>0</v>
      </c>
      <c r="R28" s="71" t="e">
        <f t="shared" si="3"/>
        <v>#N/A</v>
      </c>
      <c r="S28" s="78"/>
      <c r="T28" s="79"/>
    </row>
    <row r="29" spans="1:23" s="26" customFormat="1" ht="15" customHeight="1">
      <c r="A29" s="35">
        <v>3</v>
      </c>
      <c r="B29" s="124" t="s">
        <v>57</v>
      </c>
      <c r="C29" s="36"/>
      <c r="D29" s="37"/>
      <c r="E29" s="43"/>
      <c r="F29" s="44" t="e">
        <f>VLOOKUP($E29,基准价格!30:355,3,0)</f>
        <v>#N/A</v>
      </c>
      <c r="G29" s="44" t="e">
        <f>VLOOKUP($E29,基准价格!30:355,4,0)</f>
        <v>#N/A</v>
      </c>
      <c r="H29" s="44" t="e">
        <f>IF(VLOOKUP($E29,基准价格!30:338,5,0)=0,"",VLOOKUP($E29,基准价格!30:340,5,0))</f>
        <v>#N/A</v>
      </c>
      <c r="I29" s="44" t="e">
        <f>VLOOKUP($E29,基准价格!30:355,6,0)</f>
        <v>#N/A</v>
      </c>
      <c r="J29" s="51" t="e">
        <f>VLOOKUP($E29,基准价格!30:355,7,0)</f>
        <v>#N/A</v>
      </c>
      <c r="K29" s="52"/>
      <c r="L29" s="53"/>
      <c r="M29" s="53"/>
      <c r="N29" s="32"/>
      <c r="O29" s="63"/>
      <c r="P29" s="64" t="e">
        <f t="shared" ref="P29" si="8">N29*L29*J29</f>
        <v>#N/A</v>
      </c>
      <c r="Q29" s="77">
        <f t="shared" ref="Q29:Q31" si="9">K29*M29*O29</f>
        <v>0</v>
      </c>
      <c r="R29" s="71" t="e">
        <f t="shared" si="3"/>
        <v>#N/A</v>
      </c>
      <c r="S29" s="78"/>
      <c r="T29" s="79"/>
    </row>
    <row r="30" spans="1:23" ht="15">
      <c r="A30" s="35">
        <v>4</v>
      </c>
      <c r="B30" s="124"/>
      <c r="C30" s="32"/>
      <c r="D30" s="32"/>
      <c r="E30" s="46" t="s">
        <v>55</v>
      </c>
      <c r="F30" s="39"/>
      <c r="G30" s="39"/>
      <c r="H30" s="39"/>
      <c r="I30" s="39"/>
      <c r="J30" s="54"/>
      <c r="K30" s="52"/>
      <c r="L30" s="53"/>
      <c r="M30" s="53"/>
      <c r="N30" s="32"/>
      <c r="O30" s="32"/>
      <c r="P30" s="64"/>
      <c r="Q30" s="77">
        <f t="shared" si="9"/>
        <v>0</v>
      </c>
      <c r="R30" s="71">
        <f t="shared" si="3"/>
        <v>0</v>
      </c>
      <c r="S30" s="75"/>
      <c r="T30" s="31"/>
    </row>
    <row r="31" spans="1:23" s="26" customFormat="1" ht="15" customHeight="1">
      <c r="A31" s="35">
        <v>5</v>
      </c>
      <c r="B31" s="124" t="s">
        <v>59</v>
      </c>
      <c r="E31" s="43"/>
      <c r="F31" s="44" t="e">
        <f>VLOOKUP($E31,基准价格!32:357,3,0)</f>
        <v>#N/A</v>
      </c>
      <c r="G31" s="44" t="e">
        <f>VLOOKUP($E31,基准价格!32:357,4,0)</f>
        <v>#N/A</v>
      </c>
      <c r="H31" s="44" t="e">
        <f>IF(VLOOKUP($E31,基准价格!32:340,5,0)=0,"",VLOOKUP($E31,基准价格!32:342,5,0))</f>
        <v>#N/A</v>
      </c>
      <c r="I31" s="44" t="e">
        <f>VLOOKUP($E31,基准价格!32:357,6,0)</f>
        <v>#N/A</v>
      </c>
      <c r="J31" s="51" t="e">
        <f>VLOOKUP($E31,基准价格!32:357,7,0)</f>
        <v>#N/A</v>
      </c>
      <c r="K31" s="52"/>
      <c r="L31" s="53"/>
      <c r="M31" s="53"/>
      <c r="N31" s="32"/>
      <c r="O31" s="63"/>
      <c r="P31" s="64" t="e">
        <f t="shared" ref="P31" si="10">N31*L31*J31</f>
        <v>#N/A</v>
      </c>
      <c r="Q31" s="77">
        <f t="shared" si="9"/>
        <v>0</v>
      </c>
      <c r="R31" s="71" t="e">
        <f t="shared" ref="R31:R33" si="11">Q31-P31</f>
        <v>#N/A</v>
      </c>
      <c r="S31" s="78"/>
      <c r="T31" s="79"/>
    </row>
    <row r="32" spans="1:23" ht="30">
      <c r="A32" s="35">
        <v>6</v>
      </c>
      <c r="B32" s="124"/>
      <c r="C32" s="36" t="s">
        <v>997</v>
      </c>
      <c r="D32" s="36" t="s">
        <v>987</v>
      </c>
      <c r="E32" s="46" t="s">
        <v>55</v>
      </c>
      <c r="F32" s="39" t="s">
        <v>989</v>
      </c>
      <c r="G32" s="39" t="s">
        <v>989</v>
      </c>
      <c r="H32" s="39" t="s">
        <v>990</v>
      </c>
      <c r="I32" s="39" t="s">
        <v>951</v>
      </c>
      <c r="J32" s="54">
        <v>500</v>
      </c>
      <c r="K32" s="52"/>
      <c r="L32" s="53">
        <v>12</v>
      </c>
      <c r="M32" s="53"/>
      <c r="N32" s="32">
        <v>3</v>
      </c>
      <c r="O32" s="32"/>
      <c r="P32" s="64">
        <f t="shared" ref="P32:P33" si="12">N32*L32*J32</f>
        <v>18000</v>
      </c>
      <c r="Q32" s="77">
        <f t="shared" ref="Q32" si="13">K32*M32*O32</f>
        <v>0</v>
      </c>
      <c r="R32" s="71">
        <f t="shared" si="11"/>
        <v>-18000</v>
      </c>
      <c r="S32" s="75"/>
      <c r="T32" s="31"/>
    </row>
    <row r="33" spans="1:20" s="26" customFormat="1" ht="30">
      <c r="A33" s="35">
        <v>7</v>
      </c>
      <c r="B33" s="124" t="s">
        <v>988</v>
      </c>
      <c r="C33" s="36" t="s">
        <v>992</v>
      </c>
      <c r="D33" s="36" t="s">
        <v>992</v>
      </c>
      <c r="E33" s="43" t="s">
        <v>953</v>
      </c>
      <c r="F33" s="44" t="str">
        <f>VLOOKUP($E33,基准价格!34:359,3,0)</f>
        <v>服务人员</v>
      </c>
      <c r="G33" s="44" t="str">
        <f>VLOOKUP($E33,基准价格!34:359,4,0)</f>
        <v>高级保安</v>
      </c>
      <c r="H33" s="44" t="str">
        <f>IF(VLOOKUP($E33,基准价格!34:342,5,0)=0,"",VLOOKUP($E33,基准价格!34:344,5,0))</f>
        <v>内场安保（对形象有要求）人员劳务费，每场不超过8小时，含个税</v>
      </c>
      <c r="I33" s="44" t="str">
        <f>VLOOKUP($E33,基准价格!34:359,6,0)</f>
        <v>每人每场</v>
      </c>
      <c r="J33" s="51">
        <f>VLOOKUP($E33,基准价格!34:359,7,0)</f>
        <v>700</v>
      </c>
      <c r="K33" s="52"/>
      <c r="L33" s="53">
        <v>24</v>
      </c>
      <c r="M33" s="53"/>
      <c r="N33" s="32">
        <v>3</v>
      </c>
      <c r="O33" s="63"/>
      <c r="P33" s="64">
        <f t="shared" si="12"/>
        <v>50400</v>
      </c>
      <c r="Q33" s="77">
        <f t="shared" ref="Q33" si="14">K33*M33*O33</f>
        <v>0</v>
      </c>
      <c r="R33" s="71">
        <f t="shared" si="11"/>
        <v>-50400</v>
      </c>
      <c r="S33" s="78" t="s">
        <v>996</v>
      </c>
      <c r="T33" s="79"/>
    </row>
    <row r="34" spans="1:20" ht="15">
      <c r="A34" s="35">
        <v>8</v>
      </c>
      <c r="B34" s="124"/>
      <c r="C34" s="32"/>
      <c r="D34" s="32"/>
      <c r="E34" s="46" t="s">
        <v>55</v>
      </c>
      <c r="F34" s="39"/>
      <c r="G34" s="39"/>
      <c r="H34" s="39"/>
      <c r="I34" s="39"/>
      <c r="J34" s="54"/>
      <c r="K34" s="52"/>
      <c r="L34" s="53"/>
      <c r="M34" s="53"/>
      <c r="N34" s="32"/>
      <c r="O34" s="32"/>
      <c r="P34" s="64">
        <f t="shared" ref="P34" si="15">N34*L34*J34</f>
        <v>0</v>
      </c>
      <c r="Q34" s="77">
        <f t="shared" ref="Q34" si="16">K34*M34*O34</f>
        <v>0</v>
      </c>
      <c r="R34" s="71">
        <f t="shared" ref="R34" si="17">Q34-P34</f>
        <v>0</v>
      </c>
      <c r="S34" s="75"/>
      <c r="T34" s="31"/>
    </row>
    <row r="35" spans="1:20">
      <c r="A35" s="153" t="s">
        <v>61</v>
      </c>
      <c r="B35" s="154"/>
      <c r="C35" s="154"/>
      <c r="D35" s="154"/>
      <c r="E35" s="154"/>
      <c r="F35" s="154"/>
      <c r="G35" s="154"/>
      <c r="H35" s="154"/>
      <c r="I35" s="154"/>
      <c r="J35" s="155"/>
      <c r="K35" s="154"/>
      <c r="L35" s="154"/>
      <c r="M35" s="154"/>
      <c r="N35" s="156"/>
      <c r="O35" s="33"/>
      <c r="P35" s="61">
        <f>SUMIF(P28:P34,"&lt;&gt;#N/A")</f>
        <v>68400</v>
      </c>
      <c r="Q35" s="73">
        <f>SUM(Q28:Q34)</f>
        <v>0</v>
      </c>
      <c r="R35" s="71">
        <f t="shared" si="3"/>
        <v>-68400</v>
      </c>
      <c r="S35" s="74"/>
      <c r="T35" s="74"/>
    </row>
    <row r="36" spans="1:20">
      <c r="A36" s="142" t="s">
        <v>67</v>
      </c>
      <c r="B36" s="142"/>
      <c r="C36" s="142"/>
      <c r="D36" s="142"/>
      <c r="E36" s="142"/>
      <c r="F36" s="142"/>
      <c r="G36" s="142"/>
      <c r="H36" s="142"/>
      <c r="I36" s="142"/>
      <c r="J36" s="143"/>
      <c r="K36" s="142"/>
      <c r="L36" s="142"/>
      <c r="M36" s="142"/>
      <c r="N36" s="142"/>
      <c r="O36" s="38"/>
      <c r="P36" s="54">
        <f>P35+P26+P18</f>
        <v>68400</v>
      </c>
      <c r="Q36" s="70">
        <f>Q18+Q26+Q35</f>
        <v>0</v>
      </c>
      <c r="R36" s="71">
        <f t="shared" si="3"/>
        <v>-68400</v>
      </c>
      <c r="S36" s="74"/>
      <c r="T36" s="74"/>
    </row>
    <row r="37" spans="1:20" ht="21">
      <c r="A37" s="145" t="s">
        <v>68</v>
      </c>
      <c r="B37" s="146"/>
      <c r="C37" s="146"/>
      <c r="D37" s="146"/>
      <c r="E37" s="146"/>
      <c r="F37" s="146"/>
      <c r="G37" s="146"/>
      <c r="H37" s="146"/>
      <c r="I37" s="146"/>
      <c r="J37" s="147"/>
      <c r="K37" s="146"/>
      <c r="L37" s="146"/>
      <c r="M37" s="146"/>
      <c r="N37" s="146"/>
      <c r="O37" s="146"/>
      <c r="P37" s="147"/>
      <c r="Q37" s="146"/>
      <c r="R37" s="135"/>
      <c r="S37" s="135"/>
      <c r="T37" s="135"/>
    </row>
    <row r="38" spans="1:20" ht="15">
      <c r="A38" s="30" t="s">
        <v>30</v>
      </c>
      <c r="B38" s="30" t="s">
        <v>31</v>
      </c>
      <c r="C38" s="30" t="s">
        <v>32</v>
      </c>
      <c r="D38" s="30" t="s">
        <v>33</v>
      </c>
      <c r="E38" s="47" t="s">
        <v>34</v>
      </c>
      <c r="F38" s="30" t="s">
        <v>35</v>
      </c>
      <c r="G38" s="30" t="s">
        <v>36</v>
      </c>
      <c r="H38" s="30" t="s">
        <v>37</v>
      </c>
      <c r="I38" s="30" t="s">
        <v>38</v>
      </c>
      <c r="J38" s="49" t="s">
        <v>39</v>
      </c>
      <c r="K38" s="50" t="s">
        <v>40</v>
      </c>
      <c r="L38" s="30" t="s">
        <v>41</v>
      </c>
      <c r="M38" s="50" t="s">
        <v>42</v>
      </c>
      <c r="N38" s="30" t="s">
        <v>43</v>
      </c>
      <c r="O38" s="50" t="s">
        <v>44</v>
      </c>
      <c r="P38" s="49" t="s">
        <v>45</v>
      </c>
      <c r="Q38" s="50" t="s">
        <v>46</v>
      </c>
      <c r="R38" s="69" t="s">
        <v>47</v>
      </c>
      <c r="S38" s="69" t="s">
        <v>48</v>
      </c>
      <c r="T38" s="80" t="s">
        <v>49</v>
      </c>
    </row>
    <row r="39" spans="1:20">
      <c r="A39" s="136" t="s">
        <v>948</v>
      </c>
      <c r="B39" s="137"/>
      <c r="C39" s="137"/>
      <c r="D39" s="137"/>
      <c r="E39" s="137"/>
      <c r="F39" s="137"/>
      <c r="G39" s="137"/>
      <c r="H39" s="137"/>
      <c r="I39" s="137"/>
      <c r="J39" s="138"/>
      <c r="K39" s="137"/>
      <c r="L39" s="137"/>
      <c r="M39" s="137"/>
      <c r="N39" s="137"/>
      <c r="O39" s="137"/>
      <c r="P39" s="139"/>
      <c r="Q39" s="137"/>
      <c r="R39" s="148"/>
      <c r="S39" s="148"/>
      <c r="T39" s="149"/>
    </row>
    <row r="40" spans="1:20" s="188" customFormat="1" ht="30">
      <c r="A40" s="191">
        <v>1</v>
      </c>
      <c r="B40" s="37" t="s">
        <v>955</v>
      </c>
      <c r="C40" s="37" t="s">
        <v>955</v>
      </c>
      <c r="D40" s="37" t="s">
        <v>955</v>
      </c>
      <c r="E40" s="48"/>
      <c r="F40" s="192" t="s">
        <v>954</v>
      </c>
      <c r="G40" s="192" t="s">
        <v>954</v>
      </c>
      <c r="H40" s="192" t="s">
        <v>956</v>
      </c>
      <c r="I40" s="192" t="s">
        <v>957</v>
      </c>
      <c r="J40" s="58">
        <v>3500</v>
      </c>
      <c r="K40" s="56"/>
      <c r="L40" s="192">
        <v>110</v>
      </c>
      <c r="M40" s="192"/>
      <c r="N40" s="192">
        <v>1</v>
      </c>
      <c r="O40" s="195"/>
      <c r="P40" s="58">
        <f t="shared" ref="P40:P62" si="18">N40*L40*J40</f>
        <v>385000</v>
      </c>
      <c r="Q40" s="185">
        <f>K40*M40*O40</f>
        <v>0</v>
      </c>
      <c r="R40" s="196">
        <f>Q40-P40</f>
        <v>-385000</v>
      </c>
      <c r="S40" s="187"/>
      <c r="T40" s="186"/>
    </row>
    <row r="41" spans="1:20" s="188" customFormat="1" ht="30">
      <c r="A41" s="191">
        <v>2</v>
      </c>
      <c r="B41" s="37" t="s">
        <v>955</v>
      </c>
      <c r="C41" s="37" t="s">
        <v>955</v>
      </c>
      <c r="D41" s="37" t="s">
        <v>955</v>
      </c>
      <c r="E41" s="48"/>
      <c r="F41" s="192" t="s">
        <v>954</v>
      </c>
      <c r="G41" s="192" t="s">
        <v>954</v>
      </c>
      <c r="H41" s="192" t="s">
        <v>958</v>
      </c>
      <c r="I41" s="192" t="s">
        <v>957</v>
      </c>
      <c r="J41" s="58">
        <v>1500</v>
      </c>
      <c r="K41" s="56"/>
      <c r="L41" s="192">
        <v>338</v>
      </c>
      <c r="M41" s="192"/>
      <c r="N41" s="192">
        <v>1</v>
      </c>
      <c r="O41" s="195"/>
      <c r="P41" s="58">
        <f t="shared" ref="P41:P50" si="19">N41*L41*J41</f>
        <v>507000</v>
      </c>
      <c r="Q41" s="185">
        <f>K41*M41*O41</f>
        <v>0</v>
      </c>
      <c r="R41" s="196">
        <f t="shared" ref="R41:R63" si="20">Q41-P41</f>
        <v>-507000</v>
      </c>
      <c r="S41" s="187"/>
      <c r="T41" s="186"/>
    </row>
    <row r="42" spans="1:20" s="188" customFormat="1" ht="15">
      <c r="A42" s="191">
        <v>3</v>
      </c>
      <c r="B42" s="37" t="s">
        <v>982</v>
      </c>
      <c r="C42" s="37" t="s">
        <v>982</v>
      </c>
      <c r="D42" s="37" t="s">
        <v>982</v>
      </c>
      <c r="E42" s="48"/>
      <c r="F42" s="37" t="s">
        <v>982</v>
      </c>
      <c r="G42" s="37" t="s">
        <v>982</v>
      </c>
      <c r="H42" s="192" t="s">
        <v>983</v>
      </c>
      <c r="I42" s="192" t="s">
        <v>984</v>
      </c>
      <c r="J42" s="58">
        <v>1200</v>
      </c>
      <c r="K42" s="56"/>
      <c r="L42" s="192">
        <v>6</v>
      </c>
      <c r="M42" s="192"/>
      <c r="N42" s="192">
        <v>2</v>
      </c>
      <c r="O42" s="195"/>
      <c r="P42" s="58">
        <f t="shared" si="19"/>
        <v>14400</v>
      </c>
      <c r="Q42" s="185"/>
      <c r="R42" s="196">
        <f t="shared" si="20"/>
        <v>-14400</v>
      </c>
      <c r="S42" s="187"/>
      <c r="T42" s="186"/>
    </row>
    <row r="43" spans="1:20" s="188" customFormat="1" ht="15">
      <c r="A43" s="191">
        <v>3</v>
      </c>
      <c r="B43" s="37" t="s">
        <v>959</v>
      </c>
      <c r="C43" s="37" t="s">
        <v>959</v>
      </c>
      <c r="D43" s="37" t="s">
        <v>959</v>
      </c>
      <c r="E43" s="48"/>
      <c r="F43" s="192" t="s">
        <v>960</v>
      </c>
      <c r="G43" s="192" t="s">
        <v>960</v>
      </c>
      <c r="H43" s="192" t="s">
        <v>965</v>
      </c>
      <c r="I43" s="192" t="s">
        <v>961</v>
      </c>
      <c r="J43" s="58">
        <v>700</v>
      </c>
      <c r="K43" s="56"/>
      <c r="L43" s="192">
        <v>40</v>
      </c>
      <c r="M43" s="192"/>
      <c r="N43" s="192">
        <v>7</v>
      </c>
      <c r="O43" s="195"/>
      <c r="P43" s="58">
        <f t="shared" si="19"/>
        <v>196000</v>
      </c>
      <c r="Q43" s="185"/>
      <c r="R43" s="196">
        <f t="shared" si="20"/>
        <v>-196000</v>
      </c>
      <c r="S43" s="187"/>
      <c r="T43" s="186"/>
    </row>
    <row r="44" spans="1:20" s="188" customFormat="1" ht="15">
      <c r="A44" s="191">
        <v>4</v>
      </c>
      <c r="B44" s="37" t="s">
        <v>959</v>
      </c>
      <c r="C44" s="37" t="s">
        <v>959</v>
      </c>
      <c r="D44" s="37" t="s">
        <v>959</v>
      </c>
      <c r="E44" s="48"/>
      <c r="F44" s="192" t="s">
        <v>960</v>
      </c>
      <c r="G44" s="192" t="s">
        <v>960</v>
      </c>
      <c r="H44" s="192" t="s">
        <v>964</v>
      </c>
      <c r="I44" s="192" t="s">
        <v>961</v>
      </c>
      <c r="J44" s="58">
        <v>700</v>
      </c>
      <c r="K44" s="56"/>
      <c r="L44" s="192">
        <v>30</v>
      </c>
      <c r="M44" s="192"/>
      <c r="N44" s="192">
        <v>2</v>
      </c>
      <c r="O44" s="195"/>
      <c r="P44" s="58">
        <f t="shared" si="19"/>
        <v>42000</v>
      </c>
      <c r="Q44" s="185"/>
      <c r="R44" s="196">
        <f t="shared" si="20"/>
        <v>-42000</v>
      </c>
      <c r="S44" s="187"/>
      <c r="T44" s="186"/>
    </row>
    <row r="45" spans="1:20" s="188" customFormat="1" ht="15">
      <c r="A45" s="191">
        <v>5</v>
      </c>
      <c r="B45" s="37" t="s">
        <v>959</v>
      </c>
      <c r="C45" s="37" t="s">
        <v>959</v>
      </c>
      <c r="D45" s="37" t="s">
        <v>959</v>
      </c>
      <c r="E45" s="48"/>
      <c r="F45" s="192" t="s">
        <v>960</v>
      </c>
      <c r="G45" s="192" t="s">
        <v>960</v>
      </c>
      <c r="H45" s="192" t="s">
        <v>963</v>
      </c>
      <c r="I45" s="192" t="s">
        <v>961</v>
      </c>
      <c r="J45" s="58">
        <v>700</v>
      </c>
      <c r="K45" s="56"/>
      <c r="L45" s="192">
        <v>20</v>
      </c>
      <c r="M45" s="192"/>
      <c r="N45" s="192">
        <v>1</v>
      </c>
      <c r="O45" s="195"/>
      <c r="P45" s="58">
        <f t="shared" si="19"/>
        <v>14000</v>
      </c>
      <c r="Q45" s="185"/>
      <c r="R45" s="196">
        <f t="shared" si="20"/>
        <v>-14000</v>
      </c>
      <c r="S45" s="187"/>
      <c r="T45" s="186"/>
    </row>
    <row r="46" spans="1:20" s="188" customFormat="1" ht="15">
      <c r="A46" s="191">
        <v>6</v>
      </c>
      <c r="B46" s="37" t="s">
        <v>959</v>
      </c>
      <c r="C46" s="37" t="s">
        <v>959</v>
      </c>
      <c r="D46" s="37" t="s">
        <v>959</v>
      </c>
      <c r="E46" s="48"/>
      <c r="F46" s="192" t="s">
        <v>960</v>
      </c>
      <c r="G46" s="192" t="s">
        <v>960</v>
      </c>
      <c r="H46" s="192" t="s">
        <v>962</v>
      </c>
      <c r="I46" s="192" t="s">
        <v>961</v>
      </c>
      <c r="J46" s="58">
        <v>700</v>
      </c>
      <c r="K46" s="56"/>
      <c r="L46" s="192">
        <v>20</v>
      </c>
      <c r="M46" s="192"/>
      <c r="N46" s="192">
        <v>3</v>
      </c>
      <c r="O46" s="195"/>
      <c r="P46" s="58">
        <f t="shared" si="19"/>
        <v>42000</v>
      </c>
      <c r="Q46" s="185"/>
      <c r="R46" s="196">
        <f t="shared" si="20"/>
        <v>-42000</v>
      </c>
      <c r="S46" s="187"/>
      <c r="T46" s="186"/>
    </row>
    <row r="47" spans="1:20" s="188" customFormat="1" ht="15">
      <c r="A47" s="191">
        <v>7</v>
      </c>
      <c r="B47" s="37" t="s">
        <v>959</v>
      </c>
      <c r="C47" s="37" t="s">
        <v>959</v>
      </c>
      <c r="D47" s="37" t="s">
        <v>959</v>
      </c>
      <c r="E47" s="48"/>
      <c r="F47" s="192" t="s">
        <v>960</v>
      </c>
      <c r="G47" s="192" t="s">
        <v>960</v>
      </c>
      <c r="H47" s="192" t="s">
        <v>967</v>
      </c>
      <c r="I47" s="192" t="s">
        <v>961</v>
      </c>
      <c r="J47" s="58">
        <v>800</v>
      </c>
      <c r="K47" s="56"/>
      <c r="L47" s="192">
        <v>10</v>
      </c>
      <c r="M47" s="192"/>
      <c r="N47" s="192">
        <v>2</v>
      </c>
      <c r="O47" s="195"/>
      <c r="P47" s="58">
        <f t="shared" si="19"/>
        <v>16000</v>
      </c>
      <c r="Q47" s="185"/>
      <c r="R47" s="196">
        <f t="shared" si="20"/>
        <v>-16000</v>
      </c>
      <c r="S47" s="187"/>
      <c r="T47" s="186"/>
    </row>
    <row r="48" spans="1:20" s="188" customFormat="1" ht="15">
      <c r="A48" s="191">
        <v>8</v>
      </c>
      <c r="B48" s="37" t="s">
        <v>959</v>
      </c>
      <c r="C48" s="37" t="s">
        <v>959</v>
      </c>
      <c r="D48" s="37" t="s">
        <v>959</v>
      </c>
      <c r="E48" s="48"/>
      <c r="F48" s="192" t="s">
        <v>960</v>
      </c>
      <c r="G48" s="192" t="s">
        <v>960</v>
      </c>
      <c r="H48" s="192" t="s">
        <v>966</v>
      </c>
      <c r="I48" s="192" t="s">
        <v>961</v>
      </c>
      <c r="J48" s="58">
        <v>2000</v>
      </c>
      <c r="K48" s="56"/>
      <c r="L48" s="192">
        <v>10</v>
      </c>
      <c r="M48" s="192"/>
      <c r="N48" s="192">
        <v>3</v>
      </c>
      <c r="O48" s="195"/>
      <c r="P48" s="58">
        <f t="shared" si="19"/>
        <v>60000</v>
      </c>
      <c r="Q48" s="185"/>
      <c r="R48" s="196">
        <f t="shared" si="20"/>
        <v>-60000</v>
      </c>
      <c r="S48" s="187"/>
      <c r="T48" s="186"/>
    </row>
    <row r="49" spans="1:20" s="188" customFormat="1" ht="15">
      <c r="A49" s="191">
        <v>9</v>
      </c>
      <c r="B49" s="37" t="s">
        <v>959</v>
      </c>
      <c r="C49" s="37" t="s">
        <v>959</v>
      </c>
      <c r="D49" s="37" t="s">
        <v>959</v>
      </c>
      <c r="E49" s="48"/>
      <c r="F49" s="192" t="s">
        <v>960</v>
      </c>
      <c r="G49" s="192" t="s">
        <v>960</v>
      </c>
      <c r="H49" s="192" t="s">
        <v>968</v>
      </c>
      <c r="I49" s="192" t="s">
        <v>961</v>
      </c>
      <c r="J49" s="58">
        <v>2000</v>
      </c>
      <c r="K49" s="56"/>
      <c r="L49" s="192">
        <v>3</v>
      </c>
      <c r="M49" s="192"/>
      <c r="N49" s="192">
        <v>2</v>
      </c>
      <c r="O49" s="195"/>
      <c r="P49" s="58">
        <f t="shared" si="19"/>
        <v>12000</v>
      </c>
      <c r="Q49" s="185"/>
      <c r="R49" s="196">
        <f t="shared" si="20"/>
        <v>-12000</v>
      </c>
      <c r="S49" s="187"/>
      <c r="T49" s="186"/>
    </row>
    <row r="50" spans="1:20" s="188" customFormat="1" ht="15">
      <c r="A50" s="191">
        <v>10</v>
      </c>
      <c r="B50" s="37" t="s">
        <v>959</v>
      </c>
      <c r="C50" s="37" t="s">
        <v>959</v>
      </c>
      <c r="D50" s="37" t="s">
        <v>959</v>
      </c>
      <c r="E50" s="48"/>
      <c r="F50" s="192" t="s">
        <v>960</v>
      </c>
      <c r="G50" s="192" t="s">
        <v>960</v>
      </c>
      <c r="H50" s="192" t="s">
        <v>969</v>
      </c>
      <c r="I50" s="192" t="s">
        <v>961</v>
      </c>
      <c r="J50" s="58">
        <v>2500</v>
      </c>
      <c r="K50" s="56"/>
      <c r="L50" s="192">
        <v>30</v>
      </c>
      <c r="M50" s="192"/>
      <c r="N50" s="192">
        <v>1</v>
      </c>
      <c r="O50" s="195"/>
      <c r="P50" s="58">
        <f t="shared" si="19"/>
        <v>75000</v>
      </c>
      <c r="Q50" s="185"/>
      <c r="R50" s="196">
        <f t="shared" si="20"/>
        <v>-75000</v>
      </c>
      <c r="S50" s="187"/>
      <c r="T50" s="186"/>
    </row>
    <row r="51" spans="1:20" s="188" customFormat="1" ht="15">
      <c r="A51" s="191">
        <v>11</v>
      </c>
      <c r="B51" s="37" t="s">
        <v>959</v>
      </c>
      <c r="C51" s="37" t="s">
        <v>959</v>
      </c>
      <c r="D51" s="37" t="s">
        <v>959</v>
      </c>
      <c r="E51" s="48"/>
      <c r="F51" s="192" t="s">
        <v>960</v>
      </c>
      <c r="G51" s="192" t="s">
        <v>960</v>
      </c>
      <c r="H51" s="192" t="s">
        <v>970</v>
      </c>
      <c r="I51" s="192" t="s">
        <v>961</v>
      </c>
      <c r="J51" s="58">
        <v>2500</v>
      </c>
      <c r="K51" s="56"/>
      <c r="L51" s="192">
        <v>190</v>
      </c>
      <c r="M51" s="192"/>
      <c r="N51" s="192">
        <v>1</v>
      </c>
      <c r="O51" s="195"/>
      <c r="P51" s="58">
        <f t="shared" ref="P51" si="21">N51*L51*J51</f>
        <v>475000</v>
      </c>
      <c r="Q51" s="185"/>
      <c r="R51" s="196">
        <f t="shared" si="20"/>
        <v>-475000</v>
      </c>
      <c r="S51" s="187"/>
      <c r="T51" s="186"/>
    </row>
    <row r="52" spans="1:20" s="188" customFormat="1" ht="15">
      <c r="A52" s="191">
        <v>12</v>
      </c>
      <c r="B52" s="37" t="s">
        <v>959</v>
      </c>
      <c r="C52" s="37" t="s">
        <v>959</v>
      </c>
      <c r="D52" s="37" t="s">
        <v>959</v>
      </c>
      <c r="E52" s="48"/>
      <c r="F52" s="192" t="s">
        <v>960</v>
      </c>
      <c r="G52" s="192" t="s">
        <v>960</v>
      </c>
      <c r="H52" s="192" t="s">
        <v>971</v>
      </c>
      <c r="I52" s="192" t="s">
        <v>961</v>
      </c>
      <c r="J52" s="58">
        <v>2600</v>
      </c>
      <c r="K52" s="56"/>
      <c r="L52" s="192">
        <v>60</v>
      </c>
      <c r="M52" s="192"/>
      <c r="N52" s="192">
        <v>1</v>
      </c>
      <c r="O52" s="195"/>
      <c r="P52" s="58">
        <f t="shared" ref="P52" si="22">N52*L52*J52</f>
        <v>156000</v>
      </c>
      <c r="Q52" s="185"/>
      <c r="R52" s="196">
        <f t="shared" si="20"/>
        <v>-156000</v>
      </c>
      <c r="S52" s="187"/>
      <c r="T52" s="186"/>
    </row>
    <row r="53" spans="1:20" s="188" customFormat="1" ht="15">
      <c r="A53" s="191">
        <v>13</v>
      </c>
      <c r="B53" s="37" t="s">
        <v>959</v>
      </c>
      <c r="C53" s="37" t="s">
        <v>959</v>
      </c>
      <c r="D53" s="37" t="s">
        <v>959</v>
      </c>
      <c r="E53" s="48"/>
      <c r="F53" s="192" t="s">
        <v>960</v>
      </c>
      <c r="G53" s="192" t="s">
        <v>960</v>
      </c>
      <c r="H53" s="192" t="s">
        <v>972</v>
      </c>
      <c r="I53" s="192" t="s">
        <v>961</v>
      </c>
      <c r="J53" s="58">
        <v>4000</v>
      </c>
      <c r="K53" s="56"/>
      <c r="L53" s="192">
        <v>5</v>
      </c>
      <c r="M53" s="192"/>
      <c r="N53" s="192">
        <v>2</v>
      </c>
      <c r="O53" s="195"/>
      <c r="P53" s="58">
        <f t="shared" ref="P53" si="23">N53*L53*J53</f>
        <v>40000</v>
      </c>
      <c r="Q53" s="185"/>
      <c r="R53" s="196">
        <f t="shared" si="20"/>
        <v>-40000</v>
      </c>
      <c r="S53" s="187"/>
      <c r="T53" s="186"/>
    </row>
    <row r="54" spans="1:20" s="188" customFormat="1" ht="15">
      <c r="A54" s="191">
        <v>14</v>
      </c>
      <c r="B54" s="37" t="s">
        <v>959</v>
      </c>
      <c r="C54" s="37" t="s">
        <v>959</v>
      </c>
      <c r="D54" s="37" t="s">
        <v>959</v>
      </c>
      <c r="E54" s="48"/>
      <c r="F54" s="192" t="s">
        <v>960</v>
      </c>
      <c r="G54" s="192" t="s">
        <v>960</v>
      </c>
      <c r="H54" s="192" t="s">
        <v>973</v>
      </c>
      <c r="I54" s="192" t="s">
        <v>961</v>
      </c>
      <c r="J54" s="58">
        <v>1800</v>
      </c>
      <c r="K54" s="56"/>
      <c r="L54" s="192">
        <v>5</v>
      </c>
      <c r="M54" s="192"/>
      <c r="N54" s="192">
        <v>2</v>
      </c>
      <c r="O54" s="195"/>
      <c r="P54" s="58">
        <f t="shared" ref="P54" si="24">N54*L54*J54</f>
        <v>18000</v>
      </c>
      <c r="Q54" s="185"/>
      <c r="R54" s="196">
        <f t="shared" si="20"/>
        <v>-18000</v>
      </c>
      <c r="S54" s="187"/>
      <c r="T54" s="186"/>
    </row>
    <row r="55" spans="1:20" s="188" customFormat="1" ht="15">
      <c r="A55" s="191">
        <v>15</v>
      </c>
      <c r="B55" s="37" t="s">
        <v>959</v>
      </c>
      <c r="C55" s="37" t="s">
        <v>959</v>
      </c>
      <c r="D55" s="37" t="s">
        <v>959</v>
      </c>
      <c r="E55" s="48"/>
      <c r="F55" s="192" t="s">
        <v>960</v>
      </c>
      <c r="G55" s="192" t="s">
        <v>960</v>
      </c>
      <c r="H55" s="192" t="s">
        <v>974</v>
      </c>
      <c r="I55" s="192" t="s">
        <v>961</v>
      </c>
      <c r="J55" s="58">
        <v>1800</v>
      </c>
      <c r="K55" s="56"/>
      <c r="L55" s="192">
        <v>15</v>
      </c>
      <c r="M55" s="192"/>
      <c r="N55" s="192">
        <v>1</v>
      </c>
      <c r="O55" s="195"/>
      <c r="P55" s="58">
        <f t="shared" ref="P55" si="25">N55*L55*J55</f>
        <v>27000</v>
      </c>
      <c r="Q55" s="185"/>
      <c r="R55" s="196">
        <f t="shared" si="20"/>
        <v>-27000</v>
      </c>
      <c r="S55" s="187"/>
      <c r="T55" s="186"/>
    </row>
    <row r="56" spans="1:20" s="188" customFormat="1" ht="15">
      <c r="A56" s="191">
        <v>16</v>
      </c>
      <c r="B56" s="37" t="s">
        <v>959</v>
      </c>
      <c r="C56" s="37" t="s">
        <v>959</v>
      </c>
      <c r="D56" s="37" t="s">
        <v>959</v>
      </c>
      <c r="E56" s="48"/>
      <c r="F56" s="192" t="s">
        <v>960</v>
      </c>
      <c r="G56" s="192" t="s">
        <v>960</v>
      </c>
      <c r="H56" s="192" t="s">
        <v>975</v>
      </c>
      <c r="I56" s="192" t="s">
        <v>961</v>
      </c>
      <c r="J56" s="58">
        <v>1800</v>
      </c>
      <c r="K56" s="56"/>
      <c r="L56" s="192">
        <v>30</v>
      </c>
      <c r="M56" s="192"/>
      <c r="N56" s="192">
        <v>1</v>
      </c>
      <c r="O56" s="195"/>
      <c r="P56" s="58">
        <f t="shared" ref="P56" si="26">N56*L56*J56</f>
        <v>54000</v>
      </c>
      <c r="Q56" s="185"/>
      <c r="R56" s="196">
        <f t="shared" si="20"/>
        <v>-54000</v>
      </c>
      <c r="S56" s="187"/>
      <c r="T56" s="186"/>
    </row>
    <row r="57" spans="1:20" s="188" customFormat="1" ht="15">
      <c r="A57" s="191">
        <v>17</v>
      </c>
      <c r="B57" s="37" t="s">
        <v>959</v>
      </c>
      <c r="C57" s="37" t="s">
        <v>959</v>
      </c>
      <c r="D57" s="37" t="s">
        <v>959</v>
      </c>
      <c r="E57" s="48"/>
      <c r="F57" s="192" t="s">
        <v>960</v>
      </c>
      <c r="G57" s="192" t="s">
        <v>960</v>
      </c>
      <c r="H57" s="192" t="s">
        <v>976</v>
      </c>
      <c r="I57" s="192" t="s">
        <v>961</v>
      </c>
      <c r="J57" s="58">
        <v>4000</v>
      </c>
      <c r="K57" s="56"/>
      <c r="L57" s="192">
        <v>20</v>
      </c>
      <c r="M57" s="192"/>
      <c r="N57" s="192">
        <v>1</v>
      </c>
      <c r="O57" s="195"/>
      <c r="P57" s="58">
        <f t="shared" ref="P57" si="27">N57*L57*J57</f>
        <v>80000</v>
      </c>
      <c r="Q57" s="185"/>
      <c r="R57" s="196">
        <f t="shared" si="20"/>
        <v>-80000</v>
      </c>
      <c r="S57" s="187"/>
      <c r="T57" s="186"/>
    </row>
    <row r="58" spans="1:20" s="190" customFormat="1" ht="30" customHeight="1">
      <c r="A58" s="191">
        <v>18</v>
      </c>
      <c r="B58" s="37" t="s">
        <v>952</v>
      </c>
      <c r="C58" s="37" t="s">
        <v>952</v>
      </c>
      <c r="D58" s="37" t="s">
        <v>952</v>
      </c>
      <c r="E58" s="43" t="s">
        <v>950</v>
      </c>
      <c r="F58" s="193" t="str">
        <f>VLOOKUP($E58,基准价格!57:382,3,0)</f>
        <v>车辆物流</v>
      </c>
      <c r="G58" s="193" t="str">
        <f>VLOOKUP($E58,基准价格!57:382,4,0)</f>
        <v>运营车辆</v>
      </c>
      <c r="H58" s="193" t="str">
        <f>IF(VLOOKUP($E58,基准价格!57:365,5,0)=0,"",VLOOKUP($E58,基准价格!57:367,5,0))</f>
        <v>商务乘用车-GL8，可使用同等类型车辆，1天8小时 or 100km计算，超出公里数及时间另计费</v>
      </c>
      <c r="I58" s="193" t="str">
        <f>VLOOKUP($E58,基准价格!57:382,6,0)</f>
        <v>每辆每天</v>
      </c>
      <c r="J58" s="194">
        <f>VLOOKUP($E58,基准价格!57:382,7,0)</f>
        <v>1000</v>
      </c>
      <c r="K58" s="89"/>
      <c r="L58" s="63">
        <v>130</v>
      </c>
      <c r="M58" s="63"/>
      <c r="N58" s="37">
        <v>2</v>
      </c>
      <c r="O58" s="63"/>
      <c r="P58" s="64">
        <f>N58*L58*J58</f>
        <v>260000</v>
      </c>
      <c r="Q58" s="77">
        <f>K58*M58*O58</f>
        <v>0</v>
      </c>
      <c r="R58" s="196">
        <f t="shared" si="20"/>
        <v>-260000</v>
      </c>
      <c r="S58" s="78"/>
      <c r="T58" s="189"/>
    </row>
    <row r="59" spans="1:20" s="190" customFormat="1" ht="30" customHeight="1">
      <c r="A59" s="191">
        <v>19</v>
      </c>
      <c r="B59" s="37" t="s">
        <v>952</v>
      </c>
      <c r="C59" s="37" t="s">
        <v>952</v>
      </c>
      <c r="D59" s="37" t="s">
        <v>952</v>
      </c>
      <c r="E59" s="43" t="s">
        <v>950</v>
      </c>
      <c r="F59" s="193" t="str">
        <f>VLOOKUP($E59,基准价格!58:383,3,0)</f>
        <v>车辆物流</v>
      </c>
      <c r="G59" s="193" t="str">
        <f>VLOOKUP($E59,基准价格!58:383,4,0)</f>
        <v>运营车辆</v>
      </c>
      <c r="H59" s="193" t="str">
        <f>IF(VLOOKUP($E59,基准价格!58:366,5,0)=0,"",VLOOKUP($E59,基准价格!58:368,5,0))</f>
        <v>商务乘用车-GL8，可使用同等类型车辆，1天8小时 or 100km计算，超出公里数及时间另计费</v>
      </c>
      <c r="I59" s="193" t="str">
        <f>VLOOKUP($E59,基准价格!58:383,6,0)</f>
        <v>每辆每天</v>
      </c>
      <c r="J59" s="194">
        <f>VLOOKUP($E59,基准价格!58:383,7,0)</f>
        <v>1000</v>
      </c>
      <c r="K59" s="89"/>
      <c r="L59" s="63">
        <v>21</v>
      </c>
      <c r="M59" s="63"/>
      <c r="N59" s="37">
        <v>3</v>
      </c>
      <c r="O59" s="63"/>
      <c r="P59" s="64">
        <f>N59*L59*J59</f>
        <v>63000</v>
      </c>
      <c r="Q59" s="77">
        <f>K59*M59*O59</f>
        <v>0</v>
      </c>
      <c r="R59" s="196">
        <f t="shared" si="20"/>
        <v>-63000</v>
      </c>
      <c r="S59" s="78"/>
      <c r="T59" s="189"/>
    </row>
    <row r="60" spans="1:20" s="188" customFormat="1" ht="15">
      <c r="A60" s="191">
        <v>20</v>
      </c>
      <c r="B60" s="37" t="s">
        <v>977</v>
      </c>
      <c r="C60" s="37" t="s">
        <v>977</v>
      </c>
      <c r="D60" s="37" t="s">
        <v>977</v>
      </c>
      <c r="E60" s="48"/>
      <c r="F60" s="37" t="s">
        <v>977</v>
      </c>
      <c r="G60" s="37" t="s">
        <v>977</v>
      </c>
      <c r="H60" s="192" t="s">
        <v>978</v>
      </c>
      <c r="I60" s="192" t="s">
        <v>979</v>
      </c>
      <c r="J60" s="58">
        <v>1000</v>
      </c>
      <c r="K60" s="56"/>
      <c r="L60" s="192">
        <v>120</v>
      </c>
      <c r="M60" s="192"/>
      <c r="N60" s="192">
        <v>1</v>
      </c>
      <c r="O60" s="195"/>
      <c r="P60" s="64">
        <f t="shared" ref="P60" si="28">N60*L60*J60</f>
        <v>120000</v>
      </c>
      <c r="Q60" s="185"/>
      <c r="R60" s="196">
        <f t="shared" si="20"/>
        <v>-120000</v>
      </c>
      <c r="S60" s="187"/>
      <c r="T60" s="186"/>
    </row>
    <row r="61" spans="1:20" s="188" customFormat="1" ht="15">
      <c r="A61" s="191">
        <v>21</v>
      </c>
      <c r="B61" s="37" t="s">
        <v>977</v>
      </c>
      <c r="C61" s="37" t="s">
        <v>977</v>
      </c>
      <c r="D61" s="37" t="s">
        <v>977</v>
      </c>
      <c r="E61" s="48"/>
      <c r="F61" s="37" t="s">
        <v>977</v>
      </c>
      <c r="G61" s="37" t="s">
        <v>977</v>
      </c>
      <c r="H61" s="192" t="s">
        <v>978</v>
      </c>
      <c r="I61" s="192" t="s">
        <v>979</v>
      </c>
      <c r="J61" s="58">
        <v>1000</v>
      </c>
      <c r="K61" s="56"/>
      <c r="L61" s="192">
        <v>10</v>
      </c>
      <c r="M61" s="192"/>
      <c r="N61" s="192">
        <v>3</v>
      </c>
      <c r="O61" s="195"/>
      <c r="P61" s="64">
        <f t="shared" ref="P61" si="29">N61*L61*J61</f>
        <v>30000</v>
      </c>
      <c r="Q61" s="185"/>
      <c r="R61" s="196">
        <f t="shared" ref="R61" si="30">Q61-P61</f>
        <v>-30000</v>
      </c>
      <c r="S61" s="187"/>
      <c r="T61" s="186"/>
    </row>
    <row r="62" spans="1:20" s="188" customFormat="1" ht="19" customHeight="1">
      <c r="A62" s="191">
        <v>22</v>
      </c>
      <c r="B62" s="37" t="s">
        <v>980</v>
      </c>
      <c r="C62" s="37" t="s">
        <v>980</v>
      </c>
      <c r="D62" s="37" t="s">
        <v>980</v>
      </c>
      <c r="E62" s="48"/>
      <c r="F62" s="37" t="s">
        <v>980</v>
      </c>
      <c r="G62" s="37" t="s">
        <v>980</v>
      </c>
      <c r="H62" s="37" t="s">
        <v>980</v>
      </c>
      <c r="I62" s="192" t="s">
        <v>981</v>
      </c>
      <c r="J62" s="58">
        <v>1700</v>
      </c>
      <c r="K62" s="56"/>
      <c r="L62" s="192">
        <v>130</v>
      </c>
      <c r="M62" s="192"/>
      <c r="N62" s="192">
        <v>1</v>
      </c>
      <c r="O62" s="195"/>
      <c r="P62" s="58">
        <f t="shared" si="18"/>
        <v>221000</v>
      </c>
      <c r="Q62" s="185"/>
      <c r="R62" s="196">
        <f t="shared" si="20"/>
        <v>-221000</v>
      </c>
      <c r="S62" s="187"/>
      <c r="T62" s="186"/>
    </row>
    <row r="63" spans="1:20" s="188" customFormat="1" ht="15">
      <c r="A63" s="191">
        <v>23</v>
      </c>
      <c r="B63" s="37" t="s">
        <v>980</v>
      </c>
      <c r="C63" s="37" t="s">
        <v>980</v>
      </c>
      <c r="D63" s="37" t="s">
        <v>980</v>
      </c>
      <c r="E63" s="48"/>
      <c r="F63" s="37" t="s">
        <v>980</v>
      </c>
      <c r="G63" s="37" t="s">
        <v>980</v>
      </c>
      <c r="H63" s="37" t="s">
        <v>980</v>
      </c>
      <c r="I63" s="192" t="s">
        <v>981</v>
      </c>
      <c r="J63" s="55">
        <v>120</v>
      </c>
      <c r="K63" s="116"/>
      <c r="L63" s="57">
        <v>295</v>
      </c>
      <c r="M63" s="57"/>
      <c r="N63" s="57">
        <v>1</v>
      </c>
      <c r="O63" s="197"/>
      <c r="P63" s="58">
        <f t="shared" ref="P63:P64" si="31">N63*L63*J63</f>
        <v>35400</v>
      </c>
      <c r="Q63" s="77">
        <f>K63*M63*O63</f>
        <v>0</v>
      </c>
      <c r="R63" s="196">
        <f t="shared" si="20"/>
        <v>-35400</v>
      </c>
      <c r="S63" s="187"/>
      <c r="T63" s="186"/>
    </row>
    <row r="64" spans="1:20" s="188" customFormat="1" ht="15">
      <c r="A64" s="191">
        <v>3</v>
      </c>
      <c r="B64" s="37" t="s">
        <v>985</v>
      </c>
      <c r="C64" s="37" t="s">
        <v>985</v>
      </c>
      <c r="D64" s="37" t="s">
        <v>985</v>
      </c>
      <c r="E64" s="48"/>
      <c r="F64" s="37" t="s">
        <v>985</v>
      </c>
      <c r="G64" s="37" t="s">
        <v>985</v>
      </c>
      <c r="H64" s="192" t="s">
        <v>986</v>
      </c>
      <c r="I64" s="192" t="s">
        <v>961</v>
      </c>
      <c r="J64" s="58">
        <v>500</v>
      </c>
      <c r="K64" s="56"/>
      <c r="L64" s="192">
        <v>4</v>
      </c>
      <c r="M64" s="192"/>
      <c r="N64" s="192">
        <v>3</v>
      </c>
      <c r="O64" s="195"/>
      <c r="P64" s="58">
        <f t="shared" si="31"/>
        <v>6000</v>
      </c>
      <c r="Q64" s="185"/>
      <c r="R64" s="196">
        <f t="shared" ref="R64" si="32">Q64-P64</f>
        <v>-6000</v>
      </c>
      <c r="S64" s="187"/>
      <c r="T64" s="186"/>
    </row>
    <row r="65" spans="1:20" s="188" customFormat="1" ht="15">
      <c r="A65" s="191">
        <v>3</v>
      </c>
      <c r="B65" s="37" t="s">
        <v>985</v>
      </c>
      <c r="C65" s="37" t="s">
        <v>985</v>
      </c>
      <c r="D65" s="37" t="s">
        <v>985</v>
      </c>
      <c r="E65" s="48"/>
      <c r="F65" s="37" t="s">
        <v>991</v>
      </c>
      <c r="G65" s="37" t="s">
        <v>991</v>
      </c>
      <c r="H65" s="37" t="s">
        <v>991</v>
      </c>
      <c r="I65" s="192" t="s">
        <v>951</v>
      </c>
      <c r="J65" s="58">
        <v>100</v>
      </c>
      <c r="K65" s="56"/>
      <c r="L65" s="192">
        <v>6</v>
      </c>
      <c r="M65" s="192"/>
      <c r="N65" s="192">
        <v>3</v>
      </c>
      <c r="O65" s="195"/>
      <c r="P65" s="58">
        <f t="shared" ref="P65" si="33">N65*L65*J65</f>
        <v>1800</v>
      </c>
      <c r="Q65" s="185"/>
      <c r="R65" s="196">
        <f t="shared" ref="R65" si="34">Q65-P65</f>
        <v>-1800</v>
      </c>
      <c r="S65" s="187"/>
      <c r="T65" s="186"/>
    </row>
    <row r="66" spans="1:20">
      <c r="A66" s="31"/>
      <c r="B66" s="32"/>
      <c r="C66" s="32"/>
      <c r="D66" s="32"/>
      <c r="E66" s="114"/>
      <c r="F66" s="32"/>
      <c r="G66" s="32"/>
      <c r="H66" s="32"/>
      <c r="I66" s="44"/>
      <c r="J66" s="115"/>
      <c r="K66" s="116"/>
      <c r="L66" s="32"/>
      <c r="M66" s="89"/>
      <c r="N66" s="32"/>
      <c r="O66" s="117"/>
      <c r="P66" s="64"/>
      <c r="Q66" s="81"/>
      <c r="R66" s="71"/>
      <c r="S66" s="31"/>
      <c r="T66" s="74"/>
    </row>
    <row r="67" spans="1:20">
      <c r="A67" s="31"/>
      <c r="B67" s="32"/>
      <c r="C67" s="32"/>
      <c r="D67" s="32"/>
      <c r="E67" s="114"/>
      <c r="F67" s="32"/>
      <c r="G67" s="32"/>
      <c r="H67" s="32"/>
      <c r="I67" s="44"/>
      <c r="J67" s="115"/>
      <c r="K67" s="116"/>
      <c r="L67" s="32"/>
      <c r="M67" s="89"/>
      <c r="N67" s="32"/>
      <c r="O67" s="117"/>
      <c r="P67" s="64"/>
      <c r="Q67" s="81"/>
      <c r="R67" s="71"/>
      <c r="S67" s="31"/>
      <c r="T67" s="74"/>
    </row>
    <row r="68" spans="1:20">
      <c r="A68" s="31"/>
      <c r="B68" s="32"/>
      <c r="C68" s="32"/>
      <c r="D68" s="32"/>
      <c r="E68" s="114"/>
      <c r="F68" s="32"/>
      <c r="G68" s="32"/>
      <c r="H68" s="32"/>
      <c r="I68" s="44"/>
      <c r="J68" s="115"/>
      <c r="K68" s="116"/>
      <c r="L68" s="32"/>
      <c r="M68" s="89"/>
      <c r="N68" s="32"/>
      <c r="O68" s="117"/>
      <c r="P68" s="64"/>
      <c r="Q68" s="81"/>
      <c r="R68" s="71"/>
      <c r="S68" s="31"/>
      <c r="T68" s="74"/>
    </row>
    <row r="69" spans="1:20">
      <c r="A69" s="125" t="s">
        <v>67</v>
      </c>
      <c r="B69" s="125"/>
      <c r="C69" s="125"/>
      <c r="D69" s="125"/>
      <c r="E69" s="125"/>
      <c r="F69" s="125"/>
      <c r="G69" s="125"/>
      <c r="H69" s="125"/>
      <c r="I69" s="125"/>
      <c r="J69" s="126"/>
      <c r="K69" s="125"/>
      <c r="L69" s="125"/>
      <c r="M69" s="125"/>
      <c r="N69" s="125"/>
      <c r="O69" s="86"/>
      <c r="P69" s="93">
        <f>SUM(P40:P65)</f>
        <v>2950600</v>
      </c>
      <c r="Q69" s="100">
        <f>SUM(Q40:Q64)</f>
        <v>0</v>
      </c>
      <c r="R69" s="71"/>
      <c r="S69" s="31"/>
      <c r="T69" s="74"/>
    </row>
    <row r="70" spans="1:20" ht="21">
      <c r="A70" s="145" t="s">
        <v>72</v>
      </c>
      <c r="B70" s="146"/>
      <c r="C70" s="146"/>
      <c r="D70" s="146"/>
      <c r="E70" s="146"/>
      <c r="F70" s="146"/>
      <c r="G70" s="146"/>
      <c r="H70" s="146"/>
      <c r="I70" s="146"/>
      <c r="J70" s="147"/>
      <c r="K70" s="146"/>
      <c r="L70" s="146"/>
      <c r="M70" s="146"/>
      <c r="N70" s="146"/>
      <c r="O70" s="146"/>
      <c r="P70" s="147"/>
      <c r="Q70" s="146"/>
      <c r="R70" s="135"/>
      <c r="S70" s="135"/>
      <c r="T70" s="135"/>
    </row>
    <row r="71" spans="1:20" ht="15">
      <c r="A71" s="30" t="s">
        <v>30</v>
      </c>
      <c r="B71" s="30" t="s">
        <v>31</v>
      </c>
      <c r="C71" s="30" t="s">
        <v>32</v>
      </c>
      <c r="D71" s="30" t="s">
        <v>33</v>
      </c>
      <c r="E71" s="47" t="s">
        <v>34</v>
      </c>
      <c r="F71" s="30" t="s">
        <v>35</v>
      </c>
      <c r="G71" s="30" t="s">
        <v>36</v>
      </c>
      <c r="H71" s="30" t="s">
        <v>37</v>
      </c>
      <c r="I71" s="30" t="s">
        <v>38</v>
      </c>
      <c r="J71" s="49" t="s">
        <v>39</v>
      </c>
      <c r="K71" s="50" t="s">
        <v>40</v>
      </c>
      <c r="L71" s="30" t="s">
        <v>41</v>
      </c>
      <c r="M71" s="50" t="s">
        <v>42</v>
      </c>
      <c r="N71" s="30" t="s">
        <v>43</v>
      </c>
      <c r="O71" s="50" t="s">
        <v>44</v>
      </c>
      <c r="P71" s="49" t="s">
        <v>45</v>
      </c>
      <c r="Q71" s="50" t="s">
        <v>46</v>
      </c>
      <c r="R71" s="69" t="s">
        <v>47</v>
      </c>
      <c r="S71" s="69" t="s">
        <v>48</v>
      </c>
      <c r="T71" s="80" t="s">
        <v>49</v>
      </c>
    </row>
    <row r="72" spans="1:20">
      <c r="A72" s="136" t="s">
        <v>69</v>
      </c>
      <c r="B72" s="137"/>
      <c r="C72" s="137"/>
      <c r="D72" s="137"/>
      <c r="E72" s="137"/>
      <c r="F72" s="137"/>
      <c r="G72" s="137"/>
      <c r="H72" s="137"/>
      <c r="I72" s="137"/>
      <c r="J72" s="138"/>
      <c r="K72" s="137"/>
      <c r="L72" s="137"/>
      <c r="M72" s="137"/>
      <c r="N72" s="137"/>
      <c r="O72" s="137"/>
      <c r="P72" s="139"/>
      <c r="Q72" s="137"/>
      <c r="R72" s="148"/>
      <c r="S72" s="148"/>
      <c r="T72" s="149"/>
    </row>
    <row r="73" spans="1:20">
      <c r="A73" s="31">
        <v>1</v>
      </c>
      <c r="B73" s="84"/>
      <c r="C73" s="74"/>
      <c r="D73" s="85"/>
      <c r="E73" s="88"/>
      <c r="F73" s="32"/>
      <c r="G73" s="32"/>
      <c r="H73" s="84"/>
      <c r="I73" s="44"/>
      <c r="J73" s="92"/>
      <c r="K73" s="74"/>
      <c r="L73" s="32"/>
      <c r="M73" s="32"/>
      <c r="N73" s="32"/>
      <c r="O73" s="32"/>
      <c r="P73" s="64">
        <f t="shared" ref="P73:P74" si="35">N73*L73*J73</f>
        <v>0</v>
      </c>
      <c r="Q73" s="77">
        <f t="shared" ref="Q73:Q74" si="36">K73*M73*O73</f>
        <v>0</v>
      </c>
      <c r="R73" s="71">
        <f t="shared" ref="R73:R75" si="37">Q73-P73</f>
        <v>0</v>
      </c>
      <c r="S73" s="74"/>
      <c r="T73" s="74"/>
    </row>
    <row r="74" spans="1:20">
      <c r="A74" s="31">
        <v>2</v>
      </c>
      <c r="B74" s="84"/>
      <c r="C74" s="74"/>
      <c r="D74" s="85"/>
      <c r="E74" s="88"/>
      <c r="F74" s="32"/>
      <c r="G74" s="32"/>
      <c r="H74" s="84"/>
      <c r="I74" s="44"/>
      <c r="J74" s="92"/>
      <c r="K74" s="74"/>
      <c r="L74" s="32"/>
      <c r="M74" s="32"/>
      <c r="N74" s="32"/>
      <c r="O74" s="32"/>
      <c r="P74" s="64">
        <f t="shared" si="35"/>
        <v>0</v>
      </c>
      <c r="Q74" s="77">
        <f t="shared" si="36"/>
        <v>0</v>
      </c>
      <c r="R74" s="71">
        <f t="shared" si="37"/>
        <v>0</v>
      </c>
      <c r="S74" s="74"/>
      <c r="T74" s="74"/>
    </row>
    <row r="75" spans="1:20">
      <c r="A75" s="125" t="s">
        <v>67</v>
      </c>
      <c r="B75" s="125"/>
      <c r="C75" s="125"/>
      <c r="D75" s="125"/>
      <c r="E75" s="125"/>
      <c r="F75" s="125"/>
      <c r="G75" s="125"/>
      <c r="H75" s="125"/>
      <c r="I75" s="125"/>
      <c r="J75" s="126"/>
      <c r="K75" s="125"/>
      <c r="L75" s="125"/>
      <c r="M75" s="125"/>
      <c r="N75" s="125"/>
      <c r="O75" s="86"/>
      <c r="P75" s="93">
        <f>SUM(P73:P74)</f>
        <v>0</v>
      </c>
      <c r="Q75" s="100">
        <f>SUM(Q73:Q74)</f>
        <v>0</v>
      </c>
      <c r="R75" s="71">
        <f t="shared" si="37"/>
        <v>0</v>
      </c>
      <c r="S75" s="74"/>
      <c r="T75" s="74"/>
    </row>
    <row r="76" spans="1:20" ht="21">
      <c r="A76" s="145" t="s">
        <v>73</v>
      </c>
      <c r="B76" s="146"/>
      <c r="C76" s="146"/>
      <c r="D76" s="146"/>
      <c r="E76" s="146"/>
      <c r="F76" s="146"/>
      <c r="G76" s="146"/>
      <c r="H76" s="146"/>
      <c r="I76" s="146"/>
      <c r="J76" s="147"/>
      <c r="K76" s="146"/>
      <c r="L76" s="146"/>
      <c r="M76" s="146"/>
      <c r="N76" s="146"/>
      <c r="O76" s="146"/>
      <c r="P76" s="147"/>
      <c r="Q76" s="146"/>
      <c r="R76" s="135"/>
      <c r="S76" s="135"/>
      <c r="T76" s="135"/>
    </row>
    <row r="77" spans="1:20" ht="15">
      <c r="A77" s="30" t="s">
        <v>30</v>
      </c>
      <c r="B77" s="30" t="s">
        <v>31</v>
      </c>
      <c r="C77" s="30" t="s">
        <v>32</v>
      </c>
      <c r="D77" s="30" t="s">
        <v>33</v>
      </c>
      <c r="E77" s="47" t="s">
        <v>34</v>
      </c>
      <c r="F77" s="30" t="s">
        <v>35</v>
      </c>
      <c r="G77" s="30" t="s">
        <v>36</v>
      </c>
      <c r="H77" s="30" t="s">
        <v>37</v>
      </c>
      <c r="I77" s="30" t="s">
        <v>38</v>
      </c>
      <c r="J77" s="49" t="s">
        <v>39</v>
      </c>
      <c r="K77" s="50" t="s">
        <v>40</v>
      </c>
      <c r="L77" s="30" t="s">
        <v>41</v>
      </c>
      <c r="M77" s="50" t="s">
        <v>42</v>
      </c>
      <c r="N77" s="30" t="s">
        <v>43</v>
      </c>
      <c r="O77" s="50" t="s">
        <v>44</v>
      </c>
      <c r="P77" s="49" t="s">
        <v>45</v>
      </c>
      <c r="Q77" s="50" t="s">
        <v>46</v>
      </c>
      <c r="R77" s="69" t="s">
        <v>47</v>
      </c>
      <c r="S77" s="69" t="s">
        <v>48</v>
      </c>
      <c r="T77" s="80" t="s">
        <v>49</v>
      </c>
    </row>
    <row r="78" spans="1:20">
      <c r="A78" s="31">
        <v>1</v>
      </c>
      <c r="B78" s="74"/>
      <c r="C78" s="74"/>
      <c r="D78" s="32"/>
      <c r="E78" s="88"/>
      <c r="F78" s="32"/>
      <c r="G78" s="32"/>
      <c r="H78" s="32"/>
      <c r="I78" s="32"/>
      <c r="J78" s="54"/>
      <c r="K78" s="32"/>
      <c r="L78" s="32"/>
      <c r="M78" s="32"/>
      <c r="N78" s="32"/>
      <c r="O78" s="32"/>
      <c r="P78" s="64">
        <f t="shared" ref="P78:P79" si="38">N78*L78*J78</f>
        <v>0</v>
      </c>
      <c r="Q78" s="77">
        <f t="shared" ref="Q78:Q79" si="39">K78*M78*O78</f>
        <v>0</v>
      </c>
      <c r="R78" s="71">
        <f t="shared" ref="R78:R80" si="40">Q78-P78</f>
        <v>0</v>
      </c>
      <c r="S78" s="74"/>
      <c r="T78" s="74"/>
    </row>
    <row r="79" spans="1:20">
      <c r="A79" s="31">
        <v>2</v>
      </c>
      <c r="B79" s="74"/>
      <c r="C79" s="74"/>
      <c r="D79" s="32"/>
      <c r="E79" s="88"/>
      <c r="F79" s="32"/>
      <c r="G79" s="89"/>
      <c r="H79" s="32"/>
      <c r="I79" s="32"/>
      <c r="J79" s="54"/>
      <c r="K79" s="32"/>
      <c r="L79" s="32"/>
      <c r="M79" s="32"/>
      <c r="N79" s="32"/>
      <c r="O79" s="32"/>
      <c r="P79" s="64">
        <f t="shared" si="38"/>
        <v>0</v>
      </c>
      <c r="Q79" s="77">
        <f t="shared" si="39"/>
        <v>0</v>
      </c>
      <c r="R79" s="71">
        <f t="shared" si="40"/>
        <v>0</v>
      </c>
      <c r="S79" s="101"/>
      <c r="T79" s="74"/>
    </row>
    <row r="80" spans="1:20">
      <c r="A80" s="125" t="s">
        <v>67</v>
      </c>
      <c r="B80" s="125"/>
      <c r="C80" s="125"/>
      <c r="D80" s="125"/>
      <c r="E80" s="125"/>
      <c r="F80" s="125"/>
      <c r="G80" s="125"/>
      <c r="H80" s="125"/>
      <c r="I80" s="125"/>
      <c r="J80" s="126"/>
      <c r="K80" s="125"/>
      <c r="L80" s="125"/>
      <c r="M80" s="125"/>
      <c r="N80" s="125"/>
      <c r="O80" s="86"/>
      <c r="P80" s="93">
        <f>SUM(P78:P79)</f>
        <v>0</v>
      </c>
      <c r="Q80" s="100">
        <f>SUM(Q78:Q79)</f>
        <v>0</v>
      </c>
      <c r="R80" s="71">
        <f t="shared" si="40"/>
        <v>0</v>
      </c>
      <c r="S80" s="74"/>
      <c r="T80" s="74"/>
    </row>
    <row r="81" spans="1:20" ht="21">
      <c r="A81" s="145" t="s">
        <v>74</v>
      </c>
      <c r="B81" s="146"/>
      <c r="C81" s="146"/>
      <c r="D81" s="146"/>
      <c r="E81" s="146"/>
      <c r="F81" s="146"/>
      <c r="G81" s="146"/>
      <c r="H81" s="146"/>
      <c r="I81" s="146"/>
      <c r="J81" s="147"/>
      <c r="K81" s="146"/>
      <c r="L81" s="146"/>
      <c r="M81" s="146"/>
      <c r="N81" s="146"/>
      <c r="O81" s="146"/>
      <c r="P81" s="147"/>
      <c r="Q81" s="146"/>
      <c r="R81" s="135"/>
      <c r="S81" s="135"/>
      <c r="T81" s="135"/>
    </row>
    <row r="82" spans="1:20" s="24" customFormat="1" ht="15">
      <c r="A82" s="87" t="s">
        <v>30</v>
      </c>
      <c r="B82" s="87" t="s">
        <v>31</v>
      </c>
      <c r="C82" s="87" t="s">
        <v>32</v>
      </c>
      <c r="D82" s="87" t="s">
        <v>75</v>
      </c>
      <c r="E82" s="47" t="s">
        <v>34</v>
      </c>
      <c r="F82" s="87" t="s">
        <v>76</v>
      </c>
      <c r="G82" s="87" t="s">
        <v>77</v>
      </c>
      <c r="H82" s="87" t="s">
        <v>37</v>
      </c>
      <c r="I82" s="30" t="s">
        <v>38</v>
      </c>
      <c r="J82" s="49" t="s">
        <v>39</v>
      </c>
      <c r="K82" s="50" t="s">
        <v>40</v>
      </c>
      <c r="L82" s="30" t="s">
        <v>41</v>
      </c>
      <c r="M82" s="50" t="s">
        <v>42</v>
      </c>
      <c r="N82" s="30" t="s">
        <v>43</v>
      </c>
      <c r="O82" s="50" t="s">
        <v>44</v>
      </c>
      <c r="P82" s="49" t="s">
        <v>45</v>
      </c>
      <c r="Q82" s="50" t="s">
        <v>46</v>
      </c>
      <c r="R82" s="69" t="s">
        <v>47</v>
      </c>
      <c r="S82" s="69" t="s">
        <v>48</v>
      </c>
      <c r="T82" s="80" t="s">
        <v>49</v>
      </c>
    </row>
    <row r="83" spans="1:20">
      <c r="A83" s="136" t="s">
        <v>78</v>
      </c>
      <c r="B83" s="137"/>
      <c r="C83" s="137"/>
      <c r="D83" s="137"/>
      <c r="E83" s="137"/>
      <c r="F83" s="137"/>
      <c r="G83" s="137"/>
      <c r="H83" s="137"/>
      <c r="I83" s="137"/>
      <c r="J83" s="138"/>
      <c r="K83" s="137"/>
      <c r="L83" s="137"/>
      <c r="M83" s="137"/>
      <c r="N83" s="137"/>
      <c r="O83" s="137"/>
      <c r="P83" s="139"/>
      <c r="Q83" s="137"/>
      <c r="R83" s="102"/>
      <c r="S83" s="102"/>
      <c r="T83" s="103"/>
    </row>
    <row r="84" spans="1:20" ht="15">
      <c r="A84" s="31">
        <v>1</v>
      </c>
      <c r="B84" s="32"/>
      <c r="C84" s="74"/>
      <c r="D84" s="31" t="s">
        <v>79</v>
      </c>
      <c r="E84" s="88"/>
      <c r="F84" s="32"/>
      <c r="G84" s="32"/>
      <c r="H84" s="32" t="s">
        <v>80</v>
      </c>
      <c r="I84" s="32"/>
      <c r="J84" s="54"/>
      <c r="K84" s="32"/>
      <c r="L84" s="32"/>
      <c r="M84" s="32"/>
      <c r="N84" s="32"/>
      <c r="O84" s="32"/>
      <c r="P84" s="64">
        <f t="shared" ref="P84:P85" si="41">N84*L84*J84</f>
        <v>0</v>
      </c>
      <c r="Q84" s="77">
        <f t="shared" ref="Q84:Q85" si="42">K84*M84*O84</f>
        <v>0</v>
      </c>
      <c r="R84" s="71">
        <f t="shared" ref="R84:R86" si="43">Q84-P84</f>
        <v>0</v>
      </c>
      <c r="S84" s="74"/>
      <c r="T84" s="74"/>
    </row>
    <row r="85" spans="1:20">
      <c r="A85" s="31">
        <v>2</v>
      </c>
      <c r="B85" s="32"/>
      <c r="C85" s="74"/>
      <c r="D85" s="31"/>
      <c r="E85" s="88"/>
      <c r="F85" s="32"/>
      <c r="G85" s="32"/>
      <c r="H85" s="32"/>
      <c r="I85" s="32"/>
      <c r="J85" s="54"/>
      <c r="K85" s="32"/>
      <c r="L85" s="32"/>
      <c r="M85" s="32"/>
      <c r="N85" s="32"/>
      <c r="O85" s="32"/>
      <c r="P85" s="64">
        <f t="shared" si="41"/>
        <v>0</v>
      </c>
      <c r="Q85" s="77">
        <f t="shared" si="42"/>
        <v>0</v>
      </c>
      <c r="R85" s="71">
        <f t="shared" si="43"/>
        <v>0</v>
      </c>
      <c r="S85" s="74"/>
      <c r="T85" s="74"/>
    </row>
    <row r="86" spans="1:20">
      <c r="A86" s="125" t="s">
        <v>67</v>
      </c>
      <c r="B86" s="125"/>
      <c r="C86" s="125"/>
      <c r="D86" s="125"/>
      <c r="E86" s="125"/>
      <c r="F86" s="125"/>
      <c r="G86" s="125"/>
      <c r="H86" s="125"/>
      <c r="I86" s="125"/>
      <c r="J86" s="126"/>
      <c r="K86" s="125"/>
      <c r="L86" s="125"/>
      <c r="M86" s="125"/>
      <c r="N86" s="125"/>
      <c r="O86" s="86"/>
      <c r="P86" s="93">
        <f>SUM(P84:P85)</f>
        <v>0</v>
      </c>
      <c r="Q86" s="100">
        <f>SUM(Q84:Q85)</f>
        <v>0</v>
      </c>
      <c r="R86" s="71">
        <f t="shared" si="43"/>
        <v>0</v>
      </c>
      <c r="S86" s="74"/>
      <c r="T86" s="74"/>
    </row>
    <row r="87" spans="1:20" ht="21">
      <c r="A87" s="145" t="s">
        <v>81</v>
      </c>
      <c r="B87" s="146"/>
      <c r="C87" s="146"/>
      <c r="D87" s="146"/>
      <c r="E87" s="146"/>
      <c r="F87" s="146"/>
      <c r="G87" s="146"/>
      <c r="H87" s="146"/>
      <c r="I87" s="146"/>
      <c r="J87" s="147"/>
      <c r="K87" s="146"/>
      <c r="L87" s="146"/>
      <c r="M87" s="146"/>
      <c r="N87" s="146"/>
      <c r="O87" s="146"/>
      <c r="P87" s="147"/>
      <c r="Q87" s="146"/>
      <c r="R87" s="135"/>
      <c r="S87" s="135"/>
      <c r="T87" s="135"/>
    </row>
    <row r="88" spans="1:20" ht="15">
      <c r="A88" s="30" t="s">
        <v>30</v>
      </c>
      <c r="B88" s="30" t="s">
        <v>31</v>
      </c>
      <c r="C88" s="30" t="s">
        <v>32</v>
      </c>
      <c r="D88" s="30" t="s">
        <v>33</v>
      </c>
      <c r="E88" s="47" t="s">
        <v>34</v>
      </c>
      <c r="F88" s="30" t="s">
        <v>35</v>
      </c>
      <c r="G88" s="30" t="s">
        <v>36</v>
      </c>
      <c r="H88" s="30" t="s">
        <v>37</v>
      </c>
      <c r="I88" s="30" t="s">
        <v>38</v>
      </c>
      <c r="J88" s="49" t="s">
        <v>39</v>
      </c>
      <c r="K88" s="50" t="s">
        <v>40</v>
      </c>
      <c r="L88" s="30" t="s">
        <v>41</v>
      </c>
      <c r="M88" s="50" t="s">
        <v>42</v>
      </c>
      <c r="N88" s="30" t="s">
        <v>43</v>
      </c>
      <c r="O88" s="50" t="s">
        <v>44</v>
      </c>
      <c r="P88" s="49" t="s">
        <v>45</v>
      </c>
      <c r="Q88" s="50" t="s">
        <v>46</v>
      </c>
      <c r="R88" s="69" t="s">
        <v>47</v>
      </c>
      <c r="S88" s="69" t="s">
        <v>48</v>
      </c>
      <c r="T88" s="80" t="s">
        <v>49</v>
      </c>
    </row>
    <row r="89" spans="1:20">
      <c r="A89" s="136" t="s">
        <v>82</v>
      </c>
      <c r="B89" s="137"/>
      <c r="C89" s="137"/>
      <c r="D89" s="137"/>
      <c r="E89" s="137"/>
      <c r="F89" s="137"/>
      <c r="G89" s="137"/>
      <c r="H89" s="137"/>
      <c r="I89" s="137"/>
      <c r="J89" s="138"/>
      <c r="K89" s="137"/>
      <c r="L89" s="137"/>
      <c r="M89" s="137"/>
      <c r="N89" s="137"/>
      <c r="O89" s="137"/>
      <c r="P89" s="139"/>
      <c r="Q89" s="137"/>
      <c r="R89" s="102"/>
      <c r="S89" s="102"/>
      <c r="T89" s="103"/>
    </row>
    <row r="90" spans="1:20">
      <c r="A90" s="31">
        <v>1</v>
      </c>
      <c r="B90" s="32"/>
      <c r="C90" s="84"/>
      <c r="D90" s="32"/>
      <c r="E90" s="90"/>
      <c r="F90" s="32"/>
      <c r="G90" s="32"/>
      <c r="H90" s="32"/>
      <c r="I90" s="32"/>
      <c r="J90" s="54"/>
      <c r="K90" s="32"/>
      <c r="L90" s="32"/>
      <c r="M90" s="32"/>
      <c r="N90" s="32"/>
      <c r="O90" s="32"/>
      <c r="P90" s="64">
        <f t="shared" ref="P90:P91" si="44">N90*L90*J90</f>
        <v>0</v>
      </c>
      <c r="Q90" s="77">
        <f t="shared" ref="Q90:Q91" si="45">K90*M90*O90</f>
        <v>0</v>
      </c>
      <c r="R90" s="71">
        <f t="shared" ref="R90:R92" si="46">Q90-P90</f>
        <v>0</v>
      </c>
      <c r="S90" s="101"/>
      <c r="T90" s="74"/>
    </row>
    <row r="91" spans="1:20">
      <c r="A91" s="31">
        <v>2</v>
      </c>
      <c r="B91" s="32"/>
      <c r="C91" s="84"/>
      <c r="D91" s="32"/>
      <c r="E91" s="90"/>
      <c r="F91" s="32"/>
      <c r="G91" s="32"/>
      <c r="H91" s="32"/>
      <c r="I91" s="32"/>
      <c r="J91" s="54"/>
      <c r="K91" s="32"/>
      <c r="L91" s="32"/>
      <c r="M91" s="32"/>
      <c r="N91" s="32"/>
      <c r="O91" s="32"/>
      <c r="P91" s="64">
        <f t="shared" si="44"/>
        <v>0</v>
      </c>
      <c r="Q91" s="77">
        <f t="shared" si="45"/>
        <v>0</v>
      </c>
      <c r="R91" s="71">
        <f t="shared" si="46"/>
        <v>0</v>
      </c>
      <c r="S91" s="101"/>
      <c r="T91" s="74"/>
    </row>
    <row r="92" spans="1:20">
      <c r="A92" s="125" t="s">
        <v>67</v>
      </c>
      <c r="B92" s="125"/>
      <c r="C92" s="125"/>
      <c r="D92" s="125"/>
      <c r="E92" s="125"/>
      <c r="F92" s="125"/>
      <c r="G92" s="125"/>
      <c r="H92" s="125"/>
      <c r="I92" s="125"/>
      <c r="J92" s="126"/>
      <c r="K92" s="125"/>
      <c r="L92" s="125"/>
      <c r="M92" s="125"/>
      <c r="N92" s="125"/>
      <c r="O92" s="38"/>
      <c r="P92" s="93">
        <f>SUM(P90:P91)</f>
        <v>0</v>
      </c>
      <c r="Q92" s="100">
        <f>SUM(Q90:Q91)</f>
        <v>0</v>
      </c>
      <c r="R92" s="71">
        <f t="shared" si="46"/>
        <v>0</v>
      </c>
      <c r="S92" s="74"/>
      <c r="T92" s="74"/>
    </row>
    <row r="93" spans="1:20">
      <c r="A93" s="140" t="s">
        <v>83</v>
      </c>
      <c r="B93" s="140"/>
      <c r="C93" s="140"/>
      <c r="D93" s="140"/>
      <c r="E93" s="140"/>
      <c r="F93" s="140"/>
      <c r="G93" s="140"/>
      <c r="H93" s="140"/>
      <c r="I93" s="140"/>
      <c r="J93" s="141"/>
      <c r="K93" s="140"/>
      <c r="L93" s="140"/>
      <c r="M93" s="140"/>
      <c r="N93" s="140"/>
      <c r="O93" s="140"/>
      <c r="P93" s="94">
        <f>P36+P75+P80+P86+P92+P69</f>
        <v>3019000</v>
      </c>
      <c r="Q93" s="104">
        <f>Q69</f>
        <v>0</v>
      </c>
      <c r="R93" s="105"/>
      <c r="S93" s="106"/>
      <c r="T93" s="106"/>
    </row>
    <row r="94" spans="1:20" s="27" customFormat="1" ht="17">
      <c r="A94" s="142" t="s">
        <v>84</v>
      </c>
      <c r="B94" s="142"/>
      <c r="C94" s="142"/>
      <c r="D94" s="142"/>
      <c r="E94" s="142"/>
      <c r="F94" s="142"/>
      <c r="G94" s="142"/>
      <c r="H94" s="142"/>
      <c r="I94" s="142"/>
      <c r="J94" s="143"/>
      <c r="K94" s="142"/>
      <c r="L94" s="142"/>
      <c r="M94" s="142"/>
      <c r="N94" s="142"/>
      <c r="O94" s="95">
        <v>0.05</v>
      </c>
      <c r="P94" s="54">
        <f>(P93-P36)*O94</f>
        <v>147530</v>
      </c>
      <c r="Q94" s="107">
        <f>Q93*O94</f>
        <v>0</v>
      </c>
      <c r="R94" s="108"/>
      <c r="S94" s="109"/>
      <c r="T94" s="109"/>
    </row>
    <row r="95" spans="1:20" s="27" customFormat="1" ht="17">
      <c r="A95" s="142" t="s">
        <v>85</v>
      </c>
      <c r="B95" s="142"/>
      <c r="C95" s="142"/>
      <c r="D95" s="142"/>
      <c r="E95" s="142"/>
      <c r="F95" s="142"/>
      <c r="G95" s="142"/>
      <c r="H95" s="142"/>
      <c r="I95" s="142"/>
      <c r="J95" s="143"/>
      <c r="K95" s="142"/>
      <c r="L95" s="142"/>
      <c r="M95" s="142"/>
      <c r="N95" s="142"/>
      <c r="O95" s="95">
        <v>0.1</v>
      </c>
      <c r="P95" s="54">
        <f>P36*O95</f>
        <v>6840</v>
      </c>
      <c r="Q95" s="107"/>
      <c r="R95" s="108"/>
      <c r="S95" s="109"/>
      <c r="T95" s="109"/>
    </row>
    <row r="96" spans="1:20" ht="15">
      <c r="A96" s="144" t="s">
        <v>86</v>
      </c>
      <c r="B96" s="144"/>
      <c r="C96" s="144"/>
      <c r="D96" s="144"/>
      <c r="E96" s="144"/>
      <c r="F96" s="144"/>
      <c r="G96" s="91" t="s">
        <v>87</v>
      </c>
      <c r="H96" s="142" t="s">
        <v>88</v>
      </c>
      <c r="I96" s="142"/>
      <c r="J96" s="143"/>
      <c r="K96" s="142"/>
      <c r="L96" s="142"/>
      <c r="M96" s="142"/>
      <c r="N96" s="142"/>
      <c r="O96" s="95">
        <v>0.06</v>
      </c>
      <c r="P96" s="54">
        <f>(P93+P94+P95-P42-P43-P44-P45-P46-P47-P48-P49-P50-P51-P52-P53-P54-P55-P56-P57-P64)*O96</f>
        <v>110758.2</v>
      </c>
      <c r="Q96" s="70" t="e">
        <f>(Q93+Q94+Q95-#REF!-#REF!-#REF!-#REF!)*O96</f>
        <v>#REF!</v>
      </c>
      <c r="R96" s="71"/>
      <c r="S96" s="74"/>
      <c r="T96" s="74"/>
    </row>
    <row r="97" spans="1:20">
      <c r="A97" s="127" t="s">
        <v>89</v>
      </c>
      <c r="B97" s="128"/>
      <c r="C97" s="128"/>
      <c r="D97" s="128"/>
      <c r="E97" s="128"/>
      <c r="F97" s="128"/>
      <c r="G97" s="128"/>
      <c r="H97" s="128"/>
      <c r="I97" s="128"/>
      <c r="J97" s="129"/>
      <c r="K97" s="128"/>
      <c r="L97" s="128"/>
      <c r="M97" s="128"/>
      <c r="N97" s="128"/>
      <c r="O97" s="130"/>
      <c r="P97" s="54">
        <f>SUM(P93:P96)</f>
        <v>3284128.2</v>
      </c>
      <c r="Q97" s="70" t="e">
        <f>SUM(Q93:Q96)</f>
        <v>#REF!</v>
      </c>
      <c r="R97" s="71"/>
      <c r="S97" s="74"/>
      <c r="T97" s="74"/>
    </row>
    <row r="98" spans="1:20">
      <c r="A98" s="131" t="s">
        <v>90</v>
      </c>
      <c r="B98" s="132"/>
      <c r="C98" s="132"/>
      <c r="D98" s="132"/>
      <c r="E98" s="132"/>
      <c r="F98" s="132"/>
      <c r="G98" s="132"/>
      <c r="H98" s="132"/>
      <c r="I98" s="132"/>
      <c r="J98" s="133"/>
      <c r="K98" s="132"/>
      <c r="L98" s="132"/>
      <c r="M98" s="132"/>
      <c r="N98" s="132"/>
      <c r="O98" s="134"/>
      <c r="P98" s="96"/>
      <c r="Q98" s="110"/>
      <c r="R98" s="110"/>
      <c r="S98" s="110"/>
      <c r="T98" s="110"/>
    </row>
    <row r="99" spans="1:20" ht="15" customHeight="1">
      <c r="A99" s="118" t="s">
        <v>55</v>
      </c>
      <c r="B99" s="119"/>
      <c r="C99" s="119"/>
      <c r="D99" s="119"/>
      <c r="E99" s="119"/>
      <c r="F99" s="119"/>
      <c r="G99" s="119"/>
      <c r="H99" s="119"/>
      <c r="I99" s="119"/>
      <c r="J99" s="120"/>
      <c r="K99" s="119"/>
      <c r="L99" s="119"/>
      <c r="M99" s="119"/>
      <c r="N99" s="97" t="s">
        <v>91</v>
      </c>
      <c r="O99" s="98" t="s">
        <v>92</v>
      </c>
      <c r="P99" s="99">
        <f>SUMIF(报价结算清单!$E$12:$E$1003,A99,报价结算清单!$P$12:$P$1003)/P93</f>
        <v>5.9622391520370984E-3</v>
      </c>
      <c r="Q99" s="111" t="e">
        <f>SUMIF(报价结算清单!$E$12:$E$1003,B99,报价结算清单!$Q$12:$Q$1003)/Q93</f>
        <v>#DIV/0!</v>
      </c>
      <c r="R99" s="71"/>
      <c r="S99" s="74"/>
      <c r="T99" s="74"/>
    </row>
    <row r="100" spans="1:20" ht="15" customHeight="1">
      <c r="A100" s="118" t="s">
        <v>93</v>
      </c>
      <c r="B100" s="119"/>
      <c r="C100" s="119"/>
      <c r="D100" s="119"/>
      <c r="E100" s="119"/>
      <c r="F100" s="119"/>
      <c r="G100" s="119"/>
      <c r="H100" s="119"/>
      <c r="I100" s="119"/>
      <c r="J100" s="120"/>
      <c r="K100" s="119"/>
      <c r="L100" s="119"/>
      <c r="M100" s="119"/>
      <c r="N100" s="97" t="s">
        <v>94</v>
      </c>
      <c r="O100" s="98" t="s">
        <v>92</v>
      </c>
      <c r="P100" s="99">
        <f>P69/P93</f>
        <v>0.97734349122225905</v>
      </c>
      <c r="Q100" s="112" t="e">
        <f>Q69/Q93</f>
        <v>#DIV/0!</v>
      </c>
      <c r="R100" s="71"/>
      <c r="S100" s="74"/>
      <c r="T100" s="74"/>
    </row>
    <row r="101" spans="1:20" ht="15" customHeight="1">
      <c r="A101" s="118" t="s">
        <v>95</v>
      </c>
      <c r="B101" s="119"/>
      <c r="C101" s="119"/>
      <c r="D101" s="119"/>
      <c r="E101" s="119"/>
      <c r="F101" s="119"/>
      <c r="G101" s="119"/>
      <c r="H101" s="119"/>
      <c r="I101" s="119"/>
      <c r="J101" s="120"/>
      <c r="K101" s="119"/>
      <c r="L101" s="119"/>
      <c r="M101" s="119"/>
      <c r="N101" s="97" t="s">
        <v>94</v>
      </c>
      <c r="O101" s="98" t="s">
        <v>92</v>
      </c>
      <c r="P101" s="99">
        <f>P75/P93</f>
        <v>0</v>
      </c>
      <c r="Q101" s="112" t="e">
        <f>Q75/Q93</f>
        <v>#DIV/0!</v>
      </c>
      <c r="R101" s="71"/>
      <c r="S101" s="74"/>
      <c r="T101" s="74"/>
    </row>
    <row r="102" spans="1:20" ht="15" customHeight="1">
      <c r="A102" s="118" t="s">
        <v>96</v>
      </c>
      <c r="B102" s="119"/>
      <c r="C102" s="119"/>
      <c r="D102" s="119"/>
      <c r="E102" s="119"/>
      <c r="F102" s="119"/>
      <c r="G102" s="119"/>
      <c r="H102" s="119"/>
      <c r="I102" s="119"/>
      <c r="J102" s="120"/>
      <c r="K102" s="119"/>
      <c r="L102" s="119"/>
      <c r="M102" s="119"/>
      <c r="N102" s="97" t="s">
        <v>94</v>
      </c>
      <c r="O102" s="98" t="s">
        <v>92</v>
      </c>
      <c r="P102" s="99">
        <f>P80/P93</f>
        <v>0</v>
      </c>
      <c r="Q102" s="112" t="e">
        <f>Q80/Q93</f>
        <v>#DIV/0!</v>
      </c>
      <c r="R102" s="71"/>
      <c r="S102" s="74"/>
      <c r="T102" s="74"/>
    </row>
    <row r="103" spans="1:20" ht="15" customHeight="1">
      <c r="A103" s="118" t="s">
        <v>97</v>
      </c>
      <c r="B103" s="119"/>
      <c r="C103" s="119"/>
      <c r="D103" s="119"/>
      <c r="E103" s="119"/>
      <c r="F103" s="119"/>
      <c r="G103" s="119"/>
      <c r="H103" s="119"/>
      <c r="I103" s="119"/>
      <c r="J103" s="120"/>
      <c r="K103" s="119"/>
      <c r="L103" s="119"/>
      <c r="M103" s="119"/>
      <c r="N103" s="97" t="s">
        <v>94</v>
      </c>
      <c r="O103" s="98" t="s">
        <v>92</v>
      </c>
      <c r="P103" s="99">
        <f>P86/P93</f>
        <v>0</v>
      </c>
      <c r="Q103" s="112" t="e">
        <f>Q86/Q93</f>
        <v>#DIV/0!</v>
      </c>
      <c r="R103" s="71"/>
      <c r="S103" s="74"/>
      <c r="T103" s="74"/>
    </row>
    <row r="104" spans="1:20" ht="15" customHeight="1">
      <c r="A104" s="118" t="s">
        <v>98</v>
      </c>
      <c r="B104" s="119"/>
      <c r="C104" s="119"/>
      <c r="D104" s="119"/>
      <c r="E104" s="119"/>
      <c r="F104" s="119"/>
      <c r="G104" s="119"/>
      <c r="H104" s="119"/>
      <c r="I104" s="119"/>
      <c r="J104" s="120"/>
      <c r="K104" s="119"/>
      <c r="L104" s="119"/>
      <c r="M104" s="119"/>
      <c r="N104" s="97" t="s">
        <v>99</v>
      </c>
      <c r="O104" s="98" t="s">
        <v>92</v>
      </c>
      <c r="P104" s="99">
        <f>P92/P93</f>
        <v>0</v>
      </c>
      <c r="Q104" s="112" t="e">
        <f>Q92/Q93</f>
        <v>#DIV/0!</v>
      </c>
      <c r="R104" s="71"/>
      <c r="S104" s="74"/>
      <c r="T104" s="74"/>
    </row>
  </sheetData>
  <sheetProtection formatCells="0" formatColumns="0" formatRows="0" insertColumns="0" insertRows="0" insertHyperlinks="0" deleteColumns="0" deleteRows="0" sort="0" autoFilter="0" pivotTables="0"/>
  <mergeCells count="78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9:T19"/>
    <mergeCell ref="A26:N26"/>
    <mergeCell ref="A27:Q27"/>
    <mergeCell ref="R27:T27"/>
    <mergeCell ref="C24:C25"/>
    <mergeCell ref="A18:N18"/>
    <mergeCell ref="A19:Q19"/>
    <mergeCell ref="A35:N35"/>
    <mergeCell ref="A36:N36"/>
    <mergeCell ref="A37:Q37"/>
    <mergeCell ref="A83:Q83"/>
    <mergeCell ref="A86:N86"/>
    <mergeCell ref="A69:N69"/>
    <mergeCell ref="A70:Q70"/>
    <mergeCell ref="A80:N80"/>
    <mergeCell ref="A81:Q81"/>
    <mergeCell ref="R81:T81"/>
    <mergeCell ref="R37:T37"/>
    <mergeCell ref="A39:Q39"/>
    <mergeCell ref="R39:T39"/>
    <mergeCell ref="R70:T70"/>
    <mergeCell ref="A72:Q72"/>
    <mergeCell ref="R72:T72"/>
    <mergeCell ref="A75:N75"/>
    <mergeCell ref="A76:Q76"/>
    <mergeCell ref="R76:T76"/>
    <mergeCell ref="A97:O97"/>
    <mergeCell ref="A98:O98"/>
    <mergeCell ref="A99:M99"/>
    <mergeCell ref="R87:T87"/>
    <mergeCell ref="A89:Q89"/>
    <mergeCell ref="A93:O93"/>
    <mergeCell ref="A94:N94"/>
    <mergeCell ref="A95:N95"/>
    <mergeCell ref="A96:F96"/>
    <mergeCell ref="H96:N96"/>
    <mergeCell ref="A87:Q87"/>
    <mergeCell ref="A102:M102"/>
    <mergeCell ref="A103:M103"/>
    <mergeCell ref="A104:M104"/>
    <mergeCell ref="B12:B15"/>
    <mergeCell ref="B20:B25"/>
    <mergeCell ref="B29:B30"/>
    <mergeCell ref="B31:B32"/>
    <mergeCell ref="B33:B34"/>
    <mergeCell ref="C12:C14"/>
    <mergeCell ref="C20:C21"/>
    <mergeCell ref="C22:C23"/>
    <mergeCell ref="A100:M100"/>
    <mergeCell ref="A101:M101"/>
    <mergeCell ref="A92:N92"/>
  </mergeCells>
  <phoneticPr fontId="23" type="noConversion"/>
  <dataValidations count="3">
    <dataValidation type="list" allowBlank="1" showInputMessage="1" showErrorMessage="1" sqref="G96" xr:uid="{00000000-0002-0000-0100-000000000000}">
      <formula1>"是,否"</formula1>
    </dataValidation>
    <dataValidation type="list" allowBlank="1" showInputMessage="1" showErrorMessage="1" sqref="O96" xr:uid="{00000000-0002-0000-0100-000001000000}">
      <formula1>"0%,1%,3%,6%"</formula1>
    </dataValidation>
    <dataValidation type="list" allowBlank="1" showInputMessage="1" showErrorMessage="1" sqref="O94:O9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08" activePane="bottomLeft" state="frozen"/>
      <selection pane="bottomLeft" activeCell="D216" sqref="D21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100</v>
      </c>
      <c r="C1" s="6" t="s">
        <v>101</v>
      </c>
      <c r="D1" s="6" t="s">
        <v>36</v>
      </c>
      <c r="E1" s="6" t="s">
        <v>37</v>
      </c>
      <c r="F1" s="6" t="s">
        <v>38</v>
      </c>
      <c r="G1" s="6" t="s">
        <v>102</v>
      </c>
      <c r="H1" s="9" t="s">
        <v>103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104</v>
      </c>
      <c r="B3" s="8" t="s">
        <v>105</v>
      </c>
      <c r="C3" s="8" t="s">
        <v>106</v>
      </c>
      <c r="D3" s="8" t="s">
        <v>107</v>
      </c>
      <c r="E3" s="8" t="s">
        <v>108</v>
      </c>
      <c r="F3" s="11" t="s">
        <v>109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105</v>
      </c>
      <c r="C4" s="8" t="s">
        <v>110</v>
      </c>
      <c r="D4" s="8" t="s">
        <v>111</v>
      </c>
      <c r="E4" s="8" t="s">
        <v>112</v>
      </c>
      <c r="F4" s="11" t="s">
        <v>109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113</v>
      </c>
      <c r="B5" s="8" t="s">
        <v>105</v>
      </c>
      <c r="C5" s="8" t="s">
        <v>110</v>
      </c>
      <c r="D5" s="8" t="s">
        <v>111</v>
      </c>
      <c r="E5" s="8" t="s">
        <v>114</v>
      </c>
      <c r="F5" s="11" t="s">
        <v>109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115</v>
      </c>
      <c r="B6" s="8" t="s">
        <v>105</v>
      </c>
      <c r="C6" s="8" t="s">
        <v>116</v>
      </c>
      <c r="D6" s="8" t="s">
        <v>117</v>
      </c>
      <c r="E6" s="8" t="s">
        <v>118</v>
      </c>
      <c r="F6" s="11" t="s">
        <v>109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119</v>
      </c>
      <c r="B7" s="8" t="s">
        <v>105</v>
      </c>
      <c r="C7" s="8" t="s">
        <v>116</v>
      </c>
      <c r="D7" s="8" t="s">
        <v>120</v>
      </c>
      <c r="E7" s="8" t="s">
        <v>121</v>
      </c>
      <c r="F7" s="11" t="s">
        <v>109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122</v>
      </c>
      <c r="B8" s="8" t="s">
        <v>105</v>
      </c>
      <c r="C8" s="8" t="s">
        <v>123</v>
      </c>
      <c r="D8" s="8" t="s">
        <v>124</v>
      </c>
      <c r="E8" s="8" t="s">
        <v>125</v>
      </c>
      <c r="F8" s="11" t="s">
        <v>109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126</v>
      </c>
      <c r="B9" s="8" t="s">
        <v>105</v>
      </c>
      <c r="C9" s="8" t="s">
        <v>123</v>
      </c>
      <c r="D9" s="8" t="s">
        <v>127</v>
      </c>
      <c r="E9" s="8" t="s">
        <v>128</v>
      </c>
      <c r="F9" s="11" t="s">
        <v>109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129</v>
      </c>
      <c r="B10" s="8" t="s">
        <v>105</v>
      </c>
      <c r="C10" s="8" t="s">
        <v>130</v>
      </c>
      <c r="D10" s="8" t="s">
        <v>131</v>
      </c>
      <c r="E10" s="8" t="s">
        <v>132</v>
      </c>
      <c r="F10" s="11" t="s">
        <v>109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133</v>
      </c>
      <c r="B11" s="8" t="s">
        <v>105</v>
      </c>
      <c r="C11" s="8" t="s">
        <v>130</v>
      </c>
      <c r="D11" s="8" t="s">
        <v>131</v>
      </c>
      <c r="E11" s="8" t="s">
        <v>134</v>
      </c>
      <c r="F11" s="11" t="s">
        <v>109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135</v>
      </c>
      <c r="B12" s="8" t="s">
        <v>105</v>
      </c>
      <c r="C12" s="8" t="s">
        <v>130</v>
      </c>
      <c r="D12" s="8" t="s">
        <v>131</v>
      </c>
      <c r="E12" s="8" t="s">
        <v>136</v>
      </c>
      <c r="F12" s="11" t="s">
        <v>109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137</v>
      </c>
      <c r="B13" s="8" t="s">
        <v>105</v>
      </c>
      <c r="C13" s="8" t="s">
        <v>130</v>
      </c>
      <c r="D13" s="8" t="s">
        <v>131</v>
      </c>
      <c r="E13" s="8" t="s">
        <v>138</v>
      </c>
      <c r="F13" s="11" t="s">
        <v>109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139</v>
      </c>
      <c r="B14" s="8" t="s">
        <v>105</v>
      </c>
      <c r="C14" s="8" t="s">
        <v>130</v>
      </c>
      <c r="D14" s="8" t="s">
        <v>131</v>
      </c>
      <c r="E14" s="8" t="s">
        <v>140</v>
      </c>
      <c r="F14" s="11" t="s">
        <v>109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141</v>
      </c>
      <c r="B15" s="8" t="s">
        <v>105</v>
      </c>
      <c r="C15" s="8" t="s">
        <v>130</v>
      </c>
      <c r="D15" s="8" t="s">
        <v>131</v>
      </c>
      <c r="E15" s="8" t="s">
        <v>142</v>
      </c>
      <c r="F15" s="11" t="s">
        <v>109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143</v>
      </c>
      <c r="B16" s="8" t="s">
        <v>105</v>
      </c>
      <c r="C16" s="8" t="s">
        <v>130</v>
      </c>
      <c r="D16" s="8" t="s">
        <v>131</v>
      </c>
      <c r="E16" s="8" t="s">
        <v>144</v>
      </c>
      <c r="F16" s="11" t="s">
        <v>109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145</v>
      </c>
      <c r="B17" s="8" t="s">
        <v>105</v>
      </c>
      <c r="C17" s="8" t="s">
        <v>130</v>
      </c>
      <c r="D17" s="8" t="s">
        <v>131</v>
      </c>
      <c r="E17" s="8" t="s">
        <v>146</v>
      </c>
      <c r="F17" s="11" t="s">
        <v>147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148</v>
      </c>
      <c r="B18" s="8" t="s">
        <v>105</v>
      </c>
      <c r="C18" s="8" t="s">
        <v>130</v>
      </c>
      <c r="D18" s="8" t="s">
        <v>131</v>
      </c>
      <c r="E18" s="8" t="s">
        <v>149</v>
      </c>
      <c r="F18" s="11" t="s">
        <v>147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150</v>
      </c>
      <c r="B19" s="8" t="s">
        <v>105</v>
      </c>
      <c r="C19" s="8" t="s">
        <v>130</v>
      </c>
      <c r="D19" s="8" t="s">
        <v>131</v>
      </c>
      <c r="E19" s="8" t="s">
        <v>151</v>
      </c>
      <c r="F19" s="11" t="s">
        <v>147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152</v>
      </c>
      <c r="B20" s="8" t="s">
        <v>105</v>
      </c>
      <c r="C20" s="8" t="s">
        <v>130</v>
      </c>
      <c r="D20" s="8" t="s">
        <v>131</v>
      </c>
      <c r="E20" s="8" t="s">
        <v>153</v>
      </c>
      <c r="F20" s="11" t="s">
        <v>147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154</v>
      </c>
      <c r="B21" s="8" t="s">
        <v>105</v>
      </c>
      <c r="C21" s="8" t="s">
        <v>130</v>
      </c>
      <c r="D21" s="8" t="s">
        <v>131</v>
      </c>
      <c r="E21" s="8" t="s">
        <v>155</v>
      </c>
      <c r="F21" s="11" t="s">
        <v>147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156</v>
      </c>
      <c r="B22" s="8" t="s">
        <v>105</v>
      </c>
      <c r="C22" s="8" t="s">
        <v>157</v>
      </c>
      <c r="D22" s="8" t="s">
        <v>158</v>
      </c>
      <c r="E22" s="8" t="s">
        <v>159</v>
      </c>
      <c r="F22" s="11" t="s">
        <v>160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161</v>
      </c>
      <c r="B23" s="8" t="s">
        <v>105</v>
      </c>
      <c r="C23" s="8" t="s">
        <v>157</v>
      </c>
      <c r="D23" s="8" t="s">
        <v>162</v>
      </c>
      <c r="E23" s="8" t="s">
        <v>163</v>
      </c>
      <c r="F23" s="11" t="s">
        <v>160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164</v>
      </c>
      <c r="B24" s="8" t="s">
        <v>105</v>
      </c>
      <c r="C24" s="8" t="s">
        <v>165</v>
      </c>
      <c r="D24" s="8" t="s">
        <v>165</v>
      </c>
      <c r="E24" s="8" t="s">
        <v>166</v>
      </c>
      <c r="F24" s="11" t="s">
        <v>167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168</v>
      </c>
      <c r="B25" s="8" t="s">
        <v>105</v>
      </c>
      <c r="C25" s="8" t="s">
        <v>169</v>
      </c>
      <c r="D25" s="8" t="s">
        <v>169</v>
      </c>
      <c r="E25" s="8" t="s">
        <v>170</v>
      </c>
      <c r="F25" s="11" t="s">
        <v>167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171</v>
      </c>
      <c r="B26" s="8" t="s">
        <v>105</v>
      </c>
      <c r="C26" s="8" t="s">
        <v>172</v>
      </c>
      <c r="D26" s="8" t="s">
        <v>173</v>
      </c>
      <c r="E26" s="8" t="s">
        <v>174</v>
      </c>
      <c r="F26" s="11" t="s">
        <v>109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175</v>
      </c>
      <c r="B27" s="8" t="s">
        <v>105</v>
      </c>
      <c r="C27" s="8" t="s">
        <v>176</v>
      </c>
      <c r="D27" s="8" t="s">
        <v>177</v>
      </c>
      <c r="E27" s="8" t="s">
        <v>125</v>
      </c>
      <c r="F27" s="11" t="s">
        <v>167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178</v>
      </c>
      <c r="B28" s="8" t="s">
        <v>105</v>
      </c>
      <c r="C28" s="8" t="s">
        <v>176</v>
      </c>
      <c r="D28" s="8" t="s">
        <v>179</v>
      </c>
      <c r="E28" s="8" t="s">
        <v>180</v>
      </c>
      <c r="F28" s="11" t="s">
        <v>109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181</v>
      </c>
      <c r="B29" s="8" t="s">
        <v>105</v>
      </c>
      <c r="C29" s="8" t="s">
        <v>176</v>
      </c>
      <c r="D29" s="8" t="s">
        <v>182</v>
      </c>
      <c r="E29" s="8" t="s">
        <v>180</v>
      </c>
      <c r="F29" s="11" t="s">
        <v>167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183</v>
      </c>
      <c r="B30" s="8" t="s">
        <v>105</v>
      </c>
      <c r="C30" s="8" t="s">
        <v>176</v>
      </c>
      <c r="D30" s="8" t="s">
        <v>184</v>
      </c>
      <c r="E30" s="8" t="s">
        <v>180</v>
      </c>
      <c r="F30" s="11" t="s">
        <v>167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185</v>
      </c>
      <c r="B31" s="8" t="s">
        <v>105</v>
      </c>
      <c r="C31" s="8" t="s">
        <v>186</v>
      </c>
      <c r="D31" s="8" t="s">
        <v>187</v>
      </c>
      <c r="E31" s="8" t="s">
        <v>188</v>
      </c>
      <c r="F31" s="11" t="s">
        <v>147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189</v>
      </c>
      <c r="B32" s="8" t="s">
        <v>105</v>
      </c>
      <c r="C32" s="8" t="s">
        <v>186</v>
      </c>
      <c r="D32" s="8" t="s">
        <v>190</v>
      </c>
      <c r="E32" s="8" t="s">
        <v>191</v>
      </c>
      <c r="F32" s="11" t="s">
        <v>147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192</v>
      </c>
      <c r="B33" s="8" t="s">
        <v>105</v>
      </c>
      <c r="C33" s="8" t="s">
        <v>186</v>
      </c>
      <c r="D33" s="8" t="s">
        <v>193</v>
      </c>
      <c r="E33" s="8" t="s">
        <v>194</v>
      </c>
      <c r="F33" s="11" t="s">
        <v>147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195</v>
      </c>
      <c r="B34" s="8" t="s">
        <v>105</v>
      </c>
      <c r="C34" s="8" t="s">
        <v>196</v>
      </c>
      <c r="D34" s="8" t="s">
        <v>197</v>
      </c>
      <c r="E34" s="8" t="s">
        <v>198</v>
      </c>
      <c r="F34" s="11" t="s">
        <v>109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199</v>
      </c>
      <c r="B35" s="8" t="s">
        <v>105</v>
      </c>
      <c r="C35" s="8" t="s">
        <v>196</v>
      </c>
      <c r="D35" s="8" t="s">
        <v>200</v>
      </c>
      <c r="E35" s="8" t="s">
        <v>201</v>
      </c>
      <c r="F35" s="11" t="s">
        <v>109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202</v>
      </c>
      <c r="B36" s="8" t="s">
        <v>105</v>
      </c>
      <c r="C36" s="8" t="s">
        <v>196</v>
      </c>
      <c r="D36" s="8" t="s">
        <v>203</v>
      </c>
      <c r="E36" s="8" t="s">
        <v>204</v>
      </c>
      <c r="F36" s="11" t="s">
        <v>109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205</v>
      </c>
      <c r="B37" s="8" t="s">
        <v>105</v>
      </c>
      <c r="C37" s="8" t="s">
        <v>196</v>
      </c>
      <c r="D37" s="8" t="s">
        <v>206</v>
      </c>
      <c r="E37" s="8" t="s">
        <v>207</v>
      </c>
      <c r="F37" s="11" t="s">
        <v>109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208</v>
      </c>
      <c r="B38" s="8" t="s">
        <v>105</v>
      </c>
      <c r="C38" s="8" t="s">
        <v>209</v>
      </c>
      <c r="D38" s="8" t="s">
        <v>210</v>
      </c>
      <c r="E38" s="8" t="s">
        <v>211</v>
      </c>
      <c r="F38" s="11" t="s">
        <v>167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212</v>
      </c>
      <c r="B39" s="8" t="s">
        <v>105</v>
      </c>
      <c r="C39" s="8" t="s">
        <v>209</v>
      </c>
      <c r="D39" s="8" t="s">
        <v>213</v>
      </c>
      <c r="E39" s="8" t="s">
        <v>214</v>
      </c>
      <c r="F39" s="11" t="s">
        <v>167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215</v>
      </c>
      <c r="B40" s="8" t="s">
        <v>105</v>
      </c>
      <c r="C40" s="8" t="s">
        <v>209</v>
      </c>
      <c r="D40" s="8" t="s">
        <v>216</v>
      </c>
      <c r="E40" s="8" t="s">
        <v>214</v>
      </c>
      <c r="F40" s="11" t="s">
        <v>167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217</v>
      </c>
      <c r="B41" s="8" t="s">
        <v>105</v>
      </c>
      <c r="C41" s="8" t="s">
        <v>218</v>
      </c>
      <c r="D41" s="8" t="s">
        <v>219</v>
      </c>
      <c r="E41" s="8" t="s">
        <v>220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221</v>
      </c>
      <c r="B42" s="8" t="s">
        <v>105</v>
      </c>
      <c r="C42" s="8" t="s">
        <v>218</v>
      </c>
      <c r="D42" s="8" t="s">
        <v>222</v>
      </c>
      <c r="E42" s="8" t="s">
        <v>223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224</v>
      </c>
      <c r="B43" s="8" t="s">
        <v>105</v>
      </c>
      <c r="C43" s="8" t="s">
        <v>218</v>
      </c>
      <c r="D43" s="8" t="s">
        <v>225</v>
      </c>
      <c r="E43" s="8" t="s">
        <v>223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226</v>
      </c>
      <c r="B44" s="8" t="s">
        <v>105</v>
      </c>
      <c r="C44" s="8" t="s">
        <v>218</v>
      </c>
      <c r="D44" s="8" t="s">
        <v>227</v>
      </c>
      <c r="E44" s="8" t="s">
        <v>228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229</v>
      </c>
      <c r="B45" s="8" t="s">
        <v>105</v>
      </c>
      <c r="C45" s="8" t="s">
        <v>218</v>
      </c>
      <c r="D45" s="8" t="s">
        <v>227</v>
      </c>
      <c r="E45" s="8" t="s">
        <v>230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231</v>
      </c>
      <c r="B46" s="8" t="s">
        <v>105</v>
      </c>
      <c r="C46" s="8" t="s">
        <v>218</v>
      </c>
      <c r="D46" s="8" t="s">
        <v>232</v>
      </c>
      <c r="E46" s="8" t="s">
        <v>233</v>
      </c>
      <c r="F46" s="11" t="s">
        <v>234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235</v>
      </c>
      <c r="B47" s="8" t="s">
        <v>105</v>
      </c>
      <c r="C47" s="8" t="s">
        <v>218</v>
      </c>
      <c r="D47" s="8" t="s">
        <v>232</v>
      </c>
      <c r="E47" s="8" t="s">
        <v>236</v>
      </c>
      <c r="F47" s="11" t="s">
        <v>234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237</v>
      </c>
      <c r="B48" s="8" t="s">
        <v>105</v>
      </c>
      <c r="C48" s="8" t="s">
        <v>218</v>
      </c>
      <c r="D48" s="8" t="s">
        <v>238</v>
      </c>
      <c r="E48" s="8" t="s">
        <v>239</v>
      </c>
      <c r="F48" s="11" t="s">
        <v>234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240</v>
      </c>
      <c r="B49" s="8" t="s">
        <v>105</v>
      </c>
      <c r="C49" s="8" t="s">
        <v>218</v>
      </c>
      <c r="D49" s="8" t="s">
        <v>238</v>
      </c>
      <c r="E49" s="8" t="s">
        <v>241</v>
      </c>
      <c r="F49" s="11" t="s">
        <v>234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242</v>
      </c>
      <c r="B50" s="8" t="s">
        <v>105</v>
      </c>
      <c r="C50" s="8" t="s">
        <v>218</v>
      </c>
      <c r="D50" s="8" t="s">
        <v>243</v>
      </c>
      <c r="E50" s="8" t="s">
        <v>244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245</v>
      </c>
      <c r="B51" s="8" t="s">
        <v>105</v>
      </c>
      <c r="C51" s="8" t="s">
        <v>246</v>
      </c>
      <c r="D51" s="8" t="s">
        <v>247</v>
      </c>
      <c r="E51" s="8" t="s">
        <v>248</v>
      </c>
      <c r="F51" s="11" t="s">
        <v>249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250</v>
      </c>
      <c r="B52" s="8" t="s">
        <v>105</v>
      </c>
      <c r="C52" s="8" t="s">
        <v>246</v>
      </c>
      <c r="D52" s="8" t="s">
        <v>251</v>
      </c>
      <c r="E52" s="8" t="s">
        <v>248</v>
      </c>
      <c r="F52" s="11" t="s">
        <v>249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252</v>
      </c>
      <c r="B53" s="8" t="s">
        <v>105</v>
      </c>
      <c r="C53" s="8" t="s">
        <v>253</v>
      </c>
      <c r="D53" s="8" t="s">
        <v>254</v>
      </c>
      <c r="E53" s="8" t="s">
        <v>180</v>
      </c>
      <c r="F53" s="11" t="s">
        <v>109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255</v>
      </c>
      <c r="B54" s="8" t="s">
        <v>105</v>
      </c>
      <c r="C54" s="8" t="s">
        <v>253</v>
      </c>
      <c r="D54" s="8" t="s">
        <v>256</v>
      </c>
      <c r="E54" s="8" t="s">
        <v>257</v>
      </c>
      <c r="F54" s="11" t="s">
        <v>109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258</v>
      </c>
      <c r="B55" s="8" t="s">
        <v>105</v>
      </c>
      <c r="C55" s="8" t="s">
        <v>253</v>
      </c>
      <c r="D55" s="8" t="s">
        <v>259</v>
      </c>
      <c r="E55" s="8" t="s">
        <v>180</v>
      </c>
      <c r="F55" s="11" t="s">
        <v>109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260</v>
      </c>
      <c r="B56" s="8" t="s">
        <v>261</v>
      </c>
      <c r="C56" s="8" t="s">
        <v>262</v>
      </c>
      <c r="D56" s="8" t="s">
        <v>263</v>
      </c>
      <c r="E56" s="8" t="s">
        <v>264</v>
      </c>
      <c r="F56" s="11" t="s">
        <v>109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265</v>
      </c>
      <c r="B57" s="8" t="s">
        <v>261</v>
      </c>
      <c r="C57" s="8" t="s">
        <v>262</v>
      </c>
      <c r="D57" s="8" t="s">
        <v>263</v>
      </c>
      <c r="E57" s="8" t="s">
        <v>266</v>
      </c>
      <c r="F57" s="11" t="s">
        <v>109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267</v>
      </c>
      <c r="B58" s="8" t="s">
        <v>261</v>
      </c>
      <c r="C58" s="8" t="s">
        <v>268</v>
      </c>
      <c r="D58" s="8" t="s">
        <v>269</v>
      </c>
      <c r="E58" s="8" t="s">
        <v>264</v>
      </c>
      <c r="F58" s="11" t="s">
        <v>109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270</v>
      </c>
      <c r="B59" s="8" t="s">
        <v>261</v>
      </c>
      <c r="C59" s="8" t="s">
        <v>268</v>
      </c>
      <c r="D59" s="8" t="s">
        <v>269</v>
      </c>
      <c r="E59" s="8" t="s">
        <v>271</v>
      </c>
      <c r="F59" s="11" t="s">
        <v>109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272</v>
      </c>
      <c r="B60" s="8" t="s">
        <v>261</v>
      </c>
      <c r="C60" s="8" t="s">
        <v>268</v>
      </c>
      <c r="D60" s="8" t="s">
        <v>269</v>
      </c>
      <c r="E60" s="8" t="s">
        <v>273</v>
      </c>
      <c r="F60" s="11" t="s">
        <v>109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274</v>
      </c>
      <c r="B61" s="8" t="s">
        <v>261</v>
      </c>
      <c r="C61" s="8" t="s">
        <v>268</v>
      </c>
      <c r="D61" s="8" t="s">
        <v>269</v>
      </c>
      <c r="E61" s="8" t="s">
        <v>275</v>
      </c>
      <c r="F61" s="11" t="s">
        <v>109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276</v>
      </c>
      <c r="B62" s="8" t="s">
        <v>261</v>
      </c>
      <c r="C62" s="8" t="s">
        <v>277</v>
      </c>
      <c r="D62" s="8" t="s">
        <v>278</v>
      </c>
      <c r="E62" s="8" t="s">
        <v>279</v>
      </c>
      <c r="F62" s="11" t="s">
        <v>109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280</v>
      </c>
      <c r="B63" s="8" t="s">
        <v>261</v>
      </c>
      <c r="C63" s="8" t="s">
        <v>277</v>
      </c>
      <c r="D63" s="8" t="s">
        <v>278</v>
      </c>
      <c r="E63" s="8" t="s">
        <v>281</v>
      </c>
      <c r="F63" s="11" t="s">
        <v>109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282</v>
      </c>
      <c r="B64" s="8" t="s">
        <v>261</v>
      </c>
      <c r="C64" s="8" t="s">
        <v>283</v>
      </c>
      <c r="D64" s="8" t="s">
        <v>284</v>
      </c>
      <c r="E64" s="8" t="s">
        <v>285</v>
      </c>
      <c r="F64" s="11" t="s">
        <v>109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286</v>
      </c>
      <c r="B65" s="8" t="s">
        <v>261</v>
      </c>
      <c r="C65" s="8" t="s">
        <v>283</v>
      </c>
      <c r="D65" s="8" t="s">
        <v>284</v>
      </c>
      <c r="E65" s="8" t="s">
        <v>287</v>
      </c>
      <c r="F65" s="11" t="s">
        <v>109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288</v>
      </c>
      <c r="B66" s="8" t="s">
        <v>261</v>
      </c>
      <c r="C66" s="8" t="s">
        <v>289</v>
      </c>
      <c r="D66" s="8" t="s">
        <v>290</v>
      </c>
      <c r="E66" s="8" t="s">
        <v>291</v>
      </c>
      <c r="F66" s="11" t="s">
        <v>109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292</v>
      </c>
      <c r="B67" s="8" t="s">
        <v>261</v>
      </c>
      <c r="C67" s="8" t="s">
        <v>293</v>
      </c>
      <c r="D67" s="8" t="s">
        <v>294</v>
      </c>
      <c r="E67" s="8" t="s">
        <v>295</v>
      </c>
      <c r="F67" s="11" t="s">
        <v>109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296</v>
      </c>
      <c r="B68" s="8" t="s">
        <v>261</v>
      </c>
      <c r="C68" s="8" t="s">
        <v>293</v>
      </c>
      <c r="D68" s="8" t="s">
        <v>297</v>
      </c>
      <c r="E68" s="8" t="s">
        <v>295</v>
      </c>
      <c r="F68" s="11" t="s">
        <v>109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298</v>
      </c>
      <c r="B69" s="8" t="s">
        <v>261</v>
      </c>
      <c r="C69" s="8" t="s">
        <v>293</v>
      </c>
      <c r="D69" s="8" t="s">
        <v>299</v>
      </c>
      <c r="E69" s="8" t="s">
        <v>295</v>
      </c>
      <c r="F69" s="11" t="s">
        <v>109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300</v>
      </c>
      <c r="B70" s="8" t="s">
        <v>261</v>
      </c>
      <c r="C70" s="8" t="s">
        <v>293</v>
      </c>
      <c r="D70" s="8" t="s">
        <v>301</v>
      </c>
      <c r="E70" s="8" t="s">
        <v>302</v>
      </c>
      <c r="F70" s="11" t="s">
        <v>109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303</v>
      </c>
      <c r="B71" s="8" t="s">
        <v>261</v>
      </c>
      <c r="C71" s="8" t="s">
        <v>293</v>
      </c>
      <c r="D71" s="8" t="s">
        <v>304</v>
      </c>
      <c r="E71" s="8" t="s">
        <v>305</v>
      </c>
      <c r="F71" s="11" t="s">
        <v>109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306</v>
      </c>
      <c r="B72" s="8" t="s">
        <v>261</v>
      </c>
      <c r="C72" s="8" t="s">
        <v>307</v>
      </c>
      <c r="D72" s="8" t="s">
        <v>308</v>
      </c>
      <c r="E72" s="8" t="s">
        <v>309</v>
      </c>
      <c r="F72" s="11" t="s">
        <v>310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311</v>
      </c>
      <c r="B73" s="8" t="s">
        <v>261</v>
      </c>
      <c r="C73" s="8" t="s">
        <v>307</v>
      </c>
      <c r="D73" s="8" t="s">
        <v>308</v>
      </c>
      <c r="E73" s="8" t="s">
        <v>312</v>
      </c>
      <c r="F73" s="11" t="s">
        <v>310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313</v>
      </c>
      <c r="B74" s="8" t="s">
        <v>261</v>
      </c>
      <c r="C74" s="8" t="s">
        <v>307</v>
      </c>
      <c r="D74" s="8" t="s">
        <v>314</v>
      </c>
      <c r="E74" s="8" t="s">
        <v>309</v>
      </c>
      <c r="F74" s="11" t="s">
        <v>310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315</v>
      </c>
      <c r="B75" s="8" t="s">
        <v>261</v>
      </c>
      <c r="C75" s="8" t="s">
        <v>307</v>
      </c>
      <c r="D75" s="8" t="s">
        <v>314</v>
      </c>
      <c r="E75" s="8" t="s">
        <v>312</v>
      </c>
      <c r="F75" s="11" t="s">
        <v>310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316</v>
      </c>
      <c r="B76" s="8" t="s">
        <v>261</v>
      </c>
      <c r="C76" s="8" t="s">
        <v>307</v>
      </c>
      <c r="D76" s="8" t="s">
        <v>317</v>
      </c>
      <c r="E76" s="8" t="s">
        <v>309</v>
      </c>
      <c r="F76" s="11" t="s">
        <v>310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318</v>
      </c>
      <c r="B77" s="8" t="s">
        <v>261</v>
      </c>
      <c r="C77" s="8" t="s">
        <v>307</v>
      </c>
      <c r="D77" s="8" t="s">
        <v>317</v>
      </c>
      <c r="E77" s="8" t="s">
        <v>312</v>
      </c>
      <c r="F77" s="11" t="s">
        <v>310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319</v>
      </c>
      <c r="B78" s="8" t="s">
        <v>261</v>
      </c>
      <c r="C78" s="8" t="s">
        <v>307</v>
      </c>
      <c r="D78" s="8" t="s">
        <v>320</v>
      </c>
      <c r="E78" s="8" t="s">
        <v>309</v>
      </c>
      <c r="F78" s="11" t="s">
        <v>310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321</v>
      </c>
      <c r="B79" s="8" t="s">
        <v>261</v>
      </c>
      <c r="C79" s="8" t="s">
        <v>307</v>
      </c>
      <c r="D79" s="8" t="s">
        <v>320</v>
      </c>
      <c r="E79" s="8" t="s">
        <v>312</v>
      </c>
      <c r="F79" s="11" t="s">
        <v>310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322</v>
      </c>
      <c r="B80" s="8" t="s">
        <v>261</v>
      </c>
      <c r="C80" s="8" t="s">
        <v>307</v>
      </c>
      <c r="D80" s="8" t="s">
        <v>323</v>
      </c>
      <c r="E80" s="8" t="s">
        <v>309</v>
      </c>
      <c r="F80" s="11" t="s">
        <v>310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324</v>
      </c>
      <c r="B81" s="8" t="s">
        <v>261</v>
      </c>
      <c r="C81" s="8" t="s">
        <v>307</v>
      </c>
      <c r="D81" s="8" t="s">
        <v>323</v>
      </c>
      <c r="E81" s="8" t="s">
        <v>312</v>
      </c>
      <c r="F81" s="11" t="s">
        <v>310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325</v>
      </c>
      <c r="B82" s="8" t="s">
        <v>261</v>
      </c>
      <c r="C82" s="8" t="s">
        <v>307</v>
      </c>
      <c r="D82" s="8" t="s">
        <v>326</v>
      </c>
      <c r="E82" s="8" t="s">
        <v>309</v>
      </c>
      <c r="F82" s="11" t="s">
        <v>310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327</v>
      </c>
      <c r="B83" s="8" t="s">
        <v>261</v>
      </c>
      <c r="C83" s="8" t="s">
        <v>307</v>
      </c>
      <c r="D83" s="8" t="s">
        <v>326</v>
      </c>
      <c r="E83" s="8" t="s">
        <v>312</v>
      </c>
      <c r="F83" s="11" t="s">
        <v>310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328</v>
      </c>
      <c r="B84" s="8" t="s">
        <v>261</v>
      </c>
      <c r="C84" s="8" t="s">
        <v>329</v>
      </c>
      <c r="D84" s="8" t="s">
        <v>330</v>
      </c>
      <c r="E84" s="8" t="s">
        <v>331</v>
      </c>
      <c r="F84" s="11" t="s">
        <v>310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332</v>
      </c>
      <c r="B85" s="8" t="s">
        <v>261</v>
      </c>
      <c r="C85" s="8" t="s">
        <v>333</v>
      </c>
      <c r="D85" s="8" t="s">
        <v>334</v>
      </c>
      <c r="E85" s="8" t="s">
        <v>335</v>
      </c>
      <c r="F85" s="11" t="s">
        <v>234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336</v>
      </c>
      <c r="B86" s="8" t="s">
        <v>261</v>
      </c>
      <c r="C86" s="8" t="s">
        <v>337</v>
      </c>
      <c r="D86" s="8" t="s">
        <v>338</v>
      </c>
      <c r="E86" s="8" t="s">
        <v>339</v>
      </c>
      <c r="F86" s="11" t="s">
        <v>234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340</v>
      </c>
      <c r="B87" s="8" t="s">
        <v>261</v>
      </c>
      <c r="C87" s="8" t="s">
        <v>337</v>
      </c>
      <c r="D87" s="8" t="s">
        <v>341</v>
      </c>
      <c r="E87" s="8" t="s">
        <v>339</v>
      </c>
      <c r="F87" s="11" t="s">
        <v>234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342</v>
      </c>
      <c r="B88" s="8" t="s">
        <v>261</v>
      </c>
      <c r="C88" s="8" t="s">
        <v>337</v>
      </c>
      <c r="D88" s="8" t="s">
        <v>343</v>
      </c>
      <c r="E88" s="8" t="s">
        <v>339</v>
      </c>
      <c r="F88" s="11" t="s">
        <v>234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344</v>
      </c>
      <c r="B89" s="8" t="s">
        <v>261</v>
      </c>
      <c r="C89" s="8" t="s">
        <v>345</v>
      </c>
      <c r="D89" s="8" t="s">
        <v>346</v>
      </c>
      <c r="E89" s="8" t="s">
        <v>347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348</v>
      </c>
      <c r="B90" s="8" t="s">
        <v>261</v>
      </c>
      <c r="C90" s="8" t="s">
        <v>349</v>
      </c>
      <c r="D90" s="8" t="s">
        <v>350</v>
      </c>
      <c r="E90" s="8" t="s">
        <v>351</v>
      </c>
      <c r="F90" s="11" t="s">
        <v>310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352</v>
      </c>
      <c r="B91" s="8" t="s">
        <v>261</v>
      </c>
      <c r="C91" s="8" t="s">
        <v>353</v>
      </c>
      <c r="D91" s="8" t="s">
        <v>354</v>
      </c>
      <c r="E91" s="8" t="s">
        <v>351</v>
      </c>
      <c r="F91" s="11" t="s">
        <v>310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355</v>
      </c>
      <c r="B92" s="8" t="s">
        <v>261</v>
      </c>
      <c r="C92" s="8" t="s">
        <v>356</v>
      </c>
      <c r="D92" s="8" t="s">
        <v>350</v>
      </c>
      <c r="E92" s="8" t="s">
        <v>357</v>
      </c>
      <c r="F92" s="11" t="s">
        <v>310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358</v>
      </c>
      <c r="B93" s="8" t="s">
        <v>261</v>
      </c>
      <c r="C93" s="8" t="s">
        <v>359</v>
      </c>
      <c r="D93" s="8" t="s">
        <v>360</v>
      </c>
      <c r="E93" s="8" t="s">
        <v>361</v>
      </c>
      <c r="F93" s="11" t="s">
        <v>362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363</v>
      </c>
      <c r="B94" s="8" t="s">
        <v>261</v>
      </c>
      <c r="C94" s="8" t="s">
        <v>359</v>
      </c>
      <c r="D94" s="8" t="s">
        <v>364</v>
      </c>
      <c r="E94" s="8" t="s">
        <v>361</v>
      </c>
      <c r="F94" s="11" t="s">
        <v>362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365</v>
      </c>
      <c r="B95" s="8" t="s">
        <v>261</v>
      </c>
      <c r="C95" s="8" t="s">
        <v>359</v>
      </c>
      <c r="D95" s="8" t="s">
        <v>366</v>
      </c>
      <c r="E95" s="8" t="s">
        <v>367</v>
      </c>
      <c r="F95" s="11" t="s">
        <v>362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368</v>
      </c>
      <c r="B96" s="8" t="s">
        <v>261</v>
      </c>
      <c r="C96" s="8" t="s">
        <v>359</v>
      </c>
      <c r="D96" s="8" t="s">
        <v>369</v>
      </c>
      <c r="E96" s="8" t="s">
        <v>370</v>
      </c>
      <c r="F96" s="11" t="s">
        <v>362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371</v>
      </c>
      <c r="B97" s="8" t="s">
        <v>261</v>
      </c>
      <c r="C97" s="8" t="s">
        <v>372</v>
      </c>
      <c r="D97" s="8" t="s">
        <v>373</v>
      </c>
      <c r="E97" s="8" t="s">
        <v>374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375</v>
      </c>
      <c r="B98" s="8" t="s">
        <v>261</v>
      </c>
      <c r="C98" s="8" t="s">
        <v>372</v>
      </c>
      <c r="D98" s="8" t="s">
        <v>376</v>
      </c>
      <c r="E98" s="8" t="s">
        <v>377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378</v>
      </c>
      <c r="B99" s="8" t="s">
        <v>261</v>
      </c>
      <c r="C99" s="8" t="s">
        <v>372</v>
      </c>
      <c r="D99" s="8" t="s">
        <v>379</v>
      </c>
      <c r="E99" s="8" t="s">
        <v>380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381</v>
      </c>
      <c r="B100" s="8" t="s">
        <v>261</v>
      </c>
      <c r="C100" s="8" t="s">
        <v>372</v>
      </c>
      <c r="D100" s="8" t="s">
        <v>382</v>
      </c>
      <c r="E100" s="8" t="s">
        <v>380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383</v>
      </c>
      <c r="B101" s="8" t="s">
        <v>384</v>
      </c>
      <c r="C101" s="8" t="s">
        <v>384</v>
      </c>
      <c r="D101" s="8" t="s">
        <v>385</v>
      </c>
      <c r="E101" s="8" t="s">
        <v>386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387</v>
      </c>
      <c r="B102" s="8" t="s">
        <v>384</v>
      </c>
      <c r="C102" s="8" t="s">
        <v>384</v>
      </c>
      <c r="D102" s="8" t="s">
        <v>388</v>
      </c>
      <c r="E102" s="8" t="s">
        <v>386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389</v>
      </c>
      <c r="B103" s="8" t="s">
        <v>384</v>
      </c>
      <c r="C103" s="8" t="s">
        <v>384</v>
      </c>
      <c r="D103" s="8" t="s">
        <v>390</v>
      </c>
      <c r="E103" s="8" t="s">
        <v>386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391</v>
      </c>
      <c r="B104" s="8" t="s">
        <v>392</v>
      </c>
      <c r="C104" s="8" t="s">
        <v>393</v>
      </c>
      <c r="D104" s="8" t="s">
        <v>394</v>
      </c>
      <c r="E104" s="8" t="s">
        <v>395</v>
      </c>
      <c r="F104" s="11" t="s">
        <v>396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397</v>
      </c>
      <c r="B105" s="8" t="s">
        <v>392</v>
      </c>
      <c r="C105" s="8" t="s">
        <v>393</v>
      </c>
      <c r="D105" s="8" t="s">
        <v>394</v>
      </c>
      <c r="E105" s="8" t="s">
        <v>398</v>
      </c>
      <c r="F105" s="11" t="s">
        <v>396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399</v>
      </c>
      <c r="B106" s="8" t="s">
        <v>392</v>
      </c>
      <c r="C106" s="8" t="s">
        <v>393</v>
      </c>
      <c r="D106" s="8" t="s">
        <v>394</v>
      </c>
      <c r="E106" s="8" t="s">
        <v>400</v>
      </c>
      <c r="F106" s="11" t="s">
        <v>396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401</v>
      </c>
      <c r="B107" s="8" t="s">
        <v>392</v>
      </c>
      <c r="C107" s="8" t="s">
        <v>393</v>
      </c>
      <c r="D107" s="8" t="s">
        <v>394</v>
      </c>
      <c r="E107" s="8" t="s">
        <v>402</v>
      </c>
      <c r="F107" s="11" t="s">
        <v>396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403</v>
      </c>
      <c r="B108" s="8" t="s">
        <v>392</v>
      </c>
      <c r="C108" s="8" t="s">
        <v>393</v>
      </c>
      <c r="D108" s="8" t="s">
        <v>394</v>
      </c>
      <c r="E108" s="8" t="s">
        <v>404</v>
      </c>
      <c r="F108" s="11" t="s">
        <v>396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405</v>
      </c>
      <c r="B109" s="8" t="s">
        <v>406</v>
      </c>
      <c r="C109" s="8" t="s">
        <v>407</v>
      </c>
      <c r="D109" s="8" t="s">
        <v>408</v>
      </c>
      <c r="E109" s="8" t="s">
        <v>409</v>
      </c>
      <c r="F109" s="11" t="s">
        <v>410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411</v>
      </c>
      <c r="B111" s="8" t="s">
        <v>63</v>
      </c>
      <c r="C111" s="8" t="s">
        <v>412</v>
      </c>
      <c r="D111" s="8" t="s">
        <v>413</v>
      </c>
      <c r="E111" s="8" t="s">
        <v>414</v>
      </c>
      <c r="F111" s="11" t="s">
        <v>109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415</v>
      </c>
      <c r="B112" s="8" t="s">
        <v>63</v>
      </c>
      <c r="C112" s="8" t="s">
        <v>412</v>
      </c>
      <c r="D112" s="8" t="s">
        <v>416</v>
      </c>
      <c r="E112" s="8" t="s">
        <v>414</v>
      </c>
      <c r="F112" s="11" t="s">
        <v>109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417</v>
      </c>
      <c r="B113" s="8" t="s">
        <v>63</v>
      </c>
      <c r="C113" s="8" t="s">
        <v>412</v>
      </c>
      <c r="D113" s="8" t="s">
        <v>418</v>
      </c>
      <c r="E113" s="8" t="s">
        <v>419</v>
      </c>
      <c r="F113" s="11" t="s">
        <v>109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420</v>
      </c>
      <c r="B114" s="8" t="s">
        <v>63</v>
      </c>
      <c r="C114" s="8" t="s">
        <v>412</v>
      </c>
      <c r="D114" s="8" t="s">
        <v>421</v>
      </c>
      <c r="E114" s="8" t="s">
        <v>419</v>
      </c>
      <c r="F114" s="11" t="s">
        <v>109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422</v>
      </c>
      <c r="B115" s="8" t="s">
        <v>63</v>
      </c>
      <c r="C115" s="8" t="s">
        <v>412</v>
      </c>
      <c r="D115" s="8" t="s">
        <v>423</v>
      </c>
      <c r="E115" s="8" t="s">
        <v>424</v>
      </c>
      <c r="F115" s="11" t="s">
        <v>109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425</v>
      </c>
      <c r="B116" s="8" t="s">
        <v>63</v>
      </c>
      <c r="C116" s="8" t="s">
        <v>426</v>
      </c>
      <c r="D116" s="8" t="s">
        <v>427</v>
      </c>
      <c r="E116" s="8" t="s">
        <v>428</v>
      </c>
      <c r="F116" s="11" t="s">
        <v>410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429</v>
      </c>
      <c r="B117" s="8" t="s">
        <v>63</v>
      </c>
      <c r="C117" s="8" t="s">
        <v>426</v>
      </c>
      <c r="D117" s="8" t="s">
        <v>430</v>
      </c>
      <c r="E117" s="8" t="s">
        <v>431</v>
      </c>
      <c r="F117" s="11" t="s">
        <v>410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432</v>
      </c>
      <c r="B118" s="8" t="s">
        <v>63</v>
      </c>
      <c r="C118" s="8" t="s">
        <v>426</v>
      </c>
      <c r="D118" s="8" t="s">
        <v>433</v>
      </c>
      <c r="E118" s="8" t="s">
        <v>434</v>
      </c>
      <c r="F118" s="11" t="s">
        <v>410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435</v>
      </c>
      <c r="B119" s="8" t="s">
        <v>63</v>
      </c>
      <c r="C119" s="8" t="s">
        <v>426</v>
      </c>
      <c r="D119" s="8" t="s">
        <v>436</v>
      </c>
      <c r="E119" s="8" t="s">
        <v>437</v>
      </c>
      <c r="F119" s="11" t="s">
        <v>410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438</v>
      </c>
      <c r="B120" s="8" t="s">
        <v>63</v>
      </c>
      <c r="C120" s="8" t="s">
        <v>426</v>
      </c>
      <c r="D120" s="8" t="s">
        <v>439</v>
      </c>
      <c r="E120" s="8" t="s">
        <v>440</v>
      </c>
      <c r="F120" s="11" t="s">
        <v>410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441</v>
      </c>
      <c r="B121" s="8" t="s">
        <v>63</v>
      </c>
      <c r="C121" s="8" t="s">
        <v>442</v>
      </c>
      <c r="D121" s="8" t="s">
        <v>443</v>
      </c>
      <c r="E121" s="8" t="s">
        <v>444</v>
      </c>
      <c r="F121" s="11" t="s">
        <v>410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445</v>
      </c>
      <c r="B122" s="8" t="s">
        <v>63</v>
      </c>
      <c r="C122" s="8" t="s">
        <v>442</v>
      </c>
      <c r="D122" s="8" t="s">
        <v>446</v>
      </c>
      <c r="E122" s="8" t="s">
        <v>447</v>
      </c>
      <c r="F122" s="11" t="s">
        <v>410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448</v>
      </c>
      <c r="B123" s="8" t="s">
        <v>63</v>
      </c>
      <c r="C123" s="8" t="s">
        <v>442</v>
      </c>
      <c r="D123" s="8" t="s">
        <v>449</v>
      </c>
      <c r="E123" s="8" t="s">
        <v>450</v>
      </c>
      <c r="F123" s="11" t="s">
        <v>410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451</v>
      </c>
      <c r="B124" s="8" t="s">
        <v>63</v>
      </c>
      <c r="C124" s="8" t="s">
        <v>442</v>
      </c>
      <c r="D124" s="8" t="s">
        <v>452</v>
      </c>
      <c r="E124" s="8" t="s">
        <v>453</v>
      </c>
      <c r="F124" s="11" t="s">
        <v>410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454</v>
      </c>
      <c r="B125" s="8" t="s">
        <v>63</v>
      </c>
      <c r="C125" s="8" t="s">
        <v>442</v>
      </c>
      <c r="D125" s="8" t="s">
        <v>455</v>
      </c>
      <c r="E125" s="8" t="s">
        <v>456</v>
      </c>
      <c r="F125" s="11" t="s">
        <v>410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457</v>
      </c>
      <c r="B126" s="8" t="s">
        <v>63</v>
      </c>
      <c r="C126" s="8" t="s">
        <v>442</v>
      </c>
      <c r="D126" s="8" t="s">
        <v>458</v>
      </c>
      <c r="E126" s="8" t="s">
        <v>180</v>
      </c>
      <c r="F126" s="11" t="s">
        <v>410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459</v>
      </c>
      <c r="B127" s="8" t="s">
        <v>63</v>
      </c>
      <c r="C127" s="8" t="s">
        <v>442</v>
      </c>
      <c r="D127" s="8" t="s">
        <v>460</v>
      </c>
      <c r="E127" s="8" t="s">
        <v>180</v>
      </c>
      <c r="F127" s="11" t="s">
        <v>410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461</v>
      </c>
      <c r="B128" s="8" t="s">
        <v>63</v>
      </c>
      <c r="C128" s="8" t="s">
        <v>462</v>
      </c>
      <c r="D128" s="8" t="s">
        <v>463</v>
      </c>
      <c r="E128" s="8" t="s">
        <v>464</v>
      </c>
      <c r="F128" s="11" t="s">
        <v>410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465</v>
      </c>
      <c r="B129" s="8" t="s">
        <v>63</v>
      </c>
      <c r="C129" s="8" t="s">
        <v>462</v>
      </c>
      <c r="D129" s="8" t="s">
        <v>466</v>
      </c>
      <c r="E129" s="8" t="s">
        <v>467</v>
      </c>
      <c r="F129" s="11" t="s">
        <v>410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468</v>
      </c>
      <c r="B130" s="8" t="s">
        <v>63</v>
      </c>
      <c r="C130" s="8" t="s">
        <v>469</v>
      </c>
      <c r="D130" s="8" t="s">
        <v>470</v>
      </c>
      <c r="E130" s="8" t="s">
        <v>471</v>
      </c>
      <c r="F130" s="11" t="s">
        <v>234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472</v>
      </c>
      <c r="B131" s="8" t="s">
        <v>63</v>
      </c>
      <c r="C131" s="8" t="s">
        <v>469</v>
      </c>
      <c r="D131" s="8" t="s">
        <v>473</v>
      </c>
      <c r="E131" s="8" t="s">
        <v>471</v>
      </c>
      <c r="F131" s="11" t="s">
        <v>234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474</v>
      </c>
      <c r="B132" s="8" t="s">
        <v>63</v>
      </c>
      <c r="C132" s="8" t="s">
        <v>469</v>
      </c>
      <c r="D132" s="8" t="s">
        <v>475</v>
      </c>
      <c r="E132" s="8" t="s">
        <v>471</v>
      </c>
      <c r="F132" s="11" t="s">
        <v>234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476</v>
      </c>
      <c r="B133" s="8" t="s">
        <v>63</v>
      </c>
      <c r="C133" s="8" t="s">
        <v>469</v>
      </c>
      <c r="D133" s="8" t="s">
        <v>477</v>
      </c>
      <c r="E133" s="8" t="s">
        <v>180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478</v>
      </c>
      <c r="B134" s="8" t="s">
        <v>64</v>
      </c>
      <c r="C134" s="8" t="s">
        <v>479</v>
      </c>
      <c r="D134" s="8" t="s">
        <v>480</v>
      </c>
      <c r="E134" s="8" t="s">
        <v>481</v>
      </c>
      <c r="F134" s="11" t="s">
        <v>410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482</v>
      </c>
      <c r="B135" s="8" t="s">
        <v>64</v>
      </c>
      <c r="C135" s="8" t="s">
        <v>479</v>
      </c>
      <c r="D135" s="8" t="s">
        <v>483</v>
      </c>
      <c r="E135" s="8" t="s">
        <v>481</v>
      </c>
      <c r="F135" s="11" t="s">
        <v>410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484</v>
      </c>
      <c r="B136" s="8" t="s">
        <v>64</v>
      </c>
      <c r="C136" s="8" t="s">
        <v>479</v>
      </c>
      <c r="D136" s="8" t="s">
        <v>485</v>
      </c>
      <c r="E136" s="8" t="s">
        <v>481</v>
      </c>
      <c r="F136" s="11" t="s">
        <v>410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486</v>
      </c>
      <c r="B137" s="8" t="s">
        <v>64</v>
      </c>
      <c r="C137" s="8" t="s">
        <v>479</v>
      </c>
      <c r="D137" s="8" t="s">
        <v>487</v>
      </c>
      <c r="E137" s="8" t="s">
        <v>481</v>
      </c>
      <c r="F137" s="11" t="s">
        <v>410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488</v>
      </c>
      <c r="B138" s="8" t="s">
        <v>64</v>
      </c>
      <c r="C138" s="8" t="s">
        <v>479</v>
      </c>
      <c r="D138" s="8" t="s">
        <v>489</v>
      </c>
      <c r="E138" s="8" t="s">
        <v>490</v>
      </c>
      <c r="F138" s="11" t="s">
        <v>410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491</v>
      </c>
      <c r="B139" s="8" t="s">
        <v>64</v>
      </c>
      <c r="C139" s="8" t="s">
        <v>479</v>
      </c>
      <c r="D139" s="8" t="s">
        <v>492</v>
      </c>
      <c r="E139" s="8" t="s">
        <v>490</v>
      </c>
      <c r="F139" s="11" t="s">
        <v>410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493</v>
      </c>
      <c r="B140" s="8" t="s">
        <v>64</v>
      </c>
      <c r="C140" s="8" t="s">
        <v>479</v>
      </c>
      <c r="D140" s="8" t="s">
        <v>494</v>
      </c>
      <c r="E140" s="8" t="s">
        <v>490</v>
      </c>
      <c r="F140" s="11" t="s">
        <v>410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495</v>
      </c>
      <c r="B141" s="8" t="s">
        <v>64</v>
      </c>
      <c r="C141" s="8" t="s">
        <v>496</v>
      </c>
      <c r="D141" s="8" t="s">
        <v>480</v>
      </c>
      <c r="E141" s="8" t="s">
        <v>497</v>
      </c>
      <c r="F141" s="11" t="s">
        <v>410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498</v>
      </c>
      <c r="B142" s="8" t="s">
        <v>64</v>
      </c>
      <c r="C142" s="8" t="s">
        <v>496</v>
      </c>
      <c r="D142" s="8" t="s">
        <v>483</v>
      </c>
      <c r="E142" s="8" t="s">
        <v>497</v>
      </c>
      <c r="F142" s="11" t="s">
        <v>410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499</v>
      </c>
      <c r="B143" s="8" t="s">
        <v>64</v>
      </c>
      <c r="C143" s="8" t="s">
        <v>496</v>
      </c>
      <c r="D143" s="8" t="s">
        <v>485</v>
      </c>
      <c r="E143" s="8" t="s">
        <v>497</v>
      </c>
      <c r="F143" s="11" t="s">
        <v>410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500</v>
      </c>
      <c r="B144" s="8" t="s">
        <v>64</v>
      </c>
      <c r="C144" s="8" t="s">
        <v>496</v>
      </c>
      <c r="D144" s="8" t="s">
        <v>487</v>
      </c>
      <c r="E144" s="8" t="s">
        <v>497</v>
      </c>
      <c r="F144" s="11" t="s">
        <v>410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501</v>
      </c>
      <c r="B145" s="8" t="s">
        <v>64</v>
      </c>
      <c r="C145" s="8" t="s">
        <v>496</v>
      </c>
      <c r="D145" s="8" t="s">
        <v>489</v>
      </c>
      <c r="E145" s="8" t="s">
        <v>502</v>
      </c>
      <c r="F145" s="11" t="s">
        <v>410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503</v>
      </c>
      <c r="B146" s="8" t="s">
        <v>64</v>
      </c>
      <c r="C146" s="8" t="s">
        <v>496</v>
      </c>
      <c r="D146" s="8" t="s">
        <v>492</v>
      </c>
      <c r="E146" s="8" t="s">
        <v>502</v>
      </c>
      <c r="F146" s="11" t="s">
        <v>410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504</v>
      </c>
      <c r="B147" s="8" t="s">
        <v>64</v>
      </c>
      <c r="C147" s="8" t="s">
        <v>496</v>
      </c>
      <c r="D147" s="8" t="s">
        <v>494</v>
      </c>
      <c r="E147" s="8" t="s">
        <v>502</v>
      </c>
      <c r="F147" s="11" t="s">
        <v>410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505</v>
      </c>
      <c r="B148" s="8" t="s">
        <v>64</v>
      </c>
      <c r="C148" s="8" t="s">
        <v>506</v>
      </c>
      <c r="D148" s="8" t="s">
        <v>480</v>
      </c>
      <c r="E148" s="8" t="s">
        <v>507</v>
      </c>
      <c r="F148" s="11" t="s">
        <v>410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508</v>
      </c>
      <c r="B149" s="8" t="s">
        <v>64</v>
      </c>
      <c r="C149" s="8" t="s">
        <v>506</v>
      </c>
      <c r="D149" s="8" t="s">
        <v>483</v>
      </c>
      <c r="E149" s="8" t="s">
        <v>507</v>
      </c>
      <c r="F149" s="11" t="s">
        <v>410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509</v>
      </c>
      <c r="B150" s="8" t="s">
        <v>64</v>
      </c>
      <c r="C150" s="8" t="s">
        <v>506</v>
      </c>
      <c r="D150" s="8" t="s">
        <v>485</v>
      </c>
      <c r="E150" s="8" t="s">
        <v>507</v>
      </c>
      <c r="F150" s="11" t="s">
        <v>410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510</v>
      </c>
      <c r="B151" s="8" t="s">
        <v>64</v>
      </c>
      <c r="C151" s="8" t="s">
        <v>506</v>
      </c>
      <c r="D151" s="8" t="s">
        <v>487</v>
      </c>
      <c r="E151" s="8" t="s">
        <v>507</v>
      </c>
      <c r="F151" s="11" t="s">
        <v>410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511</v>
      </c>
      <c r="B152" s="8" t="s">
        <v>64</v>
      </c>
      <c r="C152" s="8" t="s">
        <v>506</v>
      </c>
      <c r="D152" s="8" t="s">
        <v>489</v>
      </c>
      <c r="E152" s="8" t="s">
        <v>512</v>
      </c>
      <c r="F152" s="11" t="s">
        <v>410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513</v>
      </c>
      <c r="B153" s="8" t="s">
        <v>64</v>
      </c>
      <c r="C153" s="8" t="s">
        <v>506</v>
      </c>
      <c r="D153" s="8" t="s">
        <v>492</v>
      </c>
      <c r="E153" s="8" t="s">
        <v>512</v>
      </c>
      <c r="F153" s="11" t="s">
        <v>410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514</v>
      </c>
      <c r="B154" s="8" t="s">
        <v>64</v>
      </c>
      <c r="C154" s="8" t="s">
        <v>506</v>
      </c>
      <c r="D154" s="8" t="s">
        <v>494</v>
      </c>
      <c r="E154" s="8" t="s">
        <v>512</v>
      </c>
      <c r="F154" s="11" t="s">
        <v>410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515</v>
      </c>
      <c r="B155" s="8" t="s">
        <v>64</v>
      </c>
      <c r="C155" s="8" t="s">
        <v>516</v>
      </c>
      <c r="D155" s="8" t="s">
        <v>517</v>
      </c>
      <c r="E155" s="8" t="s">
        <v>518</v>
      </c>
      <c r="F155" s="11" t="s">
        <v>519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520</v>
      </c>
      <c r="B156" s="8" t="s">
        <v>64</v>
      </c>
      <c r="C156" s="8" t="s">
        <v>521</v>
      </c>
      <c r="D156" s="8" t="s">
        <v>522</v>
      </c>
      <c r="E156" s="8" t="s">
        <v>523</v>
      </c>
      <c r="F156" s="11" t="s">
        <v>410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524</v>
      </c>
      <c r="B157" s="8" t="s">
        <v>64</v>
      </c>
      <c r="C157" s="8" t="s">
        <v>525</v>
      </c>
      <c r="D157" s="8" t="s">
        <v>526</v>
      </c>
      <c r="E157" s="8" t="s">
        <v>527</v>
      </c>
      <c r="F157" s="11" t="s">
        <v>410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528</v>
      </c>
      <c r="B158" s="8" t="s">
        <v>64</v>
      </c>
      <c r="C158" s="8" t="s">
        <v>529</v>
      </c>
      <c r="D158" s="8" t="s">
        <v>530</v>
      </c>
      <c r="E158" s="8" t="s">
        <v>531</v>
      </c>
      <c r="F158" s="11" t="s">
        <v>249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532</v>
      </c>
      <c r="B159" s="8" t="s">
        <v>64</v>
      </c>
      <c r="C159" s="8" t="s">
        <v>529</v>
      </c>
      <c r="D159" s="8" t="s">
        <v>533</v>
      </c>
      <c r="E159" s="8" t="s">
        <v>531</v>
      </c>
      <c r="F159" s="11" t="s">
        <v>249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534</v>
      </c>
      <c r="B160" s="8" t="s">
        <v>64</v>
      </c>
      <c r="C160" s="8" t="s">
        <v>529</v>
      </c>
      <c r="D160" s="8" t="s">
        <v>535</v>
      </c>
      <c r="E160" s="8" t="s">
        <v>531</v>
      </c>
      <c r="F160" s="11" t="s">
        <v>249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536</v>
      </c>
      <c r="B161" s="8" t="s">
        <v>64</v>
      </c>
      <c r="C161" s="8" t="s">
        <v>537</v>
      </c>
      <c r="D161" s="8" t="s">
        <v>538</v>
      </c>
      <c r="E161" s="8" t="s">
        <v>180</v>
      </c>
      <c r="F161" s="11" t="s">
        <v>410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539</v>
      </c>
      <c r="B162" s="8" t="s">
        <v>64</v>
      </c>
      <c r="C162" s="8" t="s">
        <v>537</v>
      </c>
      <c r="D162" s="8" t="s">
        <v>540</v>
      </c>
      <c r="E162" s="8" t="s">
        <v>541</v>
      </c>
      <c r="F162" s="11" t="s">
        <v>410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542</v>
      </c>
      <c r="B163" s="8" t="s">
        <v>65</v>
      </c>
      <c r="C163" s="8" t="s">
        <v>543</v>
      </c>
      <c r="D163" s="8" t="s">
        <v>544</v>
      </c>
      <c r="E163" s="8" t="s">
        <v>545</v>
      </c>
      <c r="F163" s="11" t="s">
        <v>546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547</v>
      </c>
      <c r="B164" s="8" t="s">
        <v>65</v>
      </c>
      <c r="C164" s="8" t="s">
        <v>543</v>
      </c>
      <c r="D164" s="8" t="s">
        <v>548</v>
      </c>
      <c r="E164" s="8" t="s">
        <v>549</v>
      </c>
      <c r="F164" s="11" t="s">
        <v>546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550</v>
      </c>
      <c r="B165" s="8" t="s">
        <v>65</v>
      </c>
      <c r="C165" s="8" t="s">
        <v>543</v>
      </c>
      <c r="D165" s="8" t="s">
        <v>551</v>
      </c>
      <c r="E165" s="8" t="s">
        <v>552</v>
      </c>
      <c r="F165" s="11" t="s">
        <v>410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553</v>
      </c>
      <c r="B166" s="8" t="s">
        <v>65</v>
      </c>
      <c r="C166" s="8" t="s">
        <v>543</v>
      </c>
      <c r="D166" s="8" t="s">
        <v>554</v>
      </c>
      <c r="E166" s="8" t="s">
        <v>555</v>
      </c>
      <c r="F166" s="11" t="s">
        <v>410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556</v>
      </c>
      <c r="B167" s="8" t="s">
        <v>65</v>
      </c>
      <c r="C167" s="8" t="s">
        <v>543</v>
      </c>
      <c r="D167" s="8" t="s">
        <v>557</v>
      </c>
      <c r="E167" s="8" t="s">
        <v>558</v>
      </c>
      <c r="F167" s="11" t="s">
        <v>410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559</v>
      </c>
      <c r="B168" s="8" t="s">
        <v>65</v>
      </c>
      <c r="C168" s="8" t="s">
        <v>543</v>
      </c>
      <c r="D168" s="8" t="s">
        <v>560</v>
      </c>
      <c r="E168" s="8" t="s">
        <v>561</v>
      </c>
      <c r="F168" s="11" t="s">
        <v>410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562</v>
      </c>
      <c r="B169" s="8" t="s">
        <v>65</v>
      </c>
      <c r="C169" s="8" t="s">
        <v>563</v>
      </c>
      <c r="D169" s="8" t="s">
        <v>564</v>
      </c>
      <c r="E169" s="8" t="s">
        <v>565</v>
      </c>
      <c r="F169" s="11" t="s">
        <v>410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566</v>
      </c>
      <c r="B170" s="8" t="s">
        <v>65</v>
      </c>
      <c r="C170" s="8" t="s">
        <v>563</v>
      </c>
      <c r="D170" s="8" t="s">
        <v>567</v>
      </c>
      <c r="E170" s="8" t="s">
        <v>568</v>
      </c>
      <c r="F170" s="11" t="s">
        <v>410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569</v>
      </c>
      <c r="B171" s="8" t="s">
        <v>65</v>
      </c>
      <c r="C171" s="8" t="s">
        <v>563</v>
      </c>
      <c r="D171" s="8" t="s">
        <v>570</v>
      </c>
      <c r="E171" s="8" t="s">
        <v>180</v>
      </c>
      <c r="F171" s="11" t="s">
        <v>410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571</v>
      </c>
      <c r="B172" s="8" t="s">
        <v>65</v>
      </c>
      <c r="C172" s="8" t="s">
        <v>563</v>
      </c>
      <c r="D172" s="8" t="s">
        <v>572</v>
      </c>
      <c r="E172" s="8" t="s">
        <v>573</v>
      </c>
      <c r="F172" s="11" t="s">
        <v>410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574</v>
      </c>
      <c r="B173" s="8" t="s">
        <v>65</v>
      </c>
      <c r="C173" s="8" t="s">
        <v>575</v>
      </c>
      <c r="D173" s="8" t="s">
        <v>576</v>
      </c>
      <c r="E173" s="8" t="s">
        <v>577</v>
      </c>
      <c r="F173" s="11" t="s">
        <v>410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578</v>
      </c>
      <c r="B174" s="8" t="s">
        <v>65</v>
      </c>
      <c r="C174" s="8" t="s">
        <v>575</v>
      </c>
      <c r="D174" s="8" t="s">
        <v>576</v>
      </c>
      <c r="E174" s="8" t="s">
        <v>579</v>
      </c>
      <c r="F174" s="11" t="s">
        <v>410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580</v>
      </c>
      <c r="B175" s="8" t="s">
        <v>65</v>
      </c>
      <c r="C175" s="8" t="s">
        <v>575</v>
      </c>
      <c r="D175" s="8" t="s">
        <v>581</v>
      </c>
      <c r="E175" s="8" t="s">
        <v>582</v>
      </c>
      <c r="F175" s="11" t="s">
        <v>410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583</v>
      </c>
      <c r="B176" s="8" t="s">
        <v>65</v>
      </c>
      <c r="C176" s="8" t="s">
        <v>575</v>
      </c>
      <c r="D176" s="8" t="s">
        <v>584</v>
      </c>
      <c r="E176" s="8" t="s">
        <v>180</v>
      </c>
      <c r="F176" s="11" t="s">
        <v>410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585</v>
      </c>
      <c r="B177" s="8" t="s">
        <v>65</v>
      </c>
      <c r="C177" s="8" t="s">
        <v>575</v>
      </c>
      <c r="D177" s="8" t="s">
        <v>586</v>
      </c>
      <c r="E177" s="8" t="s">
        <v>587</v>
      </c>
      <c r="F177" s="11" t="s">
        <v>410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588</v>
      </c>
      <c r="B178" s="8" t="s">
        <v>65</v>
      </c>
      <c r="C178" s="8" t="s">
        <v>575</v>
      </c>
      <c r="D178" s="8" t="s">
        <v>589</v>
      </c>
      <c r="E178" s="8" t="s">
        <v>590</v>
      </c>
      <c r="F178" s="11" t="s">
        <v>410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591</v>
      </c>
      <c r="B179" s="8" t="s">
        <v>592</v>
      </c>
      <c r="C179" s="8" t="s">
        <v>593</v>
      </c>
      <c r="D179" s="8" t="s">
        <v>594</v>
      </c>
      <c r="E179" s="8" t="s">
        <v>180</v>
      </c>
      <c r="F179" s="11" t="s">
        <v>147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595</v>
      </c>
      <c r="B180" s="8" t="s">
        <v>592</v>
      </c>
      <c r="C180" s="8" t="s">
        <v>593</v>
      </c>
      <c r="D180" s="8" t="s">
        <v>596</v>
      </c>
      <c r="E180" s="8" t="s">
        <v>180</v>
      </c>
      <c r="F180" s="11" t="s">
        <v>147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597</v>
      </c>
      <c r="B181" s="8" t="s">
        <v>592</v>
      </c>
      <c r="C181" s="8" t="s">
        <v>593</v>
      </c>
      <c r="D181" s="8" t="s">
        <v>598</v>
      </c>
      <c r="E181" s="8" t="s">
        <v>180</v>
      </c>
      <c r="F181" s="11" t="s">
        <v>147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599</v>
      </c>
      <c r="B182" s="8" t="s">
        <v>600</v>
      </c>
      <c r="C182" s="8" t="s">
        <v>601</v>
      </c>
      <c r="D182" s="8" t="s">
        <v>602</v>
      </c>
      <c r="E182" s="8" t="s">
        <v>180</v>
      </c>
      <c r="F182" s="11" t="s">
        <v>410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603</v>
      </c>
      <c r="B183" s="8" t="s">
        <v>600</v>
      </c>
      <c r="C183" s="8" t="s">
        <v>601</v>
      </c>
      <c r="D183" s="8" t="s">
        <v>604</v>
      </c>
      <c r="E183" s="8" t="s">
        <v>180</v>
      </c>
      <c r="F183" s="11" t="s">
        <v>410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605</v>
      </c>
      <c r="B184" s="8" t="s">
        <v>600</v>
      </c>
      <c r="C184" s="8" t="s">
        <v>601</v>
      </c>
      <c r="D184" s="8" t="s">
        <v>606</v>
      </c>
      <c r="E184" s="8" t="s">
        <v>180</v>
      </c>
      <c r="F184" s="11" t="s">
        <v>410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607</v>
      </c>
      <c r="B185" s="8" t="s">
        <v>600</v>
      </c>
      <c r="C185" s="8" t="s">
        <v>601</v>
      </c>
      <c r="D185" s="8" t="s">
        <v>608</v>
      </c>
      <c r="E185" s="8" t="s">
        <v>180</v>
      </c>
      <c r="F185" s="11" t="s">
        <v>410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609</v>
      </c>
      <c r="B186" s="8" t="s">
        <v>600</v>
      </c>
      <c r="C186" s="8" t="s">
        <v>610</v>
      </c>
      <c r="D186" s="8" t="s">
        <v>611</v>
      </c>
      <c r="E186" s="8" t="s">
        <v>180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612</v>
      </c>
      <c r="B187" s="8" t="s">
        <v>600</v>
      </c>
      <c r="C187" s="8" t="s">
        <v>610</v>
      </c>
      <c r="D187" s="8" t="s">
        <v>613</v>
      </c>
      <c r="E187" s="8" t="s">
        <v>180</v>
      </c>
      <c r="F187" s="11" t="s">
        <v>109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614</v>
      </c>
      <c r="B188" s="8" t="s">
        <v>615</v>
      </c>
      <c r="C188" s="8" t="s">
        <v>616</v>
      </c>
      <c r="D188" s="8" t="s">
        <v>617</v>
      </c>
      <c r="E188" s="8" t="s">
        <v>180</v>
      </c>
      <c r="F188" s="11" t="s">
        <v>410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618</v>
      </c>
      <c r="B189" s="8" t="s">
        <v>615</v>
      </c>
      <c r="C189" s="8" t="s">
        <v>616</v>
      </c>
      <c r="D189" s="8" t="s">
        <v>619</v>
      </c>
      <c r="E189" s="8" t="s">
        <v>180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620</v>
      </c>
      <c r="B190" s="8" t="s">
        <v>615</v>
      </c>
      <c r="C190" s="8" t="s">
        <v>621</v>
      </c>
      <c r="D190" s="8" t="s">
        <v>622</v>
      </c>
      <c r="E190" s="8" t="s">
        <v>623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624</v>
      </c>
      <c r="B191" s="8" t="s">
        <v>625</v>
      </c>
      <c r="C191" s="8" t="s">
        <v>626</v>
      </c>
      <c r="D191" s="8" t="s">
        <v>626</v>
      </c>
      <c r="E191" s="8" t="s">
        <v>180</v>
      </c>
      <c r="F191" s="11" t="s">
        <v>109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627</v>
      </c>
      <c r="B192" s="8" t="s">
        <v>628</v>
      </c>
      <c r="C192" s="8" t="s">
        <v>629</v>
      </c>
      <c r="D192" s="8" t="s">
        <v>630</v>
      </c>
      <c r="E192" s="8" t="s">
        <v>180</v>
      </c>
      <c r="F192" s="11" t="s">
        <v>631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632</v>
      </c>
      <c r="B193" s="8" t="s">
        <v>628</v>
      </c>
      <c r="C193" s="8" t="s">
        <v>629</v>
      </c>
      <c r="D193" s="8" t="s">
        <v>633</v>
      </c>
      <c r="E193" s="8" t="s">
        <v>634</v>
      </c>
      <c r="F193" s="11" t="s">
        <v>631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635</v>
      </c>
      <c r="B194" s="8" t="s">
        <v>628</v>
      </c>
      <c r="C194" s="8" t="s">
        <v>636</v>
      </c>
      <c r="D194" s="8" t="s">
        <v>637</v>
      </c>
      <c r="E194" s="8" t="s">
        <v>638</v>
      </c>
      <c r="F194" s="11" t="s">
        <v>639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640</v>
      </c>
      <c r="B195" s="8" t="s">
        <v>628</v>
      </c>
      <c r="C195" s="8" t="s">
        <v>641</v>
      </c>
      <c r="D195" s="8" t="s">
        <v>642</v>
      </c>
      <c r="E195" s="8" t="s">
        <v>643</v>
      </c>
      <c r="F195" s="11" t="s">
        <v>631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644</v>
      </c>
      <c r="B196" s="8" t="s">
        <v>628</v>
      </c>
      <c r="C196" s="8" t="s">
        <v>641</v>
      </c>
      <c r="D196" s="8" t="s">
        <v>642</v>
      </c>
      <c r="E196" s="8" t="s">
        <v>645</v>
      </c>
      <c r="F196" s="11" t="s">
        <v>631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646</v>
      </c>
      <c r="B197" s="8" t="s">
        <v>628</v>
      </c>
      <c r="C197" s="8" t="s">
        <v>641</v>
      </c>
      <c r="D197" s="8" t="s">
        <v>642</v>
      </c>
      <c r="E197" s="8" t="s">
        <v>647</v>
      </c>
      <c r="F197" s="11" t="s">
        <v>631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648</v>
      </c>
      <c r="B199" s="8" t="s">
        <v>649</v>
      </c>
      <c r="C199" s="8" t="s">
        <v>650</v>
      </c>
      <c r="D199" s="8" t="s">
        <v>651</v>
      </c>
      <c r="E199" s="8" t="s">
        <v>652</v>
      </c>
      <c r="F199" s="11" t="s">
        <v>653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654</v>
      </c>
      <c r="B200" s="8" t="s">
        <v>655</v>
      </c>
      <c r="C200" s="8" t="s">
        <v>656</v>
      </c>
      <c r="D200" s="8" t="s">
        <v>657</v>
      </c>
      <c r="E200" s="8" t="s">
        <v>658</v>
      </c>
      <c r="F200" s="11" t="s">
        <v>659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660</v>
      </c>
      <c r="B201" s="8" t="s">
        <v>655</v>
      </c>
      <c r="C201" s="8" t="s">
        <v>656</v>
      </c>
      <c r="D201" s="8" t="s">
        <v>661</v>
      </c>
      <c r="E201" s="8" t="s">
        <v>662</v>
      </c>
      <c r="F201" s="11" t="s">
        <v>663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664</v>
      </c>
      <c r="B202" s="8" t="s">
        <v>665</v>
      </c>
      <c r="C202" s="8" t="s">
        <v>666</v>
      </c>
      <c r="D202" s="8" t="s">
        <v>667</v>
      </c>
      <c r="E202" s="8" t="s">
        <v>668</v>
      </c>
      <c r="F202" s="11" t="s">
        <v>653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669</v>
      </c>
      <c r="B203" s="8" t="s">
        <v>665</v>
      </c>
      <c r="C203" s="8" t="s">
        <v>670</v>
      </c>
      <c r="D203" s="8" t="s">
        <v>671</v>
      </c>
      <c r="E203" s="8" t="s">
        <v>672</v>
      </c>
      <c r="F203" s="11" t="s">
        <v>653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673</v>
      </c>
      <c r="B204" s="8" t="s">
        <v>665</v>
      </c>
      <c r="C204" s="8" t="s">
        <v>670</v>
      </c>
      <c r="D204" s="8" t="s">
        <v>674</v>
      </c>
      <c r="E204" s="8" t="s">
        <v>668</v>
      </c>
      <c r="F204" s="11" t="s">
        <v>653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675</v>
      </c>
      <c r="B205" s="8" t="s">
        <v>665</v>
      </c>
      <c r="C205" s="8" t="s">
        <v>665</v>
      </c>
      <c r="D205" s="8" t="s">
        <v>676</v>
      </c>
      <c r="E205" s="8" t="s">
        <v>677</v>
      </c>
      <c r="F205" s="11" t="s">
        <v>653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678</v>
      </c>
      <c r="B206" s="8" t="s">
        <v>665</v>
      </c>
      <c r="C206" s="8" t="s">
        <v>679</v>
      </c>
      <c r="D206" s="8" t="s">
        <v>680</v>
      </c>
      <c r="E206" s="8" t="s">
        <v>681</v>
      </c>
      <c r="F206" s="11" t="s">
        <v>653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682</v>
      </c>
      <c r="B207" s="8" t="s">
        <v>665</v>
      </c>
      <c r="C207" s="8" t="s">
        <v>679</v>
      </c>
      <c r="D207" s="8" t="s">
        <v>683</v>
      </c>
      <c r="E207" s="8" t="s">
        <v>684</v>
      </c>
      <c r="F207" s="11" t="s">
        <v>653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685</v>
      </c>
      <c r="B208" s="8" t="s">
        <v>665</v>
      </c>
      <c r="C208" s="8" t="s">
        <v>679</v>
      </c>
      <c r="D208" s="8" t="s">
        <v>686</v>
      </c>
      <c r="E208" s="8" t="s">
        <v>687</v>
      </c>
      <c r="F208" s="11" t="s">
        <v>688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689</v>
      </c>
      <c r="B209" s="8" t="s">
        <v>690</v>
      </c>
      <c r="C209" s="8" t="s">
        <v>691</v>
      </c>
      <c r="D209" s="8" t="s">
        <v>692</v>
      </c>
      <c r="E209" s="8" t="s">
        <v>693</v>
      </c>
      <c r="F209" s="11" t="s">
        <v>653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694</v>
      </c>
      <c r="B210" s="8" t="s">
        <v>690</v>
      </c>
      <c r="C210" s="8" t="s">
        <v>691</v>
      </c>
      <c r="D210" s="8" t="s">
        <v>695</v>
      </c>
      <c r="E210" s="8" t="s">
        <v>696</v>
      </c>
      <c r="F210" s="11" t="s">
        <v>653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697</v>
      </c>
      <c r="B211" s="8" t="s">
        <v>690</v>
      </c>
      <c r="C211" s="8" t="s">
        <v>698</v>
      </c>
      <c r="D211" s="8" t="s">
        <v>699</v>
      </c>
      <c r="E211" s="8" t="s">
        <v>700</v>
      </c>
      <c r="F211" s="11" t="s">
        <v>653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701</v>
      </c>
      <c r="B212" s="8" t="s">
        <v>702</v>
      </c>
      <c r="C212" s="8" t="s">
        <v>702</v>
      </c>
      <c r="D212" s="8" t="s">
        <v>703</v>
      </c>
      <c r="E212" s="8" t="s">
        <v>704</v>
      </c>
      <c r="F212" s="11" t="s">
        <v>705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706</v>
      </c>
      <c r="B213" s="8" t="s">
        <v>702</v>
      </c>
      <c r="C213" s="8" t="s">
        <v>702</v>
      </c>
      <c r="D213" s="8" t="s">
        <v>707</v>
      </c>
      <c r="E213" s="8" t="s">
        <v>708</v>
      </c>
      <c r="F213" s="11" t="s">
        <v>705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709</v>
      </c>
      <c r="B214" s="8" t="s">
        <v>710</v>
      </c>
      <c r="C214" s="8" t="s">
        <v>711</v>
      </c>
      <c r="D214" s="8" t="s">
        <v>712</v>
      </c>
      <c r="E214" s="8" t="s">
        <v>713</v>
      </c>
      <c r="F214" s="11" t="s">
        <v>705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714</v>
      </c>
      <c r="B215" s="8" t="s">
        <v>710</v>
      </c>
      <c r="C215" s="8" t="s">
        <v>711</v>
      </c>
      <c r="D215" s="8" t="s">
        <v>715</v>
      </c>
      <c r="E215" s="8" t="s">
        <v>716</v>
      </c>
      <c r="F215" s="11" t="s">
        <v>705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717</v>
      </c>
      <c r="B216" s="8" t="s">
        <v>710</v>
      </c>
      <c r="C216" s="8" t="s">
        <v>711</v>
      </c>
      <c r="D216" s="8" t="s">
        <v>718</v>
      </c>
      <c r="E216" s="8" t="s">
        <v>719</v>
      </c>
      <c r="F216" s="11" t="s">
        <v>705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720</v>
      </c>
      <c r="B217" s="8" t="s">
        <v>710</v>
      </c>
      <c r="C217" s="8" t="s">
        <v>711</v>
      </c>
      <c r="D217" s="8" t="s">
        <v>721</v>
      </c>
      <c r="E217" s="8" t="s">
        <v>180</v>
      </c>
      <c r="F217" s="11" t="s">
        <v>631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722</v>
      </c>
      <c r="B218" s="8" t="s">
        <v>710</v>
      </c>
      <c r="C218" s="8" t="s">
        <v>711</v>
      </c>
      <c r="D218" s="8" t="s">
        <v>723</v>
      </c>
      <c r="E218" s="8" t="s">
        <v>180</v>
      </c>
      <c r="F218" s="11" t="s">
        <v>631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724</v>
      </c>
      <c r="B219" s="8" t="s">
        <v>710</v>
      </c>
      <c r="C219" s="8" t="s">
        <v>711</v>
      </c>
      <c r="D219" s="8" t="s">
        <v>725</v>
      </c>
      <c r="E219" s="8" t="s">
        <v>180</v>
      </c>
      <c r="F219" s="11" t="s">
        <v>631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726</v>
      </c>
      <c r="B220" s="8" t="s">
        <v>710</v>
      </c>
      <c r="C220" s="8" t="s">
        <v>711</v>
      </c>
      <c r="D220" s="8" t="s">
        <v>727</v>
      </c>
      <c r="E220" s="8" t="s">
        <v>728</v>
      </c>
      <c r="F220" s="11" t="s">
        <v>705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729</v>
      </c>
      <c r="B221" s="8" t="s">
        <v>710</v>
      </c>
      <c r="C221" s="8" t="s">
        <v>711</v>
      </c>
      <c r="D221" s="8" t="s">
        <v>730</v>
      </c>
      <c r="E221" s="8" t="s">
        <v>731</v>
      </c>
      <c r="F221" s="11" t="s">
        <v>705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732</v>
      </c>
      <c r="B222" s="8" t="s">
        <v>710</v>
      </c>
      <c r="C222" s="8" t="s">
        <v>711</v>
      </c>
      <c r="D222" s="8" t="s">
        <v>733</v>
      </c>
      <c r="E222" s="8" t="s">
        <v>949</v>
      </c>
      <c r="F222" s="11" t="s">
        <v>705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734</v>
      </c>
      <c r="B223" s="8" t="s">
        <v>710</v>
      </c>
      <c r="C223" s="8" t="s">
        <v>735</v>
      </c>
      <c r="D223" s="8" t="s">
        <v>736</v>
      </c>
      <c r="E223" s="8" t="s">
        <v>737</v>
      </c>
      <c r="F223" s="11" t="s">
        <v>705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738</v>
      </c>
      <c r="B224" s="8" t="s">
        <v>710</v>
      </c>
      <c r="C224" s="8" t="s">
        <v>735</v>
      </c>
      <c r="D224" s="8" t="s">
        <v>739</v>
      </c>
      <c r="E224" s="8" t="s">
        <v>740</v>
      </c>
      <c r="F224" s="11" t="s">
        <v>705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741</v>
      </c>
      <c r="B225" s="8" t="s">
        <v>710</v>
      </c>
      <c r="C225" s="8" t="s">
        <v>735</v>
      </c>
      <c r="D225" s="8" t="s">
        <v>742</v>
      </c>
      <c r="E225" s="8" t="s">
        <v>743</v>
      </c>
      <c r="F225" s="11" t="s">
        <v>744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745</v>
      </c>
      <c r="B226" s="8" t="s">
        <v>710</v>
      </c>
      <c r="C226" s="8" t="s">
        <v>746</v>
      </c>
      <c r="D226" s="8" t="s">
        <v>747</v>
      </c>
      <c r="E226" s="8" t="s">
        <v>748</v>
      </c>
      <c r="F226" s="11" t="s">
        <v>705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749</v>
      </c>
      <c r="B227" s="8" t="s">
        <v>710</v>
      </c>
      <c r="C227" s="8" t="s">
        <v>746</v>
      </c>
      <c r="D227" s="8" t="s">
        <v>750</v>
      </c>
      <c r="E227" s="8" t="s">
        <v>751</v>
      </c>
      <c r="F227" s="11" t="s">
        <v>752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753</v>
      </c>
      <c r="B228" s="8" t="s">
        <v>710</v>
      </c>
      <c r="C228" s="8" t="s">
        <v>746</v>
      </c>
      <c r="D228" s="8" t="s">
        <v>750</v>
      </c>
      <c r="E228" s="8" t="s">
        <v>751</v>
      </c>
      <c r="F228" s="11" t="s">
        <v>653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754</v>
      </c>
      <c r="B229" s="8" t="s">
        <v>710</v>
      </c>
      <c r="C229" s="8" t="s">
        <v>746</v>
      </c>
      <c r="D229" s="8" t="s">
        <v>750</v>
      </c>
      <c r="E229" s="8" t="s">
        <v>755</v>
      </c>
      <c r="F229" s="11" t="s">
        <v>752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756</v>
      </c>
      <c r="B230" s="8" t="s">
        <v>710</v>
      </c>
      <c r="C230" s="8" t="s">
        <v>746</v>
      </c>
      <c r="D230" s="8" t="s">
        <v>750</v>
      </c>
      <c r="E230" s="8" t="s">
        <v>755</v>
      </c>
      <c r="F230" s="11" t="s">
        <v>653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757</v>
      </c>
      <c r="B231" s="8" t="s">
        <v>710</v>
      </c>
      <c r="C231" s="8" t="s">
        <v>746</v>
      </c>
      <c r="D231" s="8" t="s">
        <v>758</v>
      </c>
      <c r="E231" s="8" t="s">
        <v>751</v>
      </c>
      <c r="F231" s="11" t="s">
        <v>752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759</v>
      </c>
      <c r="B232" s="8" t="s">
        <v>710</v>
      </c>
      <c r="C232" s="8" t="s">
        <v>746</v>
      </c>
      <c r="D232" s="8" t="s">
        <v>758</v>
      </c>
      <c r="E232" s="8" t="s">
        <v>751</v>
      </c>
      <c r="F232" s="11" t="s">
        <v>653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760</v>
      </c>
      <c r="B233" s="8" t="s">
        <v>710</v>
      </c>
      <c r="C233" s="8" t="s">
        <v>746</v>
      </c>
      <c r="D233" s="8" t="s">
        <v>758</v>
      </c>
      <c r="E233" s="8" t="s">
        <v>755</v>
      </c>
      <c r="F233" s="11" t="s">
        <v>752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761</v>
      </c>
      <c r="B234" s="8" t="s">
        <v>710</v>
      </c>
      <c r="C234" s="8" t="s">
        <v>746</v>
      </c>
      <c r="D234" s="8" t="s">
        <v>758</v>
      </c>
      <c r="E234" s="8" t="s">
        <v>755</v>
      </c>
      <c r="F234" s="11" t="s">
        <v>653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762</v>
      </c>
      <c r="B235" s="8" t="s">
        <v>710</v>
      </c>
      <c r="C235" s="8" t="s">
        <v>763</v>
      </c>
      <c r="D235" s="8" t="s">
        <v>764</v>
      </c>
      <c r="E235" s="8" t="s">
        <v>765</v>
      </c>
      <c r="F235" s="11" t="s">
        <v>653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766</v>
      </c>
      <c r="B236" s="8" t="s">
        <v>710</v>
      </c>
      <c r="C236" s="8" t="s">
        <v>763</v>
      </c>
      <c r="D236" s="8" t="s">
        <v>764</v>
      </c>
      <c r="E236" s="8" t="s">
        <v>767</v>
      </c>
      <c r="F236" s="11" t="s">
        <v>653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768</v>
      </c>
      <c r="B237" s="8" t="s">
        <v>710</v>
      </c>
      <c r="C237" s="8" t="s">
        <v>763</v>
      </c>
      <c r="D237" s="8" t="s">
        <v>769</v>
      </c>
      <c r="E237" s="8" t="s">
        <v>770</v>
      </c>
      <c r="F237" s="11" t="s">
        <v>653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771</v>
      </c>
      <c r="B238" s="8" t="s">
        <v>710</v>
      </c>
      <c r="C238" s="8" t="s">
        <v>763</v>
      </c>
      <c r="D238" s="8" t="s">
        <v>769</v>
      </c>
      <c r="E238" s="8" t="s">
        <v>772</v>
      </c>
      <c r="F238" s="11" t="s">
        <v>653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773</v>
      </c>
      <c r="B239" s="8" t="s">
        <v>710</v>
      </c>
      <c r="C239" s="8" t="s">
        <v>763</v>
      </c>
      <c r="D239" s="8" t="s">
        <v>774</v>
      </c>
      <c r="E239" s="8" t="s">
        <v>775</v>
      </c>
      <c r="F239" s="11" t="s">
        <v>653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776</v>
      </c>
      <c r="B240" s="8" t="s">
        <v>710</v>
      </c>
      <c r="C240" s="8" t="s">
        <v>763</v>
      </c>
      <c r="D240" s="8" t="s">
        <v>774</v>
      </c>
      <c r="E240" s="8" t="s">
        <v>777</v>
      </c>
      <c r="F240" s="11" t="s">
        <v>653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778</v>
      </c>
      <c r="B241" s="8" t="s">
        <v>710</v>
      </c>
      <c r="C241" s="8" t="s">
        <v>763</v>
      </c>
      <c r="D241" s="8" t="s">
        <v>774</v>
      </c>
      <c r="E241" s="8" t="s">
        <v>779</v>
      </c>
      <c r="F241" s="11" t="s">
        <v>653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780</v>
      </c>
      <c r="B242" s="8" t="s">
        <v>710</v>
      </c>
      <c r="C242" s="8" t="s">
        <v>763</v>
      </c>
      <c r="D242" s="8" t="s">
        <v>774</v>
      </c>
      <c r="E242" s="8" t="s">
        <v>781</v>
      </c>
      <c r="F242" s="11" t="s">
        <v>653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782</v>
      </c>
      <c r="B243" s="8" t="s">
        <v>710</v>
      </c>
      <c r="C243" s="8" t="s">
        <v>783</v>
      </c>
      <c r="D243" s="8" t="s">
        <v>784</v>
      </c>
      <c r="E243" s="8" t="s">
        <v>785</v>
      </c>
      <c r="F243" s="11" t="s">
        <v>653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786</v>
      </c>
      <c r="B244" s="8" t="s">
        <v>710</v>
      </c>
      <c r="C244" s="8" t="s">
        <v>783</v>
      </c>
      <c r="D244" s="8" t="s">
        <v>784</v>
      </c>
      <c r="E244" s="8" t="s">
        <v>787</v>
      </c>
      <c r="F244" s="11" t="s">
        <v>653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788</v>
      </c>
      <c r="B245" s="8" t="s">
        <v>710</v>
      </c>
      <c r="C245" s="8" t="s">
        <v>783</v>
      </c>
      <c r="D245" s="8" t="s">
        <v>784</v>
      </c>
      <c r="E245" s="8" t="s">
        <v>789</v>
      </c>
      <c r="F245" s="11" t="s">
        <v>653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790</v>
      </c>
      <c r="B246" s="8" t="s">
        <v>710</v>
      </c>
      <c r="C246" s="8" t="s">
        <v>783</v>
      </c>
      <c r="D246" s="8" t="s">
        <v>791</v>
      </c>
      <c r="E246" s="8" t="s">
        <v>792</v>
      </c>
      <c r="F246" s="11" t="s">
        <v>653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793</v>
      </c>
      <c r="B247" s="8" t="s">
        <v>710</v>
      </c>
      <c r="C247" s="8" t="s">
        <v>783</v>
      </c>
      <c r="D247" s="8" t="s">
        <v>791</v>
      </c>
      <c r="E247" s="8" t="s">
        <v>794</v>
      </c>
      <c r="F247" s="11" t="s">
        <v>653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795</v>
      </c>
      <c r="B248" s="8" t="s">
        <v>710</v>
      </c>
      <c r="C248" s="8" t="s">
        <v>783</v>
      </c>
      <c r="D248" s="8" t="s">
        <v>791</v>
      </c>
      <c r="E248" s="8" t="s">
        <v>796</v>
      </c>
      <c r="F248" s="11" t="s">
        <v>653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797</v>
      </c>
      <c r="B249" s="8" t="s">
        <v>710</v>
      </c>
      <c r="C249" s="8" t="s">
        <v>783</v>
      </c>
      <c r="D249" s="8" t="s">
        <v>791</v>
      </c>
      <c r="E249" s="8" t="s">
        <v>798</v>
      </c>
      <c r="F249" s="11" t="s">
        <v>653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799</v>
      </c>
      <c r="B250" s="8" t="s">
        <v>710</v>
      </c>
      <c r="C250" s="8" t="s">
        <v>783</v>
      </c>
      <c r="D250" s="8" t="s">
        <v>800</v>
      </c>
      <c r="E250" s="8" t="s">
        <v>801</v>
      </c>
      <c r="F250" s="11" t="s">
        <v>653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802</v>
      </c>
      <c r="B251" s="8" t="s">
        <v>710</v>
      </c>
      <c r="C251" s="8" t="s">
        <v>783</v>
      </c>
      <c r="D251" s="8" t="s">
        <v>800</v>
      </c>
      <c r="E251" s="8" t="s">
        <v>803</v>
      </c>
      <c r="F251" s="11" t="s">
        <v>653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804</v>
      </c>
      <c r="B252" s="8" t="s">
        <v>710</v>
      </c>
      <c r="C252" s="8" t="s">
        <v>783</v>
      </c>
      <c r="D252" s="8" t="s">
        <v>805</v>
      </c>
      <c r="E252" s="8" t="s">
        <v>806</v>
      </c>
      <c r="F252" s="11" t="s">
        <v>653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807</v>
      </c>
      <c r="B253" s="8" t="s">
        <v>710</v>
      </c>
      <c r="C253" s="8" t="s">
        <v>783</v>
      </c>
      <c r="D253" s="8" t="s">
        <v>805</v>
      </c>
      <c r="E253" s="8" t="s">
        <v>808</v>
      </c>
      <c r="F253" s="11" t="s">
        <v>653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809</v>
      </c>
      <c r="B254" s="8" t="s">
        <v>710</v>
      </c>
      <c r="C254" s="8" t="s">
        <v>783</v>
      </c>
      <c r="D254" s="8" t="s">
        <v>810</v>
      </c>
      <c r="E254" s="8" t="s">
        <v>811</v>
      </c>
      <c r="F254" s="11" t="s">
        <v>653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812</v>
      </c>
      <c r="B255" s="8" t="s">
        <v>710</v>
      </c>
      <c r="C255" s="8" t="s">
        <v>783</v>
      </c>
      <c r="D255" s="8" t="s">
        <v>810</v>
      </c>
      <c r="E255" s="8" t="s">
        <v>813</v>
      </c>
      <c r="F255" s="11" t="s">
        <v>653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814</v>
      </c>
      <c r="B256" s="8" t="s">
        <v>710</v>
      </c>
      <c r="C256" s="8" t="s">
        <v>783</v>
      </c>
      <c r="D256" s="8" t="s">
        <v>815</v>
      </c>
      <c r="E256" s="8" t="s">
        <v>816</v>
      </c>
      <c r="F256" s="11" t="s">
        <v>653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817</v>
      </c>
      <c r="B257" s="8" t="s">
        <v>818</v>
      </c>
      <c r="C257" s="8" t="s">
        <v>819</v>
      </c>
      <c r="D257" s="8" t="s">
        <v>820</v>
      </c>
      <c r="E257" s="8" t="s">
        <v>821</v>
      </c>
      <c r="F257" s="11" t="s">
        <v>822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823</v>
      </c>
      <c r="B258" s="8" t="s">
        <v>818</v>
      </c>
      <c r="C258" s="8" t="s">
        <v>819</v>
      </c>
      <c r="D258" s="8" t="s">
        <v>820</v>
      </c>
      <c r="E258" s="8" t="s">
        <v>824</v>
      </c>
      <c r="F258" s="11" t="s">
        <v>825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826</v>
      </c>
      <c r="B259" s="8" t="s">
        <v>818</v>
      </c>
      <c r="C259" s="8" t="s">
        <v>819</v>
      </c>
      <c r="D259" s="8" t="s">
        <v>820</v>
      </c>
      <c r="E259" s="8" t="s">
        <v>827</v>
      </c>
      <c r="F259" s="11" t="s">
        <v>828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70</v>
      </c>
      <c r="B260" s="8" t="s">
        <v>818</v>
      </c>
      <c r="C260" s="8" t="s">
        <v>819</v>
      </c>
      <c r="D260" s="8" t="s">
        <v>820</v>
      </c>
      <c r="E260" s="8" t="s">
        <v>829</v>
      </c>
      <c r="F260" s="11" t="s">
        <v>822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830</v>
      </c>
      <c r="B261" s="8" t="s">
        <v>818</v>
      </c>
      <c r="C261" s="8" t="s">
        <v>819</v>
      </c>
      <c r="D261" s="8" t="s">
        <v>820</v>
      </c>
      <c r="E261" s="8" t="s">
        <v>831</v>
      </c>
      <c r="F261" s="11" t="s">
        <v>825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832</v>
      </c>
      <c r="B262" s="8" t="s">
        <v>818</v>
      </c>
      <c r="C262" s="8" t="s">
        <v>819</v>
      </c>
      <c r="D262" s="8" t="s">
        <v>820</v>
      </c>
      <c r="E262" s="8" t="s">
        <v>833</v>
      </c>
      <c r="F262" s="11" t="s">
        <v>828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71</v>
      </c>
      <c r="B263" s="8" t="s">
        <v>818</v>
      </c>
      <c r="C263" s="8" t="s">
        <v>819</v>
      </c>
      <c r="D263" s="8" t="s">
        <v>820</v>
      </c>
      <c r="E263" s="8" t="s">
        <v>834</v>
      </c>
      <c r="F263" s="11" t="s">
        <v>822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835</v>
      </c>
      <c r="B264" s="8" t="s">
        <v>818</v>
      </c>
      <c r="C264" s="8" t="s">
        <v>819</v>
      </c>
      <c r="D264" s="8" t="s">
        <v>820</v>
      </c>
      <c r="E264" s="8" t="s">
        <v>836</v>
      </c>
      <c r="F264" s="11" t="s">
        <v>825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837</v>
      </c>
      <c r="B265" s="8" t="s">
        <v>818</v>
      </c>
      <c r="C265" s="8" t="s">
        <v>819</v>
      </c>
      <c r="D265" s="8" t="s">
        <v>820</v>
      </c>
      <c r="E265" s="8" t="s">
        <v>838</v>
      </c>
      <c r="F265" s="11" t="s">
        <v>828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839</v>
      </c>
      <c r="B266" s="8" t="s">
        <v>818</v>
      </c>
      <c r="C266" s="8" t="s">
        <v>819</v>
      </c>
      <c r="D266" s="8" t="s">
        <v>820</v>
      </c>
      <c r="E266" s="8" t="s">
        <v>840</v>
      </c>
      <c r="F266" s="11" t="s">
        <v>822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841</v>
      </c>
      <c r="B267" s="8" t="s">
        <v>818</v>
      </c>
      <c r="C267" s="8" t="s">
        <v>819</v>
      </c>
      <c r="D267" s="8" t="s">
        <v>820</v>
      </c>
      <c r="E267" s="8" t="s">
        <v>842</v>
      </c>
      <c r="F267" s="11" t="s">
        <v>825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843</v>
      </c>
      <c r="B268" s="8" t="s">
        <v>818</v>
      </c>
      <c r="C268" s="8" t="s">
        <v>819</v>
      </c>
      <c r="D268" s="8" t="s">
        <v>820</v>
      </c>
      <c r="E268" s="8" t="s">
        <v>844</v>
      </c>
      <c r="F268" s="11" t="s">
        <v>828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845</v>
      </c>
      <c r="B269" s="8" t="s">
        <v>818</v>
      </c>
      <c r="C269" s="8" t="s">
        <v>819</v>
      </c>
      <c r="D269" s="8" t="s">
        <v>846</v>
      </c>
      <c r="E269" s="8" t="s">
        <v>847</v>
      </c>
      <c r="F269" s="11" t="s">
        <v>396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848</v>
      </c>
      <c r="B270" s="8" t="s">
        <v>818</v>
      </c>
      <c r="C270" s="8" t="s">
        <v>819</v>
      </c>
      <c r="D270" s="8" t="s">
        <v>846</v>
      </c>
      <c r="E270" s="8" t="s">
        <v>849</v>
      </c>
      <c r="F270" s="11" t="s">
        <v>396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818</v>
      </c>
      <c r="C271" s="8" t="s">
        <v>819</v>
      </c>
      <c r="D271" s="8" t="s">
        <v>846</v>
      </c>
      <c r="E271" s="8" t="s">
        <v>850</v>
      </c>
      <c r="F271" s="11" t="s">
        <v>396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851</v>
      </c>
      <c r="B272" s="8" t="s">
        <v>818</v>
      </c>
      <c r="C272" s="8" t="s">
        <v>819</v>
      </c>
      <c r="D272" s="8" t="s">
        <v>846</v>
      </c>
      <c r="E272" s="8" t="s">
        <v>852</v>
      </c>
      <c r="F272" s="11" t="s">
        <v>396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853</v>
      </c>
      <c r="B273" s="8" t="s">
        <v>818</v>
      </c>
      <c r="C273" s="8" t="s">
        <v>819</v>
      </c>
      <c r="D273" s="8" t="s">
        <v>846</v>
      </c>
      <c r="E273" s="8" t="s">
        <v>854</v>
      </c>
      <c r="F273" s="11" t="s">
        <v>396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855</v>
      </c>
      <c r="B274" s="8" t="s">
        <v>818</v>
      </c>
      <c r="C274" s="8" t="s">
        <v>819</v>
      </c>
      <c r="D274" s="8" t="s">
        <v>846</v>
      </c>
      <c r="E274" s="8" t="s">
        <v>856</v>
      </c>
      <c r="F274" s="11" t="s">
        <v>396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857</v>
      </c>
      <c r="B275" s="8" t="s">
        <v>818</v>
      </c>
      <c r="C275" s="8" t="s">
        <v>819</v>
      </c>
      <c r="D275" s="8" t="s">
        <v>846</v>
      </c>
      <c r="E275" s="8" t="s">
        <v>858</v>
      </c>
      <c r="F275" s="11" t="s">
        <v>396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859</v>
      </c>
      <c r="B276" s="8" t="s">
        <v>818</v>
      </c>
      <c r="C276" s="8" t="s">
        <v>819</v>
      </c>
      <c r="D276" s="8" t="s">
        <v>846</v>
      </c>
      <c r="E276" s="8" t="s">
        <v>860</v>
      </c>
      <c r="F276" s="11" t="s">
        <v>396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861</v>
      </c>
      <c r="B277" s="8" t="s">
        <v>818</v>
      </c>
      <c r="C277" s="8" t="s">
        <v>819</v>
      </c>
      <c r="D277" s="8" t="s">
        <v>862</v>
      </c>
      <c r="E277" s="8" t="s">
        <v>863</v>
      </c>
      <c r="F277" s="11" t="s">
        <v>864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865</v>
      </c>
      <c r="B278" s="8" t="s">
        <v>818</v>
      </c>
      <c r="C278" s="8" t="s">
        <v>819</v>
      </c>
      <c r="D278" s="8" t="s">
        <v>862</v>
      </c>
      <c r="E278" s="8" t="s">
        <v>866</v>
      </c>
      <c r="F278" s="11" t="s">
        <v>864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867</v>
      </c>
      <c r="B279" s="8" t="s">
        <v>818</v>
      </c>
      <c r="C279" s="8" t="s">
        <v>819</v>
      </c>
      <c r="D279" s="8" t="s">
        <v>862</v>
      </c>
      <c r="E279" s="8" t="s">
        <v>868</v>
      </c>
      <c r="F279" s="11" t="s">
        <v>864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869</v>
      </c>
      <c r="B280" s="8" t="s">
        <v>818</v>
      </c>
      <c r="C280" s="8" t="s">
        <v>819</v>
      </c>
      <c r="D280" s="8" t="s">
        <v>862</v>
      </c>
      <c r="E280" s="8" t="s">
        <v>870</v>
      </c>
      <c r="F280" s="11" t="s">
        <v>864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871</v>
      </c>
      <c r="B281" s="8" t="s">
        <v>818</v>
      </c>
      <c r="C281" s="8" t="s">
        <v>819</v>
      </c>
      <c r="D281" s="8" t="s">
        <v>862</v>
      </c>
      <c r="E281" s="8" t="s">
        <v>872</v>
      </c>
      <c r="F281" s="11" t="s">
        <v>864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873</v>
      </c>
      <c r="B282" s="8" t="s">
        <v>818</v>
      </c>
      <c r="C282" s="8" t="s">
        <v>819</v>
      </c>
      <c r="D282" s="8" t="s">
        <v>862</v>
      </c>
      <c r="E282" s="8" t="s">
        <v>874</v>
      </c>
      <c r="F282" s="11" t="s">
        <v>864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875</v>
      </c>
      <c r="B284" s="8" t="s">
        <v>876</v>
      </c>
      <c r="C284" s="8" t="s">
        <v>877</v>
      </c>
      <c r="D284" s="8" t="s">
        <v>878</v>
      </c>
      <c r="E284" s="8" t="s">
        <v>879</v>
      </c>
      <c r="F284" s="8" t="s">
        <v>880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881</v>
      </c>
      <c r="B286" s="8" t="s">
        <v>882</v>
      </c>
      <c r="C286" s="8" t="s">
        <v>883</v>
      </c>
      <c r="D286" s="8" t="s">
        <v>884</v>
      </c>
      <c r="E286" s="8" t="s">
        <v>180</v>
      </c>
      <c r="F286" s="8" t="s">
        <v>880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885</v>
      </c>
      <c r="B287" s="8" t="s">
        <v>882</v>
      </c>
      <c r="C287" s="8" t="s">
        <v>883</v>
      </c>
      <c r="D287" s="8" t="s">
        <v>886</v>
      </c>
      <c r="E287" s="8" t="s">
        <v>180</v>
      </c>
      <c r="F287" s="8" t="s">
        <v>880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887</v>
      </c>
      <c r="B288" s="8" t="s">
        <v>882</v>
      </c>
      <c r="C288" s="8" t="s">
        <v>883</v>
      </c>
      <c r="D288" s="8" t="s">
        <v>52</v>
      </c>
      <c r="E288" s="8" t="s">
        <v>180</v>
      </c>
      <c r="F288" s="8" t="s">
        <v>880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888</v>
      </c>
      <c r="B289" s="8" t="s">
        <v>882</v>
      </c>
      <c r="C289" s="8" t="s">
        <v>883</v>
      </c>
      <c r="D289" s="8" t="s">
        <v>889</v>
      </c>
      <c r="E289" s="8" t="s">
        <v>180</v>
      </c>
      <c r="F289" s="8" t="s">
        <v>880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890</v>
      </c>
      <c r="B290" s="8" t="s">
        <v>882</v>
      </c>
      <c r="C290" s="8" t="s">
        <v>883</v>
      </c>
      <c r="D290" s="8" t="s">
        <v>891</v>
      </c>
      <c r="E290" s="8" t="s">
        <v>180</v>
      </c>
      <c r="F290" s="8" t="s">
        <v>880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892</v>
      </c>
      <c r="B291" s="8" t="s">
        <v>882</v>
      </c>
      <c r="C291" s="8" t="s">
        <v>893</v>
      </c>
      <c r="D291" s="8" t="s">
        <v>894</v>
      </c>
      <c r="E291" s="8" t="s">
        <v>895</v>
      </c>
      <c r="F291" s="8" t="s">
        <v>880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896</v>
      </c>
      <c r="B292" s="8" t="s">
        <v>882</v>
      </c>
      <c r="C292" s="8" t="s">
        <v>893</v>
      </c>
      <c r="D292" s="8" t="s">
        <v>894</v>
      </c>
      <c r="E292" s="8" t="s">
        <v>897</v>
      </c>
      <c r="F292" s="8" t="s">
        <v>880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898</v>
      </c>
      <c r="B293" s="8" t="s">
        <v>882</v>
      </c>
      <c r="C293" s="8" t="s">
        <v>893</v>
      </c>
      <c r="D293" s="8" t="s">
        <v>894</v>
      </c>
      <c r="E293" s="8" t="s">
        <v>899</v>
      </c>
      <c r="F293" s="8" t="s">
        <v>880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900</v>
      </c>
      <c r="B294" s="8" t="s">
        <v>882</v>
      </c>
      <c r="C294" s="8" t="s">
        <v>893</v>
      </c>
      <c r="D294" s="8" t="s">
        <v>894</v>
      </c>
      <c r="E294" s="8" t="s">
        <v>901</v>
      </c>
      <c r="F294" s="8" t="s">
        <v>880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902</v>
      </c>
      <c r="B295" s="8" t="s">
        <v>903</v>
      </c>
      <c r="C295" s="8" t="s">
        <v>904</v>
      </c>
      <c r="D295" s="8" t="s">
        <v>905</v>
      </c>
      <c r="E295" s="8" t="s">
        <v>906</v>
      </c>
      <c r="F295" s="8" t="s">
        <v>880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907</v>
      </c>
      <c r="B296" s="8" t="s">
        <v>903</v>
      </c>
      <c r="C296" s="8" t="s">
        <v>904</v>
      </c>
      <c r="D296" s="8" t="s">
        <v>905</v>
      </c>
      <c r="E296" s="8" t="s">
        <v>908</v>
      </c>
      <c r="F296" s="8" t="s">
        <v>880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909</v>
      </c>
      <c r="B297" s="8" t="s">
        <v>903</v>
      </c>
      <c r="C297" s="8" t="s">
        <v>904</v>
      </c>
      <c r="D297" s="8" t="s">
        <v>905</v>
      </c>
      <c r="E297" s="8" t="s">
        <v>910</v>
      </c>
      <c r="F297" s="8" t="s">
        <v>880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911</v>
      </c>
      <c r="B298" s="8" t="s">
        <v>882</v>
      </c>
      <c r="C298" s="8" t="s">
        <v>893</v>
      </c>
      <c r="D298" s="8" t="s">
        <v>912</v>
      </c>
      <c r="E298" s="8" t="s">
        <v>913</v>
      </c>
      <c r="F298" s="8" t="s">
        <v>880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914</v>
      </c>
      <c r="B299" s="8" t="s">
        <v>882</v>
      </c>
      <c r="C299" s="8" t="s">
        <v>893</v>
      </c>
      <c r="D299" s="8" t="s">
        <v>912</v>
      </c>
      <c r="E299" s="8" t="s">
        <v>915</v>
      </c>
      <c r="F299" s="8" t="s">
        <v>880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916</v>
      </c>
      <c r="B300" s="8" t="s">
        <v>882</v>
      </c>
      <c r="C300" s="8" t="s">
        <v>893</v>
      </c>
      <c r="D300" s="8" t="s">
        <v>912</v>
      </c>
      <c r="E300" s="8" t="s">
        <v>917</v>
      </c>
      <c r="F300" s="8" t="s">
        <v>880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918</v>
      </c>
      <c r="B301" s="8" t="s">
        <v>882</v>
      </c>
      <c r="C301" s="8" t="s">
        <v>893</v>
      </c>
      <c r="D301" s="8" t="s">
        <v>912</v>
      </c>
      <c r="E301" s="8" t="s">
        <v>919</v>
      </c>
      <c r="F301" s="8" t="s">
        <v>880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920</v>
      </c>
      <c r="B302" s="8" t="s">
        <v>882</v>
      </c>
      <c r="C302" s="8" t="s">
        <v>893</v>
      </c>
      <c r="D302" s="8" t="s">
        <v>921</v>
      </c>
      <c r="E302" s="8" t="s">
        <v>922</v>
      </c>
      <c r="F302" s="8" t="s">
        <v>880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923</v>
      </c>
      <c r="B303" s="8" t="s">
        <v>882</v>
      </c>
      <c r="C303" s="8" t="s">
        <v>893</v>
      </c>
      <c r="D303" s="8" t="s">
        <v>921</v>
      </c>
      <c r="E303" s="8" t="s">
        <v>924</v>
      </c>
      <c r="F303" s="8" t="s">
        <v>880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925</v>
      </c>
      <c r="B304" s="8" t="s">
        <v>882</v>
      </c>
      <c r="C304" s="8" t="s">
        <v>926</v>
      </c>
      <c r="D304" s="8" t="s">
        <v>927</v>
      </c>
      <c r="E304" s="8" t="s">
        <v>928</v>
      </c>
      <c r="F304" s="8" t="s">
        <v>880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929</v>
      </c>
      <c r="B305" s="8" t="s">
        <v>882</v>
      </c>
      <c r="C305" s="8" t="s">
        <v>926</v>
      </c>
      <c r="D305" s="8" t="s">
        <v>927</v>
      </c>
      <c r="E305" s="8" t="s">
        <v>930</v>
      </c>
      <c r="F305" s="8" t="s">
        <v>880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931</v>
      </c>
      <c r="B306" s="8" t="s">
        <v>882</v>
      </c>
      <c r="C306" s="8" t="s">
        <v>926</v>
      </c>
      <c r="D306" s="8" t="s">
        <v>932</v>
      </c>
      <c r="E306" s="8" t="s">
        <v>932</v>
      </c>
      <c r="F306" s="8" t="s">
        <v>880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933</v>
      </c>
      <c r="B308" s="8" t="s">
        <v>934</v>
      </c>
      <c r="C308" s="8" t="s">
        <v>935</v>
      </c>
      <c r="D308" s="8" t="s">
        <v>936</v>
      </c>
      <c r="E308" s="8" t="s">
        <v>937</v>
      </c>
      <c r="F308" s="8" t="s">
        <v>880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938</v>
      </c>
      <c r="B309" s="8" t="s">
        <v>939</v>
      </c>
      <c r="C309" s="18" t="s">
        <v>940</v>
      </c>
      <c r="D309" s="18" t="s">
        <v>941</v>
      </c>
      <c r="E309" s="18" t="s">
        <v>942</v>
      </c>
      <c r="F309" s="8" t="s">
        <v>880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943</v>
      </c>
      <c r="B310" s="8" t="s">
        <v>939</v>
      </c>
      <c r="C310" s="18" t="s">
        <v>940</v>
      </c>
      <c r="D310" s="18" t="s">
        <v>944</v>
      </c>
      <c r="E310" s="18" t="s">
        <v>942</v>
      </c>
      <c r="F310" s="8" t="s">
        <v>880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945</v>
      </c>
      <c r="B311" s="8" t="s">
        <v>939</v>
      </c>
      <c r="C311" s="18" t="s">
        <v>946</v>
      </c>
      <c r="D311" s="18" t="s">
        <v>947</v>
      </c>
      <c r="E311" s="18" t="s">
        <v>942</v>
      </c>
      <c r="F311" s="8" t="s">
        <v>880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2023-05-17T07:41:18Z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