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showHorizontalScroll="0" showVerticalScroll="0" showSheetTabs="0" xWindow="0" yWindow="0" windowWidth="20730" windowHeight="9600"/>
  </bookViews>
  <sheets>
    <sheet name="客户版结算" sheetId="1" r:id="rId1"/>
  </sheets>
  <definedNames>
    <definedName name="_xlnm.Print_Area" localSheetId="0">客户版结算!$A$1:$H$59</definedName>
    <definedName name="_xlnm.Print_Titles" localSheetId="0">客户版结算!$1:$7</definedName>
  </definedNames>
  <calcPr calcId="125725" concurrentCalc="0"/>
</workbook>
</file>

<file path=xl/calcChain.xml><?xml version="1.0" encoding="utf-8"?>
<calcChain xmlns="http://schemas.openxmlformats.org/spreadsheetml/2006/main">
  <c r="G13" i="1"/>
  <c r="K13"/>
  <c r="G44"/>
  <c r="K44"/>
  <c r="K56"/>
  <c r="K57"/>
  <c r="K58"/>
  <c r="K40"/>
  <c r="K38"/>
  <c r="G38"/>
  <c r="G9"/>
  <c r="G10"/>
  <c r="G11"/>
  <c r="G12"/>
  <c r="G14"/>
  <c r="G15"/>
  <c r="G16"/>
  <c r="G18"/>
  <c r="G19"/>
  <c r="G20"/>
  <c r="G21"/>
  <c r="G22"/>
  <c r="G23"/>
  <c r="G24"/>
  <c r="G25"/>
  <c r="G26"/>
  <c r="G27"/>
  <c r="G29"/>
  <c r="G30"/>
  <c r="G31"/>
  <c r="G32"/>
  <c r="G33"/>
  <c r="G34"/>
  <c r="G35"/>
  <c r="G37"/>
  <c r="G39"/>
  <c r="G40"/>
  <c r="G42"/>
  <c r="G43"/>
  <c r="G45"/>
  <c r="G46"/>
  <c r="G47"/>
  <c r="G48"/>
  <c r="G49"/>
  <c r="G50"/>
  <c r="G51"/>
  <c r="G53"/>
  <c r="G54"/>
  <c r="G55"/>
  <c r="G56"/>
  <c r="G57"/>
  <c r="G58"/>
  <c r="G60"/>
  <c r="J9"/>
  <c r="K9"/>
  <c r="K14"/>
  <c r="K21"/>
  <c r="K22"/>
  <c r="K23"/>
  <c r="K24"/>
  <c r="K25"/>
  <c r="K26"/>
  <c r="K27"/>
  <c r="K39"/>
  <c r="K42"/>
  <c r="K43"/>
  <c r="K45"/>
  <c r="K47"/>
  <c r="K48"/>
  <c r="K50"/>
  <c r="K51"/>
</calcChain>
</file>

<file path=xl/sharedStrings.xml><?xml version="1.0" encoding="utf-8"?>
<sst xmlns="http://schemas.openxmlformats.org/spreadsheetml/2006/main" count="125" uniqueCount="114">
  <si>
    <t>总计（不含增值税6%）</t>
    <phoneticPr fontId="6" type="noConversion"/>
  </si>
  <si>
    <t>服务费10%（Service Fee 10%）</t>
    <phoneticPr fontId="6" type="noConversion"/>
  </si>
  <si>
    <t>餐补，2天,3人</t>
    <phoneticPr fontId="6" type="noConversion"/>
  </si>
  <si>
    <t>餐费</t>
  </si>
  <si>
    <t>住宿2晚</t>
    <phoneticPr fontId="6" type="noConversion"/>
  </si>
  <si>
    <t>酒店</t>
  </si>
  <si>
    <t>大交通+当地交通</t>
    <phoneticPr fontId="6" type="noConversion"/>
  </si>
  <si>
    <t>工作人员</t>
  </si>
  <si>
    <t>工作人员相关</t>
    <phoneticPr fontId="6" type="noConversion"/>
  </si>
  <si>
    <t>3591.4元（1428.76无票）</t>
    <phoneticPr fontId="6" type="noConversion"/>
  </si>
  <si>
    <t>朗明报销</t>
    <phoneticPr fontId="6" type="noConversion"/>
  </si>
  <si>
    <t>前期踩点费用</t>
    <phoneticPr fontId="6" type="noConversion"/>
  </si>
  <si>
    <t>媒体交通费</t>
    <phoneticPr fontId="6" type="noConversion"/>
  </si>
  <si>
    <t>朗知</t>
    <phoneticPr fontId="6" type="noConversion"/>
  </si>
  <si>
    <t>PPT美化</t>
    <phoneticPr fontId="6" type="noConversion"/>
  </si>
  <si>
    <t>9月26日，虹桥机场2人（不含车辆负责人）</t>
    <phoneticPr fontId="6" type="noConversion"/>
  </si>
  <si>
    <t>接机helper</t>
    <phoneticPr fontId="6" type="noConversion"/>
  </si>
  <si>
    <t>媒体专车</t>
    <phoneticPr fontId="6" type="noConversion"/>
  </si>
  <si>
    <t>月湖园区摆渡车</t>
    <phoneticPr fontId="6" type="noConversion"/>
  </si>
  <si>
    <t>摆渡车</t>
    <phoneticPr fontId="6" type="noConversion"/>
  </si>
  <si>
    <t>350ml*24瓶/箱，1箱</t>
    <phoneticPr fontId="6" type="noConversion"/>
  </si>
  <si>
    <t>巴黎水</t>
    <phoneticPr fontId="6" type="noConversion"/>
  </si>
  <si>
    <t>350ml*24瓶/箱，6箱</t>
    <phoneticPr fontId="6" type="noConversion"/>
  </si>
  <si>
    <t>昆仑山矿泉水</t>
    <phoneticPr fontId="6" type="noConversion"/>
  </si>
  <si>
    <t>其他（请务必考虑如下明细的发票是否可以使用，是否需要增加税率）</t>
    <phoneticPr fontId="6" type="noConversion"/>
  </si>
  <si>
    <t>协助加油挪车等</t>
    <phoneticPr fontId="6" type="noConversion"/>
  </si>
  <si>
    <t>helper</t>
    <phoneticPr fontId="6" type="noConversion"/>
  </si>
  <si>
    <t>速记</t>
    <phoneticPr fontId="6" type="noConversion"/>
  </si>
  <si>
    <t>尼尔森洗车公司，9月27日活动开始前进行展车级别内外精洗，抛光打蜡</t>
    <phoneticPr fontId="6" type="noConversion"/>
  </si>
  <si>
    <t>车辆清洁&amp;维护</t>
    <phoneticPr fontId="6" type="noConversion"/>
  </si>
  <si>
    <t>油费</t>
    <phoneticPr fontId="6" type="noConversion"/>
  </si>
  <si>
    <t>车辆加油</t>
    <phoneticPr fontId="6" type="noConversion"/>
  </si>
  <si>
    <t>车辆相关（请务必考虑如下明细的发票是否可以使用，是否需要增加税率）</t>
    <phoneticPr fontId="6" type="noConversion"/>
  </si>
  <si>
    <t>33座大巴（酒店—虹桥机场，送机）</t>
    <phoneticPr fontId="6" type="noConversion"/>
  </si>
  <si>
    <t>媒体送机</t>
    <phoneticPr fontId="6" type="noConversion"/>
  </si>
  <si>
    <t>45座大巴（酒店—月湖雕塑公园，全天用车）</t>
    <phoneticPr fontId="6" type="noConversion"/>
  </si>
  <si>
    <t>实拍媒体活动</t>
    <phoneticPr fontId="6" type="noConversion"/>
  </si>
  <si>
    <t>月湖（短驳两小时）</t>
    <phoneticPr fontId="6" type="noConversion"/>
  </si>
  <si>
    <t>考斯特（酒店—月湖雕塑公园—酒店，全天用车）</t>
    <phoneticPr fontId="6" type="noConversion"/>
  </si>
  <si>
    <t>工作人员用车</t>
    <phoneticPr fontId="6" type="noConversion"/>
  </si>
  <si>
    <t>GL8（虹桥机场—酒店）</t>
    <phoneticPr fontId="6" type="noConversion"/>
  </si>
  <si>
    <t>考斯特（虹桥机场—酒店）</t>
    <phoneticPr fontId="6" type="noConversion"/>
  </si>
  <si>
    <t>实拍媒体接机</t>
    <phoneticPr fontId="6" type="noConversion"/>
  </si>
  <si>
    <t>全天用车加超时费，司机等到零点</t>
    <phoneticPr fontId="6" type="noConversion"/>
  </si>
  <si>
    <t>工作人员踩点</t>
    <phoneticPr fontId="6" type="noConversion"/>
  </si>
  <si>
    <t>大巴需求（根据媒体具体航班调整需求）</t>
    <phoneticPr fontId="6" type="noConversion"/>
  </si>
  <si>
    <t>媒体消费，咖啡，水等</t>
    <phoneticPr fontId="6" type="noConversion"/>
  </si>
  <si>
    <t>咖啡馆</t>
    <phoneticPr fontId="6" type="noConversion"/>
  </si>
  <si>
    <t>媒体消费</t>
    <phoneticPr fontId="6" type="noConversion"/>
  </si>
  <si>
    <t>月湖会馆</t>
    <phoneticPr fontId="6" type="noConversion"/>
  </si>
  <si>
    <t>司机4位，摄像2位和工作人员2位，打包盒饭6份</t>
    <phoneticPr fontId="6" type="noConversion"/>
  </si>
  <si>
    <t>司机餐</t>
    <phoneticPr fontId="6" type="noConversion"/>
  </si>
  <si>
    <t>9月26日 媒体桌餐午餐 增加米饭 饮料等</t>
    <phoneticPr fontId="6" type="noConversion"/>
  </si>
  <si>
    <t>3000+5%服务费 送饮品</t>
    <phoneticPr fontId="6" type="noConversion"/>
  </si>
  <si>
    <t>9月26日 媒体桌餐午餐（含软饮及服务费），包房10人/桌</t>
    <phoneticPr fontId="6" type="noConversion"/>
  </si>
  <si>
    <t>秋月舫</t>
    <phoneticPr fontId="6" type="noConversion"/>
  </si>
  <si>
    <t>餐饮</t>
    <phoneticPr fontId="6" type="noConversion"/>
  </si>
  <si>
    <t>半天场地费</t>
    <phoneticPr fontId="6" type="noConversion"/>
  </si>
  <si>
    <t>秋岸</t>
    <phoneticPr fontId="6" type="noConversion"/>
  </si>
  <si>
    <t>冬岸</t>
    <phoneticPr fontId="6" type="noConversion"/>
  </si>
  <si>
    <t>电费及清洁费（搭建及活动当日用电&amp;26日全天清洁及撤场后清洁）</t>
    <phoneticPr fontId="6" type="noConversion"/>
  </si>
  <si>
    <t>9月26日17:00入场搭建，27日20:00后撤场</t>
    <phoneticPr fontId="6" type="noConversion"/>
  </si>
  <si>
    <t>场地费定金3万元由朗明公关前期垫付，中标后需在7日内归还,请考量是否需要增加发票税点；剩余场地相关费用需在9月15日前付清。</t>
    <phoneticPr fontId="6" type="noConversion"/>
  </si>
  <si>
    <t>9月27日全天</t>
    <phoneticPr fontId="6" type="noConversion"/>
  </si>
  <si>
    <t>月湖美术馆</t>
    <phoneticPr fontId="6" type="noConversion"/>
  </si>
  <si>
    <t>场地租赁费</t>
    <phoneticPr fontId="6" type="noConversion"/>
  </si>
  <si>
    <t>场地相关（上海月湖雕塑公园，联系人：周燕 13671644127）</t>
    <phoneticPr fontId="6" type="noConversion"/>
  </si>
  <si>
    <t>9月26日（大堂前可以停车）
9月25日-26日接送机时临时在大堂门口停车</t>
    <phoneticPr fontId="6" type="noConversion"/>
  </si>
  <si>
    <t>接送媒体大巴停放</t>
    <phoneticPr fontId="6" type="noConversion"/>
  </si>
  <si>
    <t>停车场</t>
    <phoneticPr fontId="6" type="noConversion"/>
  </si>
  <si>
    <t>送房间</t>
    <phoneticPr fontId="6" type="noConversion"/>
  </si>
  <si>
    <t>媒体单点</t>
    <phoneticPr fontId="6" type="noConversion"/>
  </si>
  <si>
    <t>2017/9/27日式商务套餐</t>
    <phoneticPr fontId="6" type="noConversion"/>
  </si>
  <si>
    <t>酒店内晚餐</t>
    <phoneticPr fontId="6" type="noConversion"/>
  </si>
  <si>
    <t>2017/9/26中式商务套餐</t>
    <phoneticPr fontId="6" type="noConversion"/>
  </si>
  <si>
    <t>桌花（鲜花）</t>
    <phoneticPr fontId="6" type="noConversion"/>
  </si>
  <si>
    <t>9月24日18:00入场搭建
9月27日18:00后撤场</t>
    <phoneticPr fontId="6" type="noConversion"/>
  </si>
  <si>
    <t>酒店大堂允许背板搭建，酒店提供签到桌椅、白色桌布椅套、插线板，酒店大堂不允许有其他竞品的相关签到物品</t>
    <phoneticPr fontId="6" type="noConversion"/>
  </si>
  <si>
    <t>两晚各六间</t>
    <phoneticPr fontId="6" type="noConversion"/>
  </si>
  <si>
    <t>9月25日-9月28日 双床房（含双早，服务费，宽带及WIFI费用）</t>
    <phoneticPr fontId="6" type="noConversion"/>
  </si>
  <si>
    <t>公付房费
（工作人员）</t>
    <phoneticPr fontId="6" type="noConversion"/>
  </si>
  <si>
    <t>23间夜 第二晚19间夜</t>
    <phoneticPr fontId="6" type="noConversion"/>
  </si>
  <si>
    <r>
      <t>9月26日-9月28日 大床房（含单早，服务费，宽带及WIFI费用）</t>
    </r>
    <r>
      <rPr>
        <sz val="9"/>
        <color indexed="8"/>
        <rFont val="宋体"/>
        <family val="3"/>
        <charset val="134"/>
      </rPr>
      <t/>
    </r>
    <phoneticPr fontId="6" type="noConversion"/>
  </si>
  <si>
    <t>公付房费
（媒体）</t>
    <phoneticPr fontId="6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</si>
  <si>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5、环境：干净、舒适、相对安静（尤其针是媒体）。媒体房间全部大床房
6、客房数量：确定好数量后允许再上下浮动10％
7、延时退房
8、欢迎水果</t>
    <phoneticPr fontId="6" type="noConversion"/>
  </si>
  <si>
    <t>酒店相关（上海东方佘山索菲特大酒店）</t>
    <phoneticPr fontId="6" type="noConversion"/>
  </si>
  <si>
    <t>备注</t>
    <phoneticPr fontId="6" type="noConversion"/>
  </si>
  <si>
    <t>总价</t>
  </si>
  <si>
    <t>数量</t>
  </si>
  <si>
    <t>次数</t>
  </si>
  <si>
    <t>单价</t>
  </si>
  <si>
    <t>规格</t>
  </si>
  <si>
    <t>项目</t>
  </si>
  <si>
    <t xml:space="preserve">Number of person:       </t>
    <phoneticPr fontId="6" type="noConversion"/>
  </si>
  <si>
    <t xml:space="preserve">Project No:               </t>
    <phoneticPr fontId="6" type="noConversion"/>
  </si>
  <si>
    <t>别克K221设计讲座 K221 Design workshop</t>
    <phoneticPr fontId="6" type="noConversion"/>
  </si>
  <si>
    <t>上海</t>
    <phoneticPr fontId="6" type="noConversion"/>
  </si>
  <si>
    <t xml:space="preserve">VENUE:                  </t>
    <phoneticPr fontId="6" type="noConversion"/>
  </si>
  <si>
    <t>康辉集团北京国际会议展览有限公司</t>
    <phoneticPr fontId="6" type="noConversion"/>
  </si>
  <si>
    <t xml:space="preserve">Date:                  </t>
  </si>
  <si>
    <t>别克K221设计讲座 K221 Design workshop 旅行社</t>
    <phoneticPr fontId="6" type="noConversion"/>
  </si>
  <si>
    <t xml:space="preserve">Event:                 </t>
  </si>
  <si>
    <t>原合同总计（不含增值税6%）</t>
    <phoneticPr fontId="6" type="noConversion"/>
  </si>
  <si>
    <t>原SOW里8辆车，实际12辆车，
所以费用增加</t>
    <phoneticPr fontId="3" type="noConversion"/>
  </si>
  <si>
    <t>原SOW里8辆车，实际12辆车，
所以费用增加</t>
    <phoneticPr fontId="6" type="noConversion"/>
  </si>
  <si>
    <t>月湖现场增加</t>
    <phoneticPr fontId="6" type="noConversion"/>
  </si>
  <si>
    <t>神州专车 滴滴专车</t>
    <phoneticPr fontId="6" type="noConversion"/>
  </si>
  <si>
    <t>有票</t>
    <phoneticPr fontId="6" type="noConversion"/>
  </si>
  <si>
    <t>18652.21有票，3521.38无票</t>
    <phoneticPr fontId="6" type="noConversion"/>
  </si>
  <si>
    <t>3281.9无票；
用车4334元，有票</t>
    <phoneticPr fontId="6" type="noConversion"/>
  </si>
  <si>
    <t>因航班较晚过了饭点，
公关帮助媒体房内单点</t>
    <phoneticPr fontId="6" type="noConversion"/>
  </si>
  <si>
    <t>酒店内晚餐</t>
    <phoneticPr fontId="6" type="noConversion"/>
  </si>
  <si>
    <t>追加部分</t>
    <phoneticPr fontId="3" type="noConversion"/>
  </si>
  <si>
    <r>
      <rPr>
        <sz val="11"/>
        <color indexed="8"/>
        <rFont val="宋体"/>
        <family val="3"/>
        <charset val="134"/>
      </rPr>
      <t>总计（</t>
    </r>
    <r>
      <rPr>
        <sz val="11"/>
        <color indexed="8"/>
        <rFont val="Arial"/>
        <family val="2"/>
      </rPr>
      <t>Net</t>
    </r>
    <r>
      <rPr>
        <sz val="12"/>
        <color indexed="8"/>
        <rFont val="宋体"/>
        <family val="3"/>
        <charset val="134"/>
      </rPr>
      <t>）</t>
    </r>
    <phoneticPr fontId="3" type="noConversion"/>
  </si>
</sst>
</file>

<file path=xl/styles.xml><?xml version="1.0" encoding="utf-8"?>
<styleSheet xmlns="http://schemas.openxmlformats.org/spreadsheetml/2006/main">
  <numFmts count="4">
    <numFmt numFmtId="176" formatCode="[$-F800]dddd\,\ mmmm\ dd\,\ yyyy"/>
    <numFmt numFmtId="177" formatCode="#,##0_ "/>
    <numFmt numFmtId="178" formatCode="0_ "/>
    <numFmt numFmtId="179" formatCode="#,##0_);[Red]\(#,##0\)"/>
  </numFmts>
  <fonts count="41">
    <font>
      <sz val="12"/>
      <name val="宋体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9"/>
      <color theme="0" tint="-0.499984740745262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8">
    <xf numFmtId="176" fontId="0" fillId="0" borderId="1" quotePrefix="1">
      <alignment horizontal="justify" vertical="justify" textRotation="127" wrapText="1" justifyLastLine="1"/>
      <protection hidden="1"/>
    </xf>
    <xf numFmtId="176" fontId="16" fillId="0" borderId="0">
      <alignment horizontal="justify" vertical="justify" textRotation="127" wrapText="1"/>
      <protection hidden="1"/>
    </xf>
    <xf numFmtId="176" fontId="17" fillId="0" borderId="0" applyNumberFormat="0" applyBorder="0" applyAlignment="0" applyProtection="0">
      <alignment vertical="center"/>
    </xf>
    <xf numFmtId="176" fontId="8" fillId="2" borderId="0" applyNumberFormat="0" applyBorder="0" applyProtection="0">
      <alignment vertical="center"/>
    </xf>
    <xf numFmtId="176" fontId="8" fillId="3" borderId="0" applyNumberFormat="0" applyBorder="0" applyProtection="0">
      <alignment vertical="center"/>
    </xf>
    <xf numFmtId="176" fontId="8" fillId="4" borderId="0" applyNumberFormat="0" applyBorder="0" applyProtection="0">
      <alignment vertical="center"/>
    </xf>
    <xf numFmtId="176" fontId="8" fillId="5" borderId="0" applyNumberFormat="0" applyBorder="0" applyProtection="0">
      <alignment vertical="center"/>
    </xf>
    <xf numFmtId="176" fontId="8" fillId="6" borderId="0" applyNumberFormat="0" applyBorder="0" applyProtection="0">
      <alignment vertical="center"/>
    </xf>
    <xf numFmtId="176" fontId="8" fillId="7" borderId="0" applyNumberFormat="0" applyBorder="0" applyProtection="0">
      <alignment vertical="center"/>
    </xf>
    <xf numFmtId="176" fontId="8" fillId="8" borderId="0" applyNumberFormat="0" applyBorder="0" applyProtection="0">
      <alignment vertical="center"/>
    </xf>
    <xf numFmtId="176" fontId="8" fillId="9" borderId="0" applyNumberFormat="0" applyBorder="0" applyProtection="0">
      <alignment vertical="center"/>
    </xf>
    <xf numFmtId="176" fontId="8" fillId="10" borderId="0" applyNumberFormat="0" applyBorder="0" applyProtection="0">
      <alignment vertical="center"/>
    </xf>
    <xf numFmtId="176" fontId="8" fillId="5" borderId="0" applyNumberFormat="0" applyBorder="0" applyProtection="0">
      <alignment vertical="center"/>
    </xf>
    <xf numFmtId="176" fontId="8" fillId="8" borderId="0" applyNumberFormat="0" applyBorder="0" applyProtection="0">
      <alignment vertical="center"/>
    </xf>
    <xf numFmtId="176" fontId="8" fillId="11" borderId="0" applyNumberFormat="0" applyBorder="0" applyProtection="0">
      <alignment vertical="center"/>
    </xf>
    <xf numFmtId="176" fontId="18" fillId="12" borderId="0" applyNumberFormat="0" applyBorder="0" applyProtection="0">
      <alignment vertical="center"/>
    </xf>
    <xf numFmtId="176" fontId="18" fillId="9" borderId="0" applyNumberFormat="0" applyBorder="0" applyProtection="0">
      <alignment vertical="center"/>
    </xf>
    <xf numFmtId="176" fontId="18" fillId="10" borderId="0" applyNumberFormat="0" applyBorder="0" applyProtection="0">
      <alignment vertical="center"/>
    </xf>
    <xf numFmtId="176" fontId="18" fillId="13" borderId="0" applyNumberFormat="0" applyBorder="0" applyProtection="0">
      <alignment vertical="center"/>
    </xf>
    <xf numFmtId="176" fontId="18" fillId="14" borderId="0" applyNumberFormat="0" applyBorder="0" applyProtection="0">
      <alignment vertical="center"/>
    </xf>
    <xf numFmtId="176" fontId="18" fillId="15" borderId="0" applyNumberFormat="0" applyBorder="0" applyProtection="0">
      <alignment vertical="center"/>
    </xf>
    <xf numFmtId="176" fontId="18" fillId="16" borderId="0" applyNumberFormat="0" applyBorder="0" applyProtection="0">
      <alignment vertical="center"/>
    </xf>
    <xf numFmtId="176" fontId="18" fillId="17" borderId="0" applyNumberFormat="0" applyBorder="0" applyProtection="0">
      <alignment vertical="center"/>
    </xf>
    <xf numFmtId="176" fontId="18" fillId="18" borderId="0" applyNumberFormat="0" applyBorder="0" applyProtection="0">
      <alignment vertical="center"/>
    </xf>
    <xf numFmtId="176" fontId="18" fillId="13" borderId="0" applyNumberFormat="0" applyBorder="0" applyProtection="0">
      <alignment vertical="center"/>
    </xf>
    <xf numFmtId="176" fontId="18" fillId="14" borderId="0" applyNumberFormat="0" applyBorder="0" applyProtection="0">
      <alignment vertical="center"/>
    </xf>
    <xf numFmtId="176" fontId="18" fillId="19" borderId="0" applyNumberFormat="0" applyBorder="0" applyProtection="0">
      <alignment vertical="center"/>
    </xf>
    <xf numFmtId="176" fontId="19" fillId="3" borderId="0" applyNumberFormat="0" applyBorder="0" applyProtection="0">
      <alignment vertical="center"/>
    </xf>
    <xf numFmtId="176" fontId="20" fillId="20" borderId="2" applyNumberFormat="0" applyProtection="0">
      <alignment vertical="center"/>
    </xf>
    <xf numFmtId="176" fontId="21" fillId="21" borderId="3" applyNumberFormat="0" applyProtection="0">
      <alignment vertical="center"/>
    </xf>
    <xf numFmtId="176" fontId="22" fillId="0" borderId="0" applyNumberFormat="0" applyBorder="0" applyProtection="0">
      <alignment vertical="center"/>
    </xf>
    <xf numFmtId="176" fontId="23" fillId="4" borderId="0" applyNumberFormat="0" applyBorder="0" applyProtection="0">
      <alignment vertical="center"/>
    </xf>
    <xf numFmtId="176" fontId="24" fillId="0" borderId="4" applyNumberFormat="0" applyProtection="0">
      <alignment vertical="center"/>
    </xf>
    <xf numFmtId="176" fontId="25" fillId="0" borderId="5" applyNumberFormat="0" applyProtection="0">
      <alignment vertical="center"/>
    </xf>
    <xf numFmtId="176" fontId="26" fillId="0" borderId="6" applyNumberFormat="0" applyProtection="0">
      <alignment vertical="center"/>
    </xf>
    <xf numFmtId="176" fontId="26" fillId="0" borderId="0" applyNumberFormat="0" applyBorder="0" applyProtection="0">
      <alignment vertical="center"/>
    </xf>
    <xf numFmtId="176" fontId="27" fillId="7" borderId="2" applyNumberFormat="0" applyProtection="0">
      <alignment vertical="center"/>
    </xf>
    <xf numFmtId="176" fontId="28" fillId="0" borderId="7" applyNumberFormat="0" applyProtection="0">
      <alignment vertical="center"/>
    </xf>
    <xf numFmtId="176" fontId="29" fillId="22" borderId="0" applyNumberFormat="0" applyBorder="0" applyProtection="0">
      <alignment vertical="center"/>
    </xf>
    <xf numFmtId="176" fontId="1" fillId="23" borderId="8" applyNumberFormat="0" applyProtection="0">
      <alignment vertical="center"/>
    </xf>
    <xf numFmtId="176" fontId="30" fillId="20" borderId="9" applyNumberFormat="0" applyProtection="0">
      <alignment vertical="center"/>
    </xf>
    <xf numFmtId="176" fontId="31" fillId="0" borderId="0" applyNumberFormat="0" applyBorder="0" applyProtection="0">
      <alignment vertical="center"/>
    </xf>
    <xf numFmtId="176" fontId="32" fillId="0" borderId="10" applyNumberFormat="0" applyProtection="0">
      <alignment vertical="center"/>
    </xf>
    <xf numFmtId="176" fontId="33" fillId="0" borderId="0" applyNumberFormat="0" applyBorder="0" applyProtection="0">
      <alignment vertical="center"/>
    </xf>
    <xf numFmtId="176" fontId="34" fillId="0" borderId="0">
      <alignment vertical="center"/>
    </xf>
    <xf numFmtId="176" fontId="1" fillId="0" borderId="0">
      <alignment vertical="center"/>
    </xf>
    <xf numFmtId="176" fontId="17" fillId="0" borderId="0" applyNumberFormat="0" applyBorder="0" applyAlignment="0" applyProtection="0">
      <alignment vertical="center"/>
    </xf>
    <xf numFmtId="176" fontId="16" fillId="0" borderId="0" applyNumberFormat="0" applyBorder="0" applyAlignment="0" applyProtection="0">
      <alignment vertical="center"/>
    </xf>
  </cellStyleXfs>
  <cellXfs count="122">
    <xf numFmtId="176" fontId="0" fillId="0" borderId="1" xfId="0">
      <alignment horizontal="justify" vertical="justify" textRotation="127" wrapText="1" justifyLastLine="1"/>
      <protection hidden="1"/>
    </xf>
    <xf numFmtId="176" fontId="2" fillId="24" borderId="0" xfId="45" applyFont="1" applyFill="1">
      <alignment vertical="center"/>
    </xf>
    <xf numFmtId="176" fontId="2" fillId="24" borderId="0" xfId="45" applyFont="1" applyFill="1" applyAlignment="1">
      <alignment horizontal="center" vertical="center" wrapText="1"/>
    </xf>
    <xf numFmtId="176" fontId="2" fillId="24" borderId="0" xfId="45" applyFont="1" applyFill="1" applyAlignment="1">
      <alignment horizontal="center" vertical="center"/>
    </xf>
    <xf numFmtId="177" fontId="2" fillId="24" borderId="0" xfId="45" applyNumberFormat="1" applyFont="1" applyFill="1" applyAlignment="1">
      <alignment horizontal="center" vertical="center"/>
    </xf>
    <xf numFmtId="176" fontId="2" fillId="24" borderId="0" xfId="45" applyFont="1" applyFill="1" applyAlignment="1">
      <alignment horizontal="left" vertical="center"/>
    </xf>
    <xf numFmtId="176" fontId="2" fillId="24" borderId="0" xfId="45" applyFont="1" applyFill="1" applyAlignment="1">
      <alignment vertical="center"/>
    </xf>
    <xf numFmtId="0" fontId="2" fillId="24" borderId="0" xfId="0" applyNumberFormat="1" applyFont="1" applyFill="1" applyBorder="1" applyAlignment="1">
      <alignment vertical="center"/>
      <protection hidden="1"/>
    </xf>
    <xf numFmtId="0" fontId="2" fillId="24" borderId="11" xfId="0" applyNumberFormat="1" applyFont="1" applyFill="1" applyBorder="1" applyAlignment="1">
      <alignment horizontal="center" vertical="center"/>
      <protection hidden="1"/>
    </xf>
    <xf numFmtId="178" fontId="4" fillId="17" borderId="12" xfId="0" applyNumberFormat="1" applyFont="1" applyFill="1" applyBorder="1" applyAlignment="1">
      <alignment horizontal="center" vertical="center"/>
      <protection hidden="1"/>
    </xf>
    <xf numFmtId="0" fontId="2" fillId="24" borderId="13" xfId="0" applyNumberFormat="1" applyFont="1" applyFill="1" applyBorder="1" applyAlignment="1">
      <alignment horizontal="center" vertical="center"/>
      <protection hidden="1"/>
    </xf>
    <xf numFmtId="0" fontId="2" fillId="24" borderId="13" xfId="0" applyNumberFormat="1" applyFont="1" applyFill="1" applyBorder="1" applyAlignment="1">
      <alignment vertical="center"/>
      <protection hidden="1"/>
    </xf>
    <xf numFmtId="0" fontId="7" fillId="7" borderId="12" xfId="0" applyNumberFormat="1" applyFont="1" applyFill="1" applyBorder="1" applyAlignment="1">
      <alignment horizontal="center" vertical="center"/>
      <protection hidden="1"/>
    </xf>
    <xf numFmtId="179" fontId="7" fillId="7" borderId="12" xfId="0" applyNumberFormat="1" applyFont="1" applyFill="1" applyBorder="1" applyAlignment="1">
      <alignment horizontal="center" vertical="center"/>
      <protection hidden="1"/>
    </xf>
    <xf numFmtId="0" fontId="10" fillId="24" borderId="11" xfId="0" applyNumberFormat="1" applyFont="1" applyFill="1" applyBorder="1" applyAlignment="1">
      <alignment vertical="center"/>
      <protection hidden="1"/>
    </xf>
    <xf numFmtId="0" fontId="2" fillId="0" borderId="12" xfId="0" applyNumberFormat="1" applyFont="1" applyFill="1" applyBorder="1" applyAlignment="1">
      <alignment horizontal="center" vertical="center"/>
      <protection hidden="1"/>
    </xf>
    <xf numFmtId="0" fontId="2" fillId="0" borderId="14" xfId="0" applyNumberFormat="1" applyFont="1" applyFill="1" applyBorder="1" applyAlignment="1">
      <alignment horizontal="center" vertical="center" wrapText="1"/>
      <protection hidden="1"/>
    </xf>
    <xf numFmtId="179" fontId="2" fillId="0" borderId="12" xfId="0" applyNumberFormat="1" applyFont="1" applyFill="1" applyBorder="1" applyAlignment="1">
      <alignment horizontal="center" vertical="center"/>
      <protection hidden="1"/>
    </xf>
    <xf numFmtId="0" fontId="2" fillId="0" borderId="14" xfId="0" applyNumberFormat="1" applyFont="1" applyFill="1" applyBorder="1" applyAlignment="1">
      <alignment horizontal="left" vertical="center" wrapText="1"/>
      <protection hidden="1"/>
    </xf>
    <xf numFmtId="0" fontId="2" fillId="0" borderId="14" xfId="0" applyNumberFormat="1" applyFont="1" applyFill="1" applyBorder="1" applyAlignment="1">
      <alignment vertical="center" wrapText="1"/>
      <protection hidden="1"/>
    </xf>
    <xf numFmtId="0" fontId="2" fillId="0" borderId="12" xfId="0" applyNumberFormat="1" applyFont="1" applyFill="1" applyBorder="1" applyAlignment="1">
      <alignment horizontal="center" vertical="center" wrapText="1"/>
      <protection hidden="1"/>
    </xf>
    <xf numFmtId="0" fontId="2" fillId="0" borderId="12" xfId="0" applyNumberFormat="1" applyFont="1" applyFill="1" applyBorder="1" applyAlignment="1">
      <alignment horizontal="left" vertical="center" wrapText="1"/>
      <protection hidden="1"/>
    </xf>
    <xf numFmtId="0" fontId="2" fillId="0" borderId="12" xfId="0" applyNumberFormat="1" applyFont="1" applyFill="1" applyBorder="1" applyAlignment="1">
      <alignment vertical="center" wrapText="1"/>
      <protection hidden="1"/>
    </xf>
    <xf numFmtId="0" fontId="10" fillId="24" borderId="14" xfId="0" applyNumberFormat="1" applyFont="1" applyFill="1" applyBorder="1" applyAlignment="1">
      <alignment vertical="center"/>
      <protection hidden="1"/>
    </xf>
    <xf numFmtId="176" fontId="2" fillId="24" borderId="1" xfId="0" applyFont="1" applyFill="1" applyAlignment="1">
      <alignment horizontal="center" vertical="center"/>
      <protection hidden="1"/>
    </xf>
    <xf numFmtId="176" fontId="2" fillId="21" borderId="12" xfId="44" applyFont="1" applyFill="1" applyBorder="1" applyAlignment="1">
      <alignment horizontal="center" vertical="center" wrapText="1"/>
    </xf>
    <xf numFmtId="176" fontId="11" fillId="21" borderId="15" xfId="0" applyFont="1" applyFill="1" applyBorder="1" applyAlignment="1">
      <alignment vertical="center" wrapText="1"/>
      <protection hidden="1"/>
    </xf>
    <xf numFmtId="176" fontId="2" fillId="24" borderId="0" xfId="44" applyFont="1" applyFill="1" applyAlignment="1">
      <alignment horizontal="center" vertical="center"/>
    </xf>
    <xf numFmtId="176" fontId="11" fillId="24" borderId="12" xfId="44" applyFont="1" applyFill="1" applyBorder="1" applyAlignment="1">
      <alignment horizontal="left" vertical="center" wrapText="1"/>
    </xf>
    <xf numFmtId="176" fontId="11" fillId="24" borderId="12" xfId="44" applyFont="1" applyFill="1" applyBorder="1" applyAlignment="1">
      <alignment horizontal="center" vertical="center" wrapText="1"/>
    </xf>
    <xf numFmtId="176" fontId="2" fillId="24" borderId="12" xfId="44" applyFont="1" applyFill="1" applyBorder="1" applyAlignment="1">
      <alignment horizontal="left" vertical="center" wrapText="1"/>
    </xf>
    <xf numFmtId="176" fontId="2" fillId="24" borderId="12" xfId="44" applyFont="1" applyFill="1" applyBorder="1" applyAlignment="1">
      <alignment horizontal="center" vertical="center" wrapText="1"/>
    </xf>
    <xf numFmtId="176" fontId="12" fillId="24" borderId="0" xfId="44" applyFont="1" applyFill="1" applyAlignment="1">
      <alignment horizontal="center" vertical="center"/>
    </xf>
    <xf numFmtId="176" fontId="13" fillId="24" borderId="12" xfId="44" applyFont="1" applyFill="1" applyBorder="1" applyAlignment="1">
      <alignment horizontal="left" vertical="center" wrapText="1"/>
    </xf>
    <xf numFmtId="176" fontId="13" fillId="24" borderId="12" xfId="44" applyFont="1" applyFill="1" applyBorder="1" applyAlignment="1">
      <alignment horizontal="center" vertical="center" wrapText="1"/>
    </xf>
    <xf numFmtId="176" fontId="12" fillId="24" borderId="12" xfId="44" applyFont="1" applyFill="1" applyBorder="1" applyAlignment="1">
      <alignment horizontal="left" vertical="center" wrapText="1"/>
    </xf>
    <xf numFmtId="176" fontId="2" fillId="0" borderId="0" xfId="45" applyFont="1" applyFill="1" applyAlignment="1">
      <alignment horizontal="center" vertical="center"/>
    </xf>
    <xf numFmtId="176" fontId="2" fillId="24" borderId="12" xfId="45" applyFont="1" applyFill="1" applyBorder="1" applyAlignment="1">
      <alignment horizontal="left" vertical="center" wrapText="1"/>
    </xf>
    <xf numFmtId="176" fontId="14" fillId="24" borderId="12" xfId="45" applyFont="1" applyFill="1" applyBorder="1" applyAlignment="1">
      <alignment horizontal="center" vertical="center" wrapText="1"/>
    </xf>
    <xf numFmtId="176" fontId="2" fillId="24" borderId="12" xfId="45" applyFont="1" applyFill="1" applyBorder="1" applyAlignment="1">
      <alignment vertical="center" wrapText="1"/>
    </xf>
    <xf numFmtId="176" fontId="2" fillId="24" borderId="12" xfId="45" applyFont="1" applyFill="1" applyBorder="1" applyAlignment="1">
      <alignment horizontal="center" vertical="center" wrapText="1"/>
    </xf>
    <xf numFmtId="176" fontId="2" fillId="24" borderId="12" xfId="45" applyFont="1" applyFill="1" applyBorder="1" applyAlignment="1">
      <alignment vertical="center"/>
    </xf>
    <xf numFmtId="176" fontId="2" fillId="0" borderId="12" xfId="45" applyFont="1" applyFill="1" applyBorder="1" applyAlignment="1">
      <alignment horizontal="left" vertical="center" wrapText="1"/>
    </xf>
    <xf numFmtId="0" fontId="2" fillId="0" borderId="12" xfId="45" applyNumberFormat="1" applyFont="1" applyFill="1" applyBorder="1" applyAlignment="1">
      <alignment horizontal="center" vertical="center" wrapText="1"/>
    </xf>
    <xf numFmtId="176" fontId="2" fillId="0" borderId="12" xfId="45" applyFont="1" applyFill="1" applyBorder="1" applyAlignment="1">
      <alignment vertical="center" wrapText="1"/>
    </xf>
    <xf numFmtId="176" fontId="2" fillId="0" borderId="12" xfId="45" applyFont="1" applyFill="1" applyBorder="1" applyAlignment="1">
      <alignment horizontal="center" vertical="center" wrapText="1"/>
    </xf>
    <xf numFmtId="176" fontId="2" fillId="0" borderId="12" xfId="45" applyFont="1" applyFill="1" applyBorder="1" applyAlignment="1">
      <alignment vertical="center"/>
    </xf>
    <xf numFmtId="176" fontId="2" fillId="21" borderId="12" xfId="45" applyFont="1" applyFill="1" applyBorder="1" applyAlignment="1">
      <alignment horizontal="left" vertical="center" wrapText="1"/>
    </xf>
    <xf numFmtId="0" fontId="14" fillId="21" borderId="12" xfId="45" applyNumberFormat="1" applyFont="1" applyFill="1" applyBorder="1" applyAlignment="1">
      <alignment vertical="center" wrapText="1"/>
    </xf>
    <xf numFmtId="176" fontId="14" fillId="21" borderId="12" xfId="45" applyFont="1" applyFill="1" applyBorder="1" applyAlignment="1">
      <alignment vertical="center" wrapText="1"/>
    </xf>
    <xf numFmtId="176" fontId="14" fillId="21" borderId="12" xfId="45" applyFont="1" applyFill="1" applyBorder="1" applyAlignment="1">
      <alignment horizontal="center" vertical="center" wrapText="1"/>
    </xf>
    <xf numFmtId="176" fontId="14" fillId="21" borderId="12" xfId="45" applyFont="1" applyFill="1" applyBorder="1" applyAlignment="1">
      <alignment vertical="center"/>
    </xf>
    <xf numFmtId="0" fontId="2" fillId="0" borderId="12" xfId="45" applyNumberFormat="1" applyFont="1" applyFill="1" applyBorder="1" applyAlignment="1">
      <alignment horizontal="center" vertical="center"/>
    </xf>
    <xf numFmtId="58" fontId="2" fillId="0" borderId="14" xfId="45" applyNumberFormat="1" applyFont="1" applyFill="1" applyBorder="1" applyAlignment="1">
      <alignment horizontal="left" vertical="center" wrapText="1"/>
    </xf>
    <xf numFmtId="58" fontId="2" fillId="0" borderId="12" xfId="45" applyNumberFormat="1" applyFont="1" applyFill="1" applyBorder="1" applyAlignment="1">
      <alignment horizontal="left" vertical="center" wrapText="1"/>
    </xf>
    <xf numFmtId="176" fontId="2" fillId="0" borderId="14" xfId="45" applyFont="1" applyFill="1" applyBorder="1" applyAlignment="1">
      <alignment horizontal="center" vertical="center" wrapText="1"/>
    </xf>
    <xf numFmtId="176" fontId="2" fillId="0" borderId="13" xfId="45" applyFont="1" applyFill="1" applyBorder="1" applyAlignment="1">
      <alignment horizontal="center" vertical="center" wrapText="1"/>
    </xf>
    <xf numFmtId="176" fontId="14" fillId="20" borderId="12" xfId="45" applyFont="1" applyFill="1" applyBorder="1" applyAlignment="1">
      <alignment vertical="center" wrapText="1"/>
    </xf>
    <xf numFmtId="176" fontId="14" fillId="20" borderId="12" xfId="45" applyFont="1" applyFill="1" applyBorder="1" applyAlignment="1">
      <alignment horizontal="center" vertical="center" wrapText="1"/>
    </xf>
    <xf numFmtId="176" fontId="14" fillId="20" borderId="12" xfId="45" applyFont="1" applyFill="1" applyBorder="1" applyAlignment="1">
      <alignment vertical="center"/>
    </xf>
    <xf numFmtId="177" fontId="2" fillId="0" borderId="12" xfId="45" applyNumberFormat="1" applyFont="1" applyFill="1" applyBorder="1" applyAlignment="1">
      <alignment horizontal="center" vertical="center"/>
    </xf>
    <xf numFmtId="177" fontId="2" fillId="24" borderId="12" xfId="45" applyNumberFormat="1" applyFont="1" applyFill="1" applyBorder="1" applyAlignment="1">
      <alignment horizontal="center" vertical="center"/>
    </xf>
    <xf numFmtId="176" fontId="2" fillId="21" borderId="12" xfId="45" applyFont="1" applyFill="1" applyBorder="1" applyAlignment="1">
      <alignment horizontal="center" vertical="center" wrapText="1"/>
    </xf>
    <xf numFmtId="176" fontId="11" fillId="24" borderId="12" xfId="45" applyFont="1" applyFill="1" applyBorder="1" applyAlignment="1">
      <alignment horizontal="center" vertical="center"/>
    </xf>
    <xf numFmtId="177" fontId="11" fillId="24" borderId="12" xfId="45" applyNumberFormat="1" applyFont="1" applyFill="1" applyBorder="1" applyAlignment="1">
      <alignment horizontal="center" vertical="center"/>
    </xf>
    <xf numFmtId="176" fontId="11" fillId="24" borderId="12" xfId="45" applyFont="1" applyFill="1" applyBorder="1" applyAlignment="1">
      <alignment horizontal="center" vertical="center" wrapText="1"/>
    </xf>
    <xf numFmtId="176" fontId="2" fillId="24" borderId="0" xfId="45" applyNumberFormat="1" applyFont="1" applyFill="1" applyAlignment="1">
      <alignment horizontal="center" vertical="center"/>
    </xf>
    <xf numFmtId="0" fontId="2" fillId="25" borderId="0" xfId="45" applyNumberFormat="1" applyFont="1" applyFill="1">
      <alignment vertical="center"/>
    </xf>
    <xf numFmtId="0" fontId="2" fillId="25" borderId="0" xfId="45" applyNumberFormat="1" applyFont="1" applyFill="1" applyAlignment="1">
      <alignment horizontal="center" vertical="center"/>
    </xf>
    <xf numFmtId="177" fontId="2" fillId="25" borderId="0" xfId="45" applyNumberFormat="1" applyFont="1" applyFill="1" applyAlignment="1">
      <alignment horizontal="center" vertical="center"/>
    </xf>
    <xf numFmtId="0" fontId="35" fillId="25" borderId="0" xfId="45" applyNumberFormat="1" applyFont="1" applyFill="1" applyAlignment="1">
      <alignment horizontal="center" vertical="center"/>
    </xf>
    <xf numFmtId="0" fontId="2" fillId="25" borderId="0" xfId="44" applyNumberFormat="1" applyFont="1" applyFill="1" applyAlignment="1">
      <alignment horizontal="left" vertical="center"/>
    </xf>
    <xf numFmtId="0" fontId="2" fillId="25" borderId="0" xfId="44" applyNumberFormat="1" applyFont="1" applyFill="1" applyAlignment="1">
      <alignment horizontal="center" vertical="center"/>
    </xf>
    <xf numFmtId="0" fontId="12" fillId="25" borderId="0" xfId="44" applyNumberFormat="1" applyFont="1" applyFill="1" applyAlignment="1">
      <alignment horizontal="left" vertical="center"/>
    </xf>
    <xf numFmtId="0" fontId="12" fillId="25" borderId="0" xfId="44" applyNumberFormat="1" applyFont="1" applyFill="1" applyAlignment="1">
      <alignment horizontal="center" vertical="center"/>
    </xf>
    <xf numFmtId="0" fontId="2" fillId="25" borderId="1" xfId="0" applyNumberFormat="1" applyFont="1" applyFill="1" applyAlignment="1">
      <alignment horizontal="center" vertical="center"/>
      <protection hidden="1"/>
    </xf>
    <xf numFmtId="0" fontId="2" fillId="25" borderId="0" xfId="0" applyNumberFormat="1" applyFont="1" applyFill="1" applyBorder="1" applyAlignment="1">
      <alignment vertical="center"/>
      <protection hidden="1"/>
    </xf>
    <xf numFmtId="0" fontId="36" fillId="25" borderId="0" xfId="0" applyNumberFormat="1" applyFont="1" applyFill="1" applyBorder="1" applyAlignment="1">
      <alignment vertical="center"/>
      <protection hidden="1"/>
    </xf>
    <xf numFmtId="0" fontId="37" fillId="25" borderId="0" xfId="45" applyNumberFormat="1" applyFont="1" applyFill="1" applyAlignment="1">
      <alignment horizontal="center" vertical="center"/>
    </xf>
    <xf numFmtId="0" fontId="35" fillId="25" borderId="0" xfId="0" applyNumberFormat="1" applyFont="1" applyFill="1" applyBorder="1" applyAlignment="1">
      <alignment vertical="center"/>
      <protection hidden="1"/>
    </xf>
    <xf numFmtId="0" fontId="35" fillId="26" borderId="0" xfId="45" applyNumberFormat="1" applyFont="1" applyFill="1" applyAlignment="1">
      <alignment horizontal="center" vertical="center"/>
    </xf>
    <xf numFmtId="0" fontId="11" fillId="25" borderId="0" xfId="0" applyNumberFormat="1" applyFont="1" applyFill="1" applyBorder="1" applyAlignment="1">
      <alignment vertical="center"/>
      <protection hidden="1"/>
    </xf>
    <xf numFmtId="178" fontId="11" fillId="25" borderId="0" xfId="0" applyNumberFormat="1" applyFont="1" applyFill="1" applyBorder="1" applyAlignment="1">
      <alignment vertical="center"/>
      <protection hidden="1"/>
    </xf>
    <xf numFmtId="2" fontId="35" fillId="26" borderId="0" xfId="45" applyNumberFormat="1" applyFont="1" applyFill="1" applyAlignment="1">
      <alignment horizontal="center" vertical="center"/>
    </xf>
    <xf numFmtId="176" fontId="2" fillId="0" borderId="12" xfId="45" applyFont="1" applyFill="1" applyBorder="1" applyAlignment="1">
      <alignment horizontal="center" vertical="center" wrapText="1"/>
    </xf>
    <xf numFmtId="0" fontId="38" fillId="0" borderId="12" xfId="45" applyNumberFormat="1" applyFont="1" applyFill="1" applyBorder="1" applyAlignment="1">
      <alignment horizontal="center" vertical="center"/>
    </xf>
    <xf numFmtId="0" fontId="38" fillId="0" borderId="12" xfId="0" applyNumberFormat="1" applyFont="1" applyBorder="1" applyAlignment="1" applyProtection="1">
      <alignment horizontal="center" vertical="center" wrapText="1"/>
    </xf>
    <xf numFmtId="176" fontId="38" fillId="0" borderId="12" xfId="44" applyFont="1" applyFill="1" applyBorder="1" applyAlignment="1">
      <alignment horizontal="left" vertical="center" wrapText="1"/>
    </xf>
    <xf numFmtId="0" fontId="39" fillId="21" borderId="12" xfId="45" applyNumberFormat="1" applyFont="1" applyFill="1" applyBorder="1" applyAlignment="1">
      <alignment vertical="center" wrapText="1"/>
    </xf>
    <xf numFmtId="176" fontId="38" fillId="21" borderId="12" xfId="45" applyFont="1" applyFill="1" applyBorder="1" applyAlignment="1">
      <alignment horizontal="left" vertical="center" wrapText="1"/>
    </xf>
    <xf numFmtId="0" fontId="38" fillId="0" borderId="12" xfId="45" applyNumberFormat="1" applyFont="1" applyFill="1" applyBorder="1" applyAlignment="1">
      <alignment horizontal="center" vertical="center" wrapText="1"/>
    </xf>
    <xf numFmtId="176" fontId="38" fillId="0" borderId="12" xfId="45" applyFont="1" applyFill="1" applyBorder="1" applyAlignment="1">
      <alignment horizontal="left" vertical="center" wrapText="1"/>
    </xf>
    <xf numFmtId="0" fontId="38" fillId="24" borderId="12" xfId="45" applyNumberFormat="1" applyFont="1" applyFill="1" applyBorder="1" applyAlignment="1">
      <alignment horizontal="center" vertical="center" wrapText="1"/>
    </xf>
    <xf numFmtId="176" fontId="38" fillId="24" borderId="12" xfId="45" applyFont="1" applyFill="1" applyBorder="1" applyAlignment="1">
      <alignment horizontal="left" vertical="center" wrapText="1"/>
    </xf>
    <xf numFmtId="0" fontId="38" fillId="24" borderId="12" xfId="44" applyNumberFormat="1" applyFont="1" applyFill="1" applyBorder="1" applyAlignment="1">
      <alignment horizontal="center" vertical="center" wrapText="1"/>
    </xf>
    <xf numFmtId="0" fontId="38" fillId="24" borderId="12" xfId="44" applyNumberFormat="1" applyFont="1" applyFill="1" applyBorder="1" applyAlignment="1">
      <alignment horizontal="center" vertical="center"/>
    </xf>
    <xf numFmtId="176" fontId="38" fillId="24" borderId="12" xfId="44" applyFont="1" applyFill="1" applyBorder="1" applyAlignment="1">
      <alignment horizontal="left" vertical="center" wrapText="1"/>
    </xf>
    <xf numFmtId="176" fontId="38" fillId="27" borderId="12" xfId="45" applyFont="1" applyFill="1" applyBorder="1" applyAlignment="1">
      <alignment horizontal="left" vertical="center" wrapText="1"/>
    </xf>
    <xf numFmtId="176" fontId="38" fillId="27" borderId="12" xfId="44" applyFont="1" applyFill="1" applyBorder="1" applyAlignment="1">
      <alignment horizontal="left" vertical="center" wrapText="1"/>
    </xf>
    <xf numFmtId="176" fontId="2" fillId="0" borderId="12" xfId="45" applyFont="1" applyFill="1" applyBorder="1" applyAlignment="1">
      <alignment horizontal="left" vertical="center" wrapText="1"/>
    </xf>
    <xf numFmtId="0" fontId="5" fillId="17" borderId="16" xfId="0" applyNumberFormat="1" applyFont="1" applyFill="1" applyBorder="1" applyAlignment="1">
      <alignment horizontal="center" vertical="center"/>
      <protection hidden="1"/>
    </xf>
    <xf numFmtId="0" fontId="5" fillId="17" borderId="17" xfId="0" applyNumberFormat="1" applyFont="1" applyFill="1" applyBorder="1" applyAlignment="1">
      <alignment horizontal="center" vertical="center"/>
      <protection hidden="1"/>
    </xf>
    <xf numFmtId="58" fontId="2" fillId="0" borderId="12" xfId="45" applyNumberFormat="1" applyFont="1" applyFill="1" applyBorder="1" applyAlignment="1">
      <alignment horizontal="left" vertical="center" wrapText="1"/>
    </xf>
    <xf numFmtId="176" fontId="2" fillId="0" borderId="12" xfId="45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left" vertical="center" wrapText="1"/>
      <protection hidden="1"/>
    </xf>
    <xf numFmtId="0" fontId="2" fillId="0" borderId="19" xfId="0" applyNumberFormat="1" applyFont="1" applyFill="1" applyBorder="1" applyAlignment="1">
      <alignment horizontal="left" vertical="center" wrapText="1"/>
      <protection hidden="1"/>
    </xf>
    <xf numFmtId="0" fontId="7" fillId="7" borderId="16" xfId="0" applyNumberFormat="1" applyFont="1" applyFill="1" applyBorder="1" applyAlignment="1">
      <alignment horizontal="center" vertical="center"/>
      <protection hidden="1"/>
    </xf>
    <xf numFmtId="0" fontId="7" fillId="7" borderId="17" xfId="0" applyNumberFormat="1" applyFont="1" applyFill="1" applyBorder="1" applyAlignment="1">
      <alignment horizontal="center" vertical="center"/>
      <protection hidden="1"/>
    </xf>
    <xf numFmtId="0" fontId="8" fillId="7" borderId="16" xfId="0" applyNumberFormat="1" applyFont="1" applyFill="1" applyBorder="1" applyAlignment="1">
      <alignment horizontal="center" vertical="center"/>
      <protection hidden="1"/>
    </xf>
    <xf numFmtId="0" fontId="8" fillId="7" borderId="17" xfId="0" applyNumberFormat="1" applyFont="1" applyFill="1" applyBorder="1" applyAlignment="1">
      <alignment horizontal="center" vertical="center"/>
      <protection hidden="1"/>
    </xf>
    <xf numFmtId="176" fontId="2" fillId="0" borderId="14" xfId="45" applyFont="1" applyFill="1" applyBorder="1" applyAlignment="1">
      <alignment horizontal="center" vertical="center" wrapText="1"/>
    </xf>
    <xf numFmtId="176" fontId="2" fillId="0" borderId="13" xfId="45" applyFont="1" applyFill="1" applyBorder="1" applyAlignment="1">
      <alignment horizontal="center" vertical="center" wrapText="1"/>
    </xf>
    <xf numFmtId="176" fontId="2" fillId="0" borderId="11" xfId="45" applyFont="1" applyFill="1" applyBorder="1" applyAlignment="1">
      <alignment horizontal="center" vertical="center" wrapText="1"/>
    </xf>
    <xf numFmtId="176" fontId="2" fillId="24" borderId="0" xfId="45" applyFont="1" applyFill="1" applyAlignment="1">
      <alignment horizontal="center" vertical="center"/>
    </xf>
    <xf numFmtId="176" fontId="2" fillId="24" borderId="0" xfId="45" applyFont="1" applyFill="1" applyAlignment="1">
      <alignment horizontal="left" vertical="center" wrapText="1"/>
    </xf>
    <xf numFmtId="176" fontId="11" fillId="24" borderId="12" xfId="45" applyFont="1" applyFill="1" applyBorder="1" applyAlignment="1">
      <alignment horizontal="center" vertical="center" wrapText="1"/>
    </xf>
    <xf numFmtId="176" fontId="2" fillId="24" borderId="17" xfId="45" applyFont="1" applyFill="1" applyBorder="1" applyAlignment="1">
      <alignment vertical="center"/>
    </xf>
    <xf numFmtId="176" fontId="2" fillId="24" borderId="17" xfId="45" applyFont="1" applyFill="1" applyBorder="1" applyAlignment="1">
      <alignment horizontal="center" vertical="center"/>
    </xf>
    <xf numFmtId="176" fontId="40" fillId="24" borderId="17" xfId="45" applyFont="1" applyFill="1" applyBorder="1" applyAlignment="1">
      <alignment horizontal="left" vertical="center"/>
    </xf>
    <xf numFmtId="177" fontId="40" fillId="24" borderId="17" xfId="45" applyNumberFormat="1" applyFont="1" applyFill="1" applyBorder="1" applyAlignment="1">
      <alignment horizontal="center" vertical="center"/>
    </xf>
    <xf numFmtId="178" fontId="40" fillId="24" borderId="17" xfId="45" applyNumberFormat="1" applyFont="1" applyFill="1" applyBorder="1" applyAlignment="1">
      <alignment horizontal="center" vertical="center"/>
    </xf>
    <xf numFmtId="176" fontId="2" fillId="24" borderId="17" xfId="45" applyFont="1" applyFill="1" applyBorder="1" applyAlignment="1">
      <alignment horizontal="center" vertical="center" wrapText="1"/>
    </xf>
  </cellXfs>
  <cellStyles count="48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常规 2" xfId="44"/>
    <cellStyle name="常规 3" xfId="45"/>
    <cellStyle name="样式 1" xfId="46"/>
    <cellStyle name="一般_Sheet1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60"/>
  <sheetViews>
    <sheetView tabSelected="1" zoomScaleNormal="100" zoomScaleSheetLayoutView="100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G46" sqref="G46"/>
    </sheetView>
  </sheetViews>
  <sheetFormatPr defaultColWidth="19.75" defaultRowHeight="14.25"/>
  <cols>
    <col min="1" max="1" width="19.875" style="6" customWidth="1" collapsed="1"/>
    <col min="2" max="2" width="15.25" style="3" bestFit="1" customWidth="1" collapsed="1"/>
    <col min="3" max="3" width="43.375" style="5" customWidth="1"/>
    <col min="4" max="4" width="6.75" style="4" bestFit="1" customWidth="1"/>
    <col min="5" max="5" width="11.375" style="4" bestFit="1" customWidth="1"/>
    <col min="6" max="6" width="4.5" style="4" bestFit="1" customWidth="1"/>
    <col min="7" max="7" width="13.375" style="3" bestFit="1" customWidth="1"/>
    <col min="8" max="8" width="30.625" style="2" customWidth="1"/>
    <col min="9" max="11" width="8.5" style="67" customWidth="1"/>
    <col min="12" max="16384" width="19.75" style="1"/>
  </cols>
  <sheetData>
    <row r="1" spans="1:11">
      <c r="A1" s="113"/>
      <c r="B1" s="113"/>
      <c r="C1" s="113"/>
    </row>
    <row r="2" spans="1:11">
      <c r="A2" s="5" t="s">
        <v>101</v>
      </c>
      <c r="B2" s="114" t="s">
        <v>100</v>
      </c>
      <c r="C2" s="114"/>
      <c r="D2" s="114"/>
      <c r="E2" s="114"/>
    </row>
    <row r="3" spans="1:11">
      <c r="A3" s="5" t="s">
        <v>99</v>
      </c>
      <c r="B3" s="66">
        <v>43004</v>
      </c>
      <c r="H3" s="2" t="s">
        <v>98</v>
      </c>
    </row>
    <row r="4" spans="1:11">
      <c r="A4" s="5" t="s">
        <v>97</v>
      </c>
      <c r="B4" s="3" t="s">
        <v>96</v>
      </c>
      <c r="H4" s="2" t="s">
        <v>95</v>
      </c>
    </row>
    <row r="5" spans="1:11">
      <c r="A5" s="5" t="s">
        <v>94</v>
      </c>
      <c r="H5" s="2">
        <v>43004</v>
      </c>
    </row>
    <row r="6" spans="1:11">
      <c r="A6" s="5" t="s">
        <v>93</v>
      </c>
    </row>
    <row r="7" spans="1:11" s="3" customFormat="1">
      <c r="A7" s="115" t="s">
        <v>92</v>
      </c>
      <c r="B7" s="115"/>
      <c r="C7" s="65" t="s">
        <v>91</v>
      </c>
      <c r="D7" s="64" t="s">
        <v>90</v>
      </c>
      <c r="E7" s="64" t="s">
        <v>89</v>
      </c>
      <c r="F7" s="64" t="s">
        <v>88</v>
      </c>
      <c r="G7" s="63" t="s">
        <v>87</v>
      </c>
      <c r="H7" s="40" t="s">
        <v>86</v>
      </c>
      <c r="I7" s="68"/>
      <c r="J7" s="68"/>
      <c r="K7" s="68" t="s">
        <v>112</v>
      </c>
    </row>
    <row r="8" spans="1:11" s="3" customFormat="1" ht="15" customHeight="1">
      <c r="A8" s="62" t="s">
        <v>85</v>
      </c>
      <c r="B8" s="62"/>
      <c r="C8" s="62"/>
      <c r="D8" s="62"/>
      <c r="E8" s="62"/>
      <c r="F8" s="62"/>
      <c r="G8" s="62"/>
      <c r="H8" s="62"/>
      <c r="I8" s="68"/>
      <c r="J8" s="68"/>
      <c r="K8" s="68"/>
    </row>
    <row r="9" spans="1:11" s="3" customFormat="1" ht="34.5" customHeight="1">
      <c r="A9" s="99" t="s">
        <v>84</v>
      </c>
      <c r="B9" s="45" t="s">
        <v>83</v>
      </c>
      <c r="C9" s="42" t="s">
        <v>82</v>
      </c>
      <c r="D9" s="60">
        <v>820</v>
      </c>
      <c r="E9" s="60">
        <v>1</v>
      </c>
      <c r="F9" s="61">
        <v>42</v>
      </c>
      <c r="G9" s="52">
        <f t="shared" ref="G9:G16" si="0">D9*E9*F9</f>
        <v>34440</v>
      </c>
      <c r="H9" s="37" t="s">
        <v>81</v>
      </c>
      <c r="I9" s="68">
        <v>1</v>
      </c>
      <c r="J9" s="69">
        <f>F9-24</f>
        <v>18</v>
      </c>
      <c r="K9" s="68">
        <f t="shared" ref="K9" si="1">J9*I9*D9</f>
        <v>14760</v>
      </c>
    </row>
    <row r="10" spans="1:11" s="3" customFormat="1" ht="34.5" customHeight="1">
      <c r="A10" s="99"/>
      <c r="B10" s="45" t="s">
        <v>80</v>
      </c>
      <c r="C10" s="42" t="s">
        <v>79</v>
      </c>
      <c r="D10" s="60">
        <v>820</v>
      </c>
      <c r="E10" s="60">
        <v>1</v>
      </c>
      <c r="F10" s="60">
        <v>12</v>
      </c>
      <c r="G10" s="52">
        <f t="shared" si="0"/>
        <v>9840</v>
      </c>
      <c r="H10" s="37" t="s">
        <v>78</v>
      </c>
      <c r="I10" s="68"/>
      <c r="J10" s="68"/>
      <c r="K10" s="78"/>
    </row>
    <row r="11" spans="1:11" s="3" customFormat="1" ht="51" customHeight="1">
      <c r="A11" s="99" t="s">
        <v>77</v>
      </c>
      <c r="B11" s="99"/>
      <c r="C11" s="54" t="s">
        <v>76</v>
      </c>
      <c r="D11" s="60">
        <v>0</v>
      </c>
      <c r="E11" s="52">
        <v>1</v>
      </c>
      <c r="F11" s="52">
        <v>1</v>
      </c>
      <c r="G11" s="52">
        <f t="shared" si="0"/>
        <v>0</v>
      </c>
      <c r="H11" s="37"/>
      <c r="I11" s="68"/>
      <c r="J11" s="68"/>
      <c r="K11" s="68"/>
    </row>
    <row r="12" spans="1:11" s="3" customFormat="1">
      <c r="A12" s="99" t="s">
        <v>75</v>
      </c>
      <c r="B12" s="99"/>
      <c r="C12" s="54" t="s">
        <v>75</v>
      </c>
      <c r="D12" s="60">
        <v>500</v>
      </c>
      <c r="E12" s="52">
        <v>1</v>
      </c>
      <c r="F12" s="52">
        <v>1</v>
      </c>
      <c r="G12" s="52">
        <f t="shared" si="0"/>
        <v>500</v>
      </c>
      <c r="H12" s="37"/>
      <c r="I12" s="68"/>
      <c r="J12" s="68"/>
      <c r="K12" s="78"/>
    </row>
    <row r="13" spans="1:11" s="3" customFormat="1" ht="21.75" customHeight="1">
      <c r="A13" s="110" t="s">
        <v>56</v>
      </c>
      <c r="B13" s="45" t="s">
        <v>73</v>
      </c>
      <c r="C13" s="54" t="s">
        <v>74</v>
      </c>
      <c r="D13" s="60">
        <v>250</v>
      </c>
      <c r="E13" s="52">
        <v>1</v>
      </c>
      <c r="F13" s="52">
        <v>35</v>
      </c>
      <c r="G13" s="52">
        <f t="shared" si="0"/>
        <v>8750</v>
      </c>
      <c r="H13" s="37"/>
      <c r="I13" s="68"/>
      <c r="J13" s="68"/>
      <c r="K13" s="68">
        <f>G13</f>
        <v>8750</v>
      </c>
    </row>
    <row r="14" spans="1:11" s="3" customFormat="1" ht="21.75" customHeight="1">
      <c r="A14" s="111"/>
      <c r="B14" s="84" t="s">
        <v>111</v>
      </c>
      <c r="C14" s="54" t="s">
        <v>72</v>
      </c>
      <c r="D14" s="60">
        <v>350</v>
      </c>
      <c r="E14" s="52">
        <v>1</v>
      </c>
      <c r="F14" s="52">
        <v>28</v>
      </c>
      <c r="G14" s="52">
        <f t="shared" si="0"/>
        <v>9800</v>
      </c>
      <c r="H14" s="37"/>
      <c r="I14" s="68">
        <v>1</v>
      </c>
      <c r="J14" s="68">
        <v>-1</v>
      </c>
      <c r="K14" s="70">
        <f>J14*I14*D14</f>
        <v>-350</v>
      </c>
    </row>
    <row r="15" spans="1:11" s="36" customFormat="1" ht="31.5" customHeight="1">
      <c r="A15" s="112"/>
      <c r="B15" s="45" t="s">
        <v>71</v>
      </c>
      <c r="C15" s="42" t="s">
        <v>70</v>
      </c>
      <c r="D15" s="60">
        <v>804.35</v>
      </c>
      <c r="E15" s="52">
        <v>1</v>
      </c>
      <c r="F15" s="52">
        <v>1</v>
      </c>
      <c r="G15" s="52">
        <f t="shared" si="0"/>
        <v>804.35</v>
      </c>
      <c r="H15" s="97" t="s">
        <v>110</v>
      </c>
      <c r="I15" s="68"/>
      <c r="J15" s="68"/>
      <c r="K15" s="80">
        <v>804.35</v>
      </c>
    </row>
    <row r="16" spans="1:11" s="36" customFormat="1" ht="28.5">
      <c r="A16" s="42" t="s">
        <v>69</v>
      </c>
      <c r="B16" s="45" t="s">
        <v>68</v>
      </c>
      <c r="C16" s="42" t="s">
        <v>67</v>
      </c>
      <c r="D16" s="60">
        <v>0</v>
      </c>
      <c r="E16" s="52">
        <v>2</v>
      </c>
      <c r="F16" s="52">
        <v>4</v>
      </c>
      <c r="G16" s="52">
        <f t="shared" si="0"/>
        <v>0</v>
      </c>
      <c r="H16" s="37"/>
      <c r="I16" s="68"/>
      <c r="J16" s="68"/>
      <c r="K16" s="68"/>
    </row>
    <row r="17" spans="1:11" s="3" customFormat="1" ht="15">
      <c r="A17" s="59" t="s">
        <v>66</v>
      </c>
      <c r="B17" s="58"/>
      <c r="C17" s="57"/>
      <c r="D17" s="57"/>
      <c r="E17" s="57"/>
      <c r="F17" s="57"/>
      <c r="G17" s="57"/>
      <c r="H17" s="47"/>
      <c r="I17" s="68"/>
      <c r="J17" s="68"/>
      <c r="K17" s="68"/>
    </row>
    <row r="18" spans="1:11" s="36" customFormat="1">
      <c r="A18" s="110" t="s">
        <v>65</v>
      </c>
      <c r="B18" s="103" t="s">
        <v>64</v>
      </c>
      <c r="C18" s="42" t="s">
        <v>63</v>
      </c>
      <c r="D18" s="43">
        <v>80000</v>
      </c>
      <c r="E18" s="43">
        <v>1</v>
      </c>
      <c r="F18" s="43">
        <v>1</v>
      </c>
      <c r="G18" s="43">
        <f t="shared" ref="G18:G27" si="2">D18*E18*F18</f>
        <v>80000</v>
      </c>
      <c r="H18" s="99" t="s">
        <v>62</v>
      </c>
      <c r="I18" s="68"/>
      <c r="J18" s="68"/>
      <c r="K18" s="68"/>
    </row>
    <row r="19" spans="1:11" s="36" customFormat="1">
      <c r="A19" s="111"/>
      <c r="B19" s="103"/>
      <c r="C19" s="42" t="s">
        <v>61</v>
      </c>
      <c r="D19" s="43">
        <v>40000</v>
      </c>
      <c r="E19" s="43">
        <v>1</v>
      </c>
      <c r="F19" s="43">
        <v>1</v>
      </c>
      <c r="G19" s="43">
        <f t="shared" si="2"/>
        <v>40000</v>
      </c>
      <c r="H19" s="99"/>
      <c r="I19" s="68"/>
      <c r="J19" s="68"/>
      <c r="K19" s="68"/>
    </row>
    <row r="20" spans="1:11" s="36" customFormat="1" ht="28.5">
      <c r="A20" s="111"/>
      <c r="B20" s="103"/>
      <c r="C20" s="42" t="s">
        <v>60</v>
      </c>
      <c r="D20" s="43">
        <v>5000</v>
      </c>
      <c r="E20" s="43">
        <v>1</v>
      </c>
      <c r="F20" s="43">
        <v>1</v>
      </c>
      <c r="G20" s="43">
        <f t="shared" si="2"/>
        <v>5000</v>
      </c>
      <c r="H20" s="99"/>
      <c r="I20" s="68"/>
      <c r="J20" s="68"/>
      <c r="K20" s="78"/>
    </row>
    <row r="21" spans="1:11" s="36" customFormat="1">
      <c r="A21" s="111"/>
      <c r="B21" s="45" t="s">
        <v>59</v>
      </c>
      <c r="C21" s="42" t="s">
        <v>57</v>
      </c>
      <c r="D21" s="43">
        <v>30000</v>
      </c>
      <c r="E21" s="43">
        <v>1</v>
      </c>
      <c r="F21" s="43">
        <v>1</v>
      </c>
      <c r="G21" s="43">
        <f t="shared" si="2"/>
        <v>30000</v>
      </c>
      <c r="H21" s="42"/>
      <c r="I21" s="68"/>
      <c r="J21" s="68"/>
      <c r="K21" s="68">
        <f>G21</f>
        <v>30000</v>
      </c>
    </row>
    <row r="22" spans="1:11" s="36" customFormat="1">
      <c r="A22" s="112"/>
      <c r="B22" s="45" t="s">
        <v>58</v>
      </c>
      <c r="C22" s="54" t="s">
        <v>57</v>
      </c>
      <c r="D22" s="52">
        <v>30000</v>
      </c>
      <c r="E22" s="52">
        <v>1</v>
      </c>
      <c r="F22" s="52">
        <v>1</v>
      </c>
      <c r="G22" s="43">
        <f t="shared" si="2"/>
        <v>30000</v>
      </c>
      <c r="H22" s="37"/>
      <c r="I22" s="68"/>
      <c r="J22" s="68"/>
      <c r="K22" s="68">
        <f>G22</f>
        <v>30000</v>
      </c>
    </row>
    <row r="23" spans="1:11" s="36" customFormat="1">
      <c r="A23" s="110" t="s">
        <v>56</v>
      </c>
      <c r="B23" s="110" t="s">
        <v>55</v>
      </c>
      <c r="C23" s="54" t="s">
        <v>54</v>
      </c>
      <c r="D23" s="52">
        <v>3150</v>
      </c>
      <c r="E23" s="52">
        <v>1</v>
      </c>
      <c r="F23" s="52">
        <v>4</v>
      </c>
      <c r="G23" s="43">
        <f t="shared" si="2"/>
        <v>12600</v>
      </c>
      <c r="H23" s="37" t="s">
        <v>53</v>
      </c>
      <c r="I23" s="68">
        <v>1</v>
      </c>
      <c r="J23" s="68">
        <v>1</v>
      </c>
      <c r="K23" s="68">
        <f>J23*I23*D23</f>
        <v>3150</v>
      </c>
    </row>
    <row r="24" spans="1:11" s="36" customFormat="1">
      <c r="A24" s="111"/>
      <c r="B24" s="111"/>
      <c r="C24" s="54" t="s">
        <v>52</v>
      </c>
      <c r="D24" s="52">
        <v>490</v>
      </c>
      <c r="E24" s="52">
        <v>1</v>
      </c>
      <c r="F24" s="52">
        <v>1</v>
      </c>
      <c r="G24" s="43">
        <f t="shared" si="2"/>
        <v>490</v>
      </c>
      <c r="H24" s="37"/>
      <c r="I24" s="68"/>
      <c r="J24" s="68"/>
      <c r="K24" s="68">
        <f>G24</f>
        <v>490</v>
      </c>
    </row>
    <row r="25" spans="1:11" s="36" customFormat="1" ht="28.5">
      <c r="A25" s="111"/>
      <c r="B25" s="112"/>
      <c r="C25" s="54" t="s">
        <v>51</v>
      </c>
      <c r="D25" s="52">
        <v>1380</v>
      </c>
      <c r="E25" s="52">
        <v>1</v>
      </c>
      <c r="F25" s="52">
        <v>1</v>
      </c>
      <c r="G25" s="43">
        <f t="shared" si="2"/>
        <v>1380</v>
      </c>
      <c r="H25" s="37" t="s">
        <v>50</v>
      </c>
      <c r="I25" s="68"/>
      <c r="J25" s="68"/>
      <c r="K25" s="68">
        <f>G25</f>
        <v>1380</v>
      </c>
    </row>
    <row r="26" spans="1:11" s="36" customFormat="1">
      <c r="A26" s="111"/>
      <c r="B26" s="45" t="s">
        <v>49</v>
      </c>
      <c r="C26" s="54" t="s">
        <v>49</v>
      </c>
      <c r="D26" s="52">
        <v>402.5</v>
      </c>
      <c r="E26" s="52">
        <v>1</v>
      </c>
      <c r="F26" s="52">
        <v>1</v>
      </c>
      <c r="G26" s="43">
        <f t="shared" si="2"/>
        <v>402.5</v>
      </c>
      <c r="H26" s="37" t="s">
        <v>48</v>
      </c>
      <c r="I26" s="68"/>
      <c r="J26" s="68"/>
      <c r="K26" s="68">
        <f>G26</f>
        <v>402.5</v>
      </c>
    </row>
    <row r="27" spans="1:11" s="36" customFormat="1">
      <c r="A27" s="111"/>
      <c r="B27" s="56" t="s">
        <v>47</v>
      </c>
      <c r="C27" s="54" t="s">
        <v>47</v>
      </c>
      <c r="D27" s="52">
        <v>892</v>
      </c>
      <c r="E27" s="52">
        <v>1</v>
      </c>
      <c r="F27" s="52">
        <v>1</v>
      </c>
      <c r="G27" s="43">
        <f t="shared" si="2"/>
        <v>892</v>
      </c>
      <c r="H27" s="37" t="s">
        <v>46</v>
      </c>
      <c r="I27" s="68"/>
      <c r="J27" s="68"/>
      <c r="K27" s="68">
        <f>G27</f>
        <v>892</v>
      </c>
    </row>
    <row r="28" spans="1:11" s="3" customFormat="1" ht="15">
      <c r="A28" s="51" t="s">
        <v>45</v>
      </c>
      <c r="B28" s="50"/>
      <c r="C28" s="49"/>
      <c r="D28" s="48"/>
      <c r="E28" s="48"/>
      <c r="F28" s="48"/>
      <c r="G28" s="48"/>
      <c r="H28" s="47"/>
      <c r="I28" s="68"/>
      <c r="J28" s="68"/>
      <c r="K28" s="68"/>
    </row>
    <row r="29" spans="1:11" s="3" customFormat="1">
      <c r="A29" s="102">
        <v>43004</v>
      </c>
      <c r="B29" s="45" t="s">
        <v>44</v>
      </c>
      <c r="C29" s="42" t="s">
        <v>38</v>
      </c>
      <c r="D29" s="52">
        <v>1950</v>
      </c>
      <c r="E29" s="52">
        <v>1</v>
      </c>
      <c r="F29" s="52">
        <v>1</v>
      </c>
      <c r="G29" s="52">
        <f t="shared" ref="G29:G35" si="3">D29*E29*F29</f>
        <v>1950</v>
      </c>
      <c r="H29" s="37" t="s">
        <v>43</v>
      </c>
      <c r="I29" s="68"/>
      <c r="J29" s="68"/>
      <c r="K29" s="78"/>
    </row>
    <row r="30" spans="1:11" s="3" customFormat="1">
      <c r="A30" s="102"/>
      <c r="B30" s="103" t="s">
        <v>42</v>
      </c>
      <c r="C30" s="42" t="s">
        <v>41</v>
      </c>
      <c r="D30" s="52">
        <v>1000</v>
      </c>
      <c r="E30" s="52">
        <v>1</v>
      </c>
      <c r="F30" s="52">
        <v>1</v>
      </c>
      <c r="G30" s="52">
        <f t="shared" si="3"/>
        <v>1000</v>
      </c>
      <c r="H30" s="37"/>
      <c r="I30" s="68"/>
      <c r="J30" s="68"/>
      <c r="K30" s="68"/>
    </row>
    <row r="31" spans="1:11" s="3" customFormat="1">
      <c r="A31" s="102"/>
      <c r="B31" s="103"/>
      <c r="C31" s="42" t="s">
        <v>41</v>
      </c>
      <c r="D31" s="52">
        <v>1000</v>
      </c>
      <c r="E31" s="52">
        <v>1</v>
      </c>
      <c r="F31" s="52">
        <v>1</v>
      </c>
      <c r="G31" s="52">
        <f t="shared" si="3"/>
        <v>1000</v>
      </c>
      <c r="H31" s="37"/>
      <c r="I31" s="68"/>
      <c r="J31" s="68"/>
      <c r="K31" s="68"/>
    </row>
    <row r="32" spans="1:11" s="3" customFormat="1">
      <c r="A32" s="102"/>
      <c r="B32" s="103"/>
      <c r="C32" s="42" t="s">
        <v>40</v>
      </c>
      <c r="D32" s="52">
        <v>700</v>
      </c>
      <c r="E32" s="52">
        <v>1</v>
      </c>
      <c r="F32" s="52">
        <v>1</v>
      </c>
      <c r="G32" s="52">
        <f t="shared" si="3"/>
        <v>700</v>
      </c>
      <c r="H32" s="37"/>
      <c r="I32" s="68"/>
      <c r="J32" s="68"/>
      <c r="K32" s="68"/>
    </row>
    <row r="33" spans="1:11" s="3" customFormat="1" ht="18" customHeight="1">
      <c r="A33" s="102">
        <v>43005</v>
      </c>
      <c r="B33" s="45" t="s">
        <v>39</v>
      </c>
      <c r="C33" s="42" t="s">
        <v>38</v>
      </c>
      <c r="D33" s="52">
        <v>1100</v>
      </c>
      <c r="E33" s="52">
        <v>1</v>
      </c>
      <c r="F33" s="52">
        <v>1</v>
      </c>
      <c r="G33" s="52">
        <f t="shared" si="3"/>
        <v>1100</v>
      </c>
      <c r="H33" s="37" t="s">
        <v>37</v>
      </c>
      <c r="I33" s="68"/>
      <c r="J33" s="68"/>
      <c r="K33" s="68"/>
    </row>
    <row r="34" spans="1:11" s="3" customFormat="1">
      <c r="A34" s="102"/>
      <c r="B34" s="55" t="s">
        <v>36</v>
      </c>
      <c r="C34" s="42" t="s">
        <v>35</v>
      </c>
      <c r="D34" s="52">
        <v>1300</v>
      </c>
      <c r="E34" s="52">
        <v>1</v>
      </c>
      <c r="F34" s="52">
        <v>1</v>
      </c>
      <c r="G34" s="52">
        <f t="shared" si="3"/>
        <v>1300</v>
      </c>
      <c r="H34" s="37"/>
      <c r="I34" s="68"/>
      <c r="J34" s="68"/>
      <c r="K34" s="68"/>
    </row>
    <row r="35" spans="1:11" s="3" customFormat="1">
      <c r="A35" s="54">
        <v>43006</v>
      </c>
      <c r="B35" s="55" t="s">
        <v>34</v>
      </c>
      <c r="C35" s="42" t="s">
        <v>33</v>
      </c>
      <c r="D35" s="52">
        <v>1200</v>
      </c>
      <c r="E35" s="52">
        <v>1</v>
      </c>
      <c r="F35" s="52">
        <v>1</v>
      </c>
      <c r="G35" s="52">
        <f t="shared" si="3"/>
        <v>1200</v>
      </c>
      <c r="H35" s="37"/>
      <c r="I35" s="68"/>
      <c r="J35" s="68"/>
      <c r="K35" s="68"/>
    </row>
    <row r="36" spans="1:11" s="36" customFormat="1" ht="15">
      <c r="A36" s="51" t="s">
        <v>32</v>
      </c>
      <c r="B36" s="50"/>
      <c r="C36" s="49"/>
      <c r="D36" s="48"/>
      <c r="E36" s="48"/>
      <c r="F36" s="48"/>
      <c r="G36" s="48"/>
      <c r="H36" s="47"/>
      <c r="I36" s="68"/>
      <c r="J36" s="68"/>
      <c r="K36" s="68"/>
    </row>
    <row r="37" spans="1:11" s="27" customFormat="1">
      <c r="A37" s="54" t="s">
        <v>31</v>
      </c>
      <c r="B37" s="45"/>
      <c r="C37" s="42" t="s">
        <v>30</v>
      </c>
      <c r="D37" s="85">
        <v>200</v>
      </c>
      <c r="E37" s="85">
        <v>1</v>
      </c>
      <c r="F37" s="85">
        <v>8</v>
      </c>
      <c r="G37" s="86">
        <f>D37*E37*F37</f>
        <v>1600</v>
      </c>
      <c r="H37" s="87"/>
      <c r="I37" s="71"/>
      <c r="J37" s="72"/>
      <c r="K37" s="72"/>
    </row>
    <row r="38" spans="1:11" s="3" customFormat="1" ht="28.5">
      <c r="A38" s="53" t="s">
        <v>29</v>
      </c>
      <c r="B38" s="45"/>
      <c r="C38" s="42" t="s">
        <v>28</v>
      </c>
      <c r="D38" s="85">
        <v>4460</v>
      </c>
      <c r="E38" s="85">
        <v>1</v>
      </c>
      <c r="F38" s="85">
        <v>1</v>
      </c>
      <c r="G38" s="86">
        <f>D38*E38*F38</f>
        <v>4460</v>
      </c>
      <c r="H38" s="98" t="s">
        <v>103</v>
      </c>
      <c r="I38" s="68"/>
      <c r="J38" s="68"/>
      <c r="K38" s="83">
        <f>G38/12*4</f>
        <v>1486.6666666666667</v>
      </c>
    </row>
    <row r="39" spans="1:11" s="3" customFormat="1">
      <c r="A39" s="53" t="s">
        <v>27</v>
      </c>
      <c r="B39" s="45"/>
      <c r="C39" s="42" t="s">
        <v>27</v>
      </c>
      <c r="D39" s="85">
        <v>200</v>
      </c>
      <c r="E39" s="85">
        <v>1</v>
      </c>
      <c r="F39" s="85">
        <v>1</v>
      </c>
      <c r="G39" s="86">
        <f>D39*E39*F39</f>
        <v>200</v>
      </c>
      <c r="H39" s="87"/>
      <c r="I39" s="68"/>
      <c r="J39" s="68"/>
      <c r="K39" s="68">
        <f>G39</f>
        <v>200</v>
      </c>
    </row>
    <row r="40" spans="1:11" s="3" customFormat="1" ht="28.5">
      <c r="A40" s="42" t="s">
        <v>26</v>
      </c>
      <c r="B40" s="45"/>
      <c r="C40" s="42" t="s">
        <v>25</v>
      </c>
      <c r="D40" s="85">
        <v>600</v>
      </c>
      <c r="E40" s="85">
        <v>1</v>
      </c>
      <c r="F40" s="85">
        <v>4</v>
      </c>
      <c r="G40" s="86">
        <f>D40*E40*F40</f>
        <v>2400</v>
      </c>
      <c r="H40" s="97" t="s">
        <v>104</v>
      </c>
      <c r="I40" s="68"/>
      <c r="J40" s="68"/>
      <c r="K40" s="80">
        <f>G40/12*4</f>
        <v>800</v>
      </c>
    </row>
    <row r="41" spans="1:11" s="36" customFormat="1" ht="15">
      <c r="A41" s="51" t="s">
        <v>24</v>
      </c>
      <c r="B41" s="50"/>
      <c r="C41" s="49"/>
      <c r="D41" s="88"/>
      <c r="E41" s="88"/>
      <c r="F41" s="88"/>
      <c r="G41" s="88"/>
      <c r="H41" s="89"/>
      <c r="I41" s="68"/>
      <c r="J41" s="68"/>
      <c r="K41" s="78"/>
    </row>
    <row r="42" spans="1:11" s="36" customFormat="1">
      <c r="A42" s="46" t="s">
        <v>23</v>
      </c>
      <c r="B42" s="45"/>
      <c r="C42" s="44" t="s">
        <v>22</v>
      </c>
      <c r="D42" s="90">
        <v>120</v>
      </c>
      <c r="E42" s="90">
        <v>1</v>
      </c>
      <c r="F42" s="90">
        <v>6</v>
      </c>
      <c r="G42" s="90">
        <f t="shared" ref="G42:G51" si="4">D42*E42*F42</f>
        <v>720</v>
      </c>
      <c r="H42" s="91"/>
      <c r="I42" s="68">
        <v>1</v>
      </c>
      <c r="J42" s="68">
        <v>3</v>
      </c>
      <c r="K42" s="68">
        <f>I42*J42*D42</f>
        <v>360</v>
      </c>
    </row>
    <row r="43" spans="1:11" s="36" customFormat="1">
      <c r="A43" s="41" t="s">
        <v>21</v>
      </c>
      <c r="B43" s="40"/>
      <c r="C43" s="39" t="s">
        <v>20</v>
      </c>
      <c r="D43" s="92">
        <v>28</v>
      </c>
      <c r="E43" s="92">
        <v>1</v>
      </c>
      <c r="F43" s="92">
        <v>24</v>
      </c>
      <c r="G43" s="92">
        <f>D43*E43*F43</f>
        <v>672</v>
      </c>
      <c r="H43" s="93" t="s">
        <v>105</v>
      </c>
      <c r="I43" s="68"/>
      <c r="J43" s="68"/>
      <c r="K43" s="68">
        <f>G43</f>
        <v>672</v>
      </c>
    </row>
    <row r="44" spans="1:11" s="36" customFormat="1">
      <c r="A44" s="41" t="s">
        <v>19</v>
      </c>
      <c r="B44" s="40"/>
      <c r="C44" s="39" t="s">
        <v>18</v>
      </c>
      <c r="D44" s="92">
        <v>20</v>
      </c>
      <c r="E44" s="92">
        <v>1</v>
      </c>
      <c r="F44" s="92">
        <v>27</v>
      </c>
      <c r="G44" s="92">
        <f t="shared" si="4"/>
        <v>540</v>
      </c>
      <c r="H44" s="93" t="s">
        <v>105</v>
      </c>
      <c r="I44" s="68"/>
      <c r="J44" s="68"/>
      <c r="K44" s="68">
        <f>G44</f>
        <v>540</v>
      </c>
    </row>
    <row r="45" spans="1:11" s="36" customFormat="1" ht="15">
      <c r="A45" s="37" t="s">
        <v>17</v>
      </c>
      <c r="B45" s="38"/>
      <c r="C45" s="30"/>
      <c r="D45" s="92">
        <v>2180</v>
      </c>
      <c r="E45" s="92">
        <v>1</v>
      </c>
      <c r="F45" s="92">
        <v>1</v>
      </c>
      <c r="G45" s="92">
        <f t="shared" si="4"/>
        <v>2180</v>
      </c>
      <c r="H45" s="93" t="s">
        <v>106</v>
      </c>
      <c r="I45" s="68"/>
      <c r="J45" s="68"/>
      <c r="K45" s="68">
        <f>G45</f>
        <v>2180</v>
      </c>
    </row>
    <row r="46" spans="1:11" s="36" customFormat="1" ht="15">
      <c r="A46" s="37" t="s">
        <v>16</v>
      </c>
      <c r="B46" s="38"/>
      <c r="C46" s="30" t="s">
        <v>15</v>
      </c>
      <c r="D46" s="92">
        <v>400</v>
      </c>
      <c r="E46" s="92">
        <v>1</v>
      </c>
      <c r="F46" s="92">
        <v>2</v>
      </c>
      <c r="G46" s="92">
        <f t="shared" si="4"/>
        <v>800</v>
      </c>
      <c r="H46" s="93"/>
      <c r="I46" s="68"/>
      <c r="J46" s="68"/>
      <c r="K46" s="68"/>
    </row>
    <row r="47" spans="1:11" s="32" customFormat="1">
      <c r="A47" s="35" t="s">
        <v>14</v>
      </c>
      <c r="B47" s="34"/>
      <c r="C47" s="33"/>
      <c r="D47" s="94">
        <v>63600</v>
      </c>
      <c r="E47" s="94">
        <v>1</v>
      </c>
      <c r="F47" s="94">
        <v>1</v>
      </c>
      <c r="G47" s="94">
        <f t="shared" si="4"/>
        <v>63600</v>
      </c>
      <c r="H47" s="93"/>
      <c r="I47" s="73"/>
      <c r="J47" s="74"/>
      <c r="K47" s="74">
        <f>G47-10000</f>
        <v>53600</v>
      </c>
    </row>
    <row r="48" spans="1:11" s="27" customFormat="1">
      <c r="A48" s="30" t="s">
        <v>12</v>
      </c>
      <c r="B48" s="31"/>
      <c r="C48" s="30" t="s">
        <v>13</v>
      </c>
      <c r="D48" s="95">
        <v>3133.33</v>
      </c>
      <c r="E48" s="95">
        <v>1</v>
      </c>
      <c r="F48" s="95">
        <v>1</v>
      </c>
      <c r="G48" s="92">
        <f t="shared" si="4"/>
        <v>3133.33</v>
      </c>
      <c r="H48" s="96" t="s">
        <v>107</v>
      </c>
      <c r="I48" s="71"/>
      <c r="J48" s="72"/>
      <c r="K48" s="72">
        <f>G48+G49-12000</f>
        <v>13306.919999999998</v>
      </c>
    </row>
    <row r="49" spans="1:11" s="27" customFormat="1">
      <c r="A49" s="30" t="s">
        <v>12</v>
      </c>
      <c r="B49" s="31"/>
      <c r="C49" s="30"/>
      <c r="D49" s="95">
        <v>22173.59</v>
      </c>
      <c r="E49" s="95">
        <v>1</v>
      </c>
      <c r="F49" s="95">
        <v>1</v>
      </c>
      <c r="G49" s="92">
        <f t="shared" si="4"/>
        <v>22173.59</v>
      </c>
      <c r="H49" s="96" t="s">
        <v>108</v>
      </c>
      <c r="I49" s="71"/>
      <c r="J49" s="72"/>
      <c r="K49" s="72"/>
    </row>
    <row r="50" spans="1:11" s="27" customFormat="1" ht="28.5">
      <c r="A50" s="30" t="s">
        <v>11</v>
      </c>
      <c r="B50" s="29"/>
      <c r="C50" s="28"/>
      <c r="D50" s="94">
        <v>7615.9</v>
      </c>
      <c r="E50" s="94">
        <v>1</v>
      </c>
      <c r="F50" s="94">
        <v>1</v>
      </c>
      <c r="G50" s="94">
        <f t="shared" si="4"/>
        <v>7615.9</v>
      </c>
      <c r="H50" s="96" t="s">
        <v>109</v>
      </c>
      <c r="I50" s="71"/>
      <c r="J50" s="72"/>
      <c r="K50" s="72">
        <f>G50-6500</f>
        <v>1115.8999999999996</v>
      </c>
    </row>
    <row r="51" spans="1:11" s="27" customFormat="1" ht="21.75" customHeight="1">
      <c r="A51" s="30" t="s">
        <v>10</v>
      </c>
      <c r="B51" s="29"/>
      <c r="C51" s="28"/>
      <c r="D51" s="94">
        <v>3591.4</v>
      </c>
      <c r="E51" s="94">
        <v>1</v>
      </c>
      <c r="F51" s="94">
        <v>1</v>
      </c>
      <c r="G51" s="94">
        <f t="shared" si="4"/>
        <v>3591.4</v>
      </c>
      <c r="H51" s="96" t="s">
        <v>9</v>
      </c>
      <c r="I51" s="71"/>
      <c r="J51" s="72"/>
      <c r="K51" s="72">
        <f>G51</f>
        <v>3591.4</v>
      </c>
    </row>
    <row r="52" spans="1:11" s="24" customFormat="1">
      <c r="A52" s="26" t="s">
        <v>8</v>
      </c>
      <c r="B52" s="26"/>
      <c r="C52" s="26"/>
      <c r="D52" s="26"/>
      <c r="E52" s="26"/>
      <c r="F52" s="26"/>
      <c r="G52" s="26"/>
      <c r="H52" s="25"/>
      <c r="I52" s="75"/>
      <c r="J52" s="75"/>
      <c r="K52" s="75"/>
    </row>
    <row r="53" spans="1:11" s="7" customFormat="1" ht="14.25" customHeight="1">
      <c r="A53" s="104" t="s">
        <v>7</v>
      </c>
      <c r="B53" s="22" t="s">
        <v>6</v>
      </c>
      <c r="C53" s="21"/>
      <c r="D53" s="17">
        <v>750</v>
      </c>
      <c r="E53" s="17">
        <v>1</v>
      </c>
      <c r="F53" s="20">
        <v>2</v>
      </c>
      <c r="G53" s="15">
        <f>E53*F53*D53</f>
        <v>1500</v>
      </c>
      <c r="H53" s="23"/>
      <c r="I53" s="76"/>
      <c r="J53" s="76"/>
      <c r="K53" s="79"/>
    </row>
    <row r="54" spans="1:11" s="7" customFormat="1">
      <c r="A54" s="105"/>
      <c r="B54" s="22" t="s">
        <v>5</v>
      </c>
      <c r="C54" s="21" t="s">
        <v>4</v>
      </c>
      <c r="D54" s="17">
        <v>700</v>
      </c>
      <c r="E54" s="17">
        <v>1</v>
      </c>
      <c r="F54" s="20">
        <v>3</v>
      </c>
      <c r="G54" s="15">
        <f>E54*F54*D54</f>
        <v>2100</v>
      </c>
      <c r="H54" s="11"/>
      <c r="I54" s="76"/>
      <c r="J54" s="76"/>
      <c r="K54" s="76"/>
    </row>
    <row r="55" spans="1:11" s="7" customFormat="1">
      <c r="A55" s="105"/>
      <c r="B55" s="19" t="s">
        <v>3</v>
      </c>
      <c r="C55" s="18" t="s">
        <v>2</v>
      </c>
      <c r="D55" s="17">
        <v>100</v>
      </c>
      <c r="E55" s="17">
        <v>3</v>
      </c>
      <c r="F55" s="16">
        <v>2</v>
      </c>
      <c r="G55" s="15">
        <f>E55*F55*D55</f>
        <v>600</v>
      </c>
      <c r="H55" s="14"/>
      <c r="I55" s="76"/>
      <c r="J55" s="76"/>
      <c r="K55" s="76"/>
    </row>
    <row r="56" spans="1:11" s="7" customFormat="1" ht="16.5">
      <c r="A56" s="106" t="s">
        <v>113</v>
      </c>
      <c r="B56" s="107"/>
      <c r="C56" s="107"/>
      <c r="D56" s="107"/>
      <c r="E56" s="107"/>
      <c r="F56" s="107"/>
      <c r="G56" s="13">
        <f>SUM(G9:G55)</f>
        <v>391035.07000000007</v>
      </c>
      <c r="H56" s="11"/>
      <c r="I56" s="76"/>
      <c r="J56" s="76"/>
      <c r="K56" s="77">
        <f>SUM(K9:K55)</f>
        <v>168131.73666666663</v>
      </c>
    </row>
    <row r="57" spans="1:11" s="7" customFormat="1">
      <c r="A57" s="108" t="s">
        <v>1</v>
      </c>
      <c r="B57" s="109"/>
      <c r="C57" s="109"/>
      <c r="D57" s="109"/>
      <c r="E57" s="109"/>
      <c r="F57" s="109"/>
      <c r="G57" s="12">
        <f>G56*0.1</f>
        <v>39103.507000000005</v>
      </c>
      <c r="H57" s="11"/>
      <c r="I57" s="76"/>
      <c r="J57" s="76"/>
      <c r="K57" s="81">
        <f>K56*0.1</f>
        <v>16813.173666666666</v>
      </c>
    </row>
    <row r="58" spans="1:11" s="7" customFormat="1" ht="15">
      <c r="A58" s="100" t="s">
        <v>0</v>
      </c>
      <c r="B58" s="101"/>
      <c r="C58" s="101"/>
      <c r="D58" s="101"/>
      <c r="E58" s="101"/>
      <c r="F58" s="101"/>
      <c r="G58" s="9">
        <f>SUM(G56:G57)</f>
        <v>430138.57700000005</v>
      </c>
      <c r="H58" s="10"/>
      <c r="I58" s="76"/>
      <c r="J58" s="76"/>
      <c r="K58" s="82">
        <f>K56+K57</f>
        <v>184944.9103333333</v>
      </c>
    </row>
    <row r="59" spans="1:11" s="7" customFormat="1" ht="15">
      <c r="A59" s="100" t="s">
        <v>102</v>
      </c>
      <c r="B59" s="101"/>
      <c r="C59" s="101"/>
      <c r="D59" s="101"/>
      <c r="E59" s="101"/>
      <c r="F59" s="101"/>
      <c r="G59" s="9">
        <v>244134</v>
      </c>
      <c r="H59" s="8"/>
      <c r="I59" s="76"/>
      <c r="J59" s="76"/>
      <c r="K59" s="76"/>
    </row>
    <row r="60" spans="1:11">
      <c r="A60" s="116"/>
      <c r="B60" s="117"/>
      <c r="C60" s="118" t="s">
        <v>112</v>
      </c>
      <c r="D60" s="119"/>
      <c r="E60" s="119"/>
      <c r="F60" s="119"/>
      <c r="G60" s="120">
        <f>G58-G59</f>
        <v>186004.57700000005</v>
      </c>
      <c r="H60" s="121"/>
    </row>
  </sheetData>
  <mergeCells count="20">
    <mergeCell ref="A13:A15"/>
    <mergeCell ref="A18:A22"/>
    <mergeCell ref="A12:B12"/>
    <mergeCell ref="A1:C1"/>
    <mergeCell ref="B2:E2"/>
    <mergeCell ref="A7:B7"/>
    <mergeCell ref="A9:A10"/>
    <mergeCell ref="A11:B11"/>
    <mergeCell ref="B18:B20"/>
    <mergeCell ref="H18:H20"/>
    <mergeCell ref="A58:F58"/>
    <mergeCell ref="A59:F59"/>
    <mergeCell ref="A29:A32"/>
    <mergeCell ref="B30:B32"/>
    <mergeCell ref="A33:A34"/>
    <mergeCell ref="A53:A55"/>
    <mergeCell ref="A56:F56"/>
    <mergeCell ref="A57:F57"/>
    <mergeCell ref="A23:A27"/>
    <mergeCell ref="B23:B25"/>
  </mergeCells>
  <phoneticPr fontId="3" type="noConversion"/>
  <pageMargins left="0.59055118110236227" right="0.19685039370078741" top="0.39370078740157483" bottom="0.51181102362204722" header="0.31496062992125984" footer="0.51181102362204722"/>
  <pageSetup paperSize="9" scale="81" firstPageNumber="429496319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客户版结算</vt:lpstr>
      <vt:lpstr>客户版结算!Print_Area</vt:lpstr>
      <vt:lpstr>客户版结算!Print_Titles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2017-12-11T06:51:37Z</cp:lastPrinted>
  <dcterms:created xsi:type="dcterms:W3CDTF">2017-11-22T08:16:41Z</dcterms:created>
  <dcterms:modified xsi:type="dcterms:W3CDTF">2017-12-26T09:01:31Z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