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600"/>
  </bookViews>
  <sheets>
    <sheet name="总览" sheetId="11" r:id="rId1"/>
    <sheet name="杭州" sheetId="1" r:id="rId2"/>
    <sheet name="武汉" sheetId="2" r:id="rId3"/>
    <sheet name="广州-" sheetId="3" r:id="rId4"/>
    <sheet name="上海-" sheetId="4" r:id="rId5"/>
    <sheet name="南京-" sheetId="5" r:id="rId6"/>
    <sheet name="大连" sheetId="6" r:id="rId7"/>
    <sheet name="北京" sheetId="7" r:id="rId8"/>
    <sheet name="成都" sheetId="8" r:id="rId9"/>
    <sheet name="烟台" sheetId="9" r:id="rId10"/>
    <sheet name="郑州-" sheetId="10" r:id="rId11"/>
  </sheets>
  <calcPr calcId="125725"/>
</workbook>
</file>

<file path=xl/calcChain.xml><?xml version="1.0" encoding="utf-8"?>
<calcChain xmlns="http://schemas.openxmlformats.org/spreadsheetml/2006/main">
  <c r="G28" i="4"/>
  <c r="J21" i="9"/>
  <c r="J25" i="7"/>
  <c r="J45" i="6"/>
  <c r="J44"/>
  <c r="J23"/>
  <c r="J18" i="7" l="1"/>
  <c r="J17"/>
  <c r="J17" i="6"/>
  <c r="J19" i="5"/>
  <c r="J17" i="4"/>
  <c r="J21" i="3"/>
  <c r="J48" i="6"/>
  <c r="J28" i="9"/>
  <c r="J39" i="2"/>
  <c r="J48"/>
  <c r="J48" i="8"/>
  <c r="J43" i="10"/>
  <c r="J42"/>
  <c r="J36"/>
  <c r="J33"/>
  <c r="J32"/>
  <c r="J26"/>
  <c r="J27"/>
  <c r="J28"/>
  <c r="J29"/>
  <c r="J25"/>
  <c r="J24"/>
  <c r="J22"/>
  <c r="J20"/>
  <c r="J16"/>
  <c r="J14"/>
  <c r="J13"/>
  <c r="J12"/>
  <c r="J9"/>
  <c r="J46" i="8"/>
  <c r="J45"/>
  <c r="J43"/>
  <c r="J42"/>
  <c r="J38"/>
  <c r="J37"/>
  <c r="J36"/>
  <c r="J34"/>
  <c r="J33"/>
  <c r="J31"/>
  <c r="J20"/>
  <c r="J22"/>
  <c r="J15"/>
  <c r="J14"/>
  <c r="J13"/>
  <c r="J12"/>
  <c r="J9"/>
  <c r="J38" i="6"/>
  <c r="J36" i="7"/>
  <c r="J32" i="9"/>
  <c r="J19"/>
  <c r="J20"/>
  <c r="J18"/>
  <c r="J37"/>
  <c r="J15"/>
  <c r="J14"/>
  <c r="J13"/>
  <c r="J12"/>
  <c r="J9"/>
  <c r="J44" i="7"/>
  <c r="J42"/>
  <c r="J41"/>
  <c r="J37"/>
  <c r="J35"/>
  <c r="J34"/>
  <c r="J31"/>
  <c r="J32"/>
  <c r="J27"/>
  <c r="J28"/>
  <c r="J29"/>
  <c r="J26"/>
  <c r="J23"/>
  <c r="J22"/>
  <c r="J20"/>
  <c r="J13"/>
  <c r="J14"/>
  <c r="J9"/>
  <c r="J47" s="1"/>
  <c r="J46" i="6"/>
  <c r="J43"/>
  <c r="J42"/>
  <c r="J37"/>
  <c r="J36"/>
  <c r="J32"/>
  <c r="J29"/>
  <c r="J25"/>
  <c r="J26"/>
  <c r="J27"/>
  <c r="J24"/>
  <c r="J20"/>
  <c r="J21"/>
  <c r="J14"/>
  <c r="J13"/>
  <c r="J12"/>
  <c r="J35"/>
  <c r="J9"/>
  <c r="J44" i="2"/>
  <c r="J38" i="5"/>
  <c r="J39"/>
  <c r="J37"/>
  <c r="J36"/>
  <c r="J33"/>
  <c r="J25"/>
  <c r="J24"/>
  <c r="J23"/>
  <c r="J21"/>
  <c r="J15"/>
  <c r="J16"/>
  <c r="J14"/>
  <c r="J13"/>
  <c r="I13"/>
  <c r="J10"/>
  <c r="J36" i="4"/>
  <c r="J35"/>
  <c r="J31"/>
  <c r="J27"/>
  <c r="J20"/>
  <c r="J19"/>
  <c r="J15"/>
  <c r="J14"/>
  <c r="J10"/>
  <c r="J15" i="3"/>
  <c r="J50"/>
  <c r="J45"/>
  <c r="J44"/>
  <c r="J43"/>
  <c r="J39"/>
  <c r="J40"/>
  <c r="J41"/>
  <c r="J38"/>
  <c r="J25"/>
  <c r="J23"/>
  <c r="J18"/>
  <c r="J17"/>
  <c r="J10"/>
  <c r="J45" i="2"/>
  <c r="J37"/>
  <c r="J36"/>
  <c r="J38"/>
  <c r="J35"/>
  <c r="J32"/>
  <c r="J29"/>
  <c r="J21"/>
  <c r="J20"/>
  <c r="J16"/>
  <c r="J15"/>
  <c r="J14"/>
  <c r="J12"/>
  <c r="J10"/>
  <c r="G9"/>
  <c r="G39"/>
  <c r="G48"/>
  <c r="G49"/>
  <c r="G50"/>
  <c r="B7" i="11"/>
  <c r="G9" i="4"/>
  <c r="G28" i="9"/>
  <c r="G37"/>
  <c r="G38"/>
  <c r="G39"/>
  <c r="B14" i="11"/>
  <c r="G50" i="1"/>
  <c r="J33" i="6"/>
  <c r="J31"/>
  <c r="G32"/>
  <c r="G22" i="10"/>
  <c r="G47"/>
  <c r="G9"/>
  <c r="G10"/>
  <c r="G11"/>
  <c r="G12"/>
  <c r="G13"/>
  <c r="G14"/>
  <c r="G15"/>
  <c r="G48" s="1"/>
  <c r="G49" s="1"/>
  <c r="G50" s="1"/>
  <c r="B15" i="11" s="1"/>
  <c r="G16" i="10"/>
  <c r="G17"/>
  <c r="G18"/>
  <c r="G20"/>
  <c r="G21"/>
  <c r="G24"/>
  <c r="G25"/>
  <c r="G26"/>
  <c r="G27"/>
  <c r="G28"/>
  <c r="G29"/>
  <c r="G30"/>
  <c r="G32"/>
  <c r="G33"/>
  <c r="G35"/>
  <c r="G36"/>
  <c r="G37"/>
  <c r="G38"/>
  <c r="J38" s="1"/>
  <c r="J48" s="1"/>
  <c r="G40"/>
  <c r="G42"/>
  <c r="G43"/>
  <c r="G44"/>
  <c r="G45"/>
  <c r="G46"/>
  <c r="G36" i="9"/>
  <c r="G9"/>
  <c r="G10"/>
  <c r="G11"/>
  <c r="G12"/>
  <c r="G13"/>
  <c r="G14"/>
  <c r="G15"/>
  <c r="G16"/>
  <c r="G18"/>
  <c r="G19"/>
  <c r="G20"/>
  <c r="G21"/>
  <c r="G23"/>
  <c r="G25"/>
  <c r="G26"/>
  <c r="G27"/>
  <c r="G30"/>
  <c r="G32"/>
  <c r="G33"/>
  <c r="G34"/>
  <c r="G35"/>
  <c r="G35" i="7"/>
  <c r="G9"/>
  <c r="G10"/>
  <c r="G11"/>
  <c r="G12"/>
  <c r="G13"/>
  <c r="G14"/>
  <c r="G15"/>
  <c r="G16"/>
  <c r="G17"/>
  <c r="G18"/>
  <c r="G20"/>
  <c r="G21"/>
  <c r="G22"/>
  <c r="G23"/>
  <c r="G25"/>
  <c r="G26"/>
  <c r="G27"/>
  <c r="G28"/>
  <c r="G29"/>
  <c r="G31"/>
  <c r="G32"/>
  <c r="G34"/>
  <c r="G36"/>
  <c r="G37"/>
  <c r="G39"/>
  <c r="G41"/>
  <c r="G42"/>
  <c r="G43"/>
  <c r="G44"/>
  <c r="G45"/>
  <c r="G46"/>
  <c r="G47"/>
  <c r="G48"/>
  <c r="G49"/>
  <c r="B12" i="11"/>
  <c r="G36" i="6"/>
  <c r="G9"/>
  <c r="G10"/>
  <c r="G11"/>
  <c r="G12"/>
  <c r="G13"/>
  <c r="G14"/>
  <c r="G15"/>
  <c r="G16"/>
  <c r="G17"/>
  <c r="G19"/>
  <c r="G20"/>
  <c r="G21"/>
  <c r="G23"/>
  <c r="G24"/>
  <c r="G25"/>
  <c r="G26"/>
  <c r="G27"/>
  <c r="G29"/>
  <c r="G30"/>
  <c r="G31"/>
  <c r="G33"/>
  <c r="G35"/>
  <c r="G37"/>
  <c r="G38"/>
  <c r="G40"/>
  <c r="G42"/>
  <c r="G43"/>
  <c r="G44"/>
  <c r="G45"/>
  <c r="G46"/>
  <c r="G47"/>
  <c r="G48"/>
  <c r="G49" s="1"/>
  <c r="G50" s="1"/>
  <c r="B13" i="11" s="1"/>
  <c r="G58" i="3"/>
  <c r="G9"/>
  <c r="G10"/>
  <c r="G11"/>
  <c r="G12"/>
  <c r="G13"/>
  <c r="G14"/>
  <c r="G15"/>
  <c r="G16"/>
  <c r="G17"/>
  <c r="G18"/>
  <c r="G19"/>
  <c r="G20"/>
  <c r="G21"/>
  <c r="G23"/>
  <c r="G25"/>
  <c r="G26"/>
  <c r="G27"/>
  <c r="G28"/>
  <c r="G30"/>
  <c r="G31"/>
  <c r="G32"/>
  <c r="G33"/>
  <c r="G34"/>
  <c r="G35"/>
  <c r="G36"/>
  <c r="G37"/>
  <c r="G38"/>
  <c r="G39"/>
  <c r="G40"/>
  <c r="G41"/>
  <c r="G43"/>
  <c r="G44"/>
  <c r="G45"/>
  <c r="G46"/>
  <c r="G48"/>
  <c r="G49"/>
  <c r="G50"/>
  <c r="G51"/>
  <c r="J51" s="1"/>
  <c r="J59" s="1"/>
  <c r="G52"/>
  <c r="G54"/>
  <c r="G56"/>
  <c r="G57"/>
  <c r="G44" i="4"/>
  <c r="G10"/>
  <c r="G11"/>
  <c r="G12"/>
  <c r="G13"/>
  <c r="G14"/>
  <c r="G15"/>
  <c r="G16"/>
  <c r="G17"/>
  <c r="G19"/>
  <c r="G20"/>
  <c r="G22"/>
  <c r="G23"/>
  <c r="G24"/>
  <c r="G25"/>
  <c r="G26"/>
  <c r="G27"/>
  <c r="G30"/>
  <c r="G31"/>
  <c r="G32"/>
  <c r="G34"/>
  <c r="G35"/>
  <c r="G36"/>
  <c r="G37"/>
  <c r="J37" s="1"/>
  <c r="J45" s="1"/>
  <c r="G38"/>
  <c r="G40"/>
  <c r="G42"/>
  <c r="G43"/>
  <c r="G47" i="5"/>
  <c r="G9"/>
  <c r="G10"/>
  <c r="G11"/>
  <c r="G12"/>
  <c r="G13"/>
  <c r="G14"/>
  <c r="G15"/>
  <c r="G16"/>
  <c r="G17"/>
  <c r="G48" s="1"/>
  <c r="G49" s="1"/>
  <c r="G50" s="1"/>
  <c r="B10" i="11" s="1"/>
  <c r="G18" i="5"/>
  <c r="G19"/>
  <c r="G21"/>
  <c r="G23"/>
  <c r="G24"/>
  <c r="G25"/>
  <c r="G27"/>
  <c r="G28"/>
  <c r="G29"/>
  <c r="G30"/>
  <c r="G32"/>
  <c r="G33"/>
  <c r="G34"/>
  <c r="G36"/>
  <c r="G37"/>
  <c r="G38"/>
  <c r="G39"/>
  <c r="G40"/>
  <c r="G41"/>
  <c r="J41" s="1"/>
  <c r="J48" s="1"/>
  <c r="G43"/>
  <c r="G45"/>
  <c r="G46"/>
  <c r="G10" i="2"/>
  <c r="G11"/>
  <c r="G12"/>
  <c r="G13"/>
  <c r="G14"/>
  <c r="G15"/>
  <c r="G16"/>
  <c r="G17"/>
  <c r="G18"/>
  <c r="G20"/>
  <c r="G21"/>
  <c r="G23"/>
  <c r="G24"/>
  <c r="G25"/>
  <c r="G26"/>
  <c r="G27"/>
  <c r="G28"/>
  <c r="G29"/>
  <c r="G31"/>
  <c r="G32"/>
  <c r="G33"/>
  <c r="G35"/>
  <c r="G36"/>
  <c r="G37"/>
  <c r="G38"/>
  <c r="G40"/>
  <c r="G42"/>
  <c r="G44"/>
  <c r="G45"/>
  <c r="G46"/>
  <c r="G47"/>
  <c r="G11" i="1"/>
  <c r="G12"/>
  <c r="G13"/>
  <c r="G14"/>
  <c r="G15"/>
  <c r="G16"/>
  <c r="G17"/>
  <c r="G18"/>
  <c r="G19"/>
  <c r="G20"/>
  <c r="G21"/>
  <c r="G22"/>
  <c r="G23"/>
  <c r="G24"/>
  <c r="G25"/>
  <c r="G27"/>
  <c r="G28"/>
  <c r="G29"/>
  <c r="G31"/>
  <c r="G32"/>
  <c r="G33"/>
  <c r="G34"/>
  <c r="G35"/>
  <c r="G36"/>
  <c r="G37"/>
  <c r="G38"/>
  <c r="G39"/>
  <c r="G40"/>
  <c r="G42"/>
  <c r="G43"/>
  <c r="G44"/>
  <c r="G45"/>
  <c r="G46"/>
  <c r="G48"/>
  <c r="G49"/>
  <c r="G53"/>
  <c r="G55"/>
  <c r="G9" i="8"/>
  <c r="G10"/>
  <c r="G11"/>
  <c r="G12"/>
  <c r="G13"/>
  <c r="G14"/>
  <c r="G15"/>
  <c r="G16"/>
  <c r="G48" s="1"/>
  <c r="G17"/>
  <c r="G18"/>
  <c r="G20"/>
  <c r="G21"/>
  <c r="G22"/>
  <c r="G24"/>
  <c r="G25"/>
  <c r="G26"/>
  <c r="G27"/>
  <c r="G28"/>
  <c r="G29"/>
  <c r="G30"/>
  <c r="G31"/>
  <c r="G33"/>
  <c r="G34"/>
  <c r="G36"/>
  <c r="G37"/>
  <c r="G38"/>
  <c r="G40"/>
  <c r="G42"/>
  <c r="G43"/>
  <c r="G44"/>
  <c r="G45"/>
  <c r="G46"/>
  <c r="G47"/>
  <c r="G50" l="1"/>
  <c r="B16" i="11" s="1"/>
  <c r="G49" i="8"/>
  <c r="G59" i="3"/>
  <c r="G60" s="1"/>
  <c r="G61" s="1"/>
  <c r="B8" i="11" s="1"/>
  <c r="G45" i="4"/>
  <c r="G46" s="1"/>
  <c r="G58" i="1"/>
  <c r="G59" s="1"/>
  <c r="G60" s="1"/>
  <c r="B9" i="11" s="1"/>
  <c r="G47" i="4" l="1"/>
  <c r="B6" i="11" s="1"/>
  <c r="B17" s="1"/>
  <c r="B19" s="1"/>
</calcChain>
</file>

<file path=xl/sharedStrings.xml><?xml version="1.0" encoding="utf-8"?>
<sst xmlns="http://schemas.openxmlformats.org/spreadsheetml/2006/main" count="990" uniqueCount="475">
  <si>
    <t xml:space="preserve">Event:                 </t>
  </si>
  <si>
    <t xml:space="preserve">别克全新一代1.3T/1.0T Ecotec双喷射涡轮增压发动机区域试驾—杭州
</t>
  </si>
  <si>
    <t xml:space="preserve">Date:                  </t>
  </si>
  <si>
    <t>2017年11月23-24日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</si>
  <si>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</si>
  <si>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</si>
  <si>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</si>
  <si>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</si>
  <si>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</si>
  <si>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</si>
  <si>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</si>
  <si>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</si>
  <si>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</si>
  <si>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</si>
  <si>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酒店相关：(杭州蝶来雅古泉山庄/西溪喜来登）</t>
  </si>
  <si>
    <t>客房要求：
1、电话：开通国内长途、关闭国际长途
2、网络：可宽带上网，WIFI、有线网络均免费
3、关闭MINI BAR、洗衣服务、签单权以及房间内可能有的收费项目（如收费电视等）
4、早餐：大床均含单，标间均含双早
5、环境：干净、舒适、相对安静（尤其针是媒体）。
6、客房数量：确定好数量后允许再上下浮动10％
7、免费欢迎水果
8、延时退房</t>
  </si>
  <si>
    <t>自付房费</t>
  </si>
  <si>
    <t>11月23日 大床房</t>
  </si>
  <si>
    <t>11月24日 大床房</t>
  </si>
  <si>
    <t>公付房费</t>
  </si>
  <si>
    <t>11月21日-24日 朗明工作人员住房 标间</t>
  </si>
  <si>
    <t>朗明：张鑫、陈月提前一天抵达做准备</t>
  </si>
  <si>
    <t>11月22日-24日 朗明工作人员住房 标间</t>
  </si>
  <si>
    <t>11月24日 延迟退房加收房费</t>
  </si>
  <si>
    <t>房间赔偿</t>
  </si>
  <si>
    <t>8212房间：周峰</t>
  </si>
  <si>
    <t>媒体day 1晚餐费用</t>
  </si>
  <si>
    <t>酒店自助晚餐/酒店周边自由晚餐</t>
  </si>
  <si>
    <t>媒体day 2晚餐费用</t>
  </si>
  <si>
    <t>酒店桌餐/自由晚餐</t>
  </si>
  <si>
    <t>上下浮动10位，保底数：15</t>
  </si>
  <si>
    <t>酒店内餐厅用餐费用</t>
  </si>
  <si>
    <t>送房间、零点</t>
  </si>
  <si>
    <t>媒体晚到点餐</t>
  </si>
  <si>
    <t>欢迎水果</t>
  </si>
  <si>
    <t>酒店会议室</t>
  </si>
  <si>
    <t>200平左右</t>
  </si>
  <si>
    <t>11月24日使用半天
11月23日22:00之后搭建，建议24日早上简单彩排</t>
  </si>
  <si>
    <t>11月24日 会议饮品-红茶、咖啡</t>
  </si>
  <si>
    <t>红茶180、咖啡380</t>
  </si>
  <si>
    <t>11月23日 浴鹄厅 17:00-19:00</t>
  </si>
  <si>
    <t>酒店大堂允许背板搭建，酒店提供签到桌、白桌布，白桌椅、鲜花</t>
  </si>
  <si>
    <t>2天，全天使用（含前一天晚上通宵搭建）</t>
  </si>
  <si>
    <t>停车场</t>
  </si>
  <si>
    <t>20台试驾车</t>
  </si>
  <si>
    <t>11月22-24日，全天地下车库连续车位
11月24日，全天地上停车场连续车位</t>
  </si>
  <si>
    <t>另工作人员停车位10个（任意即可）
本地媒体30个停车位</t>
  </si>
  <si>
    <t>午餐相关：</t>
  </si>
  <si>
    <t>活动当天午餐</t>
  </si>
  <si>
    <t>11/24 同乐生态山庄&amp;春夏秋冬餐厅
餐标2500/桌，8桌</t>
  </si>
  <si>
    <t>加菜+饮料</t>
  </si>
  <si>
    <t>换手停车场</t>
  </si>
  <si>
    <t>换手停车场-停车费</t>
  </si>
  <si>
    <t>大巴需求（根据媒体具体航班调整需求）</t>
  </si>
  <si>
    <t>摄影师跟拍车辆</t>
  </si>
  <si>
    <t>24日</t>
  </si>
  <si>
    <t>专车</t>
  </si>
  <si>
    <t>送机（酒店-机场）</t>
  </si>
  <si>
    <t>24日、25日</t>
  </si>
  <si>
    <t>专车4趟</t>
  </si>
  <si>
    <t>送站（三源色萧山试驾场-杭州东站）</t>
  </si>
  <si>
    <t>专车1趟</t>
  </si>
  <si>
    <t>接机(机场-酒店)</t>
  </si>
  <si>
    <t>23日</t>
  </si>
  <si>
    <t>考斯特</t>
  </si>
  <si>
    <t>GL8包全天</t>
  </si>
  <si>
    <t>21日、22日</t>
  </si>
  <si>
    <t>GL8</t>
  </si>
  <si>
    <t>GL8蝶来雅古泉山庄-三源色萧山试驾场</t>
  </si>
  <si>
    <t>中间用车听从用车人需求</t>
  </si>
  <si>
    <t>接站(杭州东站-酒店)</t>
  </si>
  <si>
    <t>接机/接站helper</t>
  </si>
  <si>
    <t>试驾车相关</t>
  </si>
  <si>
    <t>陪车信封</t>
  </si>
  <si>
    <t>50元/车/日  过路过桥</t>
  </si>
  <si>
    <t>现金，需在活动前3日转交朗明</t>
  </si>
  <si>
    <t>试驾场地使用费</t>
  </si>
  <si>
    <t>陪车饮用水</t>
  </si>
  <si>
    <t>依云矿泉水330ml/瓶</t>
  </si>
  <si>
    <t>手机租赁</t>
  </si>
  <si>
    <t>全新iPhone7，统一颜色，租赁2个月</t>
  </si>
  <si>
    <t>iphone手机数据线</t>
  </si>
  <si>
    <t>原装iphone数据线</t>
  </si>
  <si>
    <t>媒体相关</t>
  </si>
  <si>
    <t>媒体关怀包</t>
  </si>
  <si>
    <t>零食</t>
  </si>
  <si>
    <t>试驾场地茶歇</t>
  </si>
  <si>
    <t>优质外卖摆盘茶歇
蛋糕、饼干、水果、咖啡、果汁、茶等</t>
  </si>
  <si>
    <t>媒体高铁费报销</t>
  </si>
  <si>
    <t>宁波：142/人：7人
绍兴：50 /人：4人
温州：334/人：5人
福州、厦门、泉州-飞机（但福州火车3-4小时，有可能有媒体选择火车，所以预留5000）</t>
  </si>
  <si>
    <t>媒体打车费报销</t>
  </si>
  <si>
    <t>摄影师相关</t>
  </si>
  <si>
    <t>摄影师</t>
  </si>
  <si>
    <t>摄影劳务费（含住宿、餐费）
当天活动流程</t>
  </si>
  <si>
    <t>其他（请务必考虑如下明细的发票是否可以使用，是否需要增加税率）</t>
  </si>
  <si>
    <t>工作人员踩点费用</t>
  </si>
  <si>
    <t>固定：务必在中标后3天内归还朗明</t>
  </si>
  <si>
    <t>工作人员交通费及餐费报销</t>
  </si>
  <si>
    <t>固定，现金，需在活动前3日转交朗明</t>
  </si>
  <si>
    <t>旅行社工作人员</t>
  </si>
  <si>
    <r>
      <rPr>
        <sz val="11"/>
        <color indexed="8"/>
        <rFont val="Arial"/>
        <family val="2"/>
      </rP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</si>
  <si>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</si>
  <si>
    <t>总计（不含增值税6%）</t>
  </si>
  <si>
    <t>试驾保险</t>
    <phoneticPr fontId="10" type="noConversion"/>
  </si>
  <si>
    <t xml:space="preserve">别克全新一代1.3T/1.0T Ecotec双喷射涡轮增压发动机区域试驾—武汉
</t>
    <phoneticPr fontId="12" type="noConversion"/>
  </si>
  <si>
    <t>酒店相关：武汉光谷希尔顿酒店</t>
  </si>
  <si>
    <t>11月28日-30日 大床房</t>
  </si>
  <si>
    <t>11月28日-30日 朗明工作人员住房 标间</t>
  </si>
  <si>
    <t>11月29日-30日 大床房</t>
  </si>
  <si>
    <t>行前会会议室</t>
  </si>
  <si>
    <t>首尔厅 课桌+剧院</t>
  </si>
  <si>
    <t>11月29日、30日，全天地下车库连续车位
11月29日、30日，全天地上停车场连续车位</t>
  </si>
  <si>
    <t>工厂午餐</t>
  </si>
  <si>
    <t>餐盒</t>
  </si>
  <si>
    <t>单独购买餐盒</t>
  </si>
  <si>
    <t>160个，含运费</t>
  </si>
  <si>
    <t>GL8接机+踩点</t>
  </si>
  <si>
    <t>28日</t>
  </si>
  <si>
    <t>接机+踩点</t>
  </si>
  <si>
    <t>29日</t>
  </si>
  <si>
    <t>陈月工作车</t>
  </si>
  <si>
    <t>接机-工厂 后当工作车</t>
  </si>
  <si>
    <t>45座大巴车</t>
  </si>
  <si>
    <t>30日</t>
  </si>
  <si>
    <t>酒店-工厂-工厂内摆渡</t>
  </si>
  <si>
    <t>工作车</t>
  </si>
  <si>
    <t>接机-酒店</t>
  </si>
  <si>
    <t>滴滴专车</t>
  </si>
  <si>
    <t>试驾保险</t>
    <phoneticPr fontId="12" type="noConversion"/>
  </si>
  <si>
    <t>依云矿泉水</t>
  </si>
  <si>
    <t>工厂饮品</t>
  </si>
  <si>
    <t>巴黎水</t>
  </si>
  <si>
    <t>礼品快递费</t>
  </si>
  <si>
    <t>顺丰快递</t>
  </si>
  <si>
    <t>所有踩点用车</t>
    <phoneticPr fontId="12" type="noConversion"/>
  </si>
  <si>
    <t>标靶踩点</t>
    <phoneticPr fontId="12" type="noConversion"/>
  </si>
  <si>
    <r>
      <rPr>
        <sz val="11"/>
        <color indexed="8"/>
        <rFont val="Arial"/>
        <family val="2"/>
      </rPr>
      <t>总计（Net</t>
    </r>
    <r>
      <rPr>
        <sz val="12"/>
        <color indexed="8"/>
        <rFont val="宋体"/>
        <family val="3"/>
        <charset val="134"/>
      </rPr>
      <t>）</t>
    </r>
  </si>
  <si>
    <t>酒店相关：广州四季酒店</t>
  </si>
  <si>
    <t>12月14日-15日 大床房</t>
  </si>
  <si>
    <t>12月13日-15日 朗明工作人员住房 标间</t>
  </si>
  <si>
    <t>12月13日-15日 朗明工作人员住房 大床房</t>
  </si>
  <si>
    <t>12月14日-15日  大床房</t>
  </si>
  <si>
    <t>12月14日  大床房</t>
  </si>
  <si>
    <t>12月14日-15日  标间</t>
  </si>
  <si>
    <t>会议室饮品</t>
  </si>
  <si>
    <t>咖啡、红茶</t>
  </si>
  <si>
    <t>大宴会厅2</t>
  </si>
  <si>
    <t>12月13日-15日 地下停车场</t>
  </si>
  <si>
    <t>16元/小时/车，共使用103张付费停车券</t>
  </si>
  <si>
    <t>试驾场相关：</t>
  </si>
  <si>
    <t>广州新塘三源色试驾基地</t>
  </si>
  <si>
    <t>场租</t>
  </si>
  <si>
    <t>朱佳宴食府</t>
  </si>
  <si>
    <t>朱佳宴食府饮料+给试驾场工作人员点餐</t>
  </si>
  <si>
    <t>广州尚荟</t>
  </si>
  <si>
    <t>广州尚荟午餐停车场</t>
  </si>
  <si>
    <t>GL8接机+市内包车</t>
  </si>
  <si>
    <t>12日</t>
  </si>
  <si>
    <t>13日</t>
  </si>
  <si>
    <t>GL8踩点包车</t>
  </si>
  <si>
    <t>14日</t>
  </si>
  <si>
    <t>GL8接机</t>
  </si>
  <si>
    <t>GL8包车</t>
  </si>
  <si>
    <t>15日</t>
  </si>
  <si>
    <t>GL8前站车 包车</t>
  </si>
  <si>
    <t>专车 接机</t>
  </si>
  <si>
    <t>专车 送机</t>
  </si>
  <si>
    <t>16日</t>
  </si>
  <si>
    <t>试驾车手机充值</t>
  </si>
  <si>
    <t>22台手机充值</t>
  </si>
  <si>
    <t>昆仑山矿泉水330ml/瓶</t>
  </si>
  <si>
    <t>酒店相关：上海万和昊美艺术酒店</t>
  </si>
  <si>
    <t>12月19日-20日 大床房</t>
  </si>
  <si>
    <t>12月17日-18日 朗明工作人员住房 大床房</t>
  </si>
  <si>
    <t>刘阳</t>
  </si>
  <si>
    <t>12月18日-20日 朗明工作人员住房 双床房</t>
  </si>
  <si>
    <t>张鑫、陈月、寇岩、朱劼</t>
  </si>
  <si>
    <t>12月19日-20日 朗明工作人员住房 大床房</t>
  </si>
  <si>
    <t>范涛</t>
  </si>
  <si>
    <t>12月19日-20日  大床房</t>
  </si>
  <si>
    <t>房间欢迎水果</t>
  </si>
  <si>
    <t>酒店自助晚餐</t>
  </si>
  <si>
    <t>12月18日-20日 地下停车场</t>
  </si>
  <si>
    <t>7元/小时/车，共使用108张付费停车券</t>
  </si>
  <si>
    <t>千亩园林</t>
  </si>
  <si>
    <t>千木园林酒水</t>
  </si>
  <si>
    <t>18日</t>
  </si>
  <si>
    <t>19日</t>
  </si>
  <si>
    <t>踩点1天</t>
  </si>
  <si>
    <t>接机</t>
  </si>
  <si>
    <t>20日</t>
  </si>
  <si>
    <t>包车+送机</t>
  </si>
  <si>
    <t>大巴 包车</t>
  </si>
  <si>
    <t>大巴车</t>
  </si>
  <si>
    <t>21日</t>
  </si>
  <si>
    <t>昆仑山330ml/瓶</t>
  </si>
  <si>
    <t>昆仑山</t>
  </si>
  <si>
    <t>酒店相关：南京香格里拉大酒店</t>
  </si>
  <si>
    <t>12月24日-25日 大床房</t>
  </si>
  <si>
    <t>12月24日-25日 朗明工作人员住房 标间</t>
  </si>
  <si>
    <t>12月25日 朗明工作人员住房 标间</t>
  </si>
  <si>
    <t>12月25日  大床房</t>
  </si>
  <si>
    <t>礼品送房间服务费</t>
  </si>
  <si>
    <t>送房间礼品服务费</t>
  </si>
  <si>
    <t>南京厅2，行前会 樱州厅</t>
    <phoneticPr fontId="10" type="noConversion"/>
  </si>
  <si>
    <t>12月26日 停车场</t>
  </si>
  <si>
    <t>南京三源色试驾基地</t>
  </si>
  <si>
    <t>钟山索菲特酒店餐厅</t>
  </si>
  <si>
    <t>午餐零点 茶</t>
  </si>
  <si>
    <t>茶歇</t>
  </si>
  <si>
    <t>25日</t>
  </si>
  <si>
    <t>26日</t>
  </si>
  <si>
    <t>装圣诞苹果的袋子</t>
  </si>
  <si>
    <t>圣诞苹果</t>
  </si>
  <si>
    <t>圣诞姜饼</t>
  </si>
  <si>
    <t>上海、南京两站的星巴克姜饼</t>
  </si>
  <si>
    <t xml:space="preserve">别克全新一代1.3T/1.0T Ecotec双喷射涡轮增压发动机区域试驾—大连
</t>
    <phoneticPr fontId="20" type="noConversion"/>
  </si>
  <si>
    <t>2017年11月24日</t>
    <phoneticPr fontId="20" type="noConversion"/>
  </si>
  <si>
    <t xml:space="preserve">VENUE:                  </t>
    <phoneticPr fontId="20" type="noConversion"/>
  </si>
  <si>
    <t xml:space="preserve">Project No:               </t>
    <phoneticPr fontId="20" type="noConversion"/>
  </si>
  <si>
    <t xml:space="preserve">Number of person:       </t>
    <phoneticPr fontId="20" type="noConversion"/>
  </si>
  <si>
    <t>备注</t>
    <phoneticPr fontId="20" type="noConversion"/>
  </si>
  <si>
    <t>酒店相关：(大连康莱德酒店）</t>
    <phoneticPr fontId="20" type="noConversion"/>
  </si>
  <si>
    <r>
      <t>客房要求：
1、电话：开通国内长途、关闭国际长途
2、网络：可宽带上网，WIFI、有线网络均免费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4、早餐：大床均含单早，标间均含双早
5、环境：干净、舒适、相对安静（尤其针是媒体）。
6、客房数量：确定好数量后允许再上下浮动10％
7、免费欢迎水果
8、延时退房</t>
    </r>
    <phoneticPr fontId="20" type="noConversion"/>
  </si>
  <si>
    <t>公付房费</t>
    <phoneticPr fontId="20" type="noConversion"/>
  </si>
  <si>
    <t>11月23日  媒体大床房</t>
    <phoneticPr fontId="20" type="noConversion"/>
  </si>
  <si>
    <t>11月24日  媒体大床房</t>
  </si>
  <si>
    <t>上下浮动5间</t>
    <phoneticPr fontId="20" type="noConversion"/>
  </si>
  <si>
    <t>11月22日—25日 工作人员住房 标间</t>
    <phoneticPr fontId="20" type="noConversion"/>
  </si>
  <si>
    <t>朗明6人，3晚</t>
    <phoneticPr fontId="20" type="noConversion"/>
  </si>
  <si>
    <t>媒体晚餐</t>
    <phoneticPr fontId="20" type="noConversion"/>
  </si>
  <si>
    <t>11月23日 酒店自助晚餐</t>
    <phoneticPr fontId="20" type="noConversion"/>
  </si>
  <si>
    <t>上下浮动10位，保底数：15</t>
    <phoneticPr fontId="20" type="noConversion"/>
  </si>
  <si>
    <t>11月24日 酒店自助晚餐</t>
    <phoneticPr fontId="20" type="noConversion"/>
  </si>
  <si>
    <t>上下浮动10位，保底数：15（如确定为自由晚餐，需在活动开始前将媒体晚餐费现金交接给朗明）</t>
    <phoneticPr fontId="20" type="noConversion"/>
  </si>
  <si>
    <t>房间内欢迎水果</t>
    <phoneticPr fontId="12" type="noConversion"/>
  </si>
  <si>
    <t>欢迎水果</t>
    <phoneticPr fontId="12" type="noConversion"/>
  </si>
  <si>
    <t>酒店 金桂厅</t>
    <phoneticPr fontId="20" type="noConversion"/>
  </si>
  <si>
    <t>200平左右</t>
    <phoneticPr fontId="12" type="noConversion"/>
  </si>
  <si>
    <t>11月24日半天使用（11月22日18:00进场开始通宵搭建，11月24日22:00后开始撤场）</t>
    <phoneticPr fontId="20" type="noConversion"/>
  </si>
  <si>
    <t>会场层高</t>
    <phoneticPr fontId="20" type="noConversion"/>
  </si>
  <si>
    <t>大堂允许签到背板搭建，酒店提供签到桌、白桌布，白桌椅、鲜花</t>
    <phoneticPr fontId="20" type="noConversion"/>
  </si>
  <si>
    <t>11月23—25日全天使用（11月22日18:00进场开始通宵搭建，11月25日22:00后开始撤场）</t>
    <phoneticPr fontId="20" type="noConversion"/>
  </si>
  <si>
    <t>停车场</t>
    <phoneticPr fontId="20" type="noConversion"/>
  </si>
  <si>
    <t>20台试驾车</t>
    <phoneticPr fontId="20" type="noConversion"/>
  </si>
  <si>
    <t>11月22—25日，全天地下车库连续车位20个
11月24日，08:00-11:00 地上停车场连续车位20个</t>
    <phoneticPr fontId="20" type="noConversion"/>
  </si>
  <si>
    <t>午餐相关</t>
    <phoneticPr fontId="20" type="noConversion"/>
  </si>
  <si>
    <t xml:space="preserve">媒体午餐 </t>
    <phoneticPr fontId="20" type="noConversion"/>
  </si>
  <si>
    <t>11月24日 渔公码头餐厅桌餐</t>
    <phoneticPr fontId="20" type="noConversion"/>
  </si>
  <si>
    <t>一桌12人餐</t>
    <phoneticPr fontId="12" type="noConversion"/>
  </si>
  <si>
    <t>11月24日 橄榄季餐厅桌餐</t>
    <phoneticPr fontId="12" type="noConversion"/>
  </si>
  <si>
    <t>一桌10人餐</t>
    <phoneticPr fontId="12" type="noConversion"/>
  </si>
  <si>
    <t>午餐零点软饮</t>
    <phoneticPr fontId="12" type="noConversion"/>
  </si>
  <si>
    <t>大巴需求（根据媒体具体航班调整需求）</t>
    <phoneticPr fontId="20" type="noConversion"/>
  </si>
  <si>
    <t>考斯特全天</t>
    <phoneticPr fontId="20" type="noConversion"/>
  </si>
  <si>
    <t xml:space="preserve">11月22日-24日 </t>
    <phoneticPr fontId="20" type="noConversion"/>
  </si>
  <si>
    <t>GL8酒店接送</t>
    <phoneticPr fontId="20" type="noConversion"/>
  </si>
  <si>
    <t>11月23日酒店接送</t>
    <phoneticPr fontId="20" type="noConversion"/>
  </si>
  <si>
    <t>小车送机</t>
    <phoneticPr fontId="20" type="noConversion"/>
  </si>
  <si>
    <t>11月24日送机</t>
    <phoneticPr fontId="20" type="noConversion"/>
  </si>
  <si>
    <t>小车全天</t>
    <phoneticPr fontId="20" type="noConversion"/>
  </si>
  <si>
    <t>11月24日全天</t>
    <phoneticPr fontId="20" type="noConversion"/>
  </si>
  <si>
    <t>专车</t>
    <phoneticPr fontId="12" type="noConversion"/>
  </si>
  <si>
    <t>11月24日餐厅往返等</t>
    <phoneticPr fontId="20" type="noConversion"/>
  </si>
  <si>
    <t>试驾车相关</t>
    <phoneticPr fontId="20" type="noConversion"/>
  </si>
  <si>
    <t>媒体相关</t>
    <phoneticPr fontId="20" type="noConversion"/>
  </si>
  <si>
    <t>媒体关怀包</t>
    <phoneticPr fontId="20" type="noConversion"/>
  </si>
  <si>
    <t>陪车零食</t>
    <phoneticPr fontId="20" type="noConversion"/>
  </si>
  <si>
    <t>试驾场地茶歇</t>
    <phoneticPr fontId="20" type="noConversion"/>
  </si>
  <si>
    <t>优质外卖摆盘茶歇
蛋糕、饼干、水果、咖啡、果汁、茶等</t>
    <phoneticPr fontId="20" type="noConversion"/>
  </si>
  <si>
    <t>会议室+试驾场依云水</t>
    <phoneticPr fontId="12" type="noConversion"/>
  </si>
  <si>
    <t>媒体高铁费报销</t>
    <phoneticPr fontId="20" type="noConversion"/>
  </si>
  <si>
    <t>哈尔滨-大连高铁单程400，20人
长春-大连高铁单程300，4人
沈阳-大连高铁单程200，17人</t>
    <phoneticPr fontId="20" type="noConversion"/>
  </si>
  <si>
    <t>朗明邀请媒体报销6181.18元，大区邀请媒体报销8856.9元</t>
    <phoneticPr fontId="20" type="noConversion"/>
  </si>
  <si>
    <t>摄影师相关</t>
    <phoneticPr fontId="20" type="noConversion"/>
  </si>
  <si>
    <t>摄影师</t>
    <phoneticPr fontId="20" type="noConversion"/>
  </si>
  <si>
    <t>摄影劳务费（不含住宿、餐费）
当天活动流程</t>
    <phoneticPr fontId="20" type="noConversion"/>
  </si>
  <si>
    <t>其他（请务必考虑如下明细的发票是否可以使用，是否需要增加税率）</t>
    <phoneticPr fontId="20" type="noConversion"/>
  </si>
  <si>
    <t>试驾保险</t>
    <phoneticPr fontId="12" type="noConversion"/>
  </si>
  <si>
    <t>快递费</t>
    <phoneticPr fontId="12" type="noConversion"/>
  </si>
  <si>
    <t>工作人员前期踩点费用</t>
    <phoneticPr fontId="20" type="noConversion"/>
  </si>
  <si>
    <t>工作人员交通费及餐费报销</t>
    <phoneticPr fontId="20" type="noConversion"/>
  </si>
  <si>
    <t>工作人员方面经销商报销6231.5元，朗明报销5587.27元</t>
    <phoneticPr fontId="20" type="noConversion"/>
  </si>
  <si>
    <t>不可预知费用</t>
    <phoneticPr fontId="20" type="noConversion"/>
  </si>
  <si>
    <t>拖车费</t>
    <phoneticPr fontId="20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</si>
  <si>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</si>
  <si>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20" type="noConversion"/>
  </si>
  <si>
    <t>总计（不含增值税6%）</t>
    <phoneticPr fontId="20" type="noConversion"/>
  </si>
  <si>
    <t xml:space="preserve">别克全新一代1.3T/1.0T Ecotec双喷射涡轮增压发动机区域试驾—北京
</t>
    <phoneticPr fontId="20" type="noConversion"/>
  </si>
  <si>
    <t>酒店相关：(北京北辰洲际酒店）</t>
    <phoneticPr fontId="20" type="noConversion"/>
  </si>
  <si>
    <r>
      <t>客房要求：
1、电话：开通国内长途、关闭国际长途
2、网络：可宽带上网，WIFI、有线网络均免费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4、早餐：大床均含单，标间均含双早
5、环境：干净、舒适、相对安静（尤其针是媒体）。
6、客房数量：确定好数量后允许再上下浮动10％
</t>
    </r>
    <r>
      <rPr>
        <b/>
        <sz val="9"/>
        <color indexed="8"/>
        <rFont val="微软雅黑"/>
        <family val="2"/>
        <charset val="134"/>
      </rPr>
      <t>7、免费欢迎水果</t>
    </r>
    <r>
      <rPr>
        <sz val="9"/>
        <color indexed="8"/>
        <rFont val="微软雅黑"/>
        <family val="2"/>
        <charset val="134"/>
      </rPr>
      <t xml:space="preserve">
8、延时退房</t>
    </r>
    <phoneticPr fontId="20" type="noConversion"/>
  </si>
  <si>
    <t>11月29日大床房</t>
    <phoneticPr fontId="20" type="noConversion"/>
  </si>
  <si>
    <t>11月30日大床房</t>
    <phoneticPr fontId="12" type="noConversion"/>
  </si>
  <si>
    <t>11月29日—11月30日标间</t>
    <phoneticPr fontId="20" type="noConversion"/>
  </si>
  <si>
    <t>朗明工作人员</t>
    <phoneticPr fontId="20" type="noConversion"/>
  </si>
  <si>
    <t>11月29日 酒店自助晚餐</t>
    <phoneticPr fontId="20" type="noConversion"/>
  </si>
  <si>
    <t>上下浮动10位，保底数：10</t>
    <phoneticPr fontId="20" type="noConversion"/>
  </si>
  <si>
    <t>11月30日 酒店自助晚餐</t>
    <phoneticPr fontId="20" type="noConversion"/>
  </si>
  <si>
    <t>上下浮动10位，保底数：10（如确定为自由晚餐，需在活动开始前将媒体晚餐费现金交接给朗明）</t>
    <phoneticPr fontId="20" type="noConversion"/>
  </si>
  <si>
    <t>酒店 会议室1</t>
    <phoneticPr fontId="20" type="noConversion"/>
  </si>
  <si>
    <t>11月29日18:00开始通宵搭建，30日全天使用，22:00后开始撤场</t>
    <phoneticPr fontId="20" type="noConversion"/>
  </si>
  <si>
    <t>大堂允许背板搭建，酒店提供签到桌、白桌布，白桌椅、鲜花</t>
    <phoneticPr fontId="20" type="noConversion"/>
  </si>
  <si>
    <t>11月29—12月1日全天使用（11月28日18:00进场开始通宵搭建，12月1日22:00后开始撤场）</t>
    <phoneticPr fontId="20" type="noConversion"/>
  </si>
  <si>
    <t>25台试驾车</t>
    <phoneticPr fontId="20" type="noConversion"/>
  </si>
  <si>
    <t>11月28—12月1日，全天地下车库连续车位20个（车位应靠近停车场出口，并用隔离带区隔）
11月30日，全天地下车库车位20个（区域工作人员使用）</t>
    <phoneticPr fontId="20" type="noConversion"/>
  </si>
  <si>
    <t>2台试驾车</t>
    <phoneticPr fontId="12" type="noConversion"/>
  </si>
  <si>
    <t>11月31日</t>
    <phoneticPr fontId="12" type="noConversion"/>
  </si>
  <si>
    <t>午餐相关：</t>
    <phoneticPr fontId="20" type="noConversion"/>
  </si>
  <si>
    <t>11月30日试车场自助餐</t>
    <phoneticPr fontId="20" type="noConversion"/>
  </si>
  <si>
    <t>自助餐</t>
    <phoneticPr fontId="12" type="noConversion"/>
  </si>
  <si>
    <t>11月30日 泰莲庭融餐厅桌餐</t>
    <phoneticPr fontId="12" type="noConversion"/>
  </si>
  <si>
    <t>一桌14人餐</t>
    <phoneticPr fontId="12" type="noConversion"/>
  </si>
  <si>
    <t>泰莲庭融餐厅零点软饮</t>
    <phoneticPr fontId="12" type="noConversion"/>
  </si>
  <si>
    <t>媒体午餐</t>
    <phoneticPr fontId="20" type="noConversion"/>
  </si>
  <si>
    <t>试车场零点盒饭</t>
    <phoneticPr fontId="20" type="noConversion"/>
  </si>
  <si>
    <t>摄影师午餐费</t>
    <phoneticPr fontId="12" type="noConversion"/>
  </si>
  <si>
    <t>包车踩点</t>
    <phoneticPr fontId="20" type="noConversion"/>
  </si>
  <si>
    <t>11月28日小车包天</t>
    <phoneticPr fontId="20" type="noConversion"/>
  </si>
  <si>
    <t>尚东阁-园博园-巨山农场-北辰洲际-尚东阁</t>
    <phoneticPr fontId="20" type="noConversion"/>
  </si>
  <si>
    <t>泰福苑三区-二拨子北京人家-怀柔泰莲庭融-北辰洲际-二拨子北京人家</t>
    <phoneticPr fontId="20" type="noConversion"/>
  </si>
  <si>
    <t>包车</t>
    <phoneticPr fontId="20" type="noConversion"/>
  </si>
  <si>
    <t>11月30日小车包天</t>
    <phoneticPr fontId="20" type="noConversion"/>
  </si>
  <si>
    <t>北辰洲际-怀柔泰莲庭-北辰洲际</t>
    <phoneticPr fontId="12" type="noConversion"/>
  </si>
  <si>
    <t>11月30日GL8</t>
    <phoneticPr fontId="20" type="noConversion"/>
  </si>
  <si>
    <t>北辰洲际-试车场-首都机场</t>
    <phoneticPr fontId="12" type="noConversion"/>
  </si>
  <si>
    <t>滴滴专车送机</t>
    <phoneticPr fontId="20" type="noConversion"/>
  </si>
  <si>
    <t>陪车信封</t>
    <phoneticPr fontId="20" type="noConversion"/>
  </si>
  <si>
    <t>50元/车/日  过路过桥</t>
    <phoneticPr fontId="20" type="noConversion"/>
  </si>
  <si>
    <t>现金，需在活动前3日转交朗明</t>
    <phoneticPr fontId="20" type="noConversion"/>
  </si>
  <si>
    <t>石家庄-北京高铁单程129，7人
保定-北京高铁单程64，2人
天津-北京高铁单程55，4人
太原-北京高铁单程200，5人</t>
    <phoneticPr fontId="20" type="noConversion"/>
  </si>
  <si>
    <t>朗明邀请的媒体报销</t>
    <phoneticPr fontId="20" type="noConversion"/>
  </si>
  <si>
    <t>媒体打车费报销</t>
    <phoneticPr fontId="20" type="noConversion"/>
  </si>
  <si>
    <t>大区邀请的媒体报销</t>
    <phoneticPr fontId="12" type="noConversion"/>
  </si>
  <si>
    <t>摄影劳务费（不含餐费）
当天活动流程</t>
    <phoneticPr fontId="20" type="noConversion"/>
  </si>
  <si>
    <t>固定，中标后3日内现金转交朗明，请酌情考虑是否增加税点</t>
    <phoneticPr fontId="20" type="noConversion"/>
  </si>
  <si>
    <t>固定，现金，需在活动前3日转交朗明</t>
    <phoneticPr fontId="20" type="noConversion"/>
  </si>
  <si>
    <t>旅行社工作人员</t>
    <phoneticPr fontId="12" type="noConversion"/>
  </si>
  <si>
    <t xml:space="preserve">别克全新一代1.3T/1.0T Ecotec双喷射涡轮增压发动机区域试驾—成都
</t>
    <phoneticPr fontId="20" type="noConversion"/>
  </si>
  <si>
    <t>酒店相关：(成都棕榈泉费尔蒙酒店）</t>
    <phoneticPr fontId="20" type="noConversion"/>
  </si>
  <si>
    <t>12月6日  媒体大床房</t>
    <phoneticPr fontId="20" type="noConversion"/>
  </si>
  <si>
    <t>12月7日  媒体大床房</t>
    <phoneticPr fontId="12" type="noConversion"/>
  </si>
  <si>
    <t>12月5日—8日 工作人员住房 标间</t>
    <phoneticPr fontId="20" type="noConversion"/>
  </si>
  <si>
    <t>房间杂费</t>
    <phoneticPr fontId="12" type="noConversion"/>
  </si>
  <si>
    <t>邓黎（媒体晚到），房间内点餐</t>
    <phoneticPr fontId="12" type="noConversion"/>
  </si>
  <si>
    <t>12月6日 酒店自助晚餐</t>
    <phoneticPr fontId="20" type="noConversion"/>
  </si>
  <si>
    <t>上下浮动5位，保底数：10</t>
    <phoneticPr fontId="20" type="noConversion"/>
  </si>
  <si>
    <t>12月7日 酒店自助晚餐</t>
    <phoneticPr fontId="20" type="noConversion"/>
  </si>
  <si>
    <t>上下浮动5位，保底数：10（如确定为自由晚餐，需在活动开始前将媒体晚餐费现金交接给朗明）</t>
    <phoneticPr fontId="20" type="noConversion"/>
  </si>
  <si>
    <t>酒店 宴会厅</t>
    <phoneticPr fontId="20" type="noConversion"/>
  </si>
  <si>
    <t>12月6日18:00开始通宵搭建，8日全天使用，22:00后开始撤场</t>
    <phoneticPr fontId="20" type="noConversion"/>
  </si>
  <si>
    <t>12月6—9日全天使用（12月6日18:00进场开始通宵搭建，9日22:00后开始撤场）</t>
    <phoneticPr fontId="20" type="noConversion"/>
  </si>
  <si>
    <t>12月6—9日，全天地下车库连续车位20个（车位应靠近停车场出口，并用隔离带区隔）
12月7日，08:00-11:00 地上停车场连续车位20个（靠近停车场出口）
12月7日，全天地下车库车位20个（区域工作人员使用）</t>
    <phoneticPr fontId="20" type="noConversion"/>
  </si>
  <si>
    <t>午餐相关：（鱼凫国都温泉大酒店）</t>
    <phoneticPr fontId="20" type="noConversion"/>
  </si>
  <si>
    <t>12月7日 鱼凫酒店餐厅桌餐</t>
    <phoneticPr fontId="20" type="noConversion"/>
  </si>
  <si>
    <t>12月7日 陈府家宴餐厅桌餐</t>
    <phoneticPr fontId="12" type="noConversion"/>
  </si>
  <si>
    <t>12月5日A组踩点</t>
    <phoneticPr fontId="12" type="noConversion"/>
  </si>
  <si>
    <t>12月5日B组踩点</t>
    <phoneticPr fontId="20" type="noConversion"/>
  </si>
  <si>
    <t>GL8全天</t>
    <phoneticPr fontId="20" type="noConversion"/>
  </si>
  <si>
    <t>12月7日工作车</t>
    <phoneticPr fontId="20" type="noConversion"/>
  </si>
  <si>
    <t>12月7日A组工作车</t>
    <phoneticPr fontId="20" type="noConversion"/>
  </si>
  <si>
    <t>小车全天</t>
    <phoneticPr fontId="12" type="noConversion"/>
  </si>
  <si>
    <t>12月7日B组工作车</t>
    <phoneticPr fontId="20" type="noConversion"/>
  </si>
  <si>
    <t>GL8送机</t>
    <phoneticPr fontId="20" type="noConversion"/>
  </si>
  <si>
    <t>12月7日试车场送机</t>
    <phoneticPr fontId="12" type="noConversion"/>
  </si>
  <si>
    <t>12月7日试车场送机</t>
    <phoneticPr fontId="20" type="noConversion"/>
  </si>
  <si>
    <t>专车接机</t>
    <phoneticPr fontId="12" type="noConversion"/>
  </si>
  <si>
    <t>12月6日专车接机</t>
    <phoneticPr fontId="12" type="noConversion"/>
  </si>
  <si>
    <t>重庆-成都高铁单程155，12人</t>
    <phoneticPr fontId="20" type="noConversion"/>
  </si>
  <si>
    <t xml:space="preserve">别克全新一代1.3T/1.0T Ecotec双喷射涡轮增压发动机区域试驾—烟台
</t>
    <phoneticPr fontId="20" type="noConversion"/>
  </si>
  <si>
    <t>酒店相关：(烟台金海岸希尔顿酒店 陈鹏，15688638181）</t>
    <phoneticPr fontId="20" type="noConversion"/>
  </si>
  <si>
    <t>12月13日  媒体大床房</t>
    <phoneticPr fontId="20" type="noConversion"/>
  </si>
  <si>
    <t>12月14日  媒体大床房</t>
    <phoneticPr fontId="12" type="noConversion"/>
  </si>
  <si>
    <t>12月3日—15日 工作人员住房 标间</t>
    <phoneticPr fontId="20" type="noConversion"/>
  </si>
  <si>
    <t>本地媒体早餐</t>
    <phoneticPr fontId="12" type="noConversion"/>
  </si>
  <si>
    <t>12月13日 酒店自助晚餐</t>
    <phoneticPr fontId="20" type="noConversion"/>
  </si>
  <si>
    <t>12月14日 酒店自助晚餐</t>
    <phoneticPr fontId="20" type="noConversion"/>
  </si>
  <si>
    <t>上下浮动20位，保底数：30（如确定为自由晚餐，需在活动开始前将媒体晚餐费现金交接给朗明）</t>
    <phoneticPr fontId="20" type="noConversion"/>
  </si>
  <si>
    <t>酒店 多功能厅</t>
    <phoneticPr fontId="20" type="noConversion"/>
  </si>
  <si>
    <t>GL8包天</t>
    <phoneticPr fontId="20" type="noConversion"/>
  </si>
  <si>
    <t>12月12日 工作人员包车接机+踩点</t>
    <phoneticPr fontId="20" type="noConversion"/>
  </si>
  <si>
    <t>12月12日工作人员包车踩点</t>
    <phoneticPr fontId="20" type="noConversion"/>
  </si>
  <si>
    <t>机场-酒店-餐厅-工厂-养马岛-酒店-开发区-酒店-开发区-酒店</t>
    <phoneticPr fontId="12" type="noConversion"/>
  </si>
  <si>
    <t>小车接机</t>
    <phoneticPr fontId="20" type="noConversion"/>
  </si>
  <si>
    <t>12月13日接机</t>
    <phoneticPr fontId="20" type="noConversion"/>
  </si>
  <si>
    <t>客户接机</t>
    <phoneticPr fontId="12" type="noConversion"/>
  </si>
  <si>
    <t>33座包天</t>
    <phoneticPr fontId="20" type="noConversion"/>
  </si>
  <si>
    <t>12月14日 33座大巴</t>
    <phoneticPr fontId="20" type="noConversion"/>
  </si>
  <si>
    <t>酒店-工厂-酒店</t>
    <phoneticPr fontId="12" type="noConversion"/>
  </si>
  <si>
    <t>工厂用水</t>
    <phoneticPr fontId="20" type="noConversion"/>
  </si>
  <si>
    <t>昆仑山瓶装水</t>
    <phoneticPr fontId="20" type="noConversion"/>
  </si>
  <si>
    <t>济南-烟台高铁单程162，21人
青岛-烟台高铁单程61，24人
济宁-烟台高铁单程200，17人
淄博-烟台高铁单程128，1人
潍坊-烟台高铁单程，101，1人
济宁-济南-烟台单程，191，5人，</t>
    <phoneticPr fontId="20" type="noConversion"/>
  </si>
  <si>
    <t xml:space="preserve">别克全新一代1.3T/1.0T Ecotec双喷射涡轮增压发动机区域试驾—郑州
</t>
    <phoneticPr fontId="20" type="noConversion"/>
  </si>
  <si>
    <t>酒店相关：(郑州绿地JW万豪酒店 Kevin，18538159007）</t>
    <phoneticPr fontId="20" type="noConversion"/>
  </si>
  <si>
    <t>12月18日  媒体大床房</t>
    <phoneticPr fontId="20" type="noConversion"/>
  </si>
  <si>
    <t>保底31间</t>
    <phoneticPr fontId="12" type="noConversion"/>
  </si>
  <si>
    <t>12月19日  媒体大床房</t>
    <phoneticPr fontId="12" type="noConversion"/>
  </si>
  <si>
    <t>保底28间</t>
    <phoneticPr fontId="12" type="noConversion"/>
  </si>
  <si>
    <t>12月17日—20日 工作人员住房 标间</t>
    <phoneticPr fontId="20" type="noConversion"/>
  </si>
  <si>
    <t>12月18日 酒店自助晚餐</t>
    <phoneticPr fontId="20" type="noConversion"/>
  </si>
  <si>
    <t>上下浮动10位，保底数：30</t>
    <phoneticPr fontId="20" type="noConversion"/>
  </si>
  <si>
    <t>12月19日 酒店自助晚餐</t>
    <phoneticPr fontId="20" type="noConversion"/>
  </si>
  <si>
    <t>上下浮动10位，保底数：30（如确定为自由晚餐，需在活动开始前将媒体晚餐费现金交接给朗明）</t>
    <phoneticPr fontId="20" type="noConversion"/>
  </si>
  <si>
    <t>酒店 大宴会厅</t>
    <phoneticPr fontId="20" type="noConversion"/>
  </si>
  <si>
    <t>12月18日18:00开始通宵搭建，19日全天使用，22:00后开始撤场</t>
    <phoneticPr fontId="20" type="noConversion"/>
  </si>
  <si>
    <t>小会议室</t>
    <phoneticPr fontId="12" type="noConversion"/>
  </si>
  <si>
    <t>12月17日开会</t>
    <phoneticPr fontId="12" type="noConversion"/>
  </si>
  <si>
    <t>12月18—20日全天使用（12月17日18:00进场开始通宵搭建，20日22:00后开始撤场）</t>
    <phoneticPr fontId="20" type="noConversion"/>
  </si>
  <si>
    <t>12月17—20日，全天地下车库连续车位20个（车位应靠近停车场出口，并用隔离带区隔）
12月19日，全天地下车库车位20个（区域工作人员使用）</t>
    <phoneticPr fontId="20" type="noConversion"/>
  </si>
  <si>
    <t>午餐相关：（香堤湾酒店）</t>
    <phoneticPr fontId="20" type="noConversion"/>
  </si>
  <si>
    <t>12月19日 桌餐 黄河迎宾馆</t>
    <phoneticPr fontId="20" type="noConversion"/>
  </si>
  <si>
    <t>10人桌用餐</t>
    <phoneticPr fontId="12" type="noConversion"/>
  </si>
  <si>
    <t>12月19日 桌餐 香堤湾酒店</t>
    <phoneticPr fontId="12" type="noConversion"/>
  </si>
  <si>
    <t>午餐零点+软饮</t>
    <phoneticPr fontId="12" type="noConversion"/>
  </si>
  <si>
    <t>考斯特接机(机场-酒店)</t>
    <phoneticPr fontId="20" type="noConversion"/>
  </si>
  <si>
    <t>12月17日 考斯特接机</t>
    <phoneticPr fontId="20" type="noConversion"/>
  </si>
  <si>
    <t>12.17号工作人员接机</t>
    <phoneticPr fontId="12" type="noConversion"/>
  </si>
  <si>
    <t>12月17日 小车全天</t>
    <phoneticPr fontId="12" type="noConversion"/>
  </si>
  <si>
    <t>12.17工作人员用车 超时超公里数</t>
    <phoneticPr fontId="12" type="noConversion"/>
  </si>
  <si>
    <t>12月18日 小车全天</t>
  </si>
  <si>
    <t>12.18工作人员用车 超时超公里数</t>
    <phoneticPr fontId="12" type="noConversion"/>
  </si>
  <si>
    <t>GL8全天用车</t>
    <phoneticPr fontId="20" type="noConversion"/>
  </si>
  <si>
    <t>12月18日 GL8全天</t>
    <phoneticPr fontId="20" type="noConversion"/>
  </si>
  <si>
    <t>马总用车</t>
    <phoneticPr fontId="12" type="noConversion"/>
  </si>
  <si>
    <t>12月19日 GL8全天</t>
    <phoneticPr fontId="20" type="noConversion"/>
  </si>
  <si>
    <t>马总用车 工作人员用车</t>
    <phoneticPr fontId="12" type="noConversion"/>
  </si>
  <si>
    <t>12月19日 小车全天</t>
    <phoneticPr fontId="20" type="noConversion"/>
  </si>
  <si>
    <t>工作人员用车 超公里数</t>
    <phoneticPr fontId="12" type="noConversion"/>
  </si>
  <si>
    <t>小车送站（酒店-机场）</t>
    <phoneticPr fontId="20" type="noConversion"/>
  </si>
  <si>
    <t>12月19日 小车送机</t>
    <phoneticPr fontId="20" type="noConversion"/>
  </si>
  <si>
    <t>具体内容TBD</t>
    <phoneticPr fontId="20" type="noConversion"/>
  </si>
  <si>
    <t>西安-郑州高铁单程240，11人</t>
    <phoneticPr fontId="20" type="noConversion"/>
  </si>
  <si>
    <t>现金，需在活动前3日转交朗明
乌鲁木齐/银川/兰州/西宁乘飞机</t>
    <phoneticPr fontId="20" type="noConversion"/>
  </si>
  <si>
    <t>摄影劳务费（含住宿、餐费）
当天活动流程</t>
    <phoneticPr fontId="20" type="noConversion"/>
  </si>
  <si>
    <t>康辉集团北京国际会议展览有限公司</t>
    <phoneticPr fontId="20" type="noConversion"/>
  </si>
  <si>
    <t>别克区域试驾活动</t>
    <phoneticPr fontId="20" type="noConversion"/>
  </si>
  <si>
    <t>17/11-12月</t>
    <phoneticPr fontId="20" type="noConversion"/>
  </si>
  <si>
    <t>城市</t>
    <phoneticPr fontId="20" type="noConversion"/>
  </si>
  <si>
    <t>费用</t>
    <phoneticPr fontId="20" type="noConversion"/>
  </si>
  <si>
    <t>南线</t>
    <phoneticPr fontId="20" type="noConversion"/>
  </si>
  <si>
    <t>上海</t>
    <phoneticPr fontId="20" type="noConversion"/>
  </si>
  <si>
    <t>武汉</t>
    <phoneticPr fontId="20" type="noConversion"/>
  </si>
  <si>
    <t>广州</t>
    <phoneticPr fontId="20" type="noConversion"/>
  </si>
  <si>
    <t>杭州</t>
    <phoneticPr fontId="20" type="noConversion"/>
  </si>
  <si>
    <t>南京</t>
    <phoneticPr fontId="20" type="noConversion"/>
  </si>
  <si>
    <t>北线</t>
    <phoneticPr fontId="20" type="noConversion"/>
  </si>
  <si>
    <t>北京</t>
    <phoneticPr fontId="20" type="noConversion"/>
  </si>
  <si>
    <t>大连</t>
    <phoneticPr fontId="20" type="noConversion"/>
  </si>
  <si>
    <t>烟台</t>
    <phoneticPr fontId="20" type="noConversion"/>
  </si>
  <si>
    <t>郑州</t>
    <phoneticPr fontId="20" type="noConversion"/>
  </si>
  <si>
    <t>成都</t>
    <phoneticPr fontId="20" type="noConversion"/>
  </si>
  <si>
    <t>手机话费</t>
    <phoneticPr fontId="10" type="noConversion"/>
  </si>
  <si>
    <t>合同总计（不含增值税6%）</t>
    <phoneticPr fontId="20" type="noConversion"/>
  </si>
  <si>
    <t>2个helper/同传设备80个</t>
    <phoneticPr fontId="10" type="noConversion"/>
  </si>
  <si>
    <t>茶歇取消</t>
    <phoneticPr fontId="10" type="noConversion"/>
  </si>
  <si>
    <t>2个helper</t>
    <phoneticPr fontId="10" type="noConversion"/>
  </si>
  <si>
    <t>同传设备70份</t>
    <phoneticPr fontId="10" type="noConversion"/>
  </si>
  <si>
    <t>helper</t>
    <phoneticPr fontId="10" type="noConversion"/>
  </si>
  <si>
    <t>午餐</t>
    <phoneticPr fontId="10" type="noConversion"/>
  </si>
  <si>
    <t>场地茶歇</t>
    <phoneticPr fontId="10" type="noConversion"/>
  </si>
  <si>
    <t>helper</t>
    <phoneticPr fontId="10" type="noConversion"/>
  </si>
  <si>
    <t>换厅增加费用</t>
    <phoneticPr fontId="10" type="noConversion"/>
  </si>
  <si>
    <t>换厅</t>
    <phoneticPr fontId="10" type="noConversion"/>
  </si>
  <si>
    <t>增加会场内用水</t>
    <phoneticPr fontId="10" type="noConversion"/>
  </si>
  <si>
    <t>原sow都用接送用车，此费用减去原sow后增加的车费</t>
    <phoneticPr fontId="10" type="noConversion"/>
  </si>
  <si>
    <t>原sow是接送机，实际包天，产生的差额</t>
    <phoneticPr fontId="10" type="noConversion"/>
  </si>
  <si>
    <t>增加工厂内用水</t>
    <phoneticPr fontId="10" type="noConversion"/>
  </si>
  <si>
    <t>原sow接机</t>
    <phoneticPr fontId="10" type="noConversion"/>
  </si>
  <si>
    <t>原sow40间，实际30间</t>
    <phoneticPr fontId="10" type="noConversion"/>
  </si>
  <si>
    <t>后期报销</t>
    <phoneticPr fontId="10" type="noConversion"/>
  </si>
  <si>
    <t>需追加金额（不含增值税6%）</t>
    <phoneticPr fontId="12" type="noConversion"/>
  </si>
  <si>
    <t>ppt制作代付</t>
    <phoneticPr fontId="10" type="noConversion"/>
  </si>
  <si>
    <t>试驾车司机</t>
    <phoneticPr fontId="10" type="noConversion"/>
  </si>
  <si>
    <r>
      <t>1</t>
    </r>
    <r>
      <rPr>
        <sz val="9"/>
        <rFont val="微软雅黑"/>
        <family val="2"/>
        <charset val="134"/>
      </rPr>
      <t>8-21日</t>
    </r>
    <phoneticPr fontId="10" type="noConversion"/>
  </si>
  <si>
    <t>送机</t>
    <phoneticPr fontId="10" type="noConversion"/>
  </si>
  <si>
    <r>
      <t>2</t>
    </r>
    <r>
      <rPr>
        <sz val="9"/>
        <rFont val="微软雅黑"/>
        <family val="2"/>
        <charset val="134"/>
      </rPr>
      <t>0台试驾车司机</t>
    </r>
    <phoneticPr fontId="10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</si>
</sst>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);[Red]\(#,##0\)"/>
    <numFmt numFmtId="0" formatCode="[$-F800]dddd\,\ mmmm\ dd\,\ yyyy"/>
    <numFmt numFmtId="178" formatCode="0.00_);[Red]\(0.00\)"/>
    <numFmt numFmtId="179" formatCode="0_ "/>
    <numFmt numFmtId="180" formatCode="0_);[Red]\(0\)"/>
    <numFmt numFmtId="181" formatCode="_-* #,##0.00\ _€_-;\-* #,##0.00\ _€_-;_-* &quot;-&quot;??\ _€_-;_-@_-"/>
  </numFmts>
  <fonts count="56">
    <font>
      <sz val="11"/>
      <color theme="1"/>
      <name val="宋体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indexed="6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0"/>
      <color indexed="36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Verdana"/>
      <family val="2"/>
    </font>
    <font>
      <b/>
      <sz val="11"/>
      <color indexed="63"/>
      <name val="宋体"/>
      <family val="3"/>
      <charset val="134"/>
    </font>
    <font>
      <sz val="10"/>
      <name val="Geneva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179" fontId="26" fillId="0" borderId="0">
      <alignment vertical="center"/>
    </xf>
    <xf numFmtId="0" fontId="29" fillId="0" borderId="0" applyNumberFormat="0" applyBorder="0" applyAlignment="0" applyProtection="0">
      <alignment vertical="center"/>
    </xf>
    <xf numFmtId="0" fontId="29" fillId="0" borderId="0"/>
    <xf numFmtId="0" fontId="26" fillId="0" borderId="0"/>
    <xf numFmtId="0" fontId="30" fillId="0" borderId="0" applyNumberFormat="0" applyBorder="0" applyAlignment="0" applyProtection="0">
      <alignment vertical="center"/>
    </xf>
    <xf numFmtId="0" fontId="18" fillId="10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18" fillId="12" borderId="0" applyNumberFormat="0" applyBorder="0" applyProtection="0">
      <alignment vertical="center"/>
    </xf>
    <xf numFmtId="0" fontId="18" fillId="13" borderId="0" applyNumberFormat="0" applyBorder="0" applyProtection="0">
      <alignment vertical="center"/>
    </xf>
    <xf numFmtId="0" fontId="18" fillId="14" borderId="0" applyNumberFormat="0" applyBorder="0" applyProtection="0">
      <alignment vertical="center"/>
    </xf>
    <xf numFmtId="0" fontId="18" fillId="5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18" fillId="16" borderId="0" applyNumberFormat="0" applyBorder="0" applyProtection="0">
      <alignment vertical="center"/>
    </xf>
    <xf numFmtId="0" fontId="18" fillId="17" borderId="0" applyNumberFormat="0" applyBorder="0" applyProtection="0">
      <alignment vertical="center"/>
    </xf>
    <xf numFmtId="0" fontId="18" fillId="13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18" fillId="18" borderId="0" applyNumberFormat="0" applyBorder="0" applyProtection="0">
      <alignment vertical="center"/>
    </xf>
    <xf numFmtId="0" fontId="31" fillId="19" borderId="0" applyNumberFormat="0" applyBorder="0" applyProtection="0">
      <alignment vertical="center"/>
    </xf>
    <xf numFmtId="0" fontId="31" fillId="16" borderId="0" applyNumberFormat="0" applyBorder="0" applyProtection="0">
      <alignment vertical="center"/>
    </xf>
    <xf numFmtId="0" fontId="31" fillId="17" borderId="0" applyNumberFormat="0" applyBorder="0" applyProtection="0">
      <alignment vertical="center"/>
    </xf>
    <xf numFmtId="0" fontId="31" fillId="20" borderId="0" applyNumberFormat="0" applyBorder="0" applyProtection="0">
      <alignment vertical="center"/>
    </xf>
    <xf numFmtId="0" fontId="31" fillId="21" borderId="0" applyNumberFormat="0" applyBorder="0" applyProtection="0">
      <alignment vertical="center"/>
    </xf>
    <xf numFmtId="0" fontId="31" fillId="22" borderId="0" applyNumberFormat="0" applyBorder="0" applyProtection="0">
      <alignment vertical="center"/>
    </xf>
    <xf numFmtId="0" fontId="31" fillId="8" borderId="0" applyNumberFormat="0" applyBorder="0" applyProtection="0">
      <alignment vertical="center"/>
    </xf>
    <xf numFmtId="0" fontId="31" fillId="6" borderId="0" applyNumberFormat="0" applyBorder="0" applyProtection="0">
      <alignment vertical="center"/>
    </xf>
    <xf numFmtId="0" fontId="31" fillId="23" borderId="0" applyNumberFormat="0" applyBorder="0" applyProtection="0">
      <alignment vertical="center"/>
    </xf>
    <xf numFmtId="0" fontId="31" fillId="20" borderId="0" applyNumberFormat="0" applyBorder="0" applyProtection="0">
      <alignment vertical="center"/>
    </xf>
    <xf numFmtId="0" fontId="31" fillId="21" borderId="0" applyNumberFormat="0" applyBorder="0" applyProtection="0">
      <alignment vertical="center"/>
    </xf>
    <xf numFmtId="0" fontId="31" fillId="24" borderId="0" applyNumberFormat="0" applyBorder="0" applyProtection="0">
      <alignment vertical="center"/>
    </xf>
    <xf numFmtId="0" fontId="32" fillId="11" borderId="0" applyNumberFormat="0" applyBorder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3" borderId="8" applyNumberFormat="0" applyProtection="0">
      <alignment vertical="center"/>
    </xf>
    <xf numFmtId="0" fontId="35" fillId="4" borderId="9" applyNumberFormat="0" applyProtection="0">
      <alignment vertical="center"/>
    </xf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NumberFormat="0" applyBorder="0" applyProtection="0">
      <alignment vertical="center"/>
    </xf>
    <xf numFmtId="0" fontId="37" fillId="12" borderId="0" applyNumberFormat="0" applyBorder="0" applyProtection="0">
      <alignment vertical="center"/>
    </xf>
    <xf numFmtId="0" fontId="38" fillId="0" borderId="10" applyNumberFormat="0" applyProtection="0">
      <alignment vertical="center"/>
    </xf>
    <xf numFmtId="0" fontId="39" fillId="0" borderId="11" applyNumberFormat="0" applyProtection="0">
      <alignment vertical="center"/>
    </xf>
    <xf numFmtId="0" fontId="40" fillId="0" borderId="12" applyNumberFormat="0" applyProtection="0">
      <alignment vertical="center"/>
    </xf>
    <xf numFmtId="0" fontId="40" fillId="0" borderId="0" applyNumberFormat="0" applyBorder="0" applyProtection="0">
      <alignment vertical="center"/>
    </xf>
    <xf numFmtId="0" fontId="41" fillId="5" borderId="8" applyNumberFormat="0" applyProtection="0">
      <alignment vertical="center"/>
    </xf>
    <xf numFmtId="0" fontId="42" fillId="0" borderId="13" applyNumberFormat="0" applyProtection="0">
      <alignment vertical="center"/>
    </xf>
    <xf numFmtId="0" fontId="43" fillId="25" borderId="0" applyNumberFormat="0" applyBorder="0" applyProtection="0">
      <alignment vertical="center"/>
    </xf>
    <xf numFmtId="0" fontId="44" fillId="0" borderId="0"/>
    <xf numFmtId="0" fontId="26" fillId="0" borderId="0">
      <alignment vertical="center"/>
    </xf>
    <xf numFmtId="0" fontId="26" fillId="26" borderId="14" applyNumberFormat="0" applyProtection="0">
      <alignment vertical="center"/>
    </xf>
    <xf numFmtId="0" fontId="45" fillId="3" borderId="15" applyNumberForma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/>
    <xf numFmtId="0" fontId="47" fillId="0" borderId="0" applyNumberFormat="0" applyBorder="0" applyProtection="0">
      <alignment vertical="center"/>
    </xf>
    <xf numFmtId="0" fontId="48" fillId="0" borderId="16" applyNumberFormat="0" applyProtection="0">
      <alignment vertical="center"/>
    </xf>
    <xf numFmtId="0" fontId="49" fillId="0" borderId="0" applyNumberFormat="0" applyBorder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6" fillId="0" borderId="0"/>
    <xf numFmtId="0" fontId="55" fillId="0" borderId="0">
      <alignment vertical="center"/>
    </xf>
    <xf numFmtId="0" fontId="44" fillId="0" borderId="0"/>
    <xf numFmtId="0" fontId="26" fillId="0" borderId="0"/>
    <xf numFmtId="0" fontId="37" fillId="12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4" fillId="2" borderId="8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5" fillId="2" borderId="15" applyNumberFormat="0" applyAlignment="0" applyProtection="0">
      <alignment vertical="center"/>
    </xf>
    <xf numFmtId="0" fontId="41" fillId="5" borderId="8" applyNumberFormat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0" fillId="0" borderId="0"/>
    <xf numFmtId="0" fontId="29" fillId="0" borderId="0" applyNumberFormat="0" applyBorder="0" applyAlignment="0" applyProtection="0">
      <alignment vertical="center"/>
    </xf>
    <xf numFmtId="0" fontId="26" fillId="26" borderId="14" applyNumberFormat="0" applyFont="0" applyAlignment="0" applyProtection="0">
      <alignment vertical="center"/>
    </xf>
  </cellStyleXfs>
  <cellXfs count="292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 wrapText="1"/>
    </xf>
    <xf numFmtId="57" fontId="1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78" fontId="2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179" fontId="9" fillId="6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vertical="center" wrapText="1"/>
    </xf>
    <xf numFmtId="0" fontId="11" fillId="2" borderId="0" xfId="0" applyNumberFormat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vertical="center"/>
    </xf>
    <xf numFmtId="57" fontId="11" fillId="2" borderId="0" xfId="0" applyNumberFormat="1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left" vertical="center"/>
    </xf>
    <xf numFmtId="0" fontId="14" fillId="3" borderId="1" xfId="0" applyNumberFormat="1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left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center" wrapText="1"/>
    </xf>
    <xf numFmtId="178" fontId="14" fillId="2" borderId="1" xfId="0" applyNumberFormat="1" applyFont="1" applyFill="1" applyBorder="1" applyAlignment="1" applyProtection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center"/>
    </xf>
    <xf numFmtId="0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6" fontId="11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vertical="center" wrapText="1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>
      <alignment vertical="center"/>
    </xf>
    <xf numFmtId="0" fontId="11" fillId="2" borderId="0" xfId="0" quotePrefix="1" applyNumberFormat="1" applyFont="1" applyFill="1" applyAlignment="1">
      <alignment horizontal="left" vertical="center"/>
    </xf>
    <xf numFmtId="0" fontId="13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Alignment="1">
      <alignment vertical="center"/>
    </xf>
    <xf numFmtId="58" fontId="22" fillId="0" borderId="1" xfId="0" applyNumberFormat="1" applyFont="1" applyFill="1" applyBorder="1" applyAlignment="1">
      <alignment horizontal="center" vertical="center" wrapText="1"/>
    </xf>
    <xf numFmtId="0" fontId="24" fillId="7" borderId="1" xfId="0" applyNumberFormat="1" applyFont="1" applyFill="1" applyBorder="1" applyAlignment="1">
      <alignment horizontal="center" vertical="center" wrapText="1"/>
    </xf>
    <xf numFmtId="176" fontId="24" fillId="7" borderId="1" xfId="0" applyNumberFormat="1" applyFont="1" applyFill="1" applyBorder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vertical="center" wrapText="1"/>
    </xf>
    <xf numFmtId="176" fontId="14" fillId="3" borderId="1" xfId="0" applyNumberFormat="1" applyFont="1" applyFill="1" applyBorder="1" applyAlignment="1">
      <alignment horizontal="left" vertical="center"/>
    </xf>
    <xf numFmtId="0" fontId="22" fillId="2" borderId="1" xfId="0" applyNumberFormat="1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vertical="center" wrapText="1"/>
    </xf>
    <xf numFmtId="176" fontId="24" fillId="3" borderId="1" xfId="0" applyNumberFormat="1" applyFont="1" applyFill="1" applyBorder="1" applyAlignment="1">
      <alignment horizontal="left" vertical="center"/>
    </xf>
    <xf numFmtId="0" fontId="22" fillId="4" borderId="1" xfId="0" applyNumberFormat="1" applyFont="1" applyFill="1" applyBorder="1" applyAlignment="1">
      <alignment horizontal="center" vertical="center" wrapText="1"/>
    </xf>
    <xf numFmtId="0" fontId="27" fillId="0" borderId="0" xfId="1" applyNumberFormat="1" applyFont="1" applyAlignment="1">
      <alignment horizontal="center" vertical="center"/>
    </xf>
    <xf numFmtId="0" fontId="28" fillId="8" borderId="1" xfId="1" applyNumberFormat="1" applyFont="1" applyFill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/>
    </xf>
    <xf numFmtId="180" fontId="27" fillId="0" borderId="1" xfId="1" applyNumberFormat="1" applyFont="1" applyBorder="1" applyAlignment="1">
      <alignment horizontal="center" vertical="center"/>
    </xf>
    <xf numFmtId="179" fontId="27" fillId="0" borderId="1" xfId="1" applyNumberFormat="1" applyFont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 wrapText="1"/>
    </xf>
    <xf numFmtId="176" fontId="2" fillId="27" borderId="1" xfId="0" applyNumberFormat="1" applyFont="1" applyFill="1" applyBorder="1" applyAlignment="1">
      <alignment horizontal="center" vertical="center"/>
    </xf>
    <xf numFmtId="0" fontId="25" fillId="27" borderId="0" xfId="0" applyNumberFormat="1" applyFont="1" applyFill="1" applyBorder="1" applyAlignment="1">
      <alignment horizontal="center" vertical="center"/>
    </xf>
    <xf numFmtId="176" fontId="5" fillId="27" borderId="1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" fillId="27" borderId="0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5" fillId="27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>
      <alignment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5" fillId="0" borderId="0" xfId="0" applyNumberFormat="1" applyFont="1" applyFill="1" applyAlignment="1">
      <alignment horizontal="center" vertical="center"/>
    </xf>
    <xf numFmtId="0" fontId="27" fillId="0" borderId="0" xfId="1" applyNumberFormat="1" applyFont="1">
      <alignment vertical="center"/>
    </xf>
    <xf numFmtId="0" fontId="25" fillId="2" borderId="0" xfId="0" applyNumberFormat="1" applyFont="1" applyFill="1">
      <alignment vertical="center"/>
    </xf>
    <xf numFmtId="176" fontId="25" fillId="2" borderId="0" xfId="0" applyNumberFormat="1" applyFont="1" applyFill="1" applyAlignment="1">
      <alignment horizontal="center" vertical="center"/>
    </xf>
    <xf numFmtId="0" fontId="25" fillId="27" borderId="0" xfId="0" applyNumberFormat="1" applyFont="1" applyFill="1" applyAlignment="1">
      <alignment horizontal="center" vertical="center"/>
    </xf>
    <xf numFmtId="176" fontId="25" fillId="27" borderId="0" xfId="0" applyNumberFormat="1" applyFont="1" applyFill="1" applyAlignment="1">
      <alignment horizontal="center" vertical="center"/>
    </xf>
    <xf numFmtId="0" fontId="25" fillId="2" borderId="0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Alignment="1">
      <alignment horizontal="left" vertical="center"/>
    </xf>
    <xf numFmtId="0" fontId="27" fillId="27" borderId="20" xfId="1" applyNumberFormat="1" applyFont="1" applyFill="1" applyBorder="1" applyAlignment="1">
      <alignment horizontal="center" vertical="center"/>
    </xf>
    <xf numFmtId="180" fontId="27" fillId="27" borderId="20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 wrapText="1"/>
    </xf>
    <xf numFmtId="0" fontId="27" fillId="9" borderId="1" xfId="1" applyNumberFormat="1" applyFont="1" applyFill="1" applyBorder="1" applyAlignment="1">
      <alignment horizontal="center" vertical="center"/>
    </xf>
    <xf numFmtId="0" fontId="27" fillId="9" borderId="1" xfId="1" applyNumberFormat="1" applyFont="1" applyFill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>
      <alignment horizontal="center" vertical="center"/>
    </xf>
    <xf numFmtId="0" fontId="7" fillId="5" borderId="5" xfId="0" applyNumberFormat="1" applyFont="1" applyFill="1" applyBorder="1" applyAlignment="1">
      <alignment horizontal="center" vertical="center"/>
    </xf>
    <xf numFmtId="0" fontId="7" fillId="5" borderId="6" xfId="0" applyNumberFormat="1" applyFont="1" applyFill="1" applyBorder="1" applyAlignment="1">
      <alignment horizontal="center" vertical="center"/>
    </xf>
    <xf numFmtId="0" fontId="8" fillId="6" borderId="5" xfId="0" applyNumberFormat="1" applyFont="1" applyFill="1" applyBorder="1" applyAlignment="1">
      <alignment horizontal="center" vertical="center"/>
    </xf>
    <xf numFmtId="0" fontId="8" fillId="6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8" fillId="5" borderId="5" xfId="0" applyNumberFormat="1" applyFont="1" applyFill="1" applyBorder="1" applyAlignment="1">
      <alignment horizontal="center" vertical="center"/>
    </xf>
    <xf numFmtId="0" fontId="18" fillId="5" borderId="6" xfId="0" applyNumberFormat="1" applyFont="1" applyFill="1" applyBorder="1" applyAlignment="1">
      <alignment horizontal="center" vertical="center"/>
    </xf>
    <xf numFmtId="0" fontId="19" fillId="6" borderId="5" xfId="0" applyNumberFormat="1" applyFont="1" applyFill="1" applyBorder="1" applyAlignment="1">
      <alignment horizontal="center" vertical="center"/>
    </xf>
    <xf numFmtId="0" fontId="19" fillId="6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horizontal="left" vertical="center" wrapText="1"/>
    </xf>
    <xf numFmtId="0" fontId="11" fillId="2" borderId="4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</cellXfs>
  <cellStyles count="85">
    <cellStyle name="_ET_STYLE_NoName_00_" xfId="2"/>
    <cellStyle name="0,0_x000a__x000a_NA_x000a__x000a_" xfId="3"/>
    <cellStyle name="0,0_x000d__x000d_NA_x000d__x000d_" xfId="4"/>
    <cellStyle name="0,0_x005f_x000d__x005f_x000a_NA_x005f_x000d__x005f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Besuchter Hyperlink_budget BMW Deal…ng 20070530.xls" xfId="31"/>
    <cellStyle name="Calculation" xfId="32"/>
    <cellStyle name="Check Cell" xfId="33"/>
    <cellStyle name="Comma" xfId="34"/>
    <cellStyle name="Currency" xfId="35"/>
    <cellStyle name="Currency 2" xfId="36"/>
    <cellStyle name="Dezimal 2" xfId="37"/>
    <cellStyle name="Euro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al 2" xfId="48"/>
    <cellStyle name="Normal 3" xfId="49"/>
    <cellStyle name="Note" xfId="50"/>
    <cellStyle name="Output" xfId="51"/>
    <cellStyle name="Standard 2" xfId="52"/>
    <cellStyle name="Standard 4" xfId="53"/>
    <cellStyle name="Standard_080529_FB_Verkaufsstundensätze gkk" xfId="54"/>
    <cellStyle name="Style 1" xfId="55"/>
    <cellStyle name="Title" xfId="56"/>
    <cellStyle name="Total" xfId="57"/>
    <cellStyle name="Warning Text" xfId="58"/>
    <cellStyle name="标题 1 2" xfId="59"/>
    <cellStyle name="标题 2 2" xfId="60"/>
    <cellStyle name="标题 3 2" xfId="61"/>
    <cellStyle name="标题 4 2" xfId="62"/>
    <cellStyle name="标题 5" xfId="63"/>
    <cellStyle name="差 2" xfId="64"/>
    <cellStyle name="常规" xfId="0" builtinId="0"/>
    <cellStyle name="常规 2" xfId="1"/>
    <cellStyle name="常规 2 2" xfId="65"/>
    <cellStyle name="常规 3" xfId="66"/>
    <cellStyle name="常规 4" xfId="67"/>
    <cellStyle name="常规 6" xfId="68"/>
    <cellStyle name="好 2" xfId="69"/>
    <cellStyle name="汇总 2" xfId="70"/>
    <cellStyle name="货币 2" xfId="71"/>
    <cellStyle name="货币 3" xfId="72"/>
    <cellStyle name="计算 2" xfId="73"/>
    <cellStyle name="检查单元格 2" xfId="74"/>
    <cellStyle name="解释性文本 2" xfId="75"/>
    <cellStyle name="警告文本 2" xfId="76"/>
    <cellStyle name="链接单元格 2" xfId="77"/>
    <cellStyle name="适中 2" xfId="78"/>
    <cellStyle name="输出 2" xfId="79"/>
    <cellStyle name="输入 2" xfId="80"/>
    <cellStyle name="样式 1" xfId="81"/>
    <cellStyle name="样式 1 2" xfId="82"/>
    <cellStyle name="一般_Sheet1" xfId="83"/>
    <cellStyle name="注释 2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0</xdr:row>
      <xdr:rowOff>571500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2" name="Picture 39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2" name="Picture 39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2" name="Picture 39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2" name="Picture 39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0</xdr:row>
      <xdr:rowOff>571500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0</xdr:row>
      <xdr:rowOff>571500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0</xdr:row>
      <xdr:rowOff>571500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0</xdr:row>
      <xdr:rowOff>571500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E13" sqref="E13"/>
    </sheetView>
  </sheetViews>
  <sheetFormatPr defaultRowHeight="17.25"/>
  <cols>
    <col min="1" max="1" width="28.375" style="187" bestFit="1" customWidth="1"/>
    <col min="2" max="2" width="36.375" style="187" bestFit="1" customWidth="1"/>
    <col min="3" max="16384" width="9" style="237"/>
  </cols>
  <sheetData>
    <row r="1" spans="1:2">
      <c r="B1" s="187" t="s">
        <v>433</v>
      </c>
    </row>
    <row r="2" spans="1:2">
      <c r="B2" s="187" t="s">
        <v>434</v>
      </c>
    </row>
    <row r="3" spans="1:2">
      <c r="B3" s="187" t="s">
        <v>435</v>
      </c>
    </row>
    <row r="4" spans="1:2" ht="18">
      <c r="A4" s="188" t="s">
        <v>436</v>
      </c>
      <c r="B4" s="188" t="s">
        <v>437</v>
      </c>
    </row>
    <row r="5" spans="1:2">
      <c r="A5" s="249" t="s">
        <v>438</v>
      </c>
      <c r="B5" s="249"/>
    </row>
    <row r="6" spans="1:2">
      <c r="A6" s="189" t="s">
        <v>439</v>
      </c>
      <c r="B6" s="191">
        <f>'上海-'!G47</f>
        <v>160062.1</v>
      </c>
    </row>
    <row r="7" spans="1:2">
      <c r="A7" s="189" t="s">
        <v>440</v>
      </c>
      <c r="B7" s="191">
        <f>武汉!G50</f>
        <v>184124.402</v>
      </c>
    </row>
    <row r="8" spans="1:2">
      <c r="A8" s="189" t="s">
        <v>441</v>
      </c>
      <c r="B8" s="191">
        <f>'广州-'!G61</f>
        <v>252287.2</v>
      </c>
    </row>
    <row r="9" spans="1:2">
      <c r="A9" s="189" t="s">
        <v>442</v>
      </c>
      <c r="B9" s="191">
        <f>杭州!G60</f>
        <v>394008.11999999994</v>
      </c>
    </row>
    <row r="10" spans="1:2">
      <c r="A10" s="189" t="s">
        <v>443</v>
      </c>
      <c r="B10" s="191">
        <f>'南京-'!G50</f>
        <v>197588.53400000001</v>
      </c>
    </row>
    <row r="11" spans="1:2">
      <c r="A11" s="250" t="s">
        <v>444</v>
      </c>
      <c r="B11" s="250"/>
    </row>
    <row r="12" spans="1:2">
      <c r="A12" s="189" t="s">
        <v>445</v>
      </c>
      <c r="B12" s="191">
        <f>北京!G49</f>
        <v>240205.30599999998</v>
      </c>
    </row>
    <row r="13" spans="1:2">
      <c r="A13" s="189" t="s">
        <v>446</v>
      </c>
      <c r="B13" s="191">
        <f>大连!G50</f>
        <v>314719.24</v>
      </c>
    </row>
    <row r="14" spans="1:2">
      <c r="A14" s="189" t="s">
        <v>447</v>
      </c>
      <c r="B14" s="191">
        <f>烟台!G39</f>
        <v>125041.68599999999</v>
      </c>
    </row>
    <row r="15" spans="1:2">
      <c r="A15" s="189" t="s">
        <v>448</v>
      </c>
      <c r="B15" s="191">
        <f>'郑州-'!G50</f>
        <v>226872.8</v>
      </c>
    </row>
    <row r="16" spans="1:2">
      <c r="A16" s="189" t="s">
        <v>449</v>
      </c>
      <c r="B16" s="191">
        <f>成都!G50</f>
        <v>245245.39600000001</v>
      </c>
    </row>
    <row r="17" spans="1:2">
      <c r="A17" s="189" t="s">
        <v>287</v>
      </c>
      <c r="B17" s="190">
        <f>SUM(B5:B16)</f>
        <v>2340154.784</v>
      </c>
    </row>
    <row r="18" spans="1:2">
      <c r="A18" s="189" t="s">
        <v>451</v>
      </c>
      <c r="B18" s="190">
        <v>2300000</v>
      </c>
    </row>
    <row r="19" spans="1:2">
      <c r="A19" s="244" t="s">
        <v>469</v>
      </c>
      <c r="B19" s="245">
        <f>B17-B18</f>
        <v>40154.783999999985</v>
      </c>
    </row>
  </sheetData>
  <mergeCells count="2">
    <mergeCell ref="A5:B5"/>
    <mergeCell ref="A11:B11"/>
  </mergeCells>
  <phoneticPr fontId="1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9"/>
  <sheetViews>
    <sheetView topLeftCell="A4" workbookViewId="0">
      <selection activeCell="J34" sqref="J34"/>
    </sheetView>
  </sheetViews>
  <sheetFormatPr defaultColWidth="19.75" defaultRowHeight="14.25"/>
  <cols>
    <col min="1" max="1" width="30.125" style="165" customWidth="1" collapsed="1"/>
    <col min="2" max="2" width="16.5" style="147" customWidth="1" collapsed="1"/>
    <col min="3" max="3" width="29" style="151" customWidth="1"/>
    <col min="4" max="4" width="10.25" style="145" customWidth="1"/>
    <col min="5" max="5" width="4.5" style="145" bestFit="1" customWidth="1"/>
    <col min="6" max="7" width="10.25" style="145" customWidth="1"/>
    <col min="8" max="8" width="26" style="146" customWidth="1"/>
    <col min="9" max="10" width="7.375" style="193" customWidth="1"/>
    <col min="11" max="11" width="8.75" style="193" customWidth="1"/>
    <col min="12" max="16384" width="19.75" style="148"/>
  </cols>
  <sheetData>
    <row r="1" spans="1:11" ht="45.95" customHeight="1">
      <c r="A1" s="283"/>
      <c r="B1" s="283"/>
      <c r="C1" s="283"/>
    </row>
    <row r="2" spans="1:11">
      <c r="A2" s="147" t="s">
        <v>0</v>
      </c>
      <c r="B2" s="284" t="s">
        <v>368</v>
      </c>
      <c r="C2" s="284"/>
      <c r="D2" s="284"/>
      <c r="E2" s="284"/>
    </row>
    <row r="3" spans="1:11">
      <c r="A3" s="147" t="s">
        <v>2</v>
      </c>
      <c r="B3" s="147">
        <v>43083</v>
      </c>
      <c r="C3" s="150"/>
    </row>
    <row r="4" spans="1:11">
      <c r="A4" s="147" t="s">
        <v>218</v>
      </c>
    </row>
    <row r="5" spans="1:11" ht="9.75" hidden="1" customHeight="1">
      <c r="A5" s="147" t="s">
        <v>219</v>
      </c>
    </row>
    <row r="6" spans="1:11" hidden="1">
      <c r="A6" s="147" t="s">
        <v>220</v>
      </c>
    </row>
    <row r="7" spans="1:11" s="151" customFormat="1">
      <c r="A7" s="273" t="s">
        <v>7</v>
      </c>
      <c r="B7" s="273"/>
      <c r="C7" s="143" t="s">
        <v>8</v>
      </c>
      <c r="D7" s="88" t="s">
        <v>9</v>
      </c>
      <c r="E7" s="88" t="s">
        <v>10</v>
      </c>
      <c r="F7" s="88" t="s">
        <v>11</v>
      </c>
      <c r="G7" s="88" t="s">
        <v>12</v>
      </c>
      <c r="H7" s="143" t="s">
        <v>221</v>
      </c>
      <c r="I7" s="193"/>
      <c r="J7" s="193"/>
      <c r="K7" s="193"/>
    </row>
    <row r="8" spans="1:11" s="152" customFormat="1">
      <c r="A8" s="89" t="s">
        <v>369</v>
      </c>
      <c r="B8" s="90"/>
      <c r="C8" s="91"/>
      <c r="D8" s="92"/>
      <c r="E8" s="92"/>
      <c r="F8" s="92"/>
      <c r="G8" s="92"/>
      <c r="H8" s="93"/>
      <c r="I8" s="193"/>
      <c r="J8" s="193"/>
      <c r="K8" s="193"/>
    </row>
    <row r="9" spans="1:11" s="101" customFormat="1">
      <c r="A9" s="270" t="s">
        <v>290</v>
      </c>
      <c r="B9" s="274" t="s">
        <v>224</v>
      </c>
      <c r="C9" s="96" t="s">
        <v>370</v>
      </c>
      <c r="D9" s="97">
        <v>570</v>
      </c>
      <c r="E9" s="97">
        <v>1</v>
      </c>
      <c r="F9" s="98">
        <v>40</v>
      </c>
      <c r="G9" s="98">
        <f>D9*E9*F9</f>
        <v>22800</v>
      </c>
      <c r="H9" s="99"/>
      <c r="I9" s="196">
        <v>-47</v>
      </c>
      <c r="J9" s="196">
        <f>I9*D9</f>
        <v>-26790</v>
      </c>
      <c r="K9" s="196"/>
    </row>
    <row r="10" spans="1:11" s="153" customFormat="1">
      <c r="A10" s="270"/>
      <c r="B10" s="275"/>
      <c r="C10" s="96" t="s">
        <v>371</v>
      </c>
      <c r="D10" s="97">
        <v>570</v>
      </c>
      <c r="E10" s="97">
        <v>1</v>
      </c>
      <c r="F10" s="97">
        <v>28</v>
      </c>
      <c r="G10" s="97">
        <f>D10*E10*F10</f>
        <v>15960</v>
      </c>
      <c r="H10" s="96"/>
      <c r="I10" s="196"/>
      <c r="J10" s="196"/>
      <c r="K10" s="196"/>
    </row>
    <row r="11" spans="1:11" s="153" customFormat="1">
      <c r="A11" s="270"/>
      <c r="B11" s="289"/>
      <c r="C11" s="96" t="s">
        <v>372</v>
      </c>
      <c r="D11" s="97">
        <v>570</v>
      </c>
      <c r="E11" s="97">
        <v>3</v>
      </c>
      <c r="F11" s="97">
        <v>3</v>
      </c>
      <c r="G11" s="97">
        <f t="shared" ref="G11:G16" si="0">D11*E11*F11</f>
        <v>5130</v>
      </c>
      <c r="H11" s="96" t="s">
        <v>229</v>
      </c>
      <c r="I11" s="196"/>
      <c r="J11" s="196"/>
      <c r="K11" s="196"/>
    </row>
    <row r="12" spans="1:11" s="153" customFormat="1">
      <c r="A12" s="144" t="s">
        <v>235</v>
      </c>
      <c r="B12" s="96"/>
      <c r="C12" s="96" t="s">
        <v>236</v>
      </c>
      <c r="D12" s="97">
        <v>100</v>
      </c>
      <c r="E12" s="97">
        <v>1</v>
      </c>
      <c r="F12" s="97">
        <v>43</v>
      </c>
      <c r="G12" s="97">
        <f t="shared" si="0"/>
        <v>4300</v>
      </c>
      <c r="H12" s="96"/>
      <c r="I12" s="196"/>
      <c r="J12" s="236">
        <f>G12</f>
        <v>4300</v>
      </c>
      <c r="K12" s="196"/>
    </row>
    <row r="13" spans="1:11" s="153" customFormat="1">
      <c r="A13" s="144" t="s">
        <v>342</v>
      </c>
      <c r="B13" s="96"/>
      <c r="C13" s="96">
        <v>43082</v>
      </c>
      <c r="D13" s="97">
        <v>82</v>
      </c>
      <c r="E13" s="97">
        <v>1</v>
      </c>
      <c r="F13" s="97">
        <v>1</v>
      </c>
      <c r="G13" s="97">
        <f t="shared" si="0"/>
        <v>82</v>
      </c>
      <c r="H13" s="96" t="s">
        <v>373</v>
      </c>
      <c r="I13" s="196"/>
      <c r="J13" s="236">
        <f>G13</f>
        <v>82</v>
      </c>
      <c r="K13" s="196"/>
    </row>
    <row r="14" spans="1:11" s="151" customFormat="1">
      <c r="A14" s="270" t="s">
        <v>230</v>
      </c>
      <c r="B14" s="103"/>
      <c r="C14" s="96" t="s">
        <v>374</v>
      </c>
      <c r="D14" s="102">
        <v>238</v>
      </c>
      <c r="E14" s="102">
        <v>1</v>
      </c>
      <c r="F14" s="102">
        <v>46</v>
      </c>
      <c r="G14" s="102">
        <f t="shared" si="0"/>
        <v>10948</v>
      </c>
      <c r="H14" s="103"/>
      <c r="I14" s="193">
        <v>-9</v>
      </c>
      <c r="J14" s="193">
        <f>I14*D14</f>
        <v>-2142</v>
      </c>
      <c r="K14" s="193"/>
    </row>
    <row r="15" spans="1:11" s="151" customFormat="1" ht="42.75">
      <c r="A15" s="270"/>
      <c r="B15" s="103"/>
      <c r="C15" s="96" t="s">
        <v>375</v>
      </c>
      <c r="D15" s="102">
        <v>238</v>
      </c>
      <c r="E15" s="102">
        <v>1</v>
      </c>
      <c r="F15" s="102">
        <v>30</v>
      </c>
      <c r="G15" s="102">
        <f t="shared" si="0"/>
        <v>7140</v>
      </c>
      <c r="H15" s="103" t="s">
        <v>376</v>
      </c>
      <c r="I15" s="193">
        <v>-25</v>
      </c>
      <c r="J15" s="193">
        <f>I15*D15</f>
        <v>-5950</v>
      </c>
      <c r="K15" s="193"/>
    </row>
    <row r="16" spans="1:11" s="151" customFormat="1">
      <c r="A16" s="144" t="s">
        <v>377</v>
      </c>
      <c r="B16" s="103"/>
      <c r="C16" s="107"/>
      <c r="D16" s="102">
        <v>2000</v>
      </c>
      <c r="E16" s="102">
        <v>1</v>
      </c>
      <c r="F16" s="102">
        <v>1</v>
      </c>
      <c r="G16" s="102">
        <f t="shared" si="0"/>
        <v>2000</v>
      </c>
      <c r="H16" s="111"/>
      <c r="I16" s="193"/>
      <c r="J16" s="239">
        <v>-22500</v>
      </c>
      <c r="K16" s="240" t="s">
        <v>457</v>
      </c>
    </row>
    <row r="17" spans="1:11" s="151" customFormat="1">
      <c r="A17" s="90" t="s">
        <v>253</v>
      </c>
      <c r="B17" s="90"/>
      <c r="C17" s="91"/>
      <c r="D17" s="92"/>
      <c r="E17" s="92"/>
      <c r="F17" s="92"/>
      <c r="G17" s="92"/>
      <c r="H17" s="109"/>
      <c r="I17" s="193"/>
      <c r="J17" s="193"/>
      <c r="K17" s="193"/>
    </row>
    <row r="18" spans="1:11" s="151" customFormat="1">
      <c r="A18" s="112" t="s">
        <v>378</v>
      </c>
      <c r="B18" s="112"/>
      <c r="C18" s="96" t="s">
        <v>379</v>
      </c>
      <c r="D18" s="97">
        <v>900</v>
      </c>
      <c r="E18" s="97">
        <v>1</v>
      </c>
      <c r="F18" s="97">
        <v>1</v>
      </c>
      <c r="G18" s="97">
        <f>D18*E18*F18</f>
        <v>900</v>
      </c>
      <c r="H18" s="108"/>
      <c r="I18" s="193"/>
      <c r="J18" s="239">
        <f>G18</f>
        <v>900</v>
      </c>
      <c r="K18" s="193"/>
    </row>
    <row r="19" spans="1:11" s="151" customFormat="1" ht="28.5">
      <c r="A19" s="112" t="s">
        <v>378</v>
      </c>
      <c r="B19" s="144"/>
      <c r="C19" s="96" t="s">
        <v>380</v>
      </c>
      <c r="D19" s="97">
        <v>1600</v>
      </c>
      <c r="E19" s="97">
        <v>1</v>
      </c>
      <c r="F19" s="97">
        <v>1</v>
      </c>
      <c r="G19" s="97">
        <f>D19*E19*F19</f>
        <v>1600</v>
      </c>
      <c r="H19" s="108" t="s">
        <v>381</v>
      </c>
      <c r="I19" s="193"/>
      <c r="J19" s="239">
        <f t="shared" ref="J19:J20" si="1">G19</f>
        <v>1600</v>
      </c>
      <c r="K19" s="193"/>
    </row>
    <row r="20" spans="1:11" s="151" customFormat="1">
      <c r="A20" s="270" t="s">
        <v>382</v>
      </c>
      <c r="B20" s="270"/>
      <c r="C20" s="96" t="s">
        <v>383</v>
      </c>
      <c r="D20" s="97">
        <v>400</v>
      </c>
      <c r="E20" s="97">
        <v>1</v>
      </c>
      <c r="F20" s="97">
        <v>2</v>
      </c>
      <c r="G20" s="97">
        <f>D20*E20*F20</f>
        <v>800</v>
      </c>
      <c r="H20" s="108" t="s">
        <v>384</v>
      </c>
      <c r="I20" s="193"/>
      <c r="J20" s="239">
        <f t="shared" si="1"/>
        <v>800</v>
      </c>
      <c r="K20" s="193"/>
    </row>
    <row r="21" spans="1:11" s="151" customFormat="1">
      <c r="A21" s="112" t="s">
        <v>385</v>
      </c>
      <c r="B21" s="112"/>
      <c r="C21" s="96" t="s">
        <v>386</v>
      </c>
      <c r="D21" s="97">
        <v>1300</v>
      </c>
      <c r="E21" s="97">
        <v>1</v>
      </c>
      <c r="F21" s="97">
        <v>2</v>
      </c>
      <c r="G21" s="97">
        <f>D21*E21*F21</f>
        <v>2600</v>
      </c>
      <c r="H21" s="108" t="s">
        <v>387</v>
      </c>
      <c r="I21" s="193"/>
      <c r="J21" s="239">
        <f>G21-5800</f>
        <v>-3200</v>
      </c>
      <c r="K21" s="193"/>
    </row>
    <row r="22" spans="1:11" s="151" customFormat="1">
      <c r="A22" s="90" t="s">
        <v>264</v>
      </c>
      <c r="B22" s="90"/>
      <c r="C22" s="91"/>
      <c r="D22" s="92"/>
      <c r="E22" s="92"/>
      <c r="F22" s="92"/>
      <c r="G22" s="92"/>
      <c r="H22" s="109"/>
      <c r="I22" s="193"/>
      <c r="J22" s="193"/>
      <c r="K22" s="193"/>
    </row>
    <row r="23" spans="1:11" s="151" customFormat="1">
      <c r="A23" s="276" t="s">
        <v>326</v>
      </c>
      <c r="B23" s="276"/>
      <c r="C23" s="113" t="s">
        <v>327</v>
      </c>
      <c r="D23" s="157">
        <v>700</v>
      </c>
      <c r="E23" s="97">
        <v>1</v>
      </c>
      <c r="F23" s="97">
        <v>1</v>
      </c>
      <c r="G23" s="97">
        <f>D23*E23*F23</f>
        <v>700</v>
      </c>
      <c r="H23" s="110" t="s">
        <v>328</v>
      </c>
      <c r="I23" s="193"/>
      <c r="J23" s="193">
        <v>-300</v>
      </c>
      <c r="K23" s="193"/>
    </row>
    <row r="24" spans="1:11" s="151" customFormat="1">
      <c r="A24" s="90" t="s">
        <v>265</v>
      </c>
      <c r="B24" s="90"/>
      <c r="C24" s="91"/>
      <c r="D24" s="92"/>
      <c r="E24" s="92"/>
      <c r="F24" s="92"/>
      <c r="G24" s="92"/>
      <c r="H24" s="109"/>
      <c r="I24" s="193"/>
      <c r="J24" s="193"/>
      <c r="K24" s="193"/>
    </row>
    <row r="25" spans="1:11" s="153" customFormat="1">
      <c r="A25" s="144" t="s">
        <v>266</v>
      </c>
      <c r="B25" s="117"/>
      <c r="C25" s="96" t="s">
        <v>267</v>
      </c>
      <c r="D25" s="157">
        <v>200</v>
      </c>
      <c r="E25" s="98">
        <v>1</v>
      </c>
      <c r="F25" s="97">
        <v>20</v>
      </c>
      <c r="G25" s="98">
        <f>D25*E25*F25</f>
        <v>4000</v>
      </c>
      <c r="H25" s="99"/>
      <c r="I25" s="196"/>
      <c r="J25" s="196">
        <v>-12000</v>
      </c>
      <c r="K25" s="240" t="s">
        <v>458</v>
      </c>
    </row>
    <row r="26" spans="1:11" s="151" customFormat="1">
      <c r="A26" s="108" t="s">
        <v>388</v>
      </c>
      <c r="B26" s="108"/>
      <c r="C26" s="103" t="s">
        <v>389</v>
      </c>
      <c r="D26" s="172">
        <v>99</v>
      </c>
      <c r="E26" s="102">
        <v>1</v>
      </c>
      <c r="F26" s="102">
        <v>4</v>
      </c>
      <c r="G26" s="102">
        <f>D26*E26*F26</f>
        <v>396</v>
      </c>
      <c r="H26" s="103"/>
      <c r="I26" s="193"/>
      <c r="J26" s="193">
        <v>396</v>
      </c>
      <c r="K26" s="193"/>
    </row>
    <row r="27" spans="1:11" s="151" customFormat="1" ht="85.5">
      <c r="A27" s="110" t="s">
        <v>271</v>
      </c>
      <c r="B27" s="110"/>
      <c r="C27" s="103" t="s">
        <v>390</v>
      </c>
      <c r="D27" s="174">
        <v>0</v>
      </c>
      <c r="E27" s="102">
        <v>2</v>
      </c>
      <c r="F27" s="102">
        <v>1</v>
      </c>
      <c r="G27" s="102">
        <f>+D27*E27*F27</f>
        <v>0</v>
      </c>
      <c r="H27" s="103" t="s">
        <v>328</v>
      </c>
      <c r="I27" s="193"/>
      <c r="J27" s="193"/>
      <c r="K27" s="193"/>
    </row>
    <row r="28" spans="1:11" s="151" customFormat="1">
      <c r="A28" s="108" t="s">
        <v>331</v>
      </c>
      <c r="B28" s="108"/>
      <c r="C28" s="103"/>
      <c r="D28" s="27">
        <v>25738.26</v>
      </c>
      <c r="E28" s="102">
        <v>1</v>
      </c>
      <c r="F28" s="102">
        <v>1</v>
      </c>
      <c r="G28" s="102">
        <f>+D28*E28*F28</f>
        <v>25738.26</v>
      </c>
      <c r="H28" s="103" t="s">
        <v>328</v>
      </c>
      <c r="I28" s="193"/>
      <c r="J28" s="239">
        <f>D28-48900</f>
        <v>-23161.74</v>
      </c>
      <c r="K28" s="193"/>
    </row>
    <row r="29" spans="1:11" s="151" customFormat="1">
      <c r="A29" s="90" t="s">
        <v>274</v>
      </c>
      <c r="B29" s="90"/>
      <c r="C29" s="91"/>
      <c r="D29" s="92"/>
      <c r="E29" s="92"/>
      <c r="F29" s="92"/>
      <c r="G29" s="92"/>
      <c r="H29" s="109"/>
      <c r="I29" s="193"/>
      <c r="J29" s="193"/>
      <c r="K29" s="193"/>
    </row>
    <row r="30" spans="1:11" s="151" customFormat="1" ht="28.5">
      <c r="A30" s="110" t="s">
        <v>275</v>
      </c>
      <c r="B30" s="110"/>
      <c r="C30" s="158" t="s">
        <v>276</v>
      </c>
      <c r="D30" s="102">
        <v>3500</v>
      </c>
      <c r="E30" s="102">
        <v>1</v>
      </c>
      <c r="F30" s="102">
        <v>1</v>
      </c>
      <c r="G30" s="102">
        <f>D30*E30*F30</f>
        <v>3500</v>
      </c>
      <c r="H30" s="103"/>
      <c r="I30" s="193"/>
      <c r="J30" s="196"/>
      <c r="K30" s="193"/>
    </row>
    <row r="31" spans="1:11" s="151" customFormat="1">
      <c r="A31" s="89" t="s">
        <v>277</v>
      </c>
      <c r="B31" s="90"/>
      <c r="C31" s="91"/>
      <c r="D31" s="92"/>
      <c r="E31" s="92"/>
      <c r="F31" s="92"/>
      <c r="G31" s="92"/>
      <c r="H31" s="109"/>
      <c r="I31" s="193"/>
      <c r="J31" s="193"/>
      <c r="K31" s="193"/>
    </row>
    <row r="32" spans="1:11" s="153" customFormat="1">
      <c r="A32" s="159" t="s">
        <v>279</v>
      </c>
      <c r="B32" s="117"/>
      <c r="C32" s="118"/>
      <c r="D32" s="160">
        <v>2080</v>
      </c>
      <c r="E32" s="157">
        <v>1</v>
      </c>
      <c r="F32" s="97">
        <v>1</v>
      </c>
      <c r="G32" s="97">
        <f t="shared" ref="G32" si="2">D32*E32*F32</f>
        <v>2080</v>
      </c>
      <c r="H32" s="96"/>
      <c r="I32" s="196"/>
      <c r="J32" s="236">
        <f>G32</f>
        <v>2080</v>
      </c>
      <c r="K32" s="196"/>
    </row>
    <row r="33" spans="1:11" s="153" customFormat="1" ht="28.5">
      <c r="A33" s="159" t="s">
        <v>280</v>
      </c>
      <c r="B33" s="117"/>
      <c r="C33" s="118"/>
      <c r="D33" s="175">
        <v>0</v>
      </c>
      <c r="E33" s="98">
        <v>1</v>
      </c>
      <c r="F33" s="98">
        <v>1</v>
      </c>
      <c r="G33" s="98">
        <f>D33*E33*F33</f>
        <v>0</v>
      </c>
      <c r="H33" s="96" t="s">
        <v>334</v>
      </c>
      <c r="I33" s="196"/>
      <c r="J33" s="196"/>
      <c r="K33" s="196"/>
    </row>
    <row r="34" spans="1:11" s="153" customFormat="1">
      <c r="A34" s="159" t="s">
        <v>281</v>
      </c>
      <c r="B34" s="117"/>
      <c r="C34" s="118"/>
      <c r="D34" s="175">
        <v>0</v>
      </c>
      <c r="E34" s="98">
        <v>1</v>
      </c>
      <c r="F34" s="98">
        <v>1</v>
      </c>
      <c r="G34" s="98">
        <f>D34*E34*F34</f>
        <v>0</v>
      </c>
      <c r="H34" s="96" t="s">
        <v>335</v>
      </c>
      <c r="I34" s="196"/>
      <c r="J34" s="196"/>
      <c r="K34" s="196"/>
    </row>
    <row r="35" spans="1:11" s="153" customFormat="1">
      <c r="A35" s="112" t="s">
        <v>283</v>
      </c>
      <c r="B35" s="112"/>
      <c r="C35" s="96"/>
      <c r="D35" s="173">
        <v>0</v>
      </c>
      <c r="E35" s="98">
        <v>1</v>
      </c>
      <c r="F35" s="98">
        <v>1</v>
      </c>
      <c r="G35" s="98">
        <f>D35*E35*F35</f>
        <v>0</v>
      </c>
      <c r="H35" s="96" t="s">
        <v>335</v>
      </c>
      <c r="I35" s="198"/>
      <c r="J35" s="196"/>
      <c r="K35" s="196"/>
    </row>
    <row r="36" spans="1:11" s="153" customFormat="1">
      <c r="A36" s="177" t="s">
        <v>336</v>
      </c>
      <c r="B36" s="178"/>
      <c r="C36" s="96"/>
      <c r="D36" s="173">
        <v>3000</v>
      </c>
      <c r="E36" s="98">
        <v>1</v>
      </c>
      <c r="F36" s="98">
        <v>1</v>
      </c>
      <c r="G36" s="98">
        <f>D36*E36*F36</f>
        <v>3000</v>
      </c>
      <c r="H36" s="96"/>
      <c r="I36" s="198"/>
      <c r="J36" s="236"/>
      <c r="K36" s="196"/>
    </row>
    <row r="37" spans="1:11" s="139" customFormat="1">
      <c r="A37" s="251" t="s">
        <v>285</v>
      </c>
      <c r="B37" s="252"/>
      <c r="C37" s="252"/>
      <c r="D37" s="252"/>
      <c r="E37" s="252"/>
      <c r="F37" s="252"/>
      <c r="G37" s="69">
        <f>SUM(G9:G36)</f>
        <v>113674.26</v>
      </c>
      <c r="H37" s="163"/>
      <c r="I37" s="192"/>
      <c r="J37" s="192">
        <f>SUM(J9:J36)</f>
        <v>-85885.74</v>
      </c>
      <c r="K37" s="192"/>
    </row>
    <row r="38" spans="1:11" s="139" customFormat="1">
      <c r="A38" s="278" t="s">
        <v>286</v>
      </c>
      <c r="B38" s="279"/>
      <c r="C38" s="279"/>
      <c r="D38" s="279"/>
      <c r="E38" s="279"/>
      <c r="F38" s="279"/>
      <c r="G38" s="70">
        <f>G37*0.1</f>
        <v>11367.425999999999</v>
      </c>
      <c r="H38" s="163"/>
      <c r="I38" s="192"/>
      <c r="J38" s="192"/>
      <c r="K38" s="192"/>
    </row>
    <row r="39" spans="1:11" s="139" customFormat="1" ht="15">
      <c r="A39" s="280" t="s">
        <v>287</v>
      </c>
      <c r="B39" s="281"/>
      <c r="C39" s="281"/>
      <c r="D39" s="281"/>
      <c r="E39" s="281"/>
      <c r="F39" s="281"/>
      <c r="G39" s="71">
        <f>SUM(G37:G38)</f>
        <v>125041.68599999999</v>
      </c>
      <c r="H39" s="164"/>
      <c r="I39" s="192"/>
      <c r="J39" s="192"/>
      <c r="K39" s="192"/>
    </row>
  </sheetData>
  <mergeCells count="11">
    <mergeCell ref="A20:B20"/>
    <mergeCell ref="A23:B23"/>
    <mergeCell ref="A37:F37"/>
    <mergeCell ref="A38:F38"/>
    <mergeCell ref="A39:F39"/>
    <mergeCell ref="A14:A15"/>
    <mergeCell ref="A1:C1"/>
    <mergeCell ref="B2:E2"/>
    <mergeCell ref="A7:B7"/>
    <mergeCell ref="A9:A11"/>
    <mergeCell ref="B9:B11"/>
  </mergeCells>
  <phoneticPr fontId="10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0"/>
  <sheetViews>
    <sheetView topLeftCell="A4" workbookViewId="0">
      <selection activeCell="E14" sqref="E14"/>
    </sheetView>
  </sheetViews>
  <sheetFormatPr defaultColWidth="19.75" defaultRowHeight="14.25"/>
  <cols>
    <col min="1" max="1" width="30.125" style="165" customWidth="1" collapsed="1"/>
    <col min="2" max="2" width="16.5" style="147" customWidth="1" collapsed="1"/>
    <col min="3" max="3" width="38.25" style="151" customWidth="1"/>
    <col min="4" max="7" width="10.25" style="145" customWidth="1"/>
    <col min="8" max="8" width="22.375" style="146" customWidth="1"/>
    <col min="9" max="10" width="12.375" style="196" customWidth="1"/>
    <col min="11" max="11" width="11.125" style="196" customWidth="1"/>
    <col min="12" max="16384" width="19.75" style="148"/>
  </cols>
  <sheetData>
    <row r="1" spans="1:11" ht="45.95" customHeight="1">
      <c r="A1" s="283"/>
      <c r="B1" s="283"/>
      <c r="C1" s="283"/>
    </row>
    <row r="2" spans="1:11">
      <c r="A2" s="147" t="s">
        <v>0</v>
      </c>
      <c r="B2" s="284" t="s">
        <v>391</v>
      </c>
      <c r="C2" s="284"/>
      <c r="D2" s="284"/>
      <c r="E2" s="284"/>
    </row>
    <row r="3" spans="1:11">
      <c r="A3" s="147" t="s">
        <v>2</v>
      </c>
      <c r="B3" s="147">
        <v>43088</v>
      </c>
      <c r="C3" s="150"/>
    </row>
    <row r="4" spans="1:11">
      <c r="A4" s="147" t="s">
        <v>218</v>
      </c>
    </row>
    <row r="5" spans="1:11" ht="9.75" hidden="1" customHeight="1">
      <c r="A5" s="147" t="s">
        <v>219</v>
      </c>
    </row>
    <row r="6" spans="1:11" hidden="1">
      <c r="A6" s="147" t="s">
        <v>220</v>
      </c>
    </row>
    <row r="7" spans="1:11" s="151" customFormat="1">
      <c r="A7" s="273" t="s">
        <v>7</v>
      </c>
      <c r="B7" s="273"/>
      <c r="C7" s="143" t="s">
        <v>8</v>
      </c>
      <c r="D7" s="88" t="s">
        <v>9</v>
      </c>
      <c r="E7" s="88" t="s">
        <v>10</v>
      </c>
      <c r="F7" s="88" t="s">
        <v>11</v>
      </c>
      <c r="G7" s="88" t="s">
        <v>12</v>
      </c>
      <c r="H7" s="143" t="s">
        <v>221</v>
      </c>
      <c r="I7" s="196"/>
      <c r="J7" s="196"/>
      <c r="K7" s="196"/>
    </row>
    <row r="8" spans="1:11" s="152" customFormat="1">
      <c r="A8" s="89" t="s">
        <v>392</v>
      </c>
      <c r="B8" s="90"/>
      <c r="C8" s="91"/>
      <c r="D8" s="92"/>
      <c r="E8" s="92"/>
      <c r="F8" s="92"/>
      <c r="G8" s="92"/>
      <c r="H8" s="93"/>
      <c r="I8" s="196"/>
      <c r="J8" s="196"/>
      <c r="K8" s="196"/>
    </row>
    <row r="9" spans="1:11" s="101" customFormat="1">
      <c r="A9" s="270" t="s">
        <v>290</v>
      </c>
      <c r="B9" s="274" t="s">
        <v>224</v>
      </c>
      <c r="C9" s="96" t="s">
        <v>393</v>
      </c>
      <c r="D9" s="97">
        <v>650</v>
      </c>
      <c r="E9" s="97">
        <v>1</v>
      </c>
      <c r="F9" s="98">
        <v>31</v>
      </c>
      <c r="G9" s="98">
        <f>D9*E9*F9</f>
        <v>20150</v>
      </c>
      <c r="H9" s="154" t="s">
        <v>394</v>
      </c>
      <c r="I9" s="196">
        <v>-26</v>
      </c>
      <c r="J9" s="196">
        <f>I9*D9</f>
        <v>-16900</v>
      </c>
      <c r="K9" s="196"/>
    </row>
    <row r="10" spans="1:11" s="153" customFormat="1">
      <c r="A10" s="270"/>
      <c r="B10" s="275"/>
      <c r="C10" s="96" t="s">
        <v>395</v>
      </c>
      <c r="D10" s="97">
        <v>650</v>
      </c>
      <c r="E10" s="97">
        <v>1</v>
      </c>
      <c r="F10" s="97">
        <v>28</v>
      </c>
      <c r="G10" s="97">
        <f>D10*E10*F10</f>
        <v>18200</v>
      </c>
      <c r="H10" s="96" t="s">
        <v>396</v>
      </c>
      <c r="I10" s="196"/>
      <c r="J10" s="196"/>
      <c r="K10" s="196"/>
    </row>
    <row r="11" spans="1:11" s="153" customFormat="1">
      <c r="A11" s="270"/>
      <c r="B11" s="289"/>
      <c r="C11" s="96" t="s">
        <v>397</v>
      </c>
      <c r="D11" s="97">
        <v>650</v>
      </c>
      <c r="E11" s="97">
        <v>3</v>
      </c>
      <c r="F11" s="97">
        <v>3</v>
      </c>
      <c r="G11" s="97">
        <f t="shared" ref="G11:G18" si="0">D11*E11*F11</f>
        <v>5850</v>
      </c>
      <c r="H11" s="96" t="s">
        <v>229</v>
      </c>
      <c r="I11" s="196"/>
      <c r="J11" s="196"/>
      <c r="K11" s="196"/>
    </row>
    <row r="12" spans="1:11" s="153" customFormat="1">
      <c r="A12" s="144" t="s">
        <v>235</v>
      </c>
      <c r="B12" s="96"/>
      <c r="C12" s="96" t="s">
        <v>236</v>
      </c>
      <c r="D12" s="97">
        <v>128</v>
      </c>
      <c r="E12" s="97">
        <v>1</v>
      </c>
      <c r="F12" s="97">
        <v>30</v>
      </c>
      <c r="G12" s="97">
        <f t="shared" si="0"/>
        <v>3840</v>
      </c>
      <c r="H12" s="96"/>
      <c r="I12" s="196"/>
      <c r="J12" s="236">
        <f>G12</f>
        <v>3840</v>
      </c>
      <c r="K12" s="196"/>
    </row>
    <row r="13" spans="1:11" s="151" customFormat="1">
      <c r="A13" s="270" t="s">
        <v>230</v>
      </c>
      <c r="B13" s="103"/>
      <c r="C13" s="96" t="s">
        <v>398</v>
      </c>
      <c r="D13" s="102">
        <v>268</v>
      </c>
      <c r="E13" s="102">
        <v>1</v>
      </c>
      <c r="F13" s="102">
        <v>32</v>
      </c>
      <c r="G13" s="102">
        <f t="shared" si="0"/>
        <v>8576</v>
      </c>
      <c r="H13" s="103" t="s">
        <v>399</v>
      </c>
      <c r="I13" s="196">
        <v>-8</v>
      </c>
      <c r="J13" s="196">
        <f>I13*D13</f>
        <v>-2144</v>
      </c>
      <c r="K13" s="196"/>
    </row>
    <row r="14" spans="1:11" s="151" customFormat="1" ht="57">
      <c r="A14" s="270"/>
      <c r="B14" s="103"/>
      <c r="C14" s="96" t="s">
        <v>400</v>
      </c>
      <c r="D14" s="102">
        <v>268</v>
      </c>
      <c r="E14" s="102">
        <v>1</v>
      </c>
      <c r="F14" s="102">
        <v>20</v>
      </c>
      <c r="G14" s="102">
        <f t="shared" si="0"/>
        <v>5360</v>
      </c>
      <c r="H14" s="103" t="s">
        <v>401</v>
      </c>
      <c r="I14" s="196">
        <v>-20</v>
      </c>
      <c r="J14" s="196">
        <f>I14*D14</f>
        <v>-5360</v>
      </c>
      <c r="K14" s="196"/>
    </row>
    <row r="15" spans="1:11" s="151" customFormat="1" ht="28.5">
      <c r="A15" s="144" t="s">
        <v>402</v>
      </c>
      <c r="B15" s="103"/>
      <c r="C15" s="107" t="s">
        <v>403</v>
      </c>
      <c r="D15" s="102">
        <v>15000</v>
      </c>
      <c r="E15" s="102">
        <v>1</v>
      </c>
      <c r="F15" s="102">
        <v>1</v>
      </c>
      <c r="G15" s="102">
        <f t="shared" si="0"/>
        <v>15000</v>
      </c>
      <c r="H15" s="111"/>
      <c r="I15" s="196"/>
      <c r="J15" s="196"/>
      <c r="K15" s="196"/>
    </row>
    <row r="16" spans="1:11" s="151" customFormat="1">
      <c r="A16" s="179" t="s">
        <v>404</v>
      </c>
      <c r="B16" s="180"/>
      <c r="C16" s="107" t="s">
        <v>405</v>
      </c>
      <c r="D16" s="102">
        <v>4000</v>
      </c>
      <c r="E16" s="102">
        <v>1</v>
      </c>
      <c r="F16" s="102">
        <v>1</v>
      </c>
      <c r="G16" s="102">
        <f t="shared" si="0"/>
        <v>4000</v>
      </c>
      <c r="H16" s="111"/>
      <c r="I16" s="196"/>
      <c r="J16" s="236">
        <f>G16</f>
        <v>4000</v>
      </c>
      <c r="K16" s="196"/>
    </row>
    <row r="17" spans="1:11" s="151" customFormat="1" ht="28.5">
      <c r="A17" s="177" t="s">
        <v>301</v>
      </c>
      <c r="B17" s="181"/>
      <c r="C17" s="107" t="s">
        <v>406</v>
      </c>
      <c r="D17" s="97">
        <v>0</v>
      </c>
      <c r="E17" s="97">
        <v>1</v>
      </c>
      <c r="F17" s="97">
        <v>1</v>
      </c>
      <c r="G17" s="97">
        <f t="shared" si="0"/>
        <v>0</v>
      </c>
      <c r="H17" s="103"/>
      <c r="I17" s="196"/>
      <c r="J17" s="196"/>
      <c r="K17" s="196"/>
    </row>
    <row r="18" spans="1:11" s="151" customFormat="1" ht="57">
      <c r="A18" s="108" t="s">
        <v>243</v>
      </c>
      <c r="B18" s="103" t="s">
        <v>244</v>
      </c>
      <c r="C18" s="103" t="s">
        <v>407</v>
      </c>
      <c r="D18" s="102">
        <v>0</v>
      </c>
      <c r="E18" s="102">
        <v>1</v>
      </c>
      <c r="F18" s="102">
        <v>1</v>
      </c>
      <c r="G18" s="102">
        <f t="shared" si="0"/>
        <v>0</v>
      </c>
      <c r="H18" s="103"/>
      <c r="I18" s="196"/>
      <c r="J18" s="196"/>
      <c r="K18" s="196"/>
    </row>
    <row r="19" spans="1:11" s="151" customFormat="1">
      <c r="A19" s="89" t="s">
        <v>408</v>
      </c>
      <c r="B19" s="90"/>
      <c r="C19" s="91"/>
      <c r="D19" s="182"/>
      <c r="E19" s="182"/>
      <c r="F19" s="182"/>
      <c r="G19" s="182"/>
      <c r="H19" s="109"/>
      <c r="I19" s="196"/>
      <c r="J19" s="196"/>
      <c r="K19" s="196"/>
    </row>
    <row r="20" spans="1:11" s="151" customFormat="1">
      <c r="A20" s="110" t="s">
        <v>313</v>
      </c>
      <c r="B20" s="110"/>
      <c r="C20" s="103" t="s">
        <v>409</v>
      </c>
      <c r="D20" s="102">
        <v>2600</v>
      </c>
      <c r="E20" s="102">
        <v>1</v>
      </c>
      <c r="F20" s="102">
        <v>4</v>
      </c>
      <c r="G20" s="102">
        <f>D20*E20*F20</f>
        <v>10400</v>
      </c>
      <c r="H20" s="170" t="s">
        <v>410</v>
      </c>
      <c r="I20" s="196"/>
      <c r="J20" s="236">
        <f>G20+G21-22500</f>
        <v>-3300</v>
      </c>
      <c r="K20" s="196"/>
    </row>
    <row r="21" spans="1:11" s="151" customFormat="1">
      <c r="A21" s="110" t="s">
        <v>313</v>
      </c>
      <c r="B21" s="110"/>
      <c r="C21" s="103" t="s">
        <v>411</v>
      </c>
      <c r="D21" s="102">
        <v>2200</v>
      </c>
      <c r="E21" s="102">
        <v>1</v>
      </c>
      <c r="F21" s="102">
        <v>4</v>
      </c>
      <c r="G21" s="102">
        <f>D21*E21*F21</f>
        <v>8800</v>
      </c>
      <c r="H21" s="170" t="s">
        <v>410</v>
      </c>
      <c r="I21" s="196"/>
      <c r="J21" s="196"/>
      <c r="K21" s="196"/>
    </row>
    <row r="22" spans="1:11" s="151" customFormat="1">
      <c r="A22" s="110"/>
      <c r="B22" s="110"/>
      <c r="C22" s="96" t="s">
        <v>412</v>
      </c>
      <c r="D22" s="97">
        <v>2880</v>
      </c>
      <c r="E22" s="97">
        <v>1</v>
      </c>
      <c r="F22" s="97">
        <v>1</v>
      </c>
      <c r="G22" s="97">
        <f>D22*E22*F22</f>
        <v>2880</v>
      </c>
      <c r="H22" s="99"/>
      <c r="I22" s="196"/>
      <c r="J22" s="236">
        <f>G22</f>
        <v>2880</v>
      </c>
      <c r="K22" s="196"/>
    </row>
    <row r="23" spans="1:11" s="151" customFormat="1">
      <c r="A23" s="90" t="s">
        <v>253</v>
      </c>
      <c r="B23" s="90"/>
      <c r="C23" s="91"/>
      <c r="D23" s="182"/>
      <c r="E23" s="182"/>
      <c r="F23" s="182"/>
      <c r="G23" s="182"/>
      <c r="H23" s="109"/>
      <c r="I23" s="196"/>
      <c r="J23" s="196"/>
      <c r="K23" s="196"/>
    </row>
    <row r="24" spans="1:11" s="153" customFormat="1">
      <c r="A24" s="112" t="s">
        <v>413</v>
      </c>
      <c r="B24" s="112"/>
      <c r="C24" s="96" t="s">
        <v>414</v>
      </c>
      <c r="D24" s="97">
        <v>1000</v>
      </c>
      <c r="E24" s="97">
        <v>1</v>
      </c>
      <c r="F24" s="97">
        <v>1</v>
      </c>
      <c r="G24" s="97">
        <f>D24*E24*F24</f>
        <v>1000</v>
      </c>
      <c r="H24" s="144" t="s">
        <v>415</v>
      </c>
      <c r="I24" s="196">
        <v>-7</v>
      </c>
      <c r="J24" s="196">
        <f>I24*D24</f>
        <v>-7000</v>
      </c>
      <c r="K24" s="196"/>
    </row>
    <row r="25" spans="1:11" s="153" customFormat="1" ht="28.5">
      <c r="A25" s="112" t="s">
        <v>360</v>
      </c>
      <c r="B25" s="112"/>
      <c r="C25" s="96" t="s">
        <v>416</v>
      </c>
      <c r="D25" s="97">
        <v>1600</v>
      </c>
      <c r="E25" s="97">
        <v>1</v>
      </c>
      <c r="F25" s="97">
        <v>1</v>
      </c>
      <c r="G25" s="97">
        <f t="shared" ref="G25:G30" si="1">D25*E25*F25</f>
        <v>1600</v>
      </c>
      <c r="H25" s="144" t="s">
        <v>417</v>
      </c>
      <c r="I25" s="196"/>
      <c r="J25" s="236">
        <f>G25</f>
        <v>1600</v>
      </c>
      <c r="K25" s="196"/>
    </row>
    <row r="26" spans="1:11" s="153" customFormat="1" ht="28.5">
      <c r="A26" s="112" t="s">
        <v>360</v>
      </c>
      <c r="B26" s="112"/>
      <c r="C26" s="96" t="s">
        <v>418</v>
      </c>
      <c r="D26" s="97">
        <v>1600</v>
      </c>
      <c r="E26" s="97">
        <v>1</v>
      </c>
      <c r="F26" s="97">
        <v>1</v>
      </c>
      <c r="G26" s="97">
        <f t="shared" si="1"/>
        <v>1600</v>
      </c>
      <c r="H26" s="144" t="s">
        <v>419</v>
      </c>
      <c r="I26" s="196"/>
      <c r="J26" s="236">
        <f t="shared" ref="J26:J29" si="2">G26</f>
        <v>1600</v>
      </c>
      <c r="K26" s="196"/>
    </row>
    <row r="27" spans="1:11" s="153" customFormat="1">
      <c r="A27" s="112" t="s">
        <v>420</v>
      </c>
      <c r="B27" s="144"/>
      <c r="C27" s="96" t="s">
        <v>421</v>
      </c>
      <c r="D27" s="97">
        <v>1500</v>
      </c>
      <c r="E27" s="97">
        <v>1</v>
      </c>
      <c r="F27" s="97">
        <v>1</v>
      </c>
      <c r="G27" s="97">
        <f t="shared" si="1"/>
        <v>1500</v>
      </c>
      <c r="H27" s="144" t="s">
        <v>422</v>
      </c>
      <c r="I27" s="196"/>
      <c r="J27" s="236">
        <f t="shared" si="2"/>
        <v>1500</v>
      </c>
      <c r="K27" s="196"/>
    </row>
    <row r="28" spans="1:11" s="153" customFormat="1">
      <c r="A28" s="112" t="s">
        <v>420</v>
      </c>
      <c r="B28" s="112"/>
      <c r="C28" s="96" t="s">
        <v>423</v>
      </c>
      <c r="D28" s="97">
        <v>1500</v>
      </c>
      <c r="E28" s="97">
        <v>1</v>
      </c>
      <c r="F28" s="97">
        <v>2</v>
      </c>
      <c r="G28" s="97">
        <f t="shared" si="1"/>
        <v>3000</v>
      </c>
      <c r="H28" s="144" t="s">
        <v>424</v>
      </c>
      <c r="I28" s="196"/>
      <c r="J28" s="236">
        <f t="shared" si="2"/>
        <v>3000</v>
      </c>
      <c r="K28" s="196"/>
    </row>
    <row r="29" spans="1:11" s="153" customFormat="1">
      <c r="A29" s="112" t="s">
        <v>360</v>
      </c>
      <c r="B29" s="112"/>
      <c r="C29" s="96" t="s">
        <v>425</v>
      </c>
      <c r="D29" s="97">
        <v>1600</v>
      </c>
      <c r="E29" s="97">
        <v>1</v>
      </c>
      <c r="F29" s="97">
        <v>1</v>
      </c>
      <c r="G29" s="97">
        <f t="shared" si="1"/>
        <v>1600</v>
      </c>
      <c r="H29" s="144" t="s">
        <v>426</v>
      </c>
      <c r="I29" s="196"/>
      <c r="J29" s="236">
        <f t="shared" si="2"/>
        <v>1600</v>
      </c>
      <c r="K29" s="196"/>
    </row>
    <row r="30" spans="1:11" s="153" customFormat="1">
      <c r="A30" s="112" t="s">
        <v>427</v>
      </c>
      <c r="B30" s="112"/>
      <c r="C30" s="96" t="s">
        <v>428</v>
      </c>
      <c r="D30" s="97">
        <v>600</v>
      </c>
      <c r="E30" s="97">
        <v>1</v>
      </c>
      <c r="F30" s="97">
        <v>1</v>
      </c>
      <c r="G30" s="97">
        <f t="shared" si="1"/>
        <v>600</v>
      </c>
      <c r="H30" s="144"/>
      <c r="I30" s="196"/>
      <c r="J30" s="236"/>
      <c r="K30" s="240" t="s">
        <v>459</v>
      </c>
    </row>
    <row r="31" spans="1:11" s="151" customFormat="1">
      <c r="A31" s="90" t="s">
        <v>264</v>
      </c>
      <c r="B31" s="90"/>
      <c r="C31" s="91"/>
      <c r="D31" s="182"/>
      <c r="E31" s="182"/>
      <c r="F31" s="182"/>
      <c r="G31" s="182"/>
      <c r="H31" s="109"/>
      <c r="I31" s="196"/>
      <c r="J31" s="196"/>
      <c r="K31" s="196"/>
    </row>
    <row r="32" spans="1:11" s="151" customFormat="1">
      <c r="A32" s="276" t="s">
        <v>326</v>
      </c>
      <c r="B32" s="276"/>
      <c r="C32" s="113" t="s">
        <v>327</v>
      </c>
      <c r="D32" s="157">
        <v>40</v>
      </c>
      <c r="E32" s="157">
        <v>1</v>
      </c>
      <c r="F32" s="157">
        <v>20</v>
      </c>
      <c r="G32" s="157">
        <f>D32*E32*F32</f>
        <v>800</v>
      </c>
      <c r="H32" s="183" t="s">
        <v>328</v>
      </c>
      <c r="I32" s="196"/>
      <c r="J32" s="236">
        <f>G32-1000</f>
        <v>-200</v>
      </c>
      <c r="K32" s="196"/>
    </row>
    <row r="33" spans="1:11" s="142" customFormat="1">
      <c r="A33" s="141" t="s">
        <v>76</v>
      </c>
      <c r="B33" s="141"/>
      <c r="C33" s="113"/>
      <c r="D33" s="157">
        <v>39000</v>
      </c>
      <c r="E33" s="157">
        <v>1</v>
      </c>
      <c r="F33" s="157">
        <v>1</v>
      </c>
      <c r="G33" s="157">
        <f>D33*E33*F33</f>
        <v>39000</v>
      </c>
      <c r="H33" s="184"/>
      <c r="I33" s="194"/>
      <c r="J33" s="218">
        <f>G33</f>
        <v>39000</v>
      </c>
      <c r="K33" s="194"/>
    </row>
    <row r="34" spans="1:11" s="151" customFormat="1">
      <c r="A34" s="90" t="s">
        <v>265</v>
      </c>
      <c r="B34" s="90"/>
      <c r="C34" s="91"/>
      <c r="D34" s="185"/>
      <c r="E34" s="185"/>
      <c r="F34" s="185"/>
      <c r="G34" s="185"/>
      <c r="H34" s="186"/>
      <c r="I34" s="196"/>
      <c r="J34" s="196"/>
      <c r="K34" s="196"/>
    </row>
    <row r="35" spans="1:11" s="153" customFormat="1">
      <c r="A35" s="144" t="s">
        <v>266</v>
      </c>
      <c r="B35" s="117"/>
      <c r="C35" s="96" t="s">
        <v>267</v>
      </c>
      <c r="D35" s="157">
        <v>200</v>
      </c>
      <c r="E35" s="157">
        <v>1</v>
      </c>
      <c r="F35" s="157">
        <v>21</v>
      </c>
      <c r="G35" s="157">
        <f>D35*E35*F35</f>
        <v>4200</v>
      </c>
      <c r="H35" s="154" t="s">
        <v>429</v>
      </c>
      <c r="I35" s="196"/>
      <c r="J35" s="196">
        <v>200</v>
      </c>
      <c r="K35" s="196"/>
    </row>
    <row r="36" spans="1:11" s="151" customFormat="1" ht="28.5">
      <c r="A36" s="108" t="s">
        <v>268</v>
      </c>
      <c r="B36" s="108"/>
      <c r="C36" s="103" t="s">
        <v>269</v>
      </c>
      <c r="D36" s="172">
        <v>200</v>
      </c>
      <c r="E36" s="172">
        <v>1</v>
      </c>
      <c r="F36" s="172">
        <v>80</v>
      </c>
      <c r="G36" s="172">
        <f>D36*E36*F36</f>
        <v>16000</v>
      </c>
      <c r="H36" s="170"/>
      <c r="I36" s="196">
        <v>20</v>
      </c>
      <c r="J36" s="196">
        <f>I36*D36</f>
        <v>4000</v>
      </c>
      <c r="K36" s="196"/>
    </row>
    <row r="37" spans="1:11" s="151" customFormat="1" ht="28.5">
      <c r="A37" s="110" t="s">
        <v>271</v>
      </c>
      <c r="B37" s="110"/>
      <c r="C37" s="103" t="s">
        <v>430</v>
      </c>
      <c r="D37" s="102">
        <v>0</v>
      </c>
      <c r="E37" s="102">
        <v>2</v>
      </c>
      <c r="F37" s="102">
        <v>1</v>
      </c>
      <c r="G37" s="102">
        <f>+D37*E37*F37</f>
        <v>0</v>
      </c>
      <c r="H37" s="103" t="s">
        <v>431</v>
      </c>
      <c r="I37" s="196"/>
      <c r="J37" s="196"/>
      <c r="K37" s="196"/>
    </row>
    <row r="38" spans="1:11" s="151" customFormat="1">
      <c r="A38" s="108" t="s">
        <v>331</v>
      </c>
      <c r="B38" s="108"/>
      <c r="C38" s="103"/>
      <c r="D38" s="176">
        <v>16512</v>
      </c>
      <c r="E38" s="102">
        <v>1</v>
      </c>
      <c r="F38" s="102">
        <v>1</v>
      </c>
      <c r="G38" s="102">
        <f>+D38*E38*F38</f>
        <v>16512</v>
      </c>
      <c r="H38" s="103" t="s">
        <v>328</v>
      </c>
      <c r="I38" s="196"/>
      <c r="J38" s="236">
        <f>G38-35280</f>
        <v>-18768</v>
      </c>
      <c r="K38" s="196"/>
    </row>
    <row r="39" spans="1:11" s="151" customFormat="1">
      <c r="A39" s="90" t="s">
        <v>274</v>
      </c>
      <c r="B39" s="90"/>
      <c r="C39" s="91"/>
      <c r="D39" s="182"/>
      <c r="E39" s="182"/>
      <c r="F39" s="182"/>
      <c r="G39" s="182"/>
      <c r="H39" s="109"/>
      <c r="I39" s="196"/>
      <c r="J39" s="196"/>
      <c r="K39" s="196"/>
    </row>
    <row r="40" spans="1:11" s="151" customFormat="1" ht="28.5">
      <c r="A40" s="288" t="s">
        <v>275</v>
      </c>
      <c r="B40" s="288"/>
      <c r="C40" s="158" t="s">
        <v>432</v>
      </c>
      <c r="D40" s="102">
        <v>4000</v>
      </c>
      <c r="E40" s="102">
        <v>1</v>
      </c>
      <c r="F40" s="102">
        <v>1</v>
      </c>
      <c r="G40" s="102">
        <f>D40*E40*F40</f>
        <v>4000</v>
      </c>
      <c r="H40" s="103"/>
      <c r="I40" s="196"/>
      <c r="J40" s="196"/>
      <c r="K40" s="196"/>
    </row>
    <row r="41" spans="1:11" s="151" customFormat="1">
      <c r="A41" s="89" t="s">
        <v>277</v>
      </c>
      <c r="B41" s="90"/>
      <c r="C41" s="91"/>
      <c r="D41" s="182"/>
      <c r="E41" s="182"/>
      <c r="F41" s="182"/>
      <c r="G41" s="182"/>
      <c r="H41" s="109"/>
      <c r="I41" s="196"/>
      <c r="J41" s="196"/>
      <c r="K41" s="196"/>
    </row>
    <row r="42" spans="1:11" s="153" customFormat="1">
      <c r="A42" s="159" t="s">
        <v>278</v>
      </c>
      <c r="B42" s="117"/>
      <c r="C42" s="118"/>
      <c r="D42" s="160">
        <v>60</v>
      </c>
      <c r="E42" s="157">
        <v>1</v>
      </c>
      <c r="F42" s="97">
        <v>40</v>
      </c>
      <c r="G42" s="97">
        <f t="shared" ref="G42:G43" si="3">D42*E42*F42</f>
        <v>2400</v>
      </c>
      <c r="H42" s="96"/>
      <c r="I42" s="196"/>
      <c r="J42" s="236">
        <f>G42</f>
        <v>2400</v>
      </c>
      <c r="K42" s="196"/>
    </row>
    <row r="43" spans="1:11" s="153" customFormat="1">
      <c r="A43" s="159" t="s">
        <v>279</v>
      </c>
      <c r="B43" s="117"/>
      <c r="C43" s="118"/>
      <c r="D43" s="160">
        <v>1380</v>
      </c>
      <c r="E43" s="157">
        <v>1</v>
      </c>
      <c r="F43" s="97">
        <v>1</v>
      </c>
      <c r="G43" s="97">
        <f t="shared" si="3"/>
        <v>1380</v>
      </c>
      <c r="H43" s="96"/>
      <c r="I43" s="196"/>
      <c r="J43" s="236">
        <f>G43</f>
        <v>1380</v>
      </c>
      <c r="K43" s="196"/>
    </row>
    <row r="44" spans="1:11" s="153" customFormat="1" ht="28.5">
      <c r="A44" s="159" t="s">
        <v>280</v>
      </c>
      <c r="B44" s="117"/>
      <c r="C44" s="118"/>
      <c r="D44" s="175">
        <v>0</v>
      </c>
      <c r="E44" s="97">
        <v>1</v>
      </c>
      <c r="F44" s="97">
        <v>1</v>
      </c>
      <c r="G44" s="97">
        <f>D44*E44*F44</f>
        <v>0</v>
      </c>
      <c r="H44" s="96" t="s">
        <v>334</v>
      </c>
      <c r="I44" s="196"/>
      <c r="J44" s="196"/>
      <c r="K44" s="196"/>
    </row>
    <row r="45" spans="1:11" s="153" customFormat="1" ht="28.5">
      <c r="A45" s="159" t="s">
        <v>281</v>
      </c>
      <c r="B45" s="117"/>
      <c r="C45" s="118"/>
      <c r="D45" s="175">
        <v>0</v>
      </c>
      <c r="E45" s="97">
        <v>1</v>
      </c>
      <c r="F45" s="97">
        <v>1</v>
      </c>
      <c r="G45" s="97">
        <f>D45*E45*F45</f>
        <v>0</v>
      </c>
      <c r="H45" s="96" t="s">
        <v>335</v>
      </c>
      <c r="I45" s="196"/>
      <c r="J45" s="196"/>
      <c r="K45" s="196"/>
    </row>
    <row r="46" spans="1:11" s="153" customFormat="1" ht="28.5">
      <c r="A46" s="270" t="s">
        <v>283</v>
      </c>
      <c r="B46" s="270"/>
      <c r="C46" s="96"/>
      <c r="D46" s="173">
        <v>0</v>
      </c>
      <c r="E46" s="97">
        <v>1</v>
      </c>
      <c r="F46" s="97">
        <v>1</v>
      </c>
      <c r="G46" s="97">
        <f>D46*E46*F46</f>
        <v>0</v>
      </c>
      <c r="H46" s="96" t="s">
        <v>335</v>
      </c>
      <c r="I46" s="198"/>
      <c r="J46" s="196"/>
      <c r="K46" s="196"/>
    </row>
    <row r="47" spans="1:11" s="121" customFormat="1">
      <c r="A47" s="144" t="s">
        <v>99</v>
      </c>
      <c r="B47" s="144"/>
      <c r="C47" s="96"/>
      <c r="D47" s="97">
        <v>4000</v>
      </c>
      <c r="E47" s="97">
        <v>1</v>
      </c>
      <c r="F47" s="97">
        <v>2</v>
      </c>
      <c r="G47" s="161">
        <f>D47*E47*F47</f>
        <v>8000</v>
      </c>
      <c r="H47" s="96"/>
      <c r="I47" s="195"/>
      <c r="J47" s="218"/>
      <c r="K47" s="194"/>
    </row>
    <row r="48" spans="1:11" s="139" customFormat="1">
      <c r="A48" s="251" t="s">
        <v>285</v>
      </c>
      <c r="B48" s="252"/>
      <c r="C48" s="252"/>
      <c r="D48" s="252"/>
      <c r="E48" s="252"/>
      <c r="F48" s="252"/>
      <c r="G48" s="69">
        <f>SUM(G9:G47)</f>
        <v>206248</v>
      </c>
      <c r="H48" s="163"/>
      <c r="I48" s="194"/>
      <c r="J48" s="194">
        <f>SUM(J9:J47)</f>
        <v>13328</v>
      </c>
      <c r="K48" s="194"/>
    </row>
    <row r="49" spans="1:11" s="139" customFormat="1">
      <c r="A49" s="278" t="s">
        <v>286</v>
      </c>
      <c r="B49" s="279"/>
      <c r="C49" s="279"/>
      <c r="D49" s="279"/>
      <c r="E49" s="279"/>
      <c r="F49" s="279"/>
      <c r="G49" s="70">
        <f>G48*0.1</f>
        <v>20624.800000000003</v>
      </c>
      <c r="H49" s="163"/>
      <c r="I49" s="194"/>
      <c r="J49" s="194"/>
      <c r="K49" s="194"/>
    </row>
    <row r="50" spans="1:11" s="139" customFormat="1" ht="15">
      <c r="A50" s="280" t="s">
        <v>287</v>
      </c>
      <c r="B50" s="281"/>
      <c r="C50" s="281"/>
      <c r="D50" s="281"/>
      <c r="E50" s="281"/>
      <c r="F50" s="281"/>
      <c r="G50" s="71">
        <f>SUM(G48:G49)</f>
        <v>226872.8</v>
      </c>
      <c r="H50" s="164"/>
      <c r="I50" s="194"/>
      <c r="J50" s="194"/>
      <c r="K50" s="194"/>
    </row>
  </sheetData>
  <mergeCells count="12">
    <mergeCell ref="A50:F50"/>
    <mergeCell ref="A1:C1"/>
    <mergeCell ref="B2:E2"/>
    <mergeCell ref="A7:B7"/>
    <mergeCell ref="A9:A11"/>
    <mergeCell ref="B9:B11"/>
    <mergeCell ref="A13:A14"/>
    <mergeCell ref="A32:B32"/>
    <mergeCell ref="A40:B40"/>
    <mergeCell ref="A46:B46"/>
    <mergeCell ref="A48:F48"/>
    <mergeCell ref="A49:F49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0"/>
  <sheetViews>
    <sheetView topLeftCell="A7" workbookViewId="0">
      <selection activeCell="I37" sqref="I37"/>
    </sheetView>
  </sheetViews>
  <sheetFormatPr defaultColWidth="22" defaultRowHeight="14.25"/>
  <cols>
    <col min="1" max="1" width="33.5" style="10" customWidth="1"/>
    <col min="2" max="2" width="18.375" style="11" customWidth="1"/>
    <col min="3" max="3" width="27.25" style="1" customWidth="1"/>
    <col min="4" max="4" width="11.375" style="12" customWidth="1"/>
    <col min="5" max="5" width="4.5" style="12" bestFit="1" customWidth="1"/>
    <col min="6" max="6" width="4.625" style="12" bestFit="1" customWidth="1"/>
    <col min="7" max="7" width="10.125" style="12" customWidth="1"/>
    <col min="8" max="8" width="28.875" style="13" customWidth="1"/>
    <col min="9" max="10" width="9.875" style="192" customWidth="1"/>
    <col min="11" max="16384" width="22" style="10"/>
  </cols>
  <sheetData>
    <row r="1" spans="1:10" ht="45.95" customHeight="1">
      <c r="A1" s="265"/>
      <c r="B1" s="265"/>
      <c r="C1" s="265"/>
    </row>
    <row r="2" spans="1:10">
      <c r="A2" s="11" t="s">
        <v>0</v>
      </c>
      <c r="B2" s="266" t="s">
        <v>1</v>
      </c>
      <c r="C2" s="266"/>
      <c r="D2" s="266"/>
      <c r="E2" s="266"/>
    </row>
    <row r="3" spans="1:10">
      <c r="A3" s="11" t="s">
        <v>2</v>
      </c>
      <c r="B3" s="14" t="s">
        <v>3</v>
      </c>
      <c r="C3" s="15"/>
    </row>
    <row r="4" spans="1:10">
      <c r="A4" s="11" t="s">
        <v>4</v>
      </c>
    </row>
    <row r="5" spans="1:10" ht="9.75" hidden="1" customHeight="1">
      <c r="A5" s="11" t="s">
        <v>5</v>
      </c>
    </row>
    <row r="6" spans="1:10" hidden="1">
      <c r="A6" s="11" t="s">
        <v>6</v>
      </c>
    </row>
    <row r="7" spans="1:10" s="1" customFormat="1">
      <c r="A7" s="267" t="s">
        <v>7</v>
      </c>
      <c r="B7" s="267"/>
      <c r="C7" s="16" t="s">
        <v>8</v>
      </c>
      <c r="D7" s="17" t="s">
        <v>9</v>
      </c>
      <c r="E7" s="17" t="s">
        <v>10</v>
      </c>
      <c r="F7" s="17" t="s">
        <v>11</v>
      </c>
      <c r="G7" s="17" t="s">
        <v>12</v>
      </c>
      <c r="H7" s="16" t="s">
        <v>13</v>
      </c>
      <c r="I7" s="192"/>
      <c r="J7" s="192"/>
    </row>
    <row r="8" spans="1:10" s="2" customFormat="1">
      <c r="A8" s="18" t="s">
        <v>14</v>
      </c>
      <c r="B8" s="19"/>
      <c r="C8" s="20"/>
      <c r="D8" s="21"/>
      <c r="E8" s="21"/>
      <c r="F8" s="21"/>
      <c r="G8" s="21"/>
      <c r="H8" s="22"/>
      <c r="I8" s="192"/>
      <c r="J8" s="192"/>
    </row>
    <row r="9" spans="1:10" s="3" customFormat="1">
      <c r="A9" s="257" t="s">
        <v>15</v>
      </c>
      <c r="B9" s="257" t="s">
        <v>16</v>
      </c>
      <c r="C9" s="23" t="s">
        <v>17</v>
      </c>
      <c r="D9" s="24">
        <v>900</v>
      </c>
      <c r="E9" s="24">
        <v>1</v>
      </c>
      <c r="F9" s="25">
        <v>5</v>
      </c>
      <c r="G9" s="25"/>
      <c r="H9" s="26"/>
      <c r="I9" s="194"/>
      <c r="J9" s="194"/>
    </row>
    <row r="10" spans="1:10" s="4" customFormat="1">
      <c r="A10" s="258"/>
      <c r="B10" s="258"/>
      <c r="C10" s="23" t="s">
        <v>18</v>
      </c>
      <c r="D10" s="24">
        <v>900</v>
      </c>
      <c r="E10" s="24">
        <v>1</v>
      </c>
      <c r="F10" s="25">
        <v>2</v>
      </c>
      <c r="G10" s="25"/>
      <c r="H10" s="26"/>
      <c r="I10" s="196"/>
      <c r="J10" s="196"/>
    </row>
    <row r="11" spans="1:10" s="4" customFormat="1">
      <c r="A11" s="258"/>
      <c r="B11" s="257" t="s">
        <v>19</v>
      </c>
      <c r="C11" s="23" t="s">
        <v>20</v>
      </c>
      <c r="D11" s="24">
        <v>900</v>
      </c>
      <c r="E11" s="24">
        <v>4</v>
      </c>
      <c r="F11" s="25">
        <v>1</v>
      </c>
      <c r="G11" s="25">
        <f t="shared" ref="G11:G25" si="0">D11*E11*F11</f>
        <v>3600</v>
      </c>
      <c r="H11" s="23" t="s">
        <v>21</v>
      </c>
      <c r="I11" s="196"/>
      <c r="J11" s="196"/>
    </row>
    <row r="12" spans="1:10" s="4" customFormat="1">
      <c r="A12" s="258"/>
      <c r="B12" s="258"/>
      <c r="C12" s="23" t="s">
        <v>22</v>
      </c>
      <c r="D12" s="24">
        <v>900</v>
      </c>
      <c r="E12" s="24">
        <v>3</v>
      </c>
      <c r="F12" s="25">
        <v>2</v>
      </c>
      <c r="G12" s="25">
        <f t="shared" si="0"/>
        <v>5400</v>
      </c>
      <c r="H12" s="23"/>
      <c r="I12" s="196">
        <v>-2</v>
      </c>
      <c r="J12" s="196"/>
    </row>
    <row r="13" spans="1:10" s="8" customFormat="1" ht="14.25" customHeight="1">
      <c r="A13" s="258"/>
      <c r="B13" s="258"/>
      <c r="C13" s="23" t="s">
        <v>17</v>
      </c>
      <c r="D13" s="24">
        <v>900</v>
      </c>
      <c r="E13" s="24">
        <v>1</v>
      </c>
      <c r="F13" s="24">
        <v>28</v>
      </c>
      <c r="G13" s="24">
        <f t="shared" si="0"/>
        <v>25200</v>
      </c>
      <c r="H13" s="23"/>
      <c r="I13" s="194">
        <v>-18</v>
      </c>
      <c r="J13" s="194"/>
    </row>
    <row r="14" spans="1:10" s="8" customFormat="1" ht="14.25" customHeight="1">
      <c r="A14" s="258"/>
      <c r="B14" s="258"/>
      <c r="C14" s="23" t="s">
        <v>18</v>
      </c>
      <c r="D14" s="24">
        <v>900</v>
      </c>
      <c r="E14" s="24">
        <v>1</v>
      </c>
      <c r="F14" s="24">
        <v>22</v>
      </c>
      <c r="G14" s="24">
        <f t="shared" si="0"/>
        <v>19800</v>
      </c>
      <c r="H14" s="23"/>
      <c r="I14" s="194"/>
      <c r="J14" s="194"/>
    </row>
    <row r="15" spans="1:10" s="1" customFormat="1" ht="14.25" customHeight="1">
      <c r="A15" s="258"/>
      <c r="B15" s="258"/>
      <c r="C15" s="23" t="s">
        <v>23</v>
      </c>
      <c r="D15" s="24">
        <v>475</v>
      </c>
      <c r="E15" s="27">
        <v>1</v>
      </c>
      <c r="F15" s="27">
        <v>2</v>
      </c>
      <c r="G15" s="24">
        <f t="shared" si="0"/>
        <v>950</v>
      </c>
      <c r="H15" s="28"/>
      <c r="I15" s="192"/>
      <c r="J15" s="197"/>
    </row>
    <row r="16" spans="1:10" s="1" customFormat="1">
      <c r="A16" s="259"/>
      <c r="B16" s="259"/>
      <c r="C16" s="28" t="s">
        <v>24</v>
      </c>
      <c r="D16" s="24">
        <v>360</v>
      </c>
      <c r="E16" s="27">
        <v>1</v>
      </c>
      <c r="F16" s="27">
        <v>1</v>
      </c>
      <c r="G16" s="24">
        <f t="shared" si="0"/>
        <v>360</v>
      </c>
      <c r="H16" s="28" t="s">
        <v>25</v>
      </c>
      <c r="I16" s="192"/>
      <c r="J16" s="192"/>
    </row>
    <row r="17" spans="1:10" s="1" customFormat="1">
      <c r="A17" s="29" t="s">
        <v>26</v>
      </c>
      <c r="B17" s="28"/>
      <c r="C17" s="23" t="s">
        <v>27</v>
      </c>
      <c r="D17" s="27">
        <v>198</v>
      </c>
      <c r="E17" s="27">
        <v>1</v>
      </c>
      <c r="F17" s="27">
        <v>50</v>
      </c>
      <c r="G17" s="24">
        <f t="shared" si="0"/>
        <v>9900</v>
      </c>
      <c r="H17" s="28"/>
      <c r="I17" s="192"/>
      <c r="J17" s="192"/>
    </row>
    <row r="18" spans="1:10" s="1" customFormat="1">
      <c r="A18" s="29" t="s">
        <v>28</v>
      </c>
      <c r="B18" s="28"/>
      <c r="C18" s="23" t="s">
        <v>29</v>
      </c>
      <c r="D18" s="27">
        <v>218</v>
      </c>
      <c r="E18" s="27">
        <v>1</v>
      </c>
      <c r="F18" s="27">
        <v>26</v>
      </c>
      <c r="G18" s="24">
        <f t="shared" si="0"/>
        <v>5668</v>
      </c>
      <c r="H18" s="28" t="s">
        <v>30</v>
      </c>
      <c r="I18" s="192">
        <v>-24</v>
      </c>
      <c r="J18" s="192"/>
    </row>
    <row r="19" spans="1:10" s="1" customFormat="1">
      <c r="A19" s="30" t="s">
        <v>31</v>
      </c>
      <c r="B19" s="31"/>
      <c r="C19" s="23" t="s">
        <v>32</v>
      </c>
      <c r="D19" s="27">
        <v>2347</v>
      </c>
      <c r="E19" s="27">
        <v>1</v>
      </c>
      <c r="F19" s="27">
        <v>1</v>
      </c>
      <c r="G19" s="24">
        <f t="shared" si="0"/>
        <v>2347</v>
      </c>
      <c r="H19" s="28" t="s">
        <v>33</v>
      </c>
      <c r="I19" s="192"/>
      <c r="J19" s="197"/>
    </row>
    <row r="20" spans="1:10" s="1" customFormat="1">
      <c r="A20" s="30" t="s">
        <v>34</v>
      </c>
      <c r="B20" s="31"/>
      <c r="C20" s="23" t="s">
        <v>34</v>
      </c>
      <c r="D20" s="27">
        <v>88</v>
      </c>
      <c r="E20" s="27">
        <v>1</v>
      </c>
      <c r="F20" s="27">
        <v>37</v>
      </c>
      <c r="G20" s="24">
        <f t="shared" si="0"/>
        <v>3256</v>
      </c>
      <c r="H20" s="28"/>
      <c r="I20" s="192"/>
      <c r="J20" s="197"/>
    </row>
    <row r="21" spans="1:10" s="1" customFormat="1" ht="42.75">
      <c r="A21" s="260" t="s">
        <v>35</v>
      </c>
      <c r="B21" s="263" t="s">
        <v>36</v>
      </c>
      <c r="C21" s="32" t="s">
        <v>37</v>
      </c>
      <c r="D21" s="27">
        <v>20000</v>
      </c>
      <c r="E21" s="27">
        <v>1</v>
      </c>
      <c r="F21" s="27">
        <v>1</v>
      </c>
      <c r="G21" s="24">
        <f t="shared" si="0"/>
        <v>20000</v>
      </c>
      <c r="H21" s="28"/>
      <c r="I21" s="192"/>
      <c r="J21" s="192"/>
    </row>
    <row r="22" spans="1:10" s="1" customFormat="1">
      <c r="A22" s="261"/>
      <c r="B22" s="264"/>
      <c r="C22" s="32" t="s">
        <v>38</v>
      </c>
      <c r="D22" s="27">
        <v>560</v>
      </c>
      <c r="E22" s="27">
        <v>1</v>
      </c>
      <c r="F22" s="27">
        <v>1</v>
      </c>
      <c r="G22" s="24">
        <f t="shared" si="0"/>
        <v>560</v>
      </c>
      <c r="H22" s="28" t="s">
        <v>39</v>
      </c>
      <c r="I22" s="192"/>
      <c r="J22" s="197"/>
    </row>
    <row r="23" spans="1:10" s="1" customFormat="1">
      <c r="A23" s="262"/>
      <c r="B23" s="28"/>
      <c r="C23" s="32" t="s">
        <v>40</v>
      </c>
      <c r="D23" s="27">
        <v>3500</v>
      </c>
      <c r="E23" s="27">
        <v>1</v>
      </c>
      <c r="F23" s="27">
        <v>1</v>
      </c>
      <c r="G23" s="24">
        <f t="shared" si="0"/>
        <v>3500</v>
      </c>
      <c r="H23" s="28"/>
      <c r="I23" s="192"/>
      <c r="J23" s="197"/>
    </row>
    <row r="24" spans="1:10" s="1" customFormat="1" ht="28.5">
      <c r="A24" s="268" t="s">
        <v>41</v>
      </c>
      <c r="B24" s="268"/>
      <c r="C24" s="32" t="s">
        <v>42</v>
      </c>
      <c r="D24" s="24">
        <v>0</v>
      </c>
      <c r="E24" s="24">
        <v>1</v>
      </c>
      <c r="F24" s="24">
        <v>1</v>
      </c>
      <c r="G24" s="24">
        <f t="shared" si="0"/>
        <v>0</v>
      </c>
      <c r="H24" s="28"/>
      <c r="I24" s="192"/>
      <c r="J24" s="192"/>
    </row>
    <row r="25" spans="1:10" s="1" customFormat="1" ht="28.5">
      <c r="A25" s="33" t="s">
        <v>43</v>
      </c>
      <c r="B25" s="33" t="s">
        <v>44</v>
      </c>
      <c r="C25" s="28" t="s">
        <v>45</v>
      </c>
      <c r="D25" s="27">
        <v>240</v>
      </c>
      <c r="E25" s="27">
        <v>2</v>
      </c>
      <c r="F25" s="27">
        <v>20</v>
      </c>
      <c r="G25" s="24">
        <f t="shared" si="0"/>
        <v>9600</v>
      </c>
      <c r="H25" s="33" t="s">
        <v>46</v>
      </c>
      <c r="I25" s="192"/>
      <c r="J25" s="197"/>
    </row>
    <row r="26" spans="1:10" s="1" customFormat="1">
      <c r="A26" s="18" t="s">
        <v>47</v>
      </c>
      <c r="B26" s="19"/>
      <c r="C26" s="20"/>
      <c r="D26" s="21"/>
      <c r="E26" s="21"/>
      <c r="F26" s="21"/>
      <c r="G26" s="21"/>
      <c r="H26" s="34"/>
      <c r="I26" s="192"/>
      <c r="J26" s="192"/>
    </row>
    <row r="27" spans="1:10" s="1" customFormat="1" ht="28.5">
      <c r="A27" s="35" t="s">
        <v>48</v>
      </c>
      <c r="B27" s="35"/>
      <c r="C27" s="28" t="s">
        <v>49</v>
      </c>
      <c r="D27" s="27">
        <v>2000</v>
      </c>
      <c r="E27" s="27">
        <v>1</v>
      </c>
      <c r="F27" s="27">
        <v>8</v>
      </c>
      <c r="G27" s="27">
        <f>D27*E27*F27</f>
        <v>16000</v>
      </c>
      <c r="H27" s="36"/>
      <c r="I27" s="192">
        <v>-1</v>
      </c>
      <c r="J27" s="192"/>
    </row>
    <row r="28" spans="1:10" s="1" customFormat="1">
      <c r="A28" s="35"/>
      <c r="B28" s="35"/>
      <c r="C28" s="28" t="s">
        <v>50</v>
      </c>
      <c r="D28" s="27">
        <v>1792</v>
      </c>
      <c r="E28" s="27">
        <v>1</v>
      </c>
      <c r="F28" s="27">
        <v>1</v>
      </c>
      <c r="G28" s="27">
        <f>D28*E28*F28</f>
        <v>1792</v>
      </c>
      <c r="H28" s="36"/>
      <c r="I28" s="192"/>
      <c r="J28" s="197"/>
    </row>
    <row r="29" spans="1:10" s="1" customFormat="1">
      <c r="A29" s="35" t="s">
        <v>51</v>
      </c>
      <c r="B29" s="35"/>
      <c r="C29" s="28" t="s">
        <v>52</v>
      </c>
      <c r="D29" s="27">
        <v>300</v>
      </c>
      <c r="E29" s="27">
        <v>1</v>
      </c>
      <c r="F29" s="27">
        <v>1</v>
      </c>
      <c r="G29" s="27">
        <f>D29*E29*F29</f>
        <v>300</v>
      </c>
      <c r="H29" s="36"/>
      <c r="I29" s="192"/>
      <c r="J29" s="197"/>
    </row>
    <row r="30" spans="1:10" s="1" customFormat="1">
      <c r="A30" s="19" t="s">
        <v>53</v>
      </c>
      <c r="B30" s="19"/>
      <c r="C30" s="20"/>
      <c r="D30" s="21"/>
      <c r="E30" s="21"/>
      <c r="F30" s="21"/>
      <c r="G30" s="21"/>
      <c r="H30" s="34"/>
      <c r="I30" s="192"/>
      <c r="J30" s="192"/>
    </row>
    <row r="31" spans="1:10" s="1" customFormat="1">
      <c r="A31" s="37" t="s">
        <v>54</v>
      </c>
      <c r="B31" s="37" t="s">
        <v>55</v>
      </c>
      <c r="C31" s="23" t="s">
        <v>56</v>
      </c>
      <c r="D31" s="24">
        <v>990</v>
      </c>
      <c r="E31" s="24">
        <v>1</v>
      </c>
      <c r="F31" s="24">
        <v>1</v>
      </c>
      <c r="G31" s="24">
        <f>D31*E31*F31</f>
        <v>990</v>
      </c>
      <c r="H31" s="33"/>
      <c r="I31" s="192"/>
      <c r="J31" s="197"/>
    </row>
    <row r="32" spans="1:10" s="1" customFormat="1">
      <c r="A32" s="37" t="s">
        <v>57</v>
      </c>
      <c r="B32" s="37" t="s">
        <v>58</v>
      </c>
      <c r="C32" s="23" t="s">
        <v>59</v>
      </c>
      <c r="D32" s="24">
        <v>398</v>
      </c>
      <c r="E32" s="24">
        <v>1</v>
      </c>
      <c r="F32" s="24">
        <v>4</v>
      </c>
      <c r="G32" s="24">
        <f>D32*E32*F32</f>
        <v>1592</v>
      </c>
      <c r="H32" s="33"/>
      <c r="I32" s="192"/>
      <c r="J32" s="197"/>
    </row>
    <row r="33" spans="1:10" s="1" customFormat="1">
      <c r="A33" s="37" t="s">
        <v>60</v>
      </c>
      <c r="B33" s="37" t="s">
        <v>55</v>
      </c>
      <c r="C33" s="23" t="s">
        <v>61</v>
      </c>
      <c r="D33" s="24">
        <v>86.79</v>
      </c>
      <c r="E33" s="24">
        <v>1</v>
      </c>
      <c r="F33" s="24">
        <v>1</v>
      </c>
      <c r="G33" s="24">
        <f>D33*E33*F33</f>
        <v>86.79</v>
      </c>
      <c r="H33" s="33"/>
      <c r="I33" s="192"/>
      <c r="J33" s="197"/>
    </row>
    <row r="34" spans="1:10" s="1" customFormat="1">
      <c r="A34" s="37" t="s">
        <v>62</v>
      </c>
      <c r="B34" s="37" t="s">
        <v>63</v>
      </c>
      <c r="C34" s="23" t="s">
        <v>64</v>
      </c>
      <c r="D34" s="24">
        <v>950</v>
      </c>
      <c r="E34" s="24">
        <v>1</v>
      </c>
      <c r="F34" s="24">
        <v>1</v>
      </c>
      <c r="G34" s="24">
        <f t="shared" ref="G34:G40" si="1">D34*E34*F34</f>
        <v>950</v>
      </c>
      <c r="H34" s="33"/>
      <c r="I34" s="192">
        <v>-7</v>
      </c>
      <c r="J34" s="192"/>
    </row>
    <row r="35" spans="1:10" s="1" customFormat="1">
      <c r="A35" s="37" t="s">
        <v>62</v>
      </c>
      <c r="B35" s="37" t="s">
        <v>63</v>
      </c>
      <c r="C35" s="23" t="s">
        <v>61</v>
      </c>
      <c r="D35" s="24">
        <v>480</v>
      </c>
      <c r="E35" s="24">
        <v>1</v>
      </c>
      <c r="F35" s="24">
        <v>1</v>
      </c>
      <c r="G35" s="24">
        <f t="shared" si="1"/>
        <v>480</v>
      </c>
      <c r="H35" s="33"/>
      <c r="I35" s="192"/>
      <c r="J35" s="197"/>
    </row>
    <row r="36" spans="1:10" s="1" customFormat="1">
      <c r="A36" s="37" t="s">
        <v>65</v>
      </c>
      <c r="B36" s="29" t="s">
        <v>66</v>
      </c>
      <c r="C36" s="23" t="s">
        <v>67</v>
      </c>
      <c r="D36" s="24">
        <v>1800</v>
      </c>
      <c r="E36" s="24">
        <v>1</v>
      </c>
      <c r="F36" s="24">
        <v>2</v>
      </c>
      <c r="G36" s="24">
        <f t="shared" si="1"/>
        <v>3600</v>
      </c>
      <c r="H36" s="33"/>
      <c r="I36" s="192"/>
      <c r="J36" s="197"/>
    </row>
    <row r="37" spans="1:10" s="1" customFormat="1">
      <c r="A37" s="37" t="s">
        <v>68</v>
      </c>
      <c r="B37" s="37" t="s">
        <v>63</v>
      </c>
      <c r="C37" s="23" t="s">
        <v>67</v>
      </c>
      <c r="D37" s="24">
        <v>1600</v>
      </c>
      <c r="E37" s="24">
        <v>1</v>
      </c>
      <c r="F37" s="24">
        <v>3</v>
      </c>
      <c r="G37" s="24">
        <f t="shared" si="1"/>
        <v>4800</v>
      </c>
      <c r="H37" s="33" t="s">
        <v>69</v>
      </c>
      <c r="I37" s="192"/>
      <c r="J37" s="197"/>
    </row>
    <row r="38" spans="1:10" s="1" customFormat="1">
      <c r="A38" s="37" t="s">
        <v>68</v>
      </c>
      <c r="B38" s="37" t="s">
        <v>55</v>
      </c>
      <c r="C38" s="23" t="s">
        <v>67</v>
      </c>
      <c r="D38" s="24">
        <v>1600</v>
      </c>
      <c r="E38" s="24">
        <v>1</v>
      </c>
      <c r="F38" s="24">
        <v>2</v>
      </c>
      <c r="G38" s="24">
        <f t="shared" si="1"/>
        <v>3200</v>
      </c>
      <c r="H38" s="33" t="s">
        <v>69</v>
      </c>
      <c r="I38" s="192"/>
      <c r="J38" s="197"/>
    </row>
    <row r="39" spans="1:10" s="5" customFormat="1">
      <c r="A39" s="37" t="s">
        <v>70</v>
      </c>
      <c r="B39" s="37" t="s">
        <v>63</v>
      </c>
      <c r="C39" s="23" t="s">
        <v>59</v>
      </c>
      <c r="D39" s="24">
        <v>485</v>
      </c>
      <c r="E39" s="24">
        <v>1</v>
      </c>
      <c r="F39" s="24">
        <v>4</v>
      </c>
      <c r="G39" s="24">
        <f t="shared" si="1"/>
        <v>1940</v>
      </c>
      <c r="H39" s="33"/>
      <c r="I39" s="193"/>
      <c r="J39" s="197"/>
    </row>
    <row r="40" spans="1:10" s="6" customFormat="1">
      <c r="A40" s="29" t="s">
        <v>71</v>
      </c>
      <c r="B40" s="38"/>
      <c r="C40" s="39"/>
      <c r="D40" s="24">
        <v>600</v>
      </c>
      <c r="E40" s="25">
        <v>1</v>
      </c>
      <c r="F40" s="25">
        <v>1</v>
      </c>
      <c r="G40" s="25">
        <f t="shared" si="1"/>
        <v>600</v>
      </c>
      <c r="H40" s="23"/>
      <c r="I40" s="194">
        <v>-1</v>
      </c>
      <c r="J40" s="194"/>
    </row>
    <row r="41" spans="1:10" s="1" customFormat="1">
      <c r="A41" s="19" t="s">
        <v>72</v>
      </c>
      <c r="B41" s="19"/>
      <c r="C41" s="20"/>
      <c r="D41" s="21"/>
      <c r="E41" s="21"/>
      <c r="F41" s="21"/>
      <c r="G41" s="21"/>
      <c r="H41" s="34"/>
      <c r="I41" s="192"/>
      <c r="J41" s="192"/>
    </row>
    <row r="42" spans="1:10" s="1" customFormat="1">
      <c r="A42" s="40" t="s">
        <v>103</v>
      </c>
      <c r="B42" s="40"/>
      <c r="C42" s="41"/>
      <c r="D42" s="24">
        <v>60</v>
      </c>
      <c r="E42" s="24">
        <v>1</v>
      </c>
      <c r="F42" s="24">
        <v>63</v>
      </c>
      <c r="G42" s="24">
        <f t="shared" ref="G42:G46" si="2">D42*E42*F42</f>
        <v>3780</v>
      </c>
      <c r="H42" s="35"/>
      <c r="I42" s="192"/>
      <c r="J42" s="197"/>
    </row>
    <row r="43" spans="1:10" s="1" customFormat="1">
      <c r="A43" s="40" t="s">
        <v>76</v>
      </c>
      <c r="B43" s="40"/>
      <c r="C43" s="41"/>
      <c r="D43" s="24">
        <v>52000</v>
      </c>
      <c r="E43" s="24">
        <v>1</v>
      </c>
      <c r="F43" s="24">
        <v>1</v>
      </c>
      <c r="G43" s="24">
        <f t="shared" si="2"/>
        <v>52000</v>
      </c>
      <c r="H43" s="35"/>
      <c r="I43" s="192"/>
      <c r="J43" s="197"/>
    </row>
    <row r="44" spans="1:10" s="1" customFormat="1">
      <c r="A44" s="42" t="s">
        <v>77</v>
      </c>
      <c r="B44" s="42"/>
      <c r="C44" s="43" t="s">
        <v>78</v>
      </c>
      <c r="D44" s="24">
        <v>8</v>
      </c>
      <c r="E44" s="24">
        <v>1</v>
      </c>
      <c r="F44" s="24">
        <v>160</v>
      </c>
      <c r="G44" s="24">
        <f t="shared" si="2"/>
        <v>1280</v>
      </c>
      <c r="H44" s="33"/>
      <c r="I44" s="192"/>
      <c r="J44" s="192"/>
    </row>
    <row r="45" spans="1:10" s="7" customFormat="1">
      <c r="A45" s="44" t="s">
        <v>79</v>
      </c>
      <c r="B45" s="44"/>
      <c r="C45" s="43" t="s">
        <v>80</v>
      </c>
      <c r="D45" s="24">
        <v>2200</v>
      </c>
      <c r="E45" s="24">
        <v>1</v>
      </c>
      <c r="F45" s="24">
        <v>22</v>
      </c>
      <c r="G45" s="24">
        <f t="shared" si="2"/>
        <v>48400</v>
      </c>
      <c r="H45" s="45"/>
      <c r="I45" s="192"/>
      <c r="J45" s="192"/>
    </row>
    <row r="46" spans="1:10" s="7" customFormat="1">
      <c r="A46" s="44" t="s">
        <v>81</v>
      </c>
      <c r="B46" s="44"/>
      <c r="C46" s="43" t="s">
        <v>82</v>
      </c>
      <c r="D46" s="24">
        <v>149</v>
      </c>
      <c r="E46" s="24">
        <v>1</v>
      </c>
      <c r="F46" s="24">
        <v>22</v>
      </c>
      <c r="G46" s="24">
        <f t="shared" si="2"/>
        <v>3278</v>
      </c>
      <c r="H46" s="45"/>
      <c r="I46" s="192"/>
      <c r="J46" s="192"/>
    </row>
    <row r="47" spans="1:10" s="1" customFormat="1">
      <c r="A47" s="19" t="s">
        <v>83</v>
      </c>
      <c r="B47" s="19"/>
      <c r="C47" s="20"/>
      <c r="D47" s="21"/>
      <c r="E47" s="21"/>
      <c r="F47" s="21"/>
      <c r="G47" s="21"/>
      <c r="H47" s="22"/>
      <c r="I47" s="192"/>
      <c r="J47" s="192"/>
    </row>
    <row r="48" spans="1:10" s="8" customFormat="1">
      <c r="A48" s="46" t="s">
        <v>84</v>
      </c>
      <c r="B48" s="46"/>
      <c r="C48" s="47" t="s">
        <v>85</v>
      </c>
      <c r="D48" s="199">
        <v>300</v>
      </c>
      <c r="E48" s="49">
        <v>1</v>
      </c>
      <c r="F48" s="48">
        <v>20</v>
      </c>
      <c r="G48" s="49">
        <f t="shared" ref="G48:G53" si="3">D48*E48*F48</f>
        <v>6000</v>
      </c>
      <c r="H48" s="47"/>
      <c r="I48" s="194">
        <v>100</v>
      </c>
      <c r="J48" s="194"/>
    </row>
    <row r="49" spans="1:10" s="1" customFormat="1" ht="28.5">
      <c r="A49" s="50" t="s">
        <v>86</v>
      </c>
      <c r="B49" s="50"/>
      <c r="C49" s="16" t="s">
        <v>87</v>
      </c>
      <c r="D49" s="17">
        <v>200</v>
      </c>
      <c r="E49" s="17">
        <v>1</v>
      </c>
      <c r="F49" s="17">
        <v>80</v>
      </c>
      <c r="G49" s="17">
        <f t="shared" si="3"/>
        <v>16000</v>
      </c>
      <c r="H49" s="16"/>
      <c r="I49" s="192"/>
      <c r="J49" s="192"/>
    </row>
    <row r="50" spans="1:10" s="1" customFormat="1" ht="85.5">
      <c r="A50" s="51" t="s">
        <v>88</v>
      </c>
      <c r="B50" s="51"/>
      <c r="C50" s="52" t="s">
        <v>89</v>
      </c>
      <c r="D50" s="201">
        <v>5500</v>
      </c>
      <c r="E50" s="53">
        <v>2</v>
      </c>
      <c r="F50" s="53">
        <v>1</v>
      </c>
      <c r="G50" s="53">
        <f>+D50*E50*F50</f>
        <v>11000</v>
      </c>
      <c r="H50" s="52" t="s">
        <v>75</v>
      </c>
      <c r="I50" s="192"/>
      <c r="J50" s="197"/>
    </row>
    <row r="51" spans="1:10" s="1" customFormat="1">
      <c r="A51" s="54" t="s">
        <v>90</v>
      </c>
      <c r="B51" s="54"/>
      <c r="C51" s="52"/>
      <c r="D51" s="53">
        <v>500</v>
      </c>
      <c r="E51" s="53">
        <v>1</v>
      </c>
      <c r="F51" s="53">
        <v>60</v>
      </c>
      <c r="G51" s="53">
        <v>17131.41</v>
      </c>
      <c r="H51" s="52" t="s">
        <v>75</v>
      </c>
      <c r="I51" s="192"/>
      <c r="J51" s="197"/>
    </row>
    <row r="52" spans="1:10" s="1" customFormat="1">
      <c r="A52" s="19" t="s">
        <v>91</v>
      </c>
      <c r="B52" s="19"/>
      <c r="C52" s="20"/>
      <c r="D52" s="21"/>
      <c r="E52" s="21"/>
      <c r="F52" s="21"/>
      <c r="G52" s="21"/>
      <c r="H52" s="22"/>
      <c r="I52" s="192"/>
      <c r="J52" s="192"/>
    </row>
    <row r="53" spans="1:10" s="1" customFormat="1" ht="28.5">
      <c r="A53" s="269" t="s">
        <v>92</v>
      </c>
      <c r="B53" s="269"/>
      <c r="C53" s="55" t="s">
        <v>93</v>
      </c>
      <c r="D53" s="17">
        <v>15000</v>
      </c>
      <c r="E53" s="17">
        <v>1</v>
      </c>
      <c r="F53" s="17">
        <v>1</v>
      </c>
      <c r="G53" s="17">
        <f t="shared" si="3"/>
        <v>15000</v>
      </c>
      <c r="H53" s="16"/>
      <c r="I53" s="192"/>
      <c r="J53" s="194"/>
    </row>
    <row r="54" spans="1:10" s="1" customFormat="1">
      <c r="A54" s="56" t="s">
        <v>94</v>
      </c>
      <c r="B54" s="57"/>
      <c r="C54" s="58"/>
      <c r="D54" s="59"/>
      <c r="E54" s="59"/>
      <c r="F54" s="59"/>
      <c r="G54" s="59"/>
      <c r="H54" s="60"/>
      <c r="I54" s="192"/>
      <c r="J54" s="192"/>
    </row>
    <row r="55" spans="1:10" s="6" customFormat="1">
      <c r="A55" s="38" t="s">
        <v>99</v>
      </c>
      <c r="B55" s="38"/>
      <c r="C55" s="39"/>
      <c r="D55" s="66">
        <v>6000</v>
      </c>
      <c r="E55" s="66">
        <v>1</v>
      </c>
      <c r="F55" s="66">
        <v>2</v>
      </c>
      <c r="G55" s="67">
        <f>D55*E55*F55</f>
        <v>12000</v>
      </c>
      <c r="H55" s="68"/>
      <c r="I55" s="195"/>
      <c r="J55" s="218"/>
    </row>
    <row r="56" spans="1:10" s="8" customFormat="1">
      <c r="A56" s="46" t="s">
        <v>468</v>
      </c>
      <c r="B56" s="46"/>
      <c r="C56" s="47"/>
      <c r="D56" s="66">
        <v>938</v>
      </c>
      <c r="E56" s="66">
        <v>1</v>
      </c>
      <c r="F56" s="66">
        <v>1</v>
      </c>
      <c r="G56" s="67">
        <v>938</v>
      </c>
      <c r="H56" s="68"/>
      <c r="I56" s="195"/>
      <c r="J56" s="218"/>
    </row>
    <row r="57" spans="1:10" s="8" customFormat="1">
      <c r="A57" s="46" t="s">
        <v>470</v>
      </c>
      <c r="B57" s="46"/>
      <c r="C57" s="47"/>
      <c r="D57" s="66">
        <v>24910</v>
      </c>
      <c r="E57" s="66">
        <v>1</v>
      </c>
      <c r="F57" s="66">
        <v>1</v>
      </c>
      <c r="G57" s="67">
        <v>24910</v>
      </c>
      <c r="H57" s="68"/>
      <c r="I57" s="195"/>
      <c r="J57" s="218"/>
    </row>
    <row r="58" spans="1:10" s="9" customFormat="1">
      <c r="A58" s="251" t="s">
        <v>100</v>
      </c>
      <c r="B58" s="252"/>
      <c r="C58" s="252"/>
      <c r="D58" s="252"/>
      <c r="E58" s="252"/>
      <c r="F58" s="252"/>
      <c r="G58" s="69">
        <f>SUM(G8:G57)</f>
        <v>358189.19999999995</v>
      </c>
      <c r="I58" s="192"/>
      <c r="J58" s="192"/>
    </row>
    <row r="59" spans="1:10" s="9" customFormat="1">
      <c r="A59" s="253" t="s">
        <v>101</v>
      </c>
      <c r="B59" s="254"/>
      <c r="C59" s="254"/>
      <c r="D59" s="254"/>
      <c r="E59" s="254"/>
      <c r="F59" s="254"/>
      <c r="G59" s="70">
        <f>G58*0.1</f>
        <v>35818.92</v>
      </c>
      <c r="I59" s="192"/>
      <c r="J59" s="192"/>
    </row>
    <row r="60" spans="1:10" s="9" customFormat="1" ht="15">
      <c r="A60" s="255" t="s">
        <v>102</v>
      </c>
      <c r="B60" s="256"/>
      <c r="C60" s="256"/>
      <c r="D60" s="256"/>
      <c r="E60" s="256"/>
      <c r="F60" s="256"/>
      <c r="G60" s="71">
        <f>SUM(G58:G59)</f>
        <v>394008.11999999994</v>
      </c>
      <c r="H60" s="7"/>
      <c r="I60" s="192"/>
      <c r="J60" s="192"/>
    </row>
  </sheetData>
  <mergeCells count="13">
    <mergeCell ref="A1:C1"/>
    <mergeCell ref="B2:E2"/>
    <mergeCell ref="A7:B7"/>
    <mergeCell ref="A24:B24"/>
    <mergeCell ref="A53:B53"/>
    <mergeCell ref="A58:F58"/>
    <mergeCell ref="A59:F59"/>
    <mergeCell ref="A60:F60"/>
    <mergeCell ref="A9:A16"/>
    <mergeCell ref="A21:A23"/>
    <mergeCell ref="B9:B10"/>
    <mergeCell ref="B11:B16"/>
    <mergeCell ref="B21:B22"/>
  </mergeCells>
  <phoneticPr fontId="10" type="noConversion"/>
  <pageMargins left="0.75" right="0.75" top="1" bottom="1" header="0.51180555555555596" footer="0.51180555555555596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0"/>
  <sheetViews>
    <sheetView topLeftCell="A31" workbookViewId="0">
      <selection activeCell="F24" sqref="F24"/>
    </sheetView>
  </sheetViews>
  <sheetFormatPr defaultColWidth="22" defaultRowHeight="14.25"/>
  <cols>
    <col min="1" max="1" width="33.5" style="83" customWidth="1"/>
    <col min="2" max="2" width="18.375" style="82" customWidth="1"/>
    <col min="3" max="3" width="42.5" style="86" customWidth="1"/>
    <col min="4" max="4" width="6.875" style="80" bestFit="1" customWidth="1"/>
    <col min="5" max="5" width="4.5" style="80" bestFit="1" customWidth="1"/>
    <col min="6" max="6" width="4.625" style="80" bestFit="1" customWidth="1"/>
    <col min="7" max="7" width="10.5" style="80" bestFit="1" customWidth="1"/>
    <col min="8" max="8" width="28.875" style="202" customWidth="1"/>
    <col min="9" max="10" width="8.875" style="192" customWidth="1"/>
    <col min="11" max="16384" width="22" style="83"/>
  </cols>
  <sheetData>
    <row r="1" spans="1:10" ht="45.95" customHeight="1">
      <c r="A1" s="271"/>
      <c r="B1" s="271"/>
      <c r="C1" s="271"/>
    </row>
    <row r="2" spans="1:10">
      <c r="A2" s="82" t="s">
        <v>0</v>
      </c>
      <c r="B2" s="272" t="s">
        <v>104</v>
      </c>
      <c r="C2" s="272"/>
      <c r="D2" s="272"/>
      <c r="E2" s="272"/>
    </row>
    <row r="3" spans="1:10">
      <c r="A3" s="82" t="s">
        <v>2</v>
      </c>
      <c r="B3" s="84" t="s">
        <v>3</v>
      </c>
      <c r="C3" s="85"/>
    </row>
    <row r="4" spans="1:10">
      <c r="A4" s="82" t="s">
        <v>4</v>
      </c>
    </row>
    <row r="5" spans="1:10" ht="9.75" hidden="1" customHeight="1">
      <c r="A5" s="82" t="s">
        <v>5</v>
      </c>
    </row>
    <row r="6" spans="1:10" hidden="1">
      <c r="A6" s="82" t="s">
        <v>6</v>
      </c>
    </row>
    <row r="7" spans="1:10" s="86" customFormat="1">
      <c r="A7" s="273" t="s">
        <v>7</v>
      </c>
      <c r="B7" s="273"/>
      <c r="C7" s="87" t="s">
        <v>8</v>
      </c>
      <c r="D7" s="88" t="s">
        <v>9</v>
      </c>
      <c r="E7" s="88" t="s">
        <v>10</v>
      </c>
      <c r="F7" s="88" t="s">
        <v>11</v>
      </c>
      <c r="G7" s="88" t="s">
        <v>12</v>
      </c>
      <c r="H7" s="203" t="s">
        <v>13</v>
      </c>
      <c r="I7" s="192"/>
      <c r="J7" s="192"/>
    </row>
    <row r="8" spans="1:10" s="94" customFormat="1">
      <c r="A8" s="89" t="s">
        <v>105</v>
      </c>
      <c r="B8" s="90"/>
      <c r="C8" s="91"/>
      <c r="D8" s="92"/>
      <c r="E8" s="92"/>
      <c r="F8" s="92"/>
      <c r="G8" s="92"/>
      <c r="H8" s="204"/>
      <c r="I8" s="192"/>
      <c r="J8" s="192"/>
    </row>
    <row r="9" spans="1:10" s="100" customFormat="1">
      <c r="A9" s="274" t="s">
        <v>15</v>
      </c>
      <c r="B9" s="95" t="s">
        <v>16</v>
      </c>
      <c r="C9" s="96" t="s">
        <v>106</v>
      </c>
      <c r="D9" s="97"/>
      <c r="E9" s="97">
        <v>72</v>
      </c>
      <c r="F9" s="98"/>
      <c r="G9" s="98">
        <f t="shared" ref="G9:G18" si="0">D9*E9*F9</f>
        <v>0</v>
      </c>
      <c r="H9" s="205"/>
      <c r="I9" s="194"/>
      <c r="J9" s="194"/>
    </row>
    <row r="10" spans="1:10" s="101" customFormat="1">
      <c r="A10" s="275"/>
      <c r="B10" s="274" t="s">
        <v>19</v>
      </c>
      <c r="C10" s="96" t="s">
        <v>107</v>
      </c>
      <c r="D10" s="97">
        <v>780</v>
      </c>
      <c r="E10" s="97">
        <v>3</v>
      </c>
      <c r="F10" s="98">
        <v>2</v>
      </c>
      <c r="G10" s="98">
        <f t="shared" si="0"/>
        <v>4680</v>
      </c>
      <c r="H10" s="206"/>
      <c r="I10" s="196">
        <v>-20</v>
      </c>
      <c r="J10" s="196">
        <f>I10*D11</f>
        <v>-14000</v>
      </c>
    </row>
    <row r="11" spans="1:10" s="86" customFormat="1" ht="14.25" customHeight="1">
      <c r="A11" s="275"/>
      <c r="B11" s="275"/>
      <c r="C11" s="96" t="s">
        <v>108</v>
      </c>
      <c r="D11" s="97">
        <v>700</v>
      </c>
      <c r="E11" s="102">
        <v>2</v>
      </c>
      <c r="F11" s="102">
        <v>23</v>
      </c>
      <c r="G11" s="97">
        <f t="shared" si="0"/>
        <v>32200</v>
      </c>
      <c r="H11" s="207"/>
      <c r="I11" s="192"/>
      <c r="J11" s="192"/>
    </row>
    <row r="12" spans="1:10" s="86" customFormat="1">
      <c r="A12" s="104" t="s">
        <v>26</v>
      </c>
      <c r="B12" s="103"/>
      <c r="C12" s="96" t="s">
        <v>27</v>
      </c>
      <c r="D12" s="102">
        <v>198</v>
      </c>
      <c r="E12" s="102">
        <v>1</v>
      </c>
      <c r="F12" s="102">
        <v>50</v>
      </c>
      <c r="G12" s="97">
        <f t="shared" si="0"/>
        <v>9900</v>
      </c>
      <c r="H12" s="207"/>
      <c r="I12" s="192">
        <v>20</v>
      </c>
      <c r="J12" s="192">
        <f>I12*D12</f>
        <v>3960</v>
      </c>
    </row>
    <row r="13" spans="1:10" s="86" customFormat="1">
      <c r="A13" s="104" t="s">
        <v>28</v>
      </c>
      <c r="B13" s="103"/>
      <c r="C13" s="96" t="s">
        <v>29</v>
      </c>
      <c r="D13" s="102">
        <v>198</v>
      </c>
      <c r="E13" s="102">
        <v>1</v>
      </c>
      <c r="F13" s="102">
        <v>50</v>
      </c>
      <c r="G13" s="97">
        <f t="shared" si="0"/>
        <v>9900</v>
      </c>
      <c r="H13" s="207"/>
      <c r="I13" s="192"/>
      <c r="J13" s="192"/>
    </row>
    <row r="14" spans="1:10" s="86" customFormat="1">
      <c r="A14" s="105" t="s">
        <v>31</v>
      </c>
      <c r="B14" s="106"/>
      <c r="C14" s="96" t="s">
        <v>32</v>
      </c>
      <c r="D14" s="102">
        <v>903</v>
      </c>
      <c r="E14" s="102">
        <v>1</v>
      </c>
      <c r="F14" s="102">
        <v>1</v>
      </c>
      <c r="G14" s="97">
        <f t="shared" si="0"/>
        <v>903</v>
      </c>
      <c r="H14" s="207"/>
      <c r="I14" s="192"/>
      <c r="J14" s="197">
        <f>G14</f>
        <v>903</v>
      </c>
    </row>
    <row r="15" spans="1:10" s="86" customFormat="1">
      <c r="A15" s="105" t="s">
        <v>34</v>
      </c>
      <c r="B15" s="106"/>
      <c r="C15" s="96" t="s">
        <v>34</v>
      </c>
      <c r="D15" s="102">
        <v>38</v>
      </c>
      <c r="E15" s="102">
        <v>1</v>
      </c>
      <c r="F15" s="102">
        <v>25</v>
      </c>
      <c r="G15" s="97">
        <f t="shared" si="0"/>
        <v>950</v>
      </c>
      <c r="H15" s="207"/>
      <c r="I15" s="192"/>
      <c r="J15" s="197">
        <f>G15</f>
        <v>950</v>
      </c>
    </row>
    <row r="16" spans="1:10" s="86" customFormat="1">
      <c r="A16" s="105" t="s">
        <v>35</v>
      </c>
      <c r="B16" s="106" t="s">
        <v>109</v>
      </c>
      <c r="C16" s="107" t="s">
        <v>110</v>
      </c>
      <c r="D16" s="102">
        <v>3500</v>
      </c>
      <c r="E16" s="102">
        <v>1</v>
      </c>
      <c r="F16" s="102">
        <v>1</v>
      </c>
      <c r="G16" s="97">
        <f t="shared" si="0"/>
        <v>3500</v>
      </c>
      <c r="H16" s="207"/>
      <c r="I16" s="192"/>
      <c r="J16" s="197">
        <f>G16</f>
        <v>3500</v>
      </c>
    </row>
    <row r="17" spans="1:11" s="86" customFormat="1">
      <c r="A17" s="270" t="s">
        <v>41</v>
      </c>
      <c r="B17" s="270"/>
      <c r="C17" s="107" t="s">
        <v>42</v>
      </c>
      <c r="D17" s="97">
        <v>0</v>
      </c>
      <c r="E17" s="97">
        <v>1</v>
      </c>
      <c r="F17" s="97">
        <v>1</v>
      </c>
      <c r="G17" s="97">
        <f t="shared" si="0"/>
        <v>0</v>
      </c>
      <c r="H17" s="207"/>
      <c r="I17" s="192"/>
      <c r="J17" s="192"/>
    </row>
    <row r="18" spans="1:11" s="86" customFormat="1" ht="28.5">
      <c r="A18" s="108" t="s">
        <v>43</v>
      </c>
      <c r="B18" s="108" t="s">
        <v>44</v>
      </c>
      <c r="C18" s="103" t="s">
        <v>111</v>
      </c>
      <c r="D18" s="102">
        <v>0</v>
      </c>
      <c r="E18" s="102">
        <v>2</v>
      </c>
      <c r="F18" s="102">
        <v>20</v>
      </c>
      <c r="G18" s="97">
        <f t="shared" si="0"/>
        <v>0</v>
      </c>
      <c r="H18" s="208" t="s">
        <v>46</v>
      </c>
      <c r="I18" s="192"/>
      <c r="J18" s="192"/>
    </row>
    <row r="19" spans="1:11" s="86" customFormat="1">
      <c r="A19" s="89" t="s">
        <v>47</v>
      </c>
      <c r="B19" s="90"/>
      <c r="C19" s="91"/>
      <c r="D19" s="92"/>
      <c r="E19" s="92"/>
      <c r="F19" s="92"/>
      <c r="G19" s="92"/>
      <c r="H19" s="209"/>
      <c r="I19" s="192"/>
      <c r="J19" s="192">
        <v>-8500</v>
      </c>
    </row>
    <row r="20" spans="1:11" s="86" customFormat="1">
      <c r="A20" s="110" t="s">
        <v>48</v>
      </c>
      <c r="B20" s="110" t="s">
        <v>112</v>
      </c>
      <c r="C20" s="103" t="s">
        <v>112</v>
      </c>
      <c r="D20" s="102">
        <v>30</v>
      </c>
      <c r="E20" s="102">
        <v>1</v>
      </c>
      <c r="F20" s="102">
        <v>80</v>
      </c>
      <c r="G20" s="102">
        <f>D20*E20*F20</f>
        <v>2400</v>
      </c>
      <c r="H20" s="210"/>
      <c r="I20" s="192"/>
      <c r="J20" s="197">
        <f>G20-22500</f>
        <v>-20100</v>
      </c>
    </row>
    <row r="21" spans="1:11" s="86" customFormat="1">
      <c r="A21" s="110"/>
      <c r="B21" s="110" t="s">
        <v>113</v>
      </c>
      <c r="C21" s="103" t="s">
        <v>114</v>
      </c>
      <c r="D21" s="102">
        <v>4070</v>
      </c>
      <c r="E21" s="102">
        <v>1</v>
      </c>
      <c r="F21" s="102">
        <v>1</v>
      </c>
      <c r="G21" s="102">
        <f>D21*E21*F21</f>
        <v>4070</v>
      </c>
      <c r="H21" s="207" t="s">
        <v>115</v>
      </c>
      <c r="I21" s="192"/>
      <c r="J21" s="197">
        <f>G21</f>
        <v>4070</v>
      </c>
    </row>
    <row r="22" spans="1:11" s="86" customFormat="1">
      <c r="A22" s="90" t="s">
        <v>53</v>
      </c>
      <c r="B22" s="90"/>
      <c r="C22" s="91"/>
      <c r="D22" s="92"/>
      <c r="E22" s="92"/>
      <c r="F22" s="92"/>
      <c r="G22" s="92"/>
      <c r="H22" s="209"/>
      <c r="I22" s="192"/>
      <c r="J22" s="192"/>
    </row>
    <row r="23" spans="1:11" s="86" customFormat="1">
      <c r="A23" s="112" t="s">
        <v>116</v>
      </c>
      <c r="B23" s="112" t="s">
        <v>117</v>
      </c>
      <c r="C23" s="96" t="s">
        <v>67</v>
      </c>
      <c r="D23" s="97">
        <v>1850</v>
      </c>
      <c r="E23" s="97">
        <v>1</v>
      </c>
      <c r="F23" s="97">
        <v>1</v>
      </c>
      <c r="G23" s="97">
        <f t="shared" ref="G23:G29" si="1">D23*E23*F23</f>
        <v>1850</v>
      </c>
      <c r="H23" s="208" t="s">
        <v>118</v>
      </c>
      <c r="I23" s="192"/>
      <c r="J23" s="192"/>
    </row>
    <row r="24" spans="1:11" s="86" customFormat="1">
      <c r="A24" s="112" t="s">
        <v>67</v>
      </c>
      <c r="B24" s="112" t="s">
        <v>119</v>
      </c>
      <c r="C24" s="96" t="s">
        <v>120</v>
      </c>
      <c r="D24" s="97">
        <v>1700</v>
      </c>
      <c r="E24" s="97">
        <v>1</v>
      </c>
      <c r="F24" s="97">
        <v>1</v>
      </c>
      <c r="G24" s="97">
        <f t="shared" si="1"/>
        <v>1700</v>
      </c>
      <c r="H24" s="208"/>
      <c r="I24" s="192"/>
      <c r="J24" s="192">
        <v>5650</v>
      </c>
    </row>
    <row r="25" spans="1:11" s="86" customFormat="1">
      <c r="A25" s="112" t="s">
        <v>67</v>
      </c>
      <c r="B25" s="112" t="s">
        <v>119</v>
      </c>
      <c r="C25" s="96" t="s">
        <v>121</v>
      </c>
      <c r="D25" s="97">
        <v>1600</v>
      </c>
      <c r="E25" s="97">
        <v>1</v>
      </c>
      <c r="F25" s="97">
        <v>1</v>
      </c>
      <c r="G25" s="97">
        <f t="shared" si="1"/>
        <v>1600</v>
      </c>
      <c r="H25" s="208"/>
      <c r="I25" s="192"/>
      <c r="J25" s="192"/>
    </row>
    <row r="26" spans="1:11" s="86" customFormat="1">
      <c r="A26" s="112" t="s">
        <v>122</v>
      </c>
      <c r="B26" s="112" t="s">
        <v>123</v>
      </c>
      <c r="C26" s="96" t="s">
        <v>124</v>
      </c>
      <c r="D26" s="97">
        <v>1800</v>
      </c>
      <c r="E26" s="97">
        <v>1</v>
      </c>
      <c r="F26" s="97">
        <v>2</v>
      </c>
      <c r="G26" s="97">
        <f t="shared" si="1"/>
        <v>3600</v>
      </c>
      <c r="H26" s="208"/>
      <c r="I26" s="192"/>
      <c r="J26" s="192"/>
    </row>
    <row r="27" spans="1:11" s="86" customFormat="1">
      <c r="A27" s="112" t="s">
        <v>54</v>
      </c>
      <c r="B27" s="112" t="s">
        <v>123</v>
      </c>
      <c r="C27" s="96" t="s">
        <v>54</v>
      </c>
      <c r="D27" s="97">
        <v>1200</v>
      </c>
      <c r="E27" s="97">
        <v>1</v>
      </c>
      <c r="F27" s="97">
        <v>1</v>
      </c>
      <c r="G27" s="97">
        <f t="shared" si="1"/>
        <v>1200</v>
      </c>
      <c r="H27" s="208"/>
      <c r="I27" s="192"/>
      <c r="J27" s="192"/>
    </row>
    <row r="28" spans="1:11" s="86" customFormat="1">
      <c r="A28" s="112" t="s">
        <v>67</v>
      </c>
      <c r="B28" s="104" t="s">
        <v>123</v>
      </c>
      <c r="C28" s="96" t="s">
        <v>125</v>
      </c>
      <c r="D28" s="97">
        <v>1500</v>
      </c>
      <c r="E28" s="97">
        <v>1</v>
      </c>
      <c r="F28" s="97">
        <v>1</v>
      </c>
      <c r="G28" s="97">
        <f t="shared" si="1"/>
        <v>1500</v>
      </c>
      <c r="H28" s="208"/>
      <c r="I28" s="192"/>
      <c r="J28" s="192"/>
    </row>
    <row r="29" spans="1:11" s="86" customFormat="1">
      <c r="A29" s="112" t="s">
        <v>126</v>
      </c>
      <c r="B29" s="112" t="s">
        <v>119</v>
      </c>
      <c r="C29" s="96" t="s">
        <v>127</v>
      </c>
      <c r="D29" s="97">
        <v>268</v>
      </c>
      <c r="E29" s="97">
        <v>1</v>
      </c>
      <c r="F29" s="97">
        <v>1</v>
      </c>
      <c r="G29" s="97">
        <f t="shared" si="1"/>
        <v>268</v>
      </c>
      <c r="H29" s="208"/>
      <c r="I29" s="192"/>
      <c r="J29" s="197">
        <f>G29</f>
        <v>268</v>
      </c>
      <c r="K29" s="8" t="s">
        <v>452</v>
      </c>
    </row>
    <row r="30" spans="1:11" s="86" customFormat="1">
      <c r="A30" s="90" t="s">
        <v>72</v>
      </c>
      <c r="B30" s="90"/>
      <c r="C30" s="91"/>
      <c r="D30" s="92"/>
      <c r="E30" s="92"/>
      <c r="F30" s="92"/>
      <c r="G30" s="92"/>
      <c r="H30" s="209"/>
      <c r="I30" s="192"/>
      <c r="J30" s="192"/>
    </row>
    <row r="31" spans="1:11" s="86" customFormat="1">
      <c r="A31" s="276" t="s">
        <v>73</v>
      </c>
      <c r="B31" s="276"/>
      <c r="C31" s="113" t="s">
        <v>74</v>
      </c>
      <c r="D31" s="97">
        <v>50</v>
      </c>
      <c r="E31" s="97">
        <v>1</v>
      </c>
      <c r="F31" s="97">
        <v>20</v>
      </c>
      <c r="G31" s="97">
        <f>D31*E31*F31</f>
        <v>1000</v>
      </c>
      <c r="H31" s="211" t="s">
        <v>75</v>
      </c>
      <c r="I31" s="192"/>
      <c r="J31" s="192"/>
    </row>
    <row r="32" spans="1:11" s="86" customFormat="1">
      <c r="A32" s="114" t="s">
        <v>128</v>
      </c>
      <c r="B32" s="114"/>
      <c r="C32" s="113"/>
      <c r="D32" s="97">
        <v>60</v>
      </c>
      <c r="E32" s="97">
        <v>1</v>
      </c>
      <c r="F32" s="97">
        <v>8</v>
      </c>
      <c r="G32" s="97">
        <f>D32*E32*F32</f>
        <v>480</v>
      </c>
      <c r="H32" s="211"/>
      <c r="I32" s="192"/>
      <c r="J32" s="197">
        <f>G32</f>
        <v>480</v>
      </c>
    </row>
    <row r="33" spans="1:11" s="86" customFormat="1">
      <c r="A33" s="115" t="s">
        <v>77</v>
      </c>
      <c r="B33" s="115"/>
      <c r="C33" s="116" t="s">
        <v>78</v>
      </c>
      <c r="D33" s="97">
        <v>10</v>
      </c>
      <c r="E33" s="97">
        <v>1</v>
      </c>
      <c r="F33" s="97">
        <v>160</v>
      </c>
      <c r="G33" s="97">
        <f>D33*E33*F33</f>
        <v>1600</v>
      </c>
      <c r="H33" s="208"/>
      <c r="I33" s="192"/>
      <c r="J33" s="192"/>
    </row>
    <row r="34" spans="1:11" s="86" customFormat="1">
      <c r="A34" s="90" t="s">
        <v>83</v>
      </c>
      <c r="B34" s="90"/>
      <c r="C34" s="91"/>
      <c r="D34" s="92"/>
      <c r="E34" s="92"/>
      <c r="F34" s="92"/>
      <c r="G34" s="92"/>
      <c r="H34" s="204"/>
      <c r="I34" s="192"/>
      <c r="J34" s="194">
        <v>-12000</v>
      </c>
      <c r="K34" s="8" t="s">
        <v>453</v>
      </c>
    </row>
    <row r="35" spans="1:11" s="121" customFormat="1">
      <c r="A35" s="117" t="s">
        <v>84</v>
      </c>
      <c r="B35" s="117"/>
      <c r="C35" s="118" t="s">
        <v>85</v>
      </c>
      <c r="D35" s="119">
        <v>300</v>
      </c>
      <c r="E35" s="120">
        <v>1</v>
      </c>
      <c r="F35" s="119">
        <v>20</v>
      </c>
      <c r="G35" s="120">
        <f>D35*E35*F35</f>
        <v>6000</v>
      </c>
      <c r="H35" s="212"/>
      <c r="I35" s="194">
        <v>100</v>
      </c>
      <c r="J35" s="194">
        <f>I35*F35</f>
        <v>2000</v>
      </c>
    </row>
    <row r="36" spans="1:11" s="121" customFormat="1">
      <c r="A36" s="117"/>
      <c r="B36" s="117"/>
      <c r="C36" s="118" t="s">
        <v>129</v>
      </c>
      <c r="D36" s="119">
        <v>159</v>
      </c>
      <c r="E36" s="120">
        <v>1</v>
      </c>
      <c r="F36" s="119">
        <v>3</v>
      </c>
      <c r="G36" s="120">
        <f>D36*E36*F36</f>
        <v>477</v>
      </c>
      <c r="H36" s="212"/>
      <c r="I36" s="194"/>
      <c r="J36" s="219">
        <f>G36</f>
        <v>477</v>
      </c>
      <c r="K36" s="217" t="s">
        <v>462</v>
      </c>
    </row>
    <row r="37" spans="1:11" s="86" customFormat="1">
      <c r="A37" s="122" t="s">
        <v>130</v>
      </c>
      <c r="B37" s="122"/>
      <c r="C37" s="87" t="s">
        <v>131</v>
      </c>
      <c r="D37" s="88">
        <v>199</v>
      </c>
      <c r="E37" s="88">
        <v>1</v>
      </c>
      <c r="F37" s="88">
        <v>2</v>
      </c>
      <c r="G37" s="88">
        <f>D37*E37*F37</f>
        <v>398</v>
      </c>
      <c r="H37" s="203"/>
      <c r="I37" s="192"/>
      <c r="J37" s="197">
        <f>G37</f>
        <v>398</v>
      </c>
    </row>
    <row r="38" spans="1:11" s="86" customFormat="1">
      <c r="A38" s="122" t="s">
        <v>132</v>
      </c>
      <c r="B38" s="122"/>
      <c r="C38" s="87" t="s">
        <v>133</v>
      </c>
      <c r="D38" s="88">
        <v>509</v>
      </c>
      <c r="E38" s="88">
        <v>1</v>
      </c>
      <c r="F38" s="88">
        <v>1</v>
      </c>
      <c r="G38" s="88">
        <f>D38*E38*F38</f>
        <v>509</v>
      </c>
      <c r="H38" s="203"/>
      <c r="I38" s="192"/>
      <c r="J38" s="197">
        <f>G38</f>
        <v>509</v>
      </c>
    </row>
    <row r="39" spans="1:11" s="86" customFormat="1">
      <c r="A39" s="123" t="s">
        <v>88</v>
      </c>
      <c r="B39" s="123"/>
      <c r="C39" s="124"/>
      <c r="D39" s="17">
        <v>39648.04</v>
      </c>
      <c r="E39" s="125">
        <v>1</v>
      </c>
      <c r="F39" s="125">
        <v>1</v>
      </c>
      <c r="G39" s="125">
        <f>+D39*E39*F39</f>
        <v>39648.04</v>
      </c>
      <c r="H39" s="213" t="s">
        <v>75</v>
      </c>
      <c r="I39" s="192"/>
      <c r="J39" s="197">
        <f>D39-38020</f>
        <v>1628.0400000000009</v>
      </c>
    </row>
    <row r="40" spans="1:11" s="86" customFormat="1">
      <c r="A40" s="126" t="s">
        <v>90</v>
      </c>
      <c r="B40" s="126"/>
      <c r="C40" s="124"/>
      <c r="D40" s="125"/>
      <c r="E40" s="125">
        <v>1</v>
      </c>
      <c r="F40" s="125">
        <v>60</v>
      </c>
      <c r="G40" s="125">
        <f>+D40*E40*F40</f>
        <v>0</v>
      </c>
      <c r="H40" s="213" t="s">
        <v>75</v>
      </c>
      <c r="I40" s="192"/>
      <c r="J40" s="192"/>
    </row>
    <row r="41" spans="1:11" s="86" customFormat="1">
      <c r="A41" s="90" t="s">
        <v>91</v>
      </c>
      <c r="B41" s="90"/>
      <c r="C41" s="91"/>
      <c r="D41" s="92"/>
      <c r="E41" s="92"/>
      <c r="F41" s="92"/>
      <c r="G41" s="92"/>
      <c r="H41" s="204"/>
      <c r="I41" s="192"/>
      <c r="J41" s="192"/>
    </row>
    <row r="42" spans="1:11" s="86" customFormat="1" ht="28.5">
      <c r="A42" s="277" t="s">
        <v>92</v>
      </c>
      <c r="B42" s="277"/>
      <c r="C42" s="127" t="s">
        <v>93</v>
      </c>
      <c r="D42" s="88">
        <v>5000</v>
      </c>
      <c r="E42" s="88">
        <v>1</v>
      </c>
      <c r="F42" s="88">
        <v>1</v>
      </c>
      <c r="G42" s="88">
        <f>D42*E42*F42</f>
        <v>5000</v>
      </c>
      <c r="H42" s="203"/>
      <c r="I42" s="192"/>
      <c r="J42" s="192"/>
    </row>
    <row r="43" spans="1:11" s="86" customFormat="1">
      <c r="A43" s="128" t="s">
        <v>94</v>
      </c>
      <c r="B43" s="129"/>
      <c r="C43" s="130"/>
      <c r="D43" s="131"/>
      <c r="E43" s="131"/>
      <c r="F43" s="131"/>
      <c r="G43" s="131"/>
      <c r="H43" s="214"/>
      <c r="I43" s="192"/>
      <c r="J43" s="192"/>
    </row>
    <row r="44" spans="1:11" s="121" customFormat="1">
      <c r="A44" s="133" t="s">
        <v>95</v>
      </c>
      <c r="B44" s="134"/>
      <c r="C44" s="135"/>
      <c r="D44" s="136">
        <v>15600</v>
      </c>
      <c r="E44" s="137">
        <v>1</v>
      </c>
      <c r="F44" s="136">
        <v>1</v>
      </c>
      <c r="G44" s="136">
        <f>D44*E44*F44</f>
        <v>15600</v>
      </c>
      <c r="H44" s="215" t="s">
        <v>134</v>
      </c>
      <c r="I44" s="194"/>
      <c r="J44" s="218">
        <f>G44-50000</f>
        <v>-34400</v>
      </c>
    </row>
    <row r="45" spans="1:11" s="121" customFormat="1">
      <c r="A45" s="133" t="s">
        <v>135</v>
      </c>
      <c r="B45" s="134"/>
      <c r="C45" s="135"/>
      <c r="D45" s="136">
        <v>4452.78</v>
      </c>
      <c r="E45" s="137">
        <v>1</v>
      </c>
      <c r="F45" s="136">
        <v>1</v>
      </c>
      <c r="G45" s="136">
        <f>D45*E45*F45</f>
        <v>4452.78</v>
      </c>
      <c r="H45" s="215"/>
      <c r="I45" s="194"/>
      <c r="J45" s="218">
        <f>G45-5000</f>
        <v>-547.22000000000025</v>
      </c>
    </row>
    <row r="46" spans="1:11" s="121" customFormat="1">
      <c r="A46" s="133" t="s">
        <v>97</v>
      </c>
      <c r="B46" s="134"/>
      <c r="C46" s="135"/>
      <c r="D46" s="136"/>
      <c r="E46" s="137">
        <v>1</v>
      </c>
      <c r="F46" s="136">
        <v>1</v>
      </c>
      <c r="G46" s="136">
        <f>D46*E46*F46</f>
        <v>0</v>
      </c>
      <c r="H46" s="215" t="s">
        <v>98</v>
      </c>
      <c r="I46" s="194"/>
      <c r="J46" s="194"/>
    </row>
    <row r="47" spans="1:11" s="121" customFormat="1">
      <c r="A47" s="117" t="s">
        <v>99</v>
      </c>
      <c r="B47" s="117"/>
      <c r="C47" s="118"/>
      <c r="D47" s="119">
        <v>6000</v>
      </c>
      <c r="E47" s="119">
        <v>1</v>
      </c>
      <c r="F47" s="119">
        <v>2</v>
      </c>
      <c r="G47" s="120">
        <f>D47*E47*F47</f>
        <v>12000</v>
      </c>
      <c r="H47" s="216"/>
      <c r="I47" s="195"/>
      <c r="J47" s="218"/>
    </row>
    <row r="48" spans="1:11" s="139" customFormat="1">
      <c r="A48" s="251" t="s">
        <v>136</v>
      </c>
      <c r="B48" s="252"/>
      <c r="C48" s="252"/>
      <c r="D48" s="252"/>
      <c r="E48" s="252"/>
      <c r="F48" s="252"/>
      <c r="G48" s="69">
        <f>SUM(G8:G47)</f>
        <v>167385.82</v>
      </c>
      <c r="I48" s="192"/>
      <c r="J48" s="192">
        <f>SUM(J9:J47)</f>
        <v>-64754.18</v>
      </c>
    </row>
    <row r="49" spans="1:10" s="139" customFormat="1">
      <c r="A49" s="278" t="s">
        <v>101</v>
      </c>
      <c r="B49" s="279"/>
      <c r="C49" s="279"/>
      <c r="D49" s="279"/>
      <c r="E49" s="279"/>
      <c r="F49" s="279"/>
      <c r="G49" s="70">
        <f>G48*0.1</f>
        <v>16738.582000000002</v>
      </c>
      <c r="I49" s="192"/>
      <c r="J49" s="192"/>
    </row>
    <row r="50" spans="1:10" s="139" customFormat="1" ht="15">
      <c r="A50" s="280" t="s">
        <v>102</v>
      </c>
      <c r="B50" s="281"/>
      <c r="C50" s="281"/>
      <c r="D50" s="281"/>
      <c r="E50" s="281"/>
      <c r="F50" s="281"/>
      <c r="G50" s="71">
        <f>SUM(G48:G49)</f>
        <v>184124.402</v>
      </c>
      <c r="H50" s="140"/>
      <c r="I50" s="192"/>
      <c r="J50" s="192"/>
    </row>
  </sheetData>
  <mergeCells count="11">
    <mergeCell ref="A31:B31"/>
    <mergeCell ref="A42:B42"/>
    <mergeCell ref="A48:F48"/>
    <mergeCell ref="A49:F49"/>
    <mergeCell ref="A50:F50"/>
    <mergeCell ref="A17:B17"/>
    <mergeCell ref="A1:C1"/>
    <mergeCell ref="B2:E2"/>
    <mergeCell ref="A7:B7"/>
    <mergeCell ref="A9:A11"/>
    <mergeCell ref="B10:B11"/>
  </mergeCells>
  <phoneticPr fontId="10" type="noConversion"/>
  <pageMargins left="0.75" right="0.75" top="1" bottom="1" header="0.51180555555555596" footer="0.51180555555555596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1"/>
  <sheetViews>
    <sheetView topLeftCell="A7" workbookViewId="0">
      <selection activeCell="F13" sqref="F13"/>
    </sheetView>
  </sheetViews>
  <sheetFormatPr defaultColWidth="22" defaultRowHeight="14.25"/>
  <cols>
    <col min="1" max="1" width="33.5" style="10" customWidth="1"/>
    <col min="2" max="2" width="18.375" style="11" customWidth="1"/>
    <col min="3" max="3" width="25.125" style="72" customWidth="1"/>
    <col min="4" max="7" width="11.375" style="12" customWidth="1"/>
    <col min="8" max="8" width="16.5" style="220" customWidth="1"/>
    <col min="9" max="10" width="12" style="192" customWidth="1"/>
    <col min="11" max="16384" width="22" style="10"/>
  </cols>
  <sheetData>
    <row r="1" spans="1:10" ht="45.95" customHeight="1">
      <c r="A1" s="265"/>
      <c r="B1" s="265"/>
      <c r="C1" s="265"/>
    </row>
    <row r="2" spans="1:10">
      <c r="A2" s="11" t="s">
        <v>0</v>
      </c>
      <c r="B2" s="266" t="s">
        <v>1</v>
      </c>
      <c r="C2" s="266"/>
      <c r="D2" s="266"/>
      <c r="E2" s="266"/>
    </row>
    <row r="3" spans="1:10">
      <c r="A3" s="11" t="s">
        <v>2</v>
      </c>
      <c r="B3" s="14" t="s">
        <v>3</v>
      </c>
      <c r="C3" s="15"/>
    </row>
    <row r="4" spans="1:10">
      <c r="A4" s="11" t="s">
        <v>4</v>
      </c>
    </row>
    <row r="5" spans="1:10" ht="9.75" hidden="1" customHeight="1">
      <c r="A5" s="11" t="s">
        <v>5</v>
      </c>
    </row>
    <row r="6" spans="1:10" hidden="1">
      <c r="A6" s="11" t="s">
        <v>6</v>
      </c>
    </row>
    <row r="7" spans="1:10" s="72" customFormat="1">
      <c r="A7" s="267" t="s">
        <v>7</v>
      </c>
      <c r="B7" s="267"/>
      <c r="C7" s="73" t="s">
        <v>8</v>
      </c>
      <c r="D7" s="17" t="s">
        <v>9</v>
      </c>
      <c r="E7" s="17" t="s">
        <v>10</v>
      </c>
      <c r="F7" s="17" t="s">
        <v>11</v>
      </c>
      <c r="G7" s="17" t="s">
        <v>12</v>
      </c>
      <c r="H7" s="221" t="s">
        <v>13</v>
      </c>
      <c r="I7" s="192"/>
      <c r="J7" s="192"/>
    </row>
    <row r="8" spans="1:10" s="2" customFormat="1">
      <c r="A8" s="18" t="s">
        <v>137</v>
      </c>
      <c r="B8" s="19"/>
      <c r="C8" s="20"/>
      <c r="D8" s="21"/>
      <c r="E8" s="21"/>
      <c r="F8" s="21"/>
      <c r="G8" s="21"/>
      <c r="H8" s="222"/>
      <c r="I8" s="192"/>
      <c r="J8" s="192"/>
    </row>
    <row r="9" spans="1:10" s="3" customFormat="1">
      <c r="A9" s="257" t="s">
        <v>15</v>
      </c>
      <c r="B9" s="77" t="s">
        <v>16</v>
      </c>
      <c r="C9" s="23" t="s">
        <v>138</v>
      </c>
      <c r="D9" s="24"/>
      <c r="E9" s="24"/>
      <c r="F9" s="25"/>
      <c r="G9" s="25">
        <f>D9*E9*F9</f>
        <v>0</v>
      </c>
      <c r="H9" s="223">
        <v>45</v>
      </c>
      <c r="I9" s="194"/>
      <c r="J9" s="194"/>
    </row>
    <row r="10" spans="1:10" s="4" customFormat="1" ht="28.5">
      <c r="A10" s="258"/>
      <c r="B10" s="257" t="s">
        <v>19</v>
      </c>
      <c r="C10" s="23" t="s">
        <v>139</v>
      </c>
      <c r="D10" s="24">
        <v>1000</v>
      </c>
      <c r="E10" s="24">
        <v>3</v>
      </c>
      <c r="F10" s="25">
        <v>2</v>
      </c>
      <c r="G10" s="25">
        <f>D10*E10*F10</f>
        <v>6000</v>
      </c>
      <c r="H10" s="224"/>
      <c r="I10" s="196">
        <v>-13</v>
      </c>
      <c r="J10" s="196">
        <f>I10*D13</f>
        <v>-13000</v>
      </c>
    </row>
    <row r="11" spans="1:10" s="4" customFormat="1" ht="28.5">
      <c r="A11" s="258"/>
      <c r="B11" s="258"/>
      <c r="C11" s="23" t="s">
        <v>140</v>
      </c>
      <c r="D11" s="24">
        <v>1000</v>
      </c>
      <c r="E11" s="24">
        <v>3</v>
      </c>
      <c r="F11" s="25">
        <v>1</v>
      </c>
      <c r="G11" s="25">
        <f>D11*E11*F11</f>
        <v>3000</v>
      </c>
      <c r="H11" s="224"/>
      <c r="I11" s="196"/>
      <c r="J11" s="196"/>
    </row>
    <row r="12" spans="1:10" s="4" customFormat="1">
      <c r="A12" s="258"/>
      <c r="B12" s="258"/>
      <c r="C12" s="23" t="s">
        <v>141</v>
      </c>
      <c r="D12" s="24">
        <v>1000</v>
      </c>
      <c r="E12" s="24">
        <v>2</v>
      </c>
      <c r="F12" s="25">
        <v>15</v>
      </c>
      <c r="G12" s="25">
        <f>D12*E12*F12</f>
        <v>30000</v>
      </c>
      <c r="H12" s="224"/>
      <c r="I12" s="196"/>
      <c r="J12" s="196"/>
    </row>
    <row r="13" spans="1:10" s="4" customFormat="1">
      <c r="A13" s="258"/>
      <c r="B13" s="258"/>
      <c r="C13" s="23" t="s">
        <v>142</v>
      </c>
      <c r="D13" s="24">
        <v>1000</v>
      </c>
      <c r="E13" s="24">
        <v>1</v>
      </c>
      <c r="F13" s="25">
        <v>4</v>
      </c>
      <c r="G13" s="25">
        <f>D13*E13*F13</f>
        <v>4000</v>
      </c>
      <c r="H13" s="224"/>
      <c r="I13" s="196"/>
      <c r="J13" s="196"/>
    </row>
    <row r="14" spans="1:10" s="72" customFormat="1" ht="14.25" customHeight="1">
      <c r="A14" s="258"/>
      <c r="B14" s="258"/>
      <c r="C14" s="23" t="s">
        <v>143</v>
      </c>
      <c r="D14" s="24">
        <v>1000</v>
      </c>
      <c r="E14" s="27">
        <v>2</v>
      </c>
      <c r="F14" s="27">
        <v>1</v>
      </c>
      <c r="G14" s="25">
        <f t="shared" ref="G14:G21" si="0">D14*E14*F14</f>
        <v>2000</v>
      </c>
      <c r="H14" s="225"/>
      <c r="I14" s="192"/>
      <c r="J14" s="192"/>
    </row>
    <row r="15" spans="1:10" s="72" customFormat="1">
      <c r="A15" s="74" t="s">
        <v>26</v>
      </c>
      <c r="B15" s="28"/>
      <c r="C15" s="23" t="s">
        <v>27</v>
      </c>
      <c r="D15" s="27">
        <v>0</v>
      </c>
      <c r="E15" s="27">
        <v>0</v>
      </c>
      <c r="F15" s="27">
        <v>0</v>
      </c>
      <c r="G15" s="25">
        <f t="shared" si="0"/>
        <v>0</v>
      </c>
      <c r="H15" s="225"/>
      <c r="I15" s="192"/>
      <c r="J15" s="200">
        <f>-200*60</f>
        <v>-12000</v>
      </c>
    </row>
    <row r="16" spans="1:10" s="72" customFormat="1">
      <c r="A16" s="74" t="s">
        <v>28</v>
      </c>
      <c r="B16" s="28"/>
      <c r="C16" s="23" t="s">
        <v>29</v>
      </c>
      <c r="D16" s="27">
        <v>0</v>
      </c>
      <c r="E16" s="27">
        <v>0</v>
      </c>
      <c r="F16" s="27">
        <v>0</v>
      </c>
      <c r="G16" s="25">
        <f t="shared" si="0"/>
        <v>0</v>
      </c>
      <c r="H16" s="225"/>
      <c r="I16" s="192"/>
      <c r="J16" s="194"/>
    </row>
    <row r="17" spans="1:11" s="72" customFormat="1">
      <c r="A17" s="78" t="s">
        <v>31</v>
      </c>
      <c r="B17" s="79"/>
      <c r="C17" s="23" t="s">
        <v>32</v>
      </c>
      <c r="D17" s="27">
        <v>1852</v>
      </c>
      <c r="E17" s="27">
        <v>1</v>
      </c>
      <c r="F17" s="27">
        <v>1</v>
      </c>
      <c r="G17" s="25">
        <f t="shared" si="0"/>
        <v>1852</v>
      </c>
      <c r="H17" s="225"/>
      <c r="I17" s="192"/>
      <c r="J17" s="197">
        <f>G17</f>
        <v>1852</v>
      </c>
    </row>
    <row r="18" spans="1:11" s="72" customFormat="1">
      <c r="A18" s="78" t="s">
        <v>144</v>
      </c>
      <c r="B18" s="79"/>
      <c r="C18" s="23" t="s">
        <v>145</v>
      </c>
      <c r="D18" s="27">
        <v>58</v>
      </c>
      <c r="E18" s="27">
        <v>1</v>
      </c>
      <c r="F18" s="27">
        <v>45</v>
      </c>
      <c r="G18" s="25">
        <f t="shared" si="0"/>
        <v>2610</v>
      </c>
      <c r="H18" s="225"/>
      <c r="I18" s="192"/>
      <c r="J18" s="197">
        <f>G18</f>
        <v>2610</v>
      </c>
    </row>
    <row r="19" spans="1:11" s="72" customFormat="1">
      <c r="A19" s="78" t="s">
        <v>35</v>
      </c>
      <c r="B19" s="79"/>
      <c r="C19" s="32" t="s">
        <v>146</v>
      </c>
      <c r="D19" s="27">
        <v>12000</v>
      </c>
      <c r="E19" s="27">
        <v>1</v>
      </c>
      <c r="F19" s="27">
        <v>1</v>
      </c>
      <c r="G19" s="25">
        <f t="shared" si="0"/>
        <v>12000</v>
      </c>
      <c r="H19" s="225"/>
      <c r="I19" s="192" t="s">
        <v>461</v>
      </c>
      <c r="J19" s="197">
        <v>2010</v>
      </c>
    </row>
    <row r="20" spans="1:11" s="72" customFormat="1" ht="28.5">
      <c r="A20" s="268" t="s">
        <v>41</v>
      </c>
      <c r="B20" s="268"/>
      <c r="C20" s="32" t="s">
        <v>42</v>
      </c>
      <c r="D20" s="24">
        <v>0</v>
      </c>
      <c r="E20" s="24">
        <v>1</v>
      </c>
      <c r="F20" s="24">
        <v>1</v>
      </c>
      <c r="G20" s="25">
        <f t="shared" si="0"/>
        <v>0</v>
      </c>
      <c r="H20" s="225"/>
      <c r="I20" s="192"/>
      <c r="J20" s="192"/>
    </row>
    <row r="21" spans="1:11" s="72" customFormat="1" ht="28.5">
      <c r="A21" s="33" t="s">
        <v>43</v>
      </c>
      <c r="B21" s="33" t="s">
        <v>44</v>
      </c>
      <c r="C21" s="28" t="s">
        <v>147</v>
      </c>
      <c r="D21" s="27">
        <v>16</v>
      </c>
      <c r="E21" s="27">
        <v>1</v>
      </c>
      <c r="F21" s="27">
        <v>154</v>
      </c>
      <c r="G21" s="25">
        <f t="shared" si="0"/>
        <v>2464</v>
      </c>
      <c r="H21" s="45" t="s">
        <v>148</v>
      </c>
      <c r="I21" s="192"/>
      <c r="J21" s="197">
        <f>G21</f>
        <v>2464</v>
      </c>
    </row>
    <row r="22" spans="1:11" s="72" customFormat="1">
      <c r="A22" s="18" t="s">
        <v>149</v>
      </c>
      <c r="B22" s="19"/>
      <c r="C22" s="20"/>
      <c r="D22" s="21"/>
      <c r="E22" s="21"/>
      <c r="F22" s="21"/>
      <c r="G22" s="21"/>
      <c r="H22" s="226"/>
      <c r="I22" s="192"/>
      <c r="J22" s="192"/>
    </row>
    <row r="23" spans="1:11" s="72" customFormat="1">
      <c r="A23" s="33" t="s">
        <v>150</v>
      </c>
      <c r="B23" s="33"/>
      <c r="C23" s="28" t="s">
        <v>151</v>
      </c>
      <c r="D23" s="27">
        <v>52000</v>
      </c>
      <c r="E23" s="27">
        <v>1</v>
      </c>
      <c r="F23" s="27">
        <v>1</v>
      </c>
      <c r="G23" s="25">
        <f>D23*E23*F23</f>
        <v>52000</v>
      </c>
      <c r="H23" s="45"/>
      <c r="I23" s="192"/>
      <c r="J23" s="197">
        <f>G23</f>
        <v>52000</v>
      </c>
    </row>
    <row r="24" spans="1:11" s="72" customFormat="1">
      <c r="A24" s="18" t="s">
        <v>47</v>
      </c>
      <c r="B24" s="19"/>
      <c r="C24" s="20"/>
      <c r="D24" s="21"/>
      <c r="E24" s="21"/>
      <c r="F24" s="21"/>
      <c r="G24" s="21"/>
      <c r="H24" s="226"/>
      <c r="I24" s="192"/>
      <c r="J24" s="192"/>
    </row>
    <row r="25" spans="1:11" s="72" customFormat="1">
      <c r="A25" s="35" t="s">
        <v>48</v>
      </c>
      <c r="B25" s="35"/>
      <c r="C25" s="28" t="s">
        <v>152</v>
      </c>
      <c r="D25" s="27">
        <v>2500</v>
      </c>
      <c r="E25" s="27">
        <v>1</v>
      </c>
      <c r="F25" s="27">
        <v>4</v>
      </c>
      <c r="G25" s="27">
        <f>D25*E25*F25</f>
        <v>10000</v>
      </c>
      <c r="H25" s="227"/>
      <c r="I25" s="192"/>
      <c r="J25" s="197">
        <f>G25+G26+G27+G28-22500</f>
        <v>-720</v>
      </c>
    </row>
    <row r="26" spans="1:11" s="72" customFormat="1" ht="28.5">
      <c r="A26" s="35"/>
      <c r="B26" s="35"/>
      <c r="C26" s="28" t="s">
        <v>153</v>
      </c>
      <c r="D26" s="27">
        <v>780</v>
      </c>
      <c r="E26" s="27">
        <v>1</v>
      </c>
      <c r="F26" s="27">
        <v>1</v>
      </c>
      <c r="G26" s="27">
        <f>D26*E26*F26</f>
        <v>780</v>
      </c>
      <c r="H26" s="227"/>
      <c r="I26" s="192"/>
      <c r="J26" s="192"/>
    </row>
    <row r="27" spans="1:11" s="72" customFormat="1">
      <c r="A27" s="35"/>
      <c r="B27" s="35"/>
      <c r="C27" s="28" t="s">
        <v>154</v>
      </c>
      <c r="D27" s="27">
        <v>2500</v>
      </c>
      <c r="E27" s="27">
        <v>1</v>
      </c>
      <c r="F27" s="27">
        <v>4</v>
      </c>
      <c r="G27" s="27">
        <f>D27*E27*F27</f>
        <v>10000</v>
      </c>
      <c r="H27" s="225"/>
      <c r="I27" s="192"/>
      <c r="J27" s="192"/>
    </row>
    <row r="28" spans="1:11" s="72" customFormat="1">
      <c r="A28" s="35"/>
      <c r="B28" s="35"/>
      <c r="C28" s="28" t="s">
        <v>155</v>
      </c>
      <c r="D28" s="27">
        <v>1000</v>
      </c>
      <c r="E28" s="27">
        <v>1</v>
      </c>
      <c r="F28" s="27">
        <v>1</v>
      </c>
      <c r="G28" s="27">
        <f>D28*E28*F28</f>
        <v>1000</v>
      </c>
      <c r="H28" s="227"/>
      <c r="I28" s="192"/>
      <c r="J28" s="192"/>
    </row>
    <row r="29" spans="1:11" s="72" customFormat="1">
      <c r="A29" s="19" t="s">
        <v>53</v>
      </c>
      <c r="B29" s="19"/>
      <c r="C29" s="20"/>
      <c r="D29" s="21"/>
      <c r="E29" s="21"/>
      <c r="F29" s="21"/>
      <c r="G29" s="21"/>
      <c r="H29" s="226"/>
      <c r="I29" s="192"/>
      <c r="J29" s="192"/>
    </row>
    <row r="30" spans="1:11" s="72" customFormat="1">
      <c r="A30" s="37"/>
      <c r="B30" s="37" t="s">
        <v>157</v>
      </c>
      <c r="C30" s="23" t="s">
        <v>67</v>
      </c>
      <c r="D30" s="24">
        <v>1500</v>
      </c>
      <c r="E30" s="24">
        <v>1</v>
      </c>
      <c r="F30" s="24">
        <v>1</v>
      </c>
      <c r="G30" s="24">
        <f t="shared" ref="G30:G41" si="1">D30*E30*F30</f>
        <v>1500</v>
      </c>
      <c r="H30" s="45"/>
      <c r="I30" s="192"/>
      <c r="J30" s="192"/>
      <c r="K30" s="217" t="s">
        <v>454</v>
      </c>
    </row>
    <row r="31" spans="1:11" s="72" customFormat="1">
      <c r="A31" s="37" t="s">
        <v>156</v>
      </c>
      <c r="B31" s="37" t="s">
        <v>158</v>
      </c>
      <c r="C31" s="23" t="s">
        <v>67</v>
      </c>
      <c r="D31" s="24">
        <v>1500</v>
      </c>
      <c r="E31" s="24">
        <v>1</v>
      </c>
      <c r="F31" s="24">
        <v>1</v>
      </c>
      <c r="G31" s="24">
        <f t="shared" si="1"/>
        <v>1500</v>
      </c>
      <c r="H31" s="45"/>
      <c r="I31" s="192"/>
      <c r="J31" s="192"/>
    </row>
    <row r="32" spans="1:11" s="72" customFormat="1">
      <c r="A32" s="37" t="s">
        <v>156</v>
      </c>
      <c r="B32" s="37" t="s">
        <v>158</v>
      </c>
      <c r="C32" s="23" t="s">
        <v>67</v>
      </c>
      <c r="D32" s="24">
        <v>1500</v>
      </c>
      <c r="E32" s="24">
        <v>1</v>
      </c>
      <c r="F32" s="24">
        <v>1</v>
      </c>
      <c r="G32" s="24">
        <f t="shared" si="1"/>
        <v>1500</v>
      </c>
      <c r="H32" s="45"/>
      <c r="I32" s="192"/>
      <c r="J32" s="192"/>
    </row>
    <row r="33" spans="1:11" s="72" customFormat="1">
      <c r="A33" s="37" t="s">
        <v>159</v>
      </c>
      <c r="B33" s="37" t="s">
        <v>160</v>
      </c>
      <c r="C33" s="23" t="s">
        <v>67</v>
      </c>
      <c r="D33" s="24">
        <v>1500</v>
      </c>
      <c r="E33" s="24">
        <v>1</v>
      </c>
      <c r="F33" s="24">
        <v>1</v>
      </c>
      <c r="G33" s="24">
        <f t="shared" si="1"/>
        <v>1500</v>
      </c>
      <c r="H33" s="45"/>
      <c r="I33" s="192"/>
      <c r="J33" s="192"/>
    </row>
    <row r="34" spans="1:11" s="72" customFormat="1">
      <c r="A34" s="37" t="s">
        <v>156</v>
      </c>
      <c r="B34" s="37" t="s">
        <v>160</v>
      </c>
      <c r="C34" s="23" t="s">
        <v>67</v>
      </c>
      <c r="D34" s="24">
        <v>1500</v>
      </c>
      <c r="E34" s="24">
        <v>1</v>
      </c>
      <c r="F34" s="24">
        <v>1</v>
      </c>
      <c r="G34" s="24">
        <f t="shared" si="1"/>
        <v>1500</v>
      </c>
      <c r="H34" s="45"/>
      <c r="I34" s="192"/>
      <c r="J34" s="192"/>
    </row>
    <row r="35" spans="1:11" s="72" customFormat="1">
      <c r="A35" s="37" t="s">
        <v>161</v>
      </c>
      <c r="B35" s="74" t="s">
        <v>160</v>
      </c>
      <c r="C35" s="23" t="s">
        <v>67</v>
      </c>
      <c r="D35" s="24">
        <v>500</v>
      </c>
      <c r="E35" s="24">
        <v>1</v>
      </c>
      <c r="F35" s="24">
        <v>1</v>
      </c>
      <c r="G35" s="24">
        <f t="shared" si="1"/>
        <v>500</v>
      </c>
      <c r="H35" s="45"/>
      <c r="I35" s="192"/>
      <c r="J35" s="192"/>
    </row>
    <row r="36" spans="1:11" s="72" customFormat="1">
      <c r="A36" s="37" t="s">
        <v>162</v>
      </c>
      <c r="B36" s="74" t="s">
        <v>163</v>
      </c>
      <c r="C36" s="23" t="s">
        <v>67</v>
      </c>
      <c r="D36" s="24">
        <v>1500</v>
      </c>
      <c r="E36" s="24">
        <v>1</v>
      </c>
      <c r="F36" s="24">
        <v>1</v>
      </c>
      <c r="G36" s="24">
        <f t="shared" si="1"/>
        <v>1500</v>
      </c>
      <c r="H36" s="45"/>
      <c r="I36" s="192"/>
      <c r="J36" s="192"/>
    </row>
    <row r="37" spans="1:11" s="72" customFormat="1">
      <c r="A37" s="37" t="s">
        <v>164</v>
      </c>
      <c r="B37" s="37" t="s">
        <v>163</v>
      </c>
      <c r="C37" s="23" t="s">
        <v>67</v>
      </c>
      <c r="D37" s="24">
        <v>1500</v>
      </c>
      <c r="E37" s="24">
        <v>1</v>
      </c>
      <c r="F37" s="24">
        <v>1</v>
      </c>
      <c r="G37" s="24">
        <f t="shared" si="1"/>
        <v>1500</v>
      </c>
      <c r="H37" s="45"/>
      <c r="I37" s="192"/>
      <c r="J37" s="200">
        <v>5200</v>
      </c>
      <c r="K37" s="11" t="s">
        <v>463</v>
      </c>
    </row>
    <row r="38" spans="1:11" s="72" customFormat="1">
      <c r="A38" s="37" t="s">
        <v>165</v>
      </c>
      <c r="B38" s="74" t="s">
        <v>160</v>
      </c>
      <c r="C38" s="23" t="s">
        <v>56</v>
      </c>
      <c r="D38" s="24">
        <v>305</v>
      </c>
      <c r="E38" s="24">
        <v>1</v>
      </c>
      <c r="F38" s="24">
        <v>1</v>
      </c>
      <c r="G38" s="24">
        <f t="shared" si="1"/>
        <v>305</v>
      </c>
      <c r="H38" s="45"/>
      <c r="I38" s="192"/>
      <c r="J38" s="197">
        <f>G38</f>
        <v>305</v>
      </c>
    </row>
    <row r="39" spans="1:11" s="72" customFormat="1">
      <c r="A39" s="37" t="s">
        <v>165</v>
      </c>
      <c r="B39" s="74" t="s">
        <v>163</v>
      </c>
      <c r="C39" s="23" t="s">
        <v>56</v>
      </c>
      <c r="D39" s="24">
        <v>275</v>
      </c>
      <c r="E39" s="24">
        <v>1</v>
      </c>
      <c r="F39" s="24">
        <v>1</v>
      </c>
      <c r="G39" s="24">
        <f t="shared" si="1"/>
        <v>275</v>
      </c>
      <c r="H39" s="45"/>
      <c r="I39" s="192"/>
      <c r="J39" s="197">
        <f t="shared" ref="J39:J41" si="2">G39</f>
        <v>275</v>
      </c>
    </row>
    <row r="40" spans="1:11" s="72" customFormat="1">
      <c r="A40" s="37" t="s">
        <v>166</v>
      </c>
      <c r="B40" s="74" t="s">
        <v>163</v>
      </c>
      <c r="C40" s="23" t="s">
        <v>56</v>
      </c>
      <c r="D40" s="24">
        <v>358</v>
      </c>
      <c r="E40" s="24">
        <v>1</v>
      </c>
      <c r="F40" s="24">
        <v>1</v>
      </c>
      <c r="G40" s="24">
        <f t="shared" si="1"/>
        <v>358</v>
      </c>
      <c r="H40" s="45"/>
      <c r="I40" s="192"/>
      <c r="J40" s="197">
        <f t="shared" si="2"/>
        <v>358</v>
      </c>
    </row>
    <row r="41" spans="1:11" s="72" customFormat="1">
      <c r="A41" s="37" t="s">
        <v>166</v>
      </c>
      <c r="B41" s="74" t="s">
        <v>167</v>
      </c>
      <c r="C41" s="23" t="s">
        <v>56</v>
      </c>
      <c r="D41" s="24">
        <v>284</v>
      </c>
      <c r="E41" s="24">
        <v>1</v>
      </c>
      <c r="F41" s="24">
        <v>1</v>
      </c>
      <c r="G41" s="24">
        <f t="shared" si="1"/>
        <v>284</v>
      </c>
      <c r="H41" s="45"/>
      <c r="I41" s="192"/>
      <c r="J41" s="197">
        <f t="shared" si="2"/>
        <v>284</v>
      </c>
    </row>
    <row r="42" spans="1:11" s="72" customFormat="1">
      <c r="A42" s="19" t="s">
        <v>72</v>
      </c>
      <c r="B42" s="19"/>
      <c r="C42" s="20"/>
      <c r="D42" s="21"/>
      <c r="E42" s="21"/>
      <c r="F42" s="21"/>
      <c r="G42" s="21"/>
      <c r="H42" s="226"/>
      <c r="I42" s="192"/>
      <c r="J42" s="192"/>
    </row>
    <row r="43" spans="1:11" s="72" customFormat="1">
      <c r="A43" s="282" t="s">
        <v>168</v>
      </c>
      <c r="B43" s="282"/>
      <c r="C43" s="41" t="s">
        <v>169</v>
      </c>
      <c r="D43" s="24">
        <v>130</v>
      </c>
      <c r="E43" s="24">
        <v>1</v>
      </c>
      <c r="F43" s="24">
        <v>22</v>
      </c>
      <c r="G43" s="24">
        <f>D43*E43*F43</f>
        <v>2860</v>
      </c>
      <c r="H43" s="228"/>
      <c r="I43" s="192"/>
      <c r="J43" s="197">
        <f>G43</f>
        <v>2860</v>
      </c>
    </row>
    <row r="44" spans="1:11" s="72" customFormat="1">
      <c r="A44" s="75" t="s">
        <v>103</v>
      </c>
      <c r="B44" s="75"/>
      <c r="C44" s="41"/>
      <c r="D44" s="24">
        <v>60</v>
      </c>
      <c r="E44" s="24">
        <v>1</v>
      </c>
      <c r="F44" s="24">
        <v>9</v>
      </c>
      <c r="G44" s="24">
        <f>D44*E44*F44</f>
        <v>540</v>
      </c>
      <c r="H44" s="228"/>
      <c r="I44" s="192"/>
      <c r="J44" s="197">
        <f>G44</f>
        <v>540</v>
      </c>
    </row>
    <row r="45" spans="1:11" s="72" customFormat="1" ht="28.5">
      <c r="A45" s="282" t="s">
        <v>73</v>
      </c>
      <c r="B45" s="282"/>
      <c r="C45" s="41" t="s">
        <v>74</v>
      </c>
      <c r="D45" s="24">
        <v>50</v>
      </c>
      <c r="E45" s="24">
        <v>1</v>
      </c>
      <c r="F45" s="24">
        <v>20</v>
      </c>
      <c r="G45" s="24">
        <f>D45*E45*F45</f>
        <v>1000</v>
      </c>
      <c r="H45" s="228" t="s">
        <v>75</v>
      </c>
      <c r="I45" s="192"/>
      <c r="J45" s="197">
        <f>G45-2000</f>
        <v>-1000</v>
      </c>
    </row>
    <row r="46" spans="1:11" s="72" customFormat="1">
      <c r="A46" s="42" t="s">
        <v>77</v>
      </c>
      <c r="B46" s="42"/>
      <c r="C46" s="43" t="s">
        <v>170</v>
      </c>
      <c r="D46" s="24">
        <v>5</v>
      </c>
      <c r="E46" s="24">
        <v>1</v>
      </c>
      <c r="F46" s="24">
        <v>160</v>
      </c>
      <c r="G46" s="24">
        <f>D46*E46*F46</f>
        <v>800</v>
      </c>
      <c r="H46" s="45"/>
      <c r="I46" s="192"/>
      <c r="J46" s="200">
        <v>-800</v>
      </c>
    </row>
    <row r="47" spans="1:11" s="72" customFormat="1">
      <c r="A47" s="19" t="s">
        <v>83</v>
      </c>
      <c r="B47" s="19"/>
      <c r="C47" s="20"/>
      <c r="D47" s="21"/>
      <c r="E47" s="21"/>
      <c r="F47" s="21"/>
      <c r="G47" s="21"/>
      <c r="H47" s="222"/>
      <c r="I47" s="192"/>
      <c r="J47" s="192"/>
    </row>
    <row r="48" spans="1:11" s="8" customFormat="1">
      <c r="A48" s="46" t="s">
        <v>84</v>
      </c>
      <c r="B48" s="46"/>
      <c r="C48" s="47" t="s">
        <v>85</v>
      </c>
      <c r="D48" s="66">
        <v>200</v>
      </c>
      <c r="E48" s="67">
        <v>1</v>
      </c>
      <c r="F48" s="66">
        <v>20</v>
      </c>
      <c r="G48" s="67">
        <f>D48*E48*F48</f>
        <v>4000</v>
      </c>
      <c r="H48" s="229"/>
      <c r="I48" s="194"/>
      <c r="J48" s="194"/>
    </row>
    <row r="49" spans="1:10" s="8" customFormat="1" ht="42.75">
      <c r="A49" s="76" t="s">
        <v>86</v>
      </c>
      <c r="B49" s="76"/>
      <c r="C49" s="73" t="s">
        <v>87</v>
      </c>
      <c r="D49" s="17">
        <v>200</v>
      </c>
      <c r="E49" s="17">
        <v>1</v>
      </c>
      <c r="F49" s="17">
        <v>80</v>
      </c>
      <c r="G49" s="17">
        <f t="shared" ref="G49" si="3">D49*E49*F49</f>
        <v>16000</v>
      </c>
      <c r="H49" s="229"/>
      <c r="I49" s="194"/>
      <c r="J49" s="194"/>
    </row>
    <row r="50" spans="1:10" s="72" customFormat="1">
      <c r="A50" s="76" t="s">
        <v>132</v>
      </c>
      <c r="B50" s="76"/>
      <c r="C50" s="73" t="s">
        <v>133</v>
      </c>
      <c r="D50" s="17">
        <v>380</v>
      </c>
      <c r="E50" s="17">
        <v>1</v>
      </c>
      <c r="F50" s="17">
        <v>1</v>
      </c>
      <c r="G50" s="17">
        <f>D50*E50*F50</f>
        <v>380</v>
      </c>
      <c r="H50" s="221"/>
      <c r="I50" s="192"/>
      <c r="J50" s="197">
        <f>G50</f>
        <v>380</v>
      </c>
    </row>
    <row r="51" spans="1:10" s="72" customFormat="1" ht="28.5">
      <c r="A51" s="51" t="s">
        <v>88</v>
      </c>
      <c r="B51" s="51"/>
      <c r="C51" s="52"/>
      <c r="D51" s="53">
        <v>40844</v>
      </c>
      <c r="E51" s="53">
        <v>1</v>
      </c>
      <c r="F51" s="53">
        <v>1</v>
      </c>
      <c r="G51" s="53">
        <f>+D51*E51*F51</f>
        <v>40844</v>
      </c>
      <c r="H51" s="230" t="s">
        <v>75</v>
      </c>
      <c r="I51" s="192"/>
      <c r="J51" s="197">
        <f>G51-32396</f>
        <v>8448</v>
      </c>
    </row>
    <row r="52" spans="1:10" s="72" customFormat="1" ht="28.5">
      <c r="A52" s="54" t="s">
        <v>90</v>
      </c>
      <c r="B52" s="54"/>
      <c r="C52" s="52"/>
      <c r="D52" s="53"/>
      <c r="E52" s="53">
        <v>1</v>
      </c>
      <c r="F52" s="53">
        <v>60</v>
      </c>
      <c r="G52" s="53">
        <f>+D52*E52*F52</f>
        <v>0</v>
      </c>
      <c r="H52" s="230" t="s">
        <v>75</v>
      </c>
      <c r="I52" s="192"/>
      <c r="J52" s="192"/>
    </row>
    <row r="53" spans="1:10" s="72" customFormat="1">
      <c r="A53" s="19" t="s">
        <v>91</v>
      </c>
      <c r="B53" s="19"/>
      <c r="C53" s="20"/>
      <c r="D53" s="21"/>
      <c r="E53" s="21"/>
      <c r="F53" s="21"/>
      <c r="G53" s="21"/>
      <c r="H53" s="222"/>
      <c r="I53" s="192"/>
      <c r="J53" s="192"/>
    </row>
    <row r="54" spans="1:10" s="72" customFormat="1" ht="28.5">
      <c r="A54" s="269" t="s">
        <v>92</v>
      </c>
      <c r="B54" s="269"/>
      <c r="C54" s="55" t="s">
        <v>93</v>
      </c>
      <c r="D54" s="17">
        <v>5000</v>
      </c>
      <c r="E54" s="17">
        <v>1</v>
      </c>
      <c r="F54" s="17">
        <v>1</v>
      </c>
      <c r="G54" s="17">
        <f>D54*E54*F54</f>
        <v>5000</v>
      </c>
      <c r="H54" s="221"/>
      <c r="I54" s="192"/>
      <c r="J54" s="192"/>
    </row>
    <row r="55" spans="1:10" s="72" customFormat="1">
      <c r="A55" s="56" t="s">
        <v>94</v>
      </c>
      <c r="B55" s="57"/>
      <c r="C55" s="58"/>
      <c r="D55" s="59"/>
      <c r="E55" s="59"/>
      <c r="F55" s="59"/>
      <c r="G55" s="59"/>
      <c r="H55" s="231"/>
      <c r="I55" s="192"/>
      <c r="J55" s="192"/>
    </row>
    <row r="56" spans="1:10" s="8" customFormat="1" ht="28.5">
      <c r="A56" s="61" t="s">
        <v>95</v>
      </c>
      <c r="B56" s="62"/>
      <c r="C56" s="63"/>
      <c r="D56" s="64"/>
      <c r="E56" s="65">
        <v>1</v>
      </c>
      <c r="F56" s="64">
        <v>1</v>
      </c>
      <c r="G56" s="64">
        <f>D56*E56*F56</f>
        <v>0</v>
      </c>
      <c r="H56" s="232" t="s">
        <v>96</v>
      </c>
      <c r="I56" s="194"/>
      <c r="J56" s="194"/>
    </row>
    <row r="57" spans="1:10" s="8" customFormat="1" ht="28.5">
      <c r="A57" s="61" t="s">
        <v>97</v>
      </c>
      <c r="B57" s="62"/>
      <c r="C57" s="63"/>
      <c r="D57" s="64"/>
      <c r="E57" s="65">
        <v>1</v>
      </c>
      <c r="F57" s="64">
        <v>1</v>
      </c>
      <c r="G57" s="64">
        <f>D57*E57*F57</f>
        <v>0</v>
      </c>
      <c r="H57" s="232" t="s">
        <v>98</v>
      </c>
      <c r="I57" s="194"/>
      <c r="J57" s="194"/>
    </row>
    <row r="58" spans="1:10" s="8" customFormat="1">
      <c r="A58" s="46" t="s">
        <v>99</v>
      </c>
      <c r="B58" s="46"/>
      <c r="C58" s="47"/>
      <c r="D58" s="66">
        <v>4000</v>
      </c>
      <c r="E58" s="66">
        <v>1</v>
      </c>
      <c r="F58" s="66">
        <v>2</v>
      </c>
      <c r="G58" s="67">
        <f>D58*E58*F58</f>
        <v>8000</v>
      </c>
      <c r="H58" s="233"/>
      <c r="I58" s="195"/>
      <c r="J58" s="218"/>
    </row>
    <row r="59" spans="1:10" s="9" customFormat="1">
      <c r="A59" s="251" t="s">
        <v>100</v>
      </c>
      <c r="B59" s="252"/>
      <c r="C59" s="252"/>
      <c r="D59" s="252"/>
      <c r="E59" s="252"/>
      <c r="F59" s="252"/>
      <c r="G59" s="69">
        <f>SUM(G8:G58)</f>
        <v>229352</v>
      </c>
      <c r="I59" s="192"/>
      <c r="J59" s="192">
        <f>SUM(J9:J58)</f>
        <v>52066</v>
      </c>
    </row>
    <row r="60" spans="1:10" s="9" customFormat="1">
      <c r="A60" s="253" t="s">
        <v>101</v>
      </c>
      <c r="B60" s="254"/>
      <c r="C60" s="254"/>
      <c r="D60" s="254"/>
      <c r="E60" s="254"/>
      <c r="F60" s="254"/>
      <c r="G60" s="70">
        <f>G59*0.1</f>
        <v>22935.200000000001</v>
      </c>
      <c r="I60" s="192"/>
      <c r="J60" s="192"/>
    </row>
    <row r="61" spans="1:10" s="9" customFormat="1" ht="15">
      <c r="A61" s="255" t="s">
        <v>102</v>
      </c>
      <c r="B61" s="256"/>
      <c r="C61" s="256"/>
      <c r="D61" s="256"/>
      <c r="E61" s="256"/>
      <c r="F61" s="256"/>
      <c r="G61" s="71">
        <f>SUM(G59:G60)</f>
        <v>252287.2</v>
      </c>
      <c r="H61" s="7"/>
      <c r="I61" s="192"/>
      <c r="J61" s="192"/>
    </row>
  </sheetData>
  <mergeCells count="12">
    <mergeCell ref="A61:F61"/>
    <mergeCell ref="A1:C1"/>
    <mergeCell ref="B2:E2"/>
    <mergeCell ref="A7:B7"/>
    <mergeCell ref="A9:A14"/>
    <mergeCell ref="B10:B14"/>
    <mergeCell ref="A20:B20"/>
    <mergeCell ref="A43:B43"/>
    <mergeCell ref="A45:B45"/>
    <mergeCell ref="A54:B54"/>
    <mergeCell ref="A59:F59"/>
    <mergeCell ref="A60:F60"/>
  </mergeCells>
  <phoneticPr fontId="10" type="noConversion"/>
  <pageMargins left="0.75" right="0.75" top="1" bottom="1" header="0.51180555555555596" footer="0.51180555555555596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7"/>
  <sheetViews>
    <sheetView topLeftCell="A7" workbookViewId="0">
      <selection activeCell="D35" sqref="D35"/>
    </sheetView>
  </sheetViews>
  <sheetFormatPr defaultColWidth="22" defaultRowHeight="14.25"/>
  <cols>
    <col min="1" max="1" width="33.5" style="83" customWidth="1"/>
    <col min="2" max="2" width="18.375" style="82" customWidth="1"/>
    <col min="3" max="3" width="42.5" style="86" customWidth="1"/>
    <col min="4" max="4" width="6.875" style="80" bestFit="1" customWidth="1"/>
    <col min="5" max="5" width="4.5" style="80" bestFit="1" customWidth="1"/>
    <col min="6" max="6" width="4.625" style="80" bestFit="1" customWidth="1"/>
    <col min="7" max="7" width="8.625" style="80" bestFit="1" customWidth="1"/>
    <col min="8" max="8" width="14" style="81" customWidth="1"/>
    <col min="9" max="10" width="11.125" style="192" customWidth="1"/>
    <col min="11" max="11" width="11.875" style="192" customWidth="1"/>
    <col min="12" max="16384" width="22" style="83"/>
  </cols>
  <sheetData>
    <row r="1" spans="1:11" ht="45.95" customHeight="1">
      <c r="A1" s="271"/>
      <c r="B1" s="271"/>
      <c r="C1" s="271"/>
    </row>
    <row r="2" spans="1:11">
      <c r="A2" s="82" t="s">
        <v>0</v>
      </c>
      <c r="B2" s="272" t="s">
        <v>1</v>
      </c>
      <c r="C2" s="272"/>
      <c r="D2" s="272"/>
      <c r="E2" s="272"/>
    </row>
    <row r="3" spans="1:11">
      <c r="A3" s="82" t="s">
        <v>2</v>
      </c>
      <c r="B3" s="84" t="s">
        <v>3</v>
      </c>
      <c r="C3" s="85"/>
    </row>
    <row r="4" spans="1:11">
      <c r="A4" s="82" t="s">
        <v>4</v>
      </c>
    </row>
    <row r="5" spans="1:11" ht="9.75" hidden="1" customHeight="1">
      <c r="A5" s="82" t="s">
        <v>5</v>
      </c>
    </row>
    <row r="6" spans="1:11" hidden="1">
      <c r="A6" s="82" t="s">
        <v>6</v>
      </c>
    </row>
    <row r="7" spans="1:11" s="86" customFormat="1">
      <c r="A7" s="273" t="s">
        <v>7</v>
      </c>
      <c r="B7" s="273"/>
      <c r="C7" s="87" t="s">
        <v>8</v>
      </c>
      <c r="D7" s="88" t="s">
        <v>9</v>
      </c>
      <c r="E7" s="88" t="s">
        <v>10</v>
      </c>
      <c r="F7" s="88" t="s">
        <v>11</v>
      </c>
      <c r="G7" s="88" t="s">
        <v>12</v>
      </c>
      <c r="H7" s="87" t="s">
        <v>13</v>
      </c>
      <c r="I7" s="192"/>
      <c r="J7" s="192"/>
      <c r="K7" s="192"/>
    </row>
    <row r="8" spans="1:11" s="94" customFormat="1">
      <c r="A8" s="89" t="s">
        <v>171</v>
      </c>
      <c r="B8" s="90"/>
      <c r="C8" s="91"/>
      <c r="D8" s="92"/>
      <c r="E8" s="92"/>
      <c r="F8" s="92"/>
      <c r="G8" s="92"/>
      <c r="H8" s="93"/>
      <c r="I8" s="192"/>
      <c r="J8" s="192"/>
      <c r="K8" s="192"/>
    </row>
    <row r="9" spans="1:11" s="100" customFormat="1">
      <c r="A9" s="274" t="s">
        <v>15</v>
      </c>
      <c r="B9" s="95" t="s">
        <v>16</v>
      </c>
      <c r="C9" s="96" t="s">
        <v>172</v>
      </c>
      <c r="D9" s="97"/>
      <c r="E9" s="97"/>
      <c r="F9" s="235">
        <v>30</v>
      </c>
      <c r="G9" s="98">
        <f t="shared" ref="G9:G17" si="0">D9*E9*F9</f>
        <v>0</v>
      </c>
      <c r="H9" s="99"/>
      <c r="I9" s="194"/>
      <c r="J9" s="194"/>
      <c r="K9" s="194"/>
    </row>
    <row r="10" spans="1:11" s="101" customFormat="1">
      <c r="A10" s="275"/>
      <c r="B10" s="274" t="s">
        <v>19</v>
      </c>
      <c r="C10" s="96" t="s">
        <v>173</v>
      </c>
      <c r="D10" s="97">
        <v>900</v>
      </c>
      <c r="E10" s="97">
        <v>2</v>
      </c>
      <c r="F10" s="98">
        <v>1</v>
      </c>
      <c r="G10" s="98">
        <f t="shared" si="0"/>
        <v>1800</v>
      </c>
      <c r="H10" s="96" t="s">
        <v>174</v>
      </c>
      <c r="I10" s="196">
        <v>-8</v>
      </c>
      <c r="J10" s="196">
        <f>I10*D10</f>
        <v>-7200</v>
      </c>
      <c r="K10" s="196"/>
    </row>
    <row r="11" spans="1:11" s="101" customFormat="1" ht="28.5">
      <c r="A11" s="275"/>
      <c r="B11" s="275"/>
      <c r="C11" s="96" t="s">
        <v>175</v>
      </c>
      <c r="D11" s="97">
        <v>900</v>
      </c>
      <c r="E11" s="97">
        <v>3</v>
      </c>
      <c r="F11" s="98">
        <v>2</v>
      </c>
      <c r="G11" s="98">
        <f t="shared" si="0"/>
        <v>5400</v>
      </c>
      <c r="H11" s="96" t="s">
        <v>176</v>
      </c>
      <c r="I11" s="196"/>
      <c r="J11" s="196"/>
      <c r="K11" s="196"/>
    </row>
    <row r="12" spans="1:11" s="101" customFormat="1">
      <c r="A12" s="275"/>
      <c r="B12" s="275"/>
      <c r="C12" s="96" t="s">
        <v>177</v>
      </c>
      <c r="D12" s="97">
        <v>900</v>
      </c>
      <c r="E12" s="97">
        <v>2</v>
      </c>
      <c r="F12" s="98">
        <v>1</v>
      </c>
      <c r="G12" s="98">
        <f t="shared" si="0"/>
        <v>1800</v>
      </c>
      <c r="H12" s="96" t="s">
        <v>178</v>
      </c>
      <c r="I12" s="196"/>
      <c r="J12" s="196"/>
      <c r="K12" s="196"/>
    </row>
    <row r="13" spans="1:11" s="101" customFormat="1">
      <c r="A13" s="275"/>
      <c r="B13" s="275"/>
      <c r="C13" s="96" t="s">
        <v>179</v>
      </c>
      <c r="D13" s="97">
        <v>900</v>
      </c>
      <c r="E13" s="97">
        <v>2</v>
      </c>
      <c r="F13" s="98">
        <v>8</v>
      </c>
      <c r="G13" s="98">
        <f t="shared" si="0"/>
        <v>14400</v>
      </c>
      <c r="H13" s="96"/>
      <c r="I13" s="196"/>
      <c r="J13" s="196"/>
      <c r="K13" s="196"/>
    </row>
    <row r="14" spans="1:11" s="101" customFormat="1">
      <c r="A14" s="275"/>
      <c r="B14" s="275"/>
      <c r="C14" s="96" t="s">
        <v>180</v>
      </c>
      <c r="D14" s="97">
        <v>50</v>
      </c>
      <c r="E14" s="97">
        <v>1</v>
      </c>
      <c r="F14" s="98">
        <v>12</v>
      </c>
      <c r="G14" s="98">
        <f t="shared" si="0"/>
        <v>600</v>
      </c>
      <c r="H14" s="96"/>
      <c r="I14" s="196"/>
      <c r="J14" s="236">
        <f>G14</f>
        <v>600</v>
      </c>
      <c r="K14" s="196"/>
    </row>
    <row r="15" spans="1:11" s="86" customFormat="1">
      <c r="A15" s="104" t="s">
        <v>26</v>
      </c>
      <c r="B15" s="103"/>
      <c r="C15" s="96" t="s">
        <v>181</v>
      </c>
      <c r="D15" s="102">
        <v>248</v>
      </c>
      <c r="E15" s="102">
        <v>1</v>
      </c>
      <c r="F15" s="102">
        <v>11</v>
      </c>
      <c r="G15" s="98">
        <f t="shared" si="0"/>
        <v>2728</v>
      </c>
      <c r="H15" s="103"/>
      <c r="I15" s="192">
        <v>-25</v>
      </c>
      <c r="J15" s="192">
        <f>I15*D15</f>
        <v>-6200</v>
      </c>
      <c r="K15" s="192"/>
    </row>
    <row r="16" spans="1:11" s="86" customFormat="1">
      <c r="A16" s="104" t="s">
        <v>28</v>
      </c>
      <c r="B16" s="103"/>
      <c r="C16" s="96" t="s">
        <v>181</v>
      </c>
      <c r="D16" s="102">
        <v>248</v>
      </c>
      <c r="E16" s="102">
        <v>1</v>
      </c>
      <c r="F16" s="102">
        <v>10</v>
      </c>
      <c r="G16" s="98">
        <f t="shared" si="0"/>
        <v>2480</v>
      </c>
      <c r="H16" s="103"/>
      <c r="I16" s="192"/>
      <c r="J16" s="192"/>
      <c r="K16" s="192"/>
    </row>
    <row r="17" spans="1:11" s="86" customFormat="1" ht="28.5">
      <c r="A17" s="108" t="s">
        <v>43</v>
      </c>
      <c r="B17" s="108" t="s">
        <v>44</v>
      </c>
      <c r="C17" s="103" t="s">
        <v>182</v>
      </c>
      <c r="D17" s="102">
        <v>15</v>
      </c>
      <c r="E17" s="102">
        <v>1</v>
      </c>
      <c r="F17" s="102">
        <v>108</v>
      </c>
      <c r="G17" s="98">
        <f t="shared" si="0"/>
        <v>1620</v>
      </c>
      <c r="H17" s="108" t="s">
        <v>183</v>
      </c>
      <c r="I17" s="192"/>
      <c r="J17" s="197">
        <f>G17</f>
        <v>1620</v>
      </c>
      <c r="K17" s="192"/>
    </row>
    <row r="18" spans="1:11" s="86" customFormat="1">
      <c r="A18" s="89" t="s">
        <v>47</v>
      </c>
      <c r="B18" s="90"/>
      <c r="C18" s="91"/>
      <c r="D18" s="92"/>
      <c r="E18" s="92"/>
      <c r="F18" s="92"/>
      <c r="G18" s="92"/>
      <c r="H18" s="109"/>
      <c r="I18" s="192"/>
      <c r="J18" s="192"/>
      <c r="K18" s="192"/>
    </row>
    <row r="19" spans="1:11" s="86" customFormat="1">
      <c r="A19" s="110" t="s">
        <v>48</v>
      </c>
      <c r="B19" s="110"/>
      <c r="C19" s="103" t="s">
        <v>184</v>
      </c>
      <c r="D19" s="102">
        <v>2000</v>
      </c>
      <c r="E19" s="102">
        <v>1</v>
      </c>
      <c r="F19" s="102">
        <v>8</v>
      </c>
      <c r="G19" s="102">
        <f>D19*E19*F19</f>
        <v>16000</v>
      </c>
      <c r="H19" s="111"/>
      <c r="I19" s="192">
        <v>-1</v>
      </c>
      <c r="J19" s="192">
        <f>I19*D19</f>
        <v>-2000</v>
      </c>
      <c r="K19" s="192"/>
    </row>
    <row r="20" spans="1:11" s="86" customFormat="1">
      <c r="A20" s="110"/>
      <c r="B20" s="110"/>
      <c r="C20" s="103" t="s">
        <v>185</v>
      </c>
      <c r="D20" s="102">
        <v>240</v>
      </c>
      <c r="E20" s="102">
        <v>1</v>
      </c>
      <c r="F20" s="102">
        <v>1</v>
      </c>
      <c r="G20" s="102">
        <f>D20*E20*F20</f>
        <v>240</v>
      </c>
      <c r="H20" s="111"/>
      <c r="I20" s="192"/>
      <c r="J20" s="197">
        <f>G20</f>
        <v>240</v>
      </c>
      <c r="K20" s="192"/>
    </row>
    <row r="21" spans="1:11" s="86" customFormat="1">
      <c r="A21" s="90" t="s">
        <v>53</v>
      </c>
      <c r="B21" s="90"/>
      <c r="C21" s="91"/>
      <c r="D21" s="92"/>
      <c r="E21" s="92"/>
      <c r="F21" s="92"/>
      <c r="G21" s="92"/>
      <c r="H21" s="109"/>
      <c r="I21" s="192"/>
      <c r="J21" s="192">
        <v>-7000</v>
      </c>
      <c r="K21" s="200" t="s">
        <v>455</v>
      </c>
    </row>
    <row r="22" spans="1:11" s="86" customFormat="1">
      <c r="A22" s="112" t="s">
        <v>116</v>
      </c>
      <c r="B22" s="112" t="s">
        <v>186</v>
      </c>
      <c r="C22" s="96" t="s">
        <v>67</v>
      </c>
      <c r="D22" s="97">
        <v>1600</v>
      </c>
      <c r="E22" s="97">
        <v>1</v>
      </c>
      <c r="F22" s="97">
        <v>1</v>
      </c>
      <c r="G22" s="97">
        <f t="shared" ref="G22:G28" si="1">D22*E22*F22</f>
        <v>1600</v>
      </c>
      <c r="H22" s="108" t="s">
        <v>118</v>
      </c>
      <c r="I22" s="192"/>
      <c r="J22" s="200">
        <v>3300</v>
      </c>
      <c r="K22" s="242" t="s">
        <v>464</v>
      </c>
    </row>
    <row r="23" spans="1:11" s="86" customFormat="1">
      <c r="A23" s="112" t="s">
        <v>162</v>
      </c>
      <c r="B23" s="112" t="s">
        <v>187</v>
      </c>
      <c r="C23" s="96" t="s">
        <v>67</v>
      </c>
      <c r="D23" s="97">
        <v>1800</v>
      </c>
      <c r="E23" s="97">
        <v>1</v>
      </c>
      <c r="F23" s="97">
        <v>1</v>
      </c>
      <c r="G23" s="97">
        <f t="shared" si="1"/>
        <v>1800</v>
      </c>
      <c r="H23" s="108" t="s">
        <v>188</v>
      </c>
      <c r="I23" s="192"/>
      <c r="J23" s="192"/>
      <c r="K23" s="192"/>
    </row>
    <row r="24" spans="1:11" s="86" customFormat="1">
      <c r="A24" s="112" t="s">
        <v>161</v>
      </c>
      <c r="B24" s="112" t="s">
        <v>187</v>
      </c>
      <c r="C24" s="96" t="s">
        <v>189</v>
      </c>
      <c r="D24" s="97">
        <v>500</v>
      </c>
      <c r="E24" s="97">
        <v>1</v>
      </c>
      <c r="F24" s="97">
        <v>1</v>
      </c>
      <c r="G24" s="97">
        <f t="shared" si="1"/>
        <v>500</v>
      </c>
      <c r="H24" s="108"/>
      <c r="I24" s="192"/>
      <c r="J24" s="192"/>
      <c r="K24" s="192"/>
    </row>
    <row r="25" spans="1:11" s="86" customFormat="1">
      <c r="A25" s="112" t="s">
        <v>162</v>
      </c>
      <c r="B25" s="112" t="s">
        <v>190</v>
      </c>
      <c r="C25" s="96" t="s">
        <v>191</v>
      </c>
      <c r="D25" s="97">
        <v>1400</v>
      </c>
      <c r="E25" s="97">
        <v>1</v>
      </c>
      <c r="F25" s="97">
        <v>2</v>
      </c>
      <c r="G25" s="97">
        <f t="shared" si="1"/>
        <v>2800</v>
      </c>
      <c r="H25" s="108"/>
      <c r="I25" s="192"/>
      <c r="J25" s="192"/>
      <c r="K25" s="192"/>
    </row>
    <row r="26" spans="1:11" s="86" customFormat="1">
      <c r="A26" s="112" t="s">
        <v>192</v>
      </c>
      <c r="B26" s="112" t="s">
        <v>190</v>
      </c>
      <c r="C26" s="96" t="s">
        <v>193</v>
      </c>
      <c r="D26" s="97">
        <v>1800</v>
      </c>
      <c r="E26" s="97">
        <v>1</v>
      </c>
      <c r="F26" s="97">
        <v>3</v>
      </c>
      <c r="G26" s="97">
        <f t="shared" si="1"/>
        <v>5400</v>
      </c>
      <c r="H26" s="108"/>
      <c r="I26" s="192"/>
      <c r="J26" s="192"/>
      <c r="K26" s="192"/>
    </row>
    <row r="27" spans="1:11" s="86" customFormat="1">
      <c r="A27" s="112" t="s">
        <v>56</v>
      </c>
      <c r="B27" s="104" t="s">
        <v>194</v>
      </c>
      <c r="C27" s="23" t="s">
        <v>473</v>
      </c>
      <c r="D27" s="97">
        <v>258</v>
      </c>
      <c r="E27" s="97">
        <v>1</v>
      </c>
      <c r="F27" s="97">
        <v>1</v>
      </c>
      <c r="G27" s="97">
        <f t="shared" si="1"/>
        <v>258</v>
      </c>
      <c r="H27" s="108"/>
      <c r="I27" s="192"/>
      <c r="J27" s="197">
        <f>G27</f>
        <v>258</v>
      </c>
      <c r="K27" s="200" t="s">
        <v>454</v>
      </c>
    </row>
    <row r="28" spans="1:11" s="247" customFormat="1">
      <c r="A28" s="37" t="s">
        <v>471</v>
      </c>
      <c r="B28" s="246" t="s">
        <v>472</v>
      </c>
      <c r="C28" s="23" t="s">
        <v>474</v>
      </c>
      <c r="D28" s="97">
        <v>500</v>
      </c>
      <c r="E28" s="97">
        <v>20</v>
      </c>
      <c r="F28" s="97">
        <v>4</v>
      </c>
      <c r="G28" s="97">
        <f t="shared" si="1"/>
        <v>40000</v>
      </c>
      <c r="H28" s="248"/>
      <c r="I28" s="192"/>
      <c r="J28" s="197"/>
      <c r="K28" s="200"/>
    </row>
    <row r="29" spans="1:11" s="86" customFormat="1">
      <c r="A29" s="90" t="s">
        <v>72</v>
      </c>
      <c r="B29" s="90"/>
      <c r="C29" s="91"/>
      <c r="D29" s="92"/>
      <c r="E29" s="92"/>
      <c r="F29" s="92"/>
      <c r="G29" s="92"/>
      <c r="H29" s="109"/>
      <c r="I29" s="192"/>
      <c r="J29" s="192"/>
      <c r="K29" s="192"/>
    </row>
    <row r="30" spans="1:11" s="86" customFormat="1" ht="28.5">
      <c r="A30" s="276" t="s">
        <v>73</v>
      </c>
      <c r="B30" s="276"/>
      <c r="C30" s="113" t="s">
        <v>74</v>
      </c>
      <c r="D30" s="97">
        <v>0</v>
      </c>
      <c r="E30" s="97">
        <v>1</v>
      </c>
      <c r="F30" s="97">
        <v>20</v>
      </c>
      <c r="G30" s="97">
        <f>D30*E30*F30</f>
        <v>0</v>
      </c>
      <c r="H30" s="110" t="s">
        <v>75</v>
      </c>
      <c r="I30" s="192"/>
      <c r="J30" s="192">
        <v>-1000</v>
      </c>
      <c r="K30" s="192"/>
    </row>
    <row r="31" spans="1:11" s="86" customFormat="1">
      <c r="A31" s="114" t="s">
        <v>128</v>
      </c>
      <c r="B31" s="114"/>
      <c r="C31" s="113"/>
      <c r="D31" s="97">
        <v>60</v>
      </c>
      <c r="E31" s="97">
        <v>1</v>
      </c>
      <c r="F31" s="97">
        <v>4</v>
      </c>
      <c r="G31" s="97">
        <f>D31*E31*F31</f>
        <v>240</v>
      </c>
      <c r="H31" s="110"/>
      <c r="I31" s="192"/>
      <c r="J31" s="197">
        <f>G31</f>
        <v>240</v>
      </c>
      <c r="K31" s="192"/>
    </row>
    <row r="32" spans="1:11" s="86" customFormat="1">
      <c r="A32" s="115" t="s">
        <v>77</v>
      </c>
      <c r="B32" s="115"/>
      <c r="C32" s="116" t="s">
        <v>195</v>
      </c>
      <c r="D32" s="97">
        <v>8</v>
      </c>
      <c r="E32" s="97">
        <v>1</v>
      </c>
      <c r="F32" s="97">
        <v>160</v>
      </c>
      <c r="G32" s="97">
        <f>D32*E32*F32</f>
        <v>1280</v>
      </c>
      <c r="H32" s="108"/>
      <c r="I32" s="192"/>
      <c r="J32" s="192"/>
      <c r="K32" s="192"/>
    </row>
    <row r="33" spans="1:11" s="86" customFormat="1">
      <c r="A33" s="90" t="s">
        <v>83</v>
      </c>
      <c r="B33" s="90"/>
      <c r="C33" s="91"/>
      <c r="D33" s="92"/>
      <c r="E33" s="92"/>
      <c r="F33" s="92"/>
      <c r="G33" s="92"/>
      <c r="H33" s="93"/>
      <c r="I33" s="192"/>
      <c r="J33" s="192"/>
      <c r="K33" s="192"/>
    </row>
    <row r="34" spans="1:11" s="121" customFormat="1">
      <c r="A34" s="117" t="s">
        <v>84</v>
      </c>
      <c r="B34" s="117"/>
      <c r="C34" s="118" t="s">
        <v>85</v>
      </c>
      <c r="D34" s="119">
        <v>200</v>
      </c>
      <c r="E34" s="120">
        <v>1</v>
      </c>
      <c r="F34" s="119">
        <v>20</v>
      </c>
      <c r="G34" s="120">
        <f>D34*E34*F34</f>
        <v>4000</v>
      </c>
      <c r="H34" s="118"/>
      <c r="I34" s="194"/>
      <c r="J34" s="194"/>
      <c r="K34" s="194"/>
    </row>
    <row r="35" spans="1:11" s="86" customFormat="1">
      <c r="A35" s="122" t="s">
        <v>130</v>
      </c>
      <c r="B35" s="122"/>
      <c r="C35" s="87" t="s">
        <v>196</v>
      </c>
      <c r="D35" s="88">
        <v>120</v>
      </c>
      <c r="E35" s="88">
        <v>1</v>
      </c>
      <c r="F35" s="88">
        <v>2</v>
      </c>
      <c r="G35" s="88">
        <f>D35*E35*F35</f>
        <v>240</v>
      </c>
      <c r="H35" s="87"/>
      <c r="I35" s="192"/>
      <c r="J35" s="219">
        <f>G35</f>
        <v>240</v>
      </c>
      <c r="K35" s="192" t="s">
        <v>465</v>
      </c>
    </row>
    <row r="36" spans="1:11" s="86" customFormat="1">
      <c r="A36" s="122" t="s">
        <v>132</v>
      </c>
      <c r="B36" s="122"/>
      <c r="C36" s="87" t="s">
        <v>133</v>
      </c>
      <c r="D36" s="88">
        <v>396</v>
      </c>
      <c r="E36" s="88">
        <v>1</v>
      </c>
      <c r="F36" s="88">
        <v>1</v>
      </c>
      <c r="G36" s="88">
        <f>D36*E36*F36</f>
        <v>396</v>
      </c>
      <c r="H36" s="87"/>
      <c r="I36" s="192"/>
      <c r="J36" s="197">
        <f>G36</f>
        <v>396</v>
      </c>
      <c r="K36" s="192"/>
    </row>
    <row r="37" spans="1:11" s="86" customFormat="1" ht="28.5">
      <c r="A37" s="123" t="s">
        <v>88</v>
      </c>
      <c r="B37" s="123"/>
      <c r="C37" s="124"/>
      <c r="D37" s="125">
        <v>26929</v>
      </c>
      <c r="E37" s="125">
        <v>1</v>
      </c>
      <c r="F37" s="125">
        <v>1</v>
      </c>
      <c r="G37" s="125">
        <f>+D37*E37*F37</f>
        <v>26929</v>
      </c>
      <c r="H37" s="124" t="s">
        <v>75</v>
      </c>
      <c r="I37" s="192"/>
      <c r="J37" s="197">
        <f>G37-31039</f>
        <v>-4110</v>
      </c>
      <c r="K37" s="192"/>
    </row>
    <row r="38" spans="1:11" s="86" customFormat="1" ht="28.5">
      <c r="A38" s="126" t="s">
        <v>90</v>
      </c>
      <c r="B38" s="126"/>
      <c r="C38" s="124"/>
      <c r="D38" s="125"/>
      <c r="E38" s="125">
        <v>1</v>
      </c>
      <c r="F38" s="125">
        <v>60</v>
      </c>
      <c r="G38" s="125">
        <f>+D38*E38*F38</f>
        <v>0</v>
      </c>
      <c r="H38" s="124" t="s">
        <v>75</v>
      </c>
      <c r="I38" s="192"/>
      <c r="J38" s="192"/>
      <c r="K38" s="192"/>
    </row>
    <row r="39" spans="1:11" s="86" customFormat="1">
      <c r="A39" s="90" t="s">
        <v>91</v>
      </c>
      <c r="B39" s="90"/>
      <c r="C39" s="91"/>
      <c r="D39" s="92"/>
      <c r="E39" s="92"/>
      <c r="F39" s="92"/>
      <c r="G39" s="92"/>
      <c r="H39" s="93"/>
      <c r="I39" s="192"/>
      <c r="J39" s="192"/>
      <c r="K39" s="192"/>
    </row>
    <row r="40" spans="1:11" s="86" customFormat="1" ht="28.5">
      <c r="A40" s="277" t="s">
        <v>92</v>
      </c>
      <c r="B40" s="277"/>
      <c r="C40" s="127" t="s">
        <v>93</v>
      </c>
      <c r="D40" s="88">
        <v>5000</v>
      </c>
      <c r="E40" s="88">
        <v>1</v>
      </c>
      <c r="F40" s="88">
        <v>1</v>
      </c>
      <c r="G40" s="88">
        <f>D40*E40*F40</f>
        <v>5000</v>
      </c>
      <c r="H40" s="87"/>
      <c r="I40" s="192"/>
      <c r="J40" s="192"/>
      <c r="K40" s="192"/>
    </row>
    <row r="41" spans="1:11" s="86" customFormat="1">
      <c r="A41" s="128" t="s">
        <v>94</v>
      </c>
      <c r="B41" s="129"/>
      <c r="C41" s="130"/>
      <c r="D41" s="131"/>
      <c r="E41" s="131"/>
      <c r="F41" s="131"/>
      <c r="G41" s="131"/>
      <c r="H41" s="132"/>
      <c r="I41" s="192"/>
      <c r="J41" s="192"/>
      <c r="K41" s="192"/>
    </row>
    <row r="42" spans="1:11" s="121" customFormat="1" ht="28.5">
      <c r="A42" s="133" t="s">
        <v>95</v>
      </c>
      <c r="B42" s="134"/>
      <c r="C42" s="135"/>
      <c r="D42" s="136"/>
      <c r="E42" s="137">
        <v>1</v>
      </c>
      <c r="F42" s="136">
        <v>1</v>
      </c>
      <c r="G42" s="136">
        <f>D42*E42*F42</f>
        <v>0</v>
      </c>
      <c r="H42" s="135" t="s">
        <v>96</v>
      </c>
      <c r="I42" s="194"/>
      <c r="J42" s="194"/>
      <c r="K42" s="194"/>
    </row>
    <row r="43" spans="1:11" s="121" customFormat="1" ht="28.5">
      <c r="A43" s="133" t="s">
        <v>97</v>
      </c>
      <c r="B43" s="134"/>
      <c r="C43" s="135"/>
      <c r="D43" s="136"/>
      <c r="E43" s="137">
        <v>1</v>
      </c>
      <c r="F43" s="136">
        <v>1</v>
      </c>
      <c r="G43" s="136">
        <f>D43*E43*F43</f>
        <v>0</v>
      </c>
      <c r="H43" s="135" t="s">
        <v>98</v>
      </c>
      <c r="I43" s="194"/>
      <c r="J43" s="194"/>
      <c r="K43" s="194"/>
    </row>
    <row r="44" spans="1:11" s="121" customFormat="1">
      <c r="A44" s="117" t="s">
        <v>99</v>
      </c>
      <c r="B44" s="117"/>
      <c r="C44" s="118"/>
      <c r="D44" s="119">
        <v>4000</v>
      </c>
      <c r="E44" s="119">
        <v>1</v>
      </c>
      <c r="F44" s="119">
        <v>2</v>
      </c>
      <c r="G44" s="120">
        <f>D44*E44*F44</f>
        <v>8000</v>
      </c>
      <c r="H44" s="138"/>
      <c r="I44" s="195"/>
      <c r="J44" s="218"/>
      <c r="K44" s="194"/>
    </row>
    <row r="45" spans="1:11" s="139" customFormat="1">
      <c r="A45" s="251" t="s">
        <v>136</v>
      </c>
      <c r="B45" s="252"/>
      <c r="C45" s="252"/>
      <c r="D45" s="252"/>
      <c r="E45" s="252"/>
      <c r="F45" s="252"/>
      <c r="G45" s="69">
        <f>SUM(G8:G44)</f>
        <v>145511</v>
      </c>
      <c r="I45" s="192"/>
      <c r="J45" s="192">
        <f>SUM(J9:J44)</f>
        <v>-20616</v>
      </c>
      <c r="K45" s="192"/>
    </row>
    <row r="46" spans="1:11" s="139" customFormat="1">
      <c r="A46" s="278" t="s">
        <v>101</v>
      </c>
      <c r="B46" s="279"/>
      <c r="C46" s="279"/>
      <c r="D46" s="279"/>
      <c r="E46" s="279"/>
      <c r="F46" s="279"/>
      <c r="G46" s="70">
        <f>G45*0.1</f>
        <v>14551.1</v>
      </c>
      <c r="I46" s="192"/>
      <c r="J46" s="192"/>
      <c r="K46" s="192"/>
    </row>
    <row r="47" spans="1:11" s="139" customFormat="1" ht="15">
      <c r="A47" s="280" t="s">
        <v>102</v>
      </c>
      <c r="B47" s="281"/>
      <c r="C47" s="281"/>
      <c r="D47" s="281"/>
      <c r="E47" s="281"/>
      <c r="F47" s="281"/>
      <c r="G47" s="71">
        <f>SUM(G45:G46)</f>
        <v>160062.1</v>
      </c>
      <c r="H47" s="140"/>
      <c r="I47" s="192"/>
      <c r="J47" s="192"/>
      <c r="K47" s="192"/>
    </row>
  </sheetData>
  <mergeCells count="10">
    <mergeCell ref="A40:B40"/>
    <mergeCell ref="A45:F45"/>
    <mergeCell ref="A46:F46"/>
    <mergeCell ref="A47:F47"/>
    <mergeCell ref="A1:C1"/>
    <mergeCell ref="B2:E2"/>
    <mergeCell ref="A7:B7"/>
    <mergeCell ref="A9:A14"/>
    <mergeCell ref="B10:B14"/>
    <mergeCell ref="A30:B30"/>
  </mergeCells>
  <phoneticPr fontId="10" type="noConversion"/>
  <pageMargins left="0.75" right="0.75" top="1" bottom="1" header="0.51180555555555596" footer="0.51180555555555596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activeCell="D9" sqref="D9"/>
    </sheetView>
  </sheetViews>
  <sheetFormatPr defaultColWidth="22" defaultRowHeight="14.25"/>
  <cols>
    <col min="1" max="1" width="33.5" style="10" customWidth="1"/>
    <col min="2" max="2" width="12.125" style="11" customWidth="1"/>
    <col min="3" max="3" width="36.375" style="72" customWidth="1"/>
    <col min="4" max="7" width="11.375" style="12" customWidth="1"/>
    <col min="8" max="8" width="10.5" style="13" customWidth="1"/>
    <col min="9" max="9" width="12.25" style="192" bestFit="1" customWidth="1"/>
    <col min="10" max="10" width="10.625" style="192" customWidth="1"/>
    <col min="11" max="11" width="11" style="234" customWidth="1"/>
    <col min="12" max="16384" width="22" style="10"/>
  </cols>
  <sheetData>
    <row r="1" spans="1:11" ht="45.95" customHeight="1">
      <c r="A1" s="265"/>
      <c r="B1" s="265"/>
      <c r="C1" s="265"/>
    </row>
    <row r="2" spans="1:11">
      <c r="A2" s="11" t="s">
        <v>0</v>
      </c>
      <c r="B2" s="266" t="s">
        <v>1</v>
      </c>
      <c r="C2" s="266"/>
      <c r="D2" s="266"/>
      <c r="E2" s="266"/>
    </row>
    <row r="3" spans="1:11">
      <c r="A3" s="11" t="s">
        <v>2</v>
      </c>
      <c r="B3" s="14" t="s">
        <v>3</v>
      </c>
      <c r="C3" s="15"/>
    </row>
    <row r="4" spans="1:11">
      <c r="A4" s="11" t="s">
        <v>4</v>
      </c>
    </row>
    <row r="5" spans="1:11" ht="9.75" hidden="1" customHeight="1">
      <c r="A5" s="11" t="s">
        <v>5</v>
      </c>
    </row>
    <row r="6" spans="1:11" hidden="1">
      <c r="A6" s="11" t="s">
        <v>6</v>
      </c>
    </row>
    <row r="7" spans="1:11" s="72" customFormat="1">
      <c r="A7" s="267" t="s">
        <v>7</v>
      </c>
      <c r="B7" s="267"/>
      <c r="C7" s="73" t="s">
        <v>8</v>
      </c>
      <c r="D7" s="17" t="s">
        <v>9</v>
      </c>
      <c r="E7" s="17" t="s">
        <v>10</v>
      </c>
      <c r="F7" s="17" t="s">
        <v>11</v>
      </c>
      <c r="G7" s="17" t="s">
        <v>12</v>
      </c>
      <c r="H7" s="73" t="s">
        <v>13</v>
      </c>
      <c r="I7" s="192"/>
      <c r="J7" s="192"/>
      <c r="K7" s="192"/>
    </row>
    <row r="8" spans="1:11" s="2" customFormat="1">
      <c r="A8" s="18" t="s">
        <v>197</v>
      </c>
      <c r="B8" s="19"/>
      <c r="C8" s="20"/>
      <c r="D8" s="21"/>
      <c r="E8" s="21"/>
      <c r="F8" s="21"/>
      <c r="G8" s="21"/>
      <c r="H8" s="22"/>
      <c r="I8" s="192"/>
      <c r="J8" s="192"/>
      <c r="K8" s="192"/>
    </row>
    <row r="9" spans="1:11" s="3" customFormat="1">
      <c r="A9" s="257" t="s">
        <v>15</v>
      </c>
      <c r="B9" s="77" t="s">
        <v>16</v>
      </c>
      <c r="C9" s="23" t="s">
        <v>198</v>
      </c>
      <c r="D9" s="24"/>
      <c r="E9" s="24"/>
      <c r="F9" s="25"/>
      <c r="G9" s="25">
        <f t="shared" ref="G9:G19" si="0">D9*E9*F9</f>
        <v>0</v>
      </c>
      <c r="H9" s="26"/>
      <c r="I9" s="194"/>
      <c r="J9" s="194"/>
      <c r="K9" s="194"/>
    </row>
    <row r="10" spans="1:11" s="4" customFormat="1">
      <c r="A10" s="258"/>
      <c r="B10" s="257" t="s">
        <v>19</v>
      </c>
      <c r="C10" s="23" t="s">
        <v>199</v>
      </c>
      <c r="D10" s="24">
        <v>650</v>
      </c>
      <c r="E10" s="24">
        <v>2</v>
      </c>
      <c r="F10" s="25">
        <v>2</v>
      </c>
      <c r="G10" s="25">
        <f t="shared" si="0"/>
        <v>2600</v>
      </c>
      <c r="H10" s="23"/>
      <c r="I10" s="196">
        <v>-71</v>
      </c>
      <c r="J10" s="196">
        <f>I10*D10</f>
        <v>-46150</v>
      </c>
      <c r="K10" s="196"/>
    </row>
    <row r="11" spans="1:11" s="4" customFormat="1">
      <c r="A11" s="258"/>
      <c r="B11" s="258"/>
      <c r="C11" s="23" t="s">
        <v>200</v>
      </c>
      <c r="D11" s="24">
        <v>650</v>
      </c>
      <c r="E11" s="24">
        <v>1</v>
      </c>
      <c r="F11" s="25">
        <v>1</v>
      </c>
      <c r="G11" s="25">
        <f t="shared" si="0"/>
        <v>650</v>
      </c>
      <c r="H11" s="23"/>
      <c r="I11" s="196"/>
      <c r="J11" s="196"/>
      <c r="K11" s="196"/>
    </row>
    <row r="12" spans="1:11" s="4" customFormat="1">
      <c r="A12" s="258"/>
      <c r="B12" s="258"/>
      <c r="C12" s="23" t="s">
        <v>201</v>
      </c>
      <c r="D12" s="24">
        <v>650</v>
      </c>
      <c r="E12" s="24">
        <v>1</v>
      </c>
      <c r="F12" s="25">
        <v>27</v>
      </c>
      <c r="G12" s="25">
        <f t="shared" si="0"/>
        <v>17550</v>
      </c>
      <c r="H12" s="23"/>
      <c r="I12" s="196"/>
      <c r="J12" s="196"/>
      <c r="K12" s="196"/>
    </row>
    <row r="13" spans="1:11" s="8" customFormat="1">
      <c r="A13" s="74" t="s">
        <v>26</v>
      </c>
      <c r="B13" s="23"/>
      <c r="C13" s="23" t="s">
        <v>27</v>
      </c>
      <c r="D13" s="24">
        <v>198</v>
      </c>
      <c r="E13" s="24">
        <v>1</v>
      </c>
      <c r="F13" s="24">
        <v>41</v>
      </c>
      <c r="G13" s="25">
        <f t="shared" si="0"/>
        <v>8118</v>
      </c>
      <c r="H13" s="23"/>
      <c r="I13" s="218">
        <f>F13-134</f>
        <v>-93</v>
      </c>
      <c r="J13" s="194">
        <f>I13*D13</f>
        <v>-18414</v>
      </c>
      <c r="K13" s="194"/>
    </row>
    <row r="14" spans="1:11" s="8" customFormat="1">
      <c r="A14" s="78" t="s">
        <v>202</v>
      </c>
      <c r="B14" s="77"/>
      <c r="C14" s="23" t="s">
        <v>203</v>
      </c>
      <c r="D14" s="24">
        <v>20</v>
      </c>
      <c r="E14" s="24">
        <v>1</v>
      </c>
      <c r="F14" s="24">
        <v>26</v>
      </c>
      <c r="G14" s="25">
        <f t="shared" si="0"/>
        <v>520</v>
      </c>
      <c r="H14" s="23"/>
      <c r="I14" s="194"/>
      <c r="J14" s="218">
        <f>G14</f>
        <v>520</v>
      </c>
      <c r="K14" s="194"/>
    </row>
    <row r="15" spans="1:11" s="8" customFormat="1">
      <c r="A15" s="78" t="s">
        <v>31</v>
      </c>
      <c r="B15" s="77"/>
      <c r="C15" s="23" t="s">
        <v>32</v>
      </c>
      <c r="D15" s="24">
        <v>1257</v>
      </c>
      <c r="E15" s="24">
        <v>1</v>
      </c>
      <c r="F15" s="24">
        <v>1</v>
      </c>
      <c r="G15" s="25">
        <f t="shared" si="0"/>
        <v>1257</v>
      </c>
      <c r="H15" s="23"/>
      <c r="I15" s="194"/>
      <c r="J15" s="218">
        <f t="shared" ref="J15:J16" si="1">G15</f>
        <v>1257</v>
      </c>
      <c r="K15" s="194"/>
    </row>
    <row r="16" spans="1:11" s="8" customFormat="1">
      <c r="A16" s="78" t="s">
        <v>144</v>
      </c>
      <c r="B16" s="77"/>
      <c r="C16" s="23" t="s">
        <v>145</v>
      </c>
      <c r="D16" s="24">
        <v>50</v>
      </c>
      <c r="E16" s="24">
        <v>1</v>
      </c>
      <c r="F16" s="24">
        <v>35</v>
      </c>
      <c r="G16" s="25">
        <f t="shared" si="0"/>
        <v>1750</v>
      </c>
      <c r="H16" s="23"/>
      <c r="I16" s="194"/>
      <c r="J16" s="218">
        <f t="shared" si="1"/>
        <v>1750</v>
      </c>
      <c r="K16" s="194"/>
    </row>
    <row r="17" spans="1:11" s="72" customFormat="1">
      <c r="A17" s="78" t="s">
        <v>35</v>
      </c>
      <c r="B17" s="79"/>
      <c r="C17" s="32" t="s">
        <v>204</v>
      </c>
      <c r="D17" s="27">
        <v>10000</v>
      </c>
      <c r="E17" s="27">
        <v>1</v>
      </c>
      <c r="F17" s="27">
        <v>1</v>
      </c>
      <c r="G17" s="25">
        <f t="shared" si="0"/>
        <v>10000</v>
      </c>
      <c r="H17" s="28"/>
      <c r="I17" s="192"/>
      <c r="J17" s="218"/>
      <c r="K17" s="192"/>
    </row>
    <row r="18" spans="1:11" s="72" customFormat="1">
      <c r="A18" s="268" t="s">
        <v>41</v>
      </c>
      <c r="B18" s="268"/>
      <c r="C18" s="32" t="s">
        <v>42</v>
      </c>
      <c r="D18" s="24">
        <v>0</v>
      </c>
      <c r="E18" s="24">
        <v>1</v>
      </c>
      <c r="F18" s="24">
        <v>1</v>
      </c>
      <c r="G18" s="25">
        <f t="shared" si="0"/>
        <v>0</v>
      </c>
      <c r="H18" s="28"/>
      <c r="I18" s="192"/>
      <c r="J18" s="192"/>
      <c r="K18" s="192"/>
    </row>
    <row r="19" spans="1:11" s="72" customFormat="1">
      <c r="A19" s="33" t="s">
        <v>43</v>
      </c>
      <c r="B19" s="33" t="s">
        <v>44</v>
      </c>
      <c r="C19" s="28" t="s">
        <v>205</v>
      </c>
      <c r="D19" s="27">
        <v>4000</v>
      </c>
      <c r="E19" s="27">
        <v>1</v>
      </c>
      <c r="F19" s="27">
        <v>1</v>
      </c>
      <c r="G19" s="25">
        <f t="shared" si="0"/>
        <v>4000</v>
      </c>
      <c r="H19" s="33"/>
      <c r="I19" s="192"/>
      <c r="J19" s="197">
        <f>G19</f>
        <v>4000</v>
      </c>
      <c r="K19" s="192"/>
    </row>
    <row r="20" spans="1:11" s="72" customFormat="1">
      <c r="A20" s="18" t="s">
        <v>149</v>
      </c>
      <c r="B20" s="19"/>
      <c r="C20" s="20"/>
      <c r="D20" s="21"/>
      <c r="E20" s="21"/>
      <c r="F20" s="21"/>
      <c r="G20" s="21"/>
      <c r="H20" s="34"/>
      <c r="I20" s="192"/>
      <c r="J20" s="192"/>
      <c r="K20" s="192"/>
    </row>
    <row r="21" spans="1:11" s="72" customFormat="1">
      <c r="A21" s="33" t="s">
        <v>206</v>
      </c>
      <c r="B21" s="33"/>
      <c r="C21" s="28" t="s">
        <v>151</v>
      </c>
      <c r="D21" s="27">
        <v>39000</v>
      </c>
      <c r="E21" s="27">
        <v>1</v>
      </c>
      <c r="F21" s="27">
        <v>1</v>
      </c>
      <c r="G21" s="25">
        <f>D21*E21*F21</f>
        <v>39000</v>
      </c>
      <c r="H21" s="33"/>
      <c r="I21" s="192"/>
      <c r="J21" s="197">
        <f>G21</f>
        <v>39000</v>
      </c>
      <c r="K21" s="192"/>
    </row>
    <row r="22" spans="1:11" s="72" customFormat="1">
      <c r="A22" s="18" t="s">
        <v>47</v>
      </c>
      <c r="B22" s="19"/>
      <c r="C22" s="20"/>
      <c r="D22" s="21"/>
      <c r="E22" s="21"/>
      <c r="F22" s="21"/>
      <c r="G22" s="21"/>
      <c r="H22" s="34"/>
      <c r="I22" s="192"/>
      <c r="J22" s="192"/>
      <c r="K22" s="192"/>
    </row>
    <row r="23" spans="1:11" s="72" customFormat="1">
      <c r="A23" s="35" t="s">
        <v>48</v>
      </c>
      <c r="B23" s="35"/>
      <c r="C23" s="28" t="s">
        <v>207</v>
      </c>
      <c r="D23" s="27">
        <v>2500</v>
      </c>
      <c r="E23" s="27">
        <v>1</v>
      </c>
      <c r="F23" s="27">
        <v>8</v>
      </c>
      <c r="G23" s="27">
        <f>D23*E23*F23</f>
        <v>20000</v>
      </c>
      <c r="H23" s="36"/>
      <c r="I23" s="192">
        <v>-1</v>
      </c>
      <c r="J23" s="192">
        <f>I23*D23</f>
        <v>-2500</v>
      </c>
      <c r="K23" s="192"/>
    </row>
    <row r="24" spans="1:11" s="72" customFormat="1">
      <c r="A24" s="35"/>
      <c r="B24" s="35"/>
      <c r="C24" s="28" t="s">
        <v>208</v>
      </c>
      <c r="D24" s="27">
        <v>2128.14</v>
      </c>
      <c r="E24" s="27">
        <v>1</v>
      </c>
      <c r="F24" s="27">
        <v>1</v>
      </c>
      <c r="G24" s="27">
        <f>D24*E24*F24</f>
        <v>2128.14</v>
      </c>
      <c r="H24" s="36"/>
      <c r="I24" s="192"/>
      <c r="J24" s="197">
        <f>G24</f>
        <v>2128.14</v>
      </c>
      <c r="K24" s="192"/>
    </row>
    <row r="25" spans="1:11" s="72" customFormat="1">
      <c r="A25" s="35"/>
      <c r="B25" s="35"/>
      <c r="C25" s="28" t="s">
        <v>209</v>
      </c>
      <c r="D25" s="27">
        <v>200</v>
      </c>
      <c r="E25" s="27">
        <v>1</v>
      </c>
      <c r="F25" s="27">
        <v>70</v>
      </c>
      <c r="G25" s="27">
        <f>D25*E25*F25</f>
        <v>14000</v>
      </c>
      <c r="H25" s="28"/>
      <c r="I25" s="192">
        <v>10</v>
      </c>
      <c r="J25" s="192">
        <f>I25*D25</f>
        <v>2000</v>
      </c>
      <c r="K25" s="192"/>
    </row>
    <row r="26" spans="1:11" s="72" customFormat="1">
      <c r="A26" s="19" t="s">
        <v>53</v>
      </c>
      <c r="B26" s="19"/>
      <c r="C26" s="20"/>
      <c r="D26" s="21"/>
      <c r="E26" s="21"/>
      <c r="F26" s="21"/>
      <c r="G26" s="21"/>
      <c r="H26" s="34"/>
      <c r="I26" s="192"/>
      <c r="J26" s="192"/>
      <c r="K26" s="192"/>
    </row>
    <row r="27" spans="1:11" s="72" customFormat="1">
      <c r="A27" s="37" t="s">
        <v>161</v>
      </c>
      <c r="B27" s="37" t="s">
        <v>55</v>
      </c>
      <c r="C27" s="23" t="s">
        <v>67</v>
      </c>
      <c r="D27" s="24">
        <v>500</v>
      </c>
      <c r="E27" s="24">
        <v>1</v>
      </c>
      <c r="F27" s="24">
        <v>1</v>
      </c>
      <c r="G27" s="24">
        <f>D27*E27*F27</f>
        <v>500</v>
      </c>
      <c r="H27" s="33" t="s">
        <v>189</v>
      </c>
      <c r="I27" s="192"/>
      <c r="J27" s="192"/>
      <c r="K27" s="192"/>
    </row>
    <row r="28" spans="1:11" s="72" customFormat="1">
      <c r="A28" s="37" t="s">
        <v>162</v>
      </c>
      <c r="B28" s="37" t="s">
        <v>55</v>
      </c>
      <c r="C28" s="23" t="s">
        <v>67</v>
      </c>
      <c r="D28" s="24">
        <v>1300</v>
      </c>
      <c r="E28" s="24">
        <v>1</v>
      </c>
      <c r="F28" s="24">
        <v>1</v>
      </c>
      <c r="G28" s="24">
        <f>D28*E28*F28</f>
        <v>1300</v>
      </c>
      <c r="H28" s="33"/>
      <c r="I28" s="192"/>
      <c r="J28" s="192"/>
      <c r="K28" s="192"/>
    </row>
    <row r="29" spans="1:11" s="72" customFormat="1">
      <c r="A29" s="37" t="s">
        <v>162</v>
      </c>
      <c r="B29" s="37" t="s">
        <v>210</v>
      </c>
      <c r="C29" s="23" t="s">
        <v>67</v>
      </c>
      <c r="D29" s="24">
        <v>1600</v>
      </c>
      <c r="E29" s="24">
        <v>1</v>
      </c>
      <c r="F29" s="24">
        <v>2</v>
      </c>
      <c r="G29" s="24">
        <f>D29*E29*F29</f>
        <v>3200</v>
      </c>
      <c r="H29" s="33"/>
      <c r="I29" s="192"/>
      <c r="J29" s="192"/>
      <c r="K29" s="192"/>
    </row>
    <row r="30" spans="1:11" s="72" customFormat="1">
      <c r="A30" s="37" t="s">
        <v>162</v>
      </c>
      <c r="B30" s="37" t="s">
        <v>211</v>
      </c>
      <c r="C30" s="23" t="s">
        <v>67</v>
      </c>
      <c r="D30" s="24">
        <v>1600</v>
      </c>
      <c r="E30" s="24">
        <v>1</v>
      </c>
      <c r="F30" s="24">
        <v>2</v>
      </c>
      <c r="G30" s="24">
        <f>D30*E30*F30</f>
        <v>3200</v>
      </c>
      <c r="H30" s="33"/>
      <c r="I30" s="192"/>
      <c r="J30" s="192"/>
      <c r="K30" s="192"/>
    </row>
    <row r="31" spans="1:11" s="72" customFormat="1">
      <c r="A31" s="19" t="s">
        <v>72</v>
      </c>
      <c r="B31" s="19"/>
      <c r="C31" s="20"/>
      <c r="D31" s="21"/>
      <c r="E31" s="21"/>
      <c r="F31" s="21"/>
      <c r="G31" s="21"/>
      <c r="H31" s="34"/>
      <c r="I31" s="192"/>
      <c r="J31" s="192"/>
      <c r="K31" s="192"/>
    </row>
    <row r="32" spans="1:11" s="72" customFormat="1" ht="42.75">
      <c r="A32" s="282" t="s">
        <v>73</v>
      </c>
      <c r="B32" s="282"/>
      <c r="C32" s="41" t="s">
        <v>74</v>
      </c>
      <c r="D32" s="24">
        <v>0</v>
      </c>
      <c r="E32" s="24">
        <v>1</v>
      </c>
      <c r="F32" s="24">
        <v>20</v>
      </c>
      <c r="G32" s="24">
        <f>D32*E32*F32</f>
        <v>0</v>
      </c>
      <c r="H32" s="35" t="s">
        <v>75</v>
      </c>
      <c r="I32" s="192"/>
      <c r="J32" s="192">
        <v>-1000</v>
      </c>
      <c r="K32" s="192"/>
    </row>
    <row r="33" spans="1:11" s="72" customFormat="1">
      <c r="A33" s="75" t="s">
        <v>103</v>
      </c>
      <c r="B33" s="75"/>
      <c r="C33" s="41"/>
      <c r="D33" s="24">
        <v>60</v>
      </c>
      <c r="E33" s="24">
        <v>1</v>
      </c>
      <c r="F33" s="24">
        <v>4</v>
      </c>
      <c r="G33" s="24">
        <f>D33*E33*F33</f>
        <v>240</v>
      </c>
      <c r="H33" s="35"/>
      <c r="I33" s="192"/>
      <c r="J33" s="197">
        <f>G33</f>
        <v>240</v>
      </c>
      <c r="K33" s="192"/>
    </row>
    <row r="34" spans="1:11" s="72" customFormat="1">
      <c r="A34" s="42" t="s">
        <v>77</v>
      </c>
      <c r="B34" s="42"/>
      <c r="C34" s="43" t="s">
        <v>170</v>
      </c>
      <c r="D34" s="24">
        <v>5</v>
      </c>
      <c r="E34" s="24">
        <v>1</v>
      </c>
      <c r="F34" s="24">
        <v>160</v>
      </c>
      <c r="G34" s="24">
        <f>D34*E34*F34</f>
        <v>800</v>
      </c>
      <c r="H34" s="33"/>
      <c r="I34" s="192"/>
      <c r="J34" s="200">
        <v>-800</v>
      </c>
      <c r="K34" s="192"/>
    </row>
    <row r="35" spans="1:11" s="72" customFormat="1">
      <c r="A35" s="19" t="s">
        <v>83</v>
      </c>
      <c r="B35" s="19"/>
      <c r="C35" s="20"/>
      <c r="D35" s="21"/>
      <c r="E35" s="21"/>
      <c r="F35" s="21"/>
      <c r="G35" s="21"/>
      <c r="H35" s="22"/>
      <c r="I35" s="192"/>
      <c r="J35" s="192"/>
      <c r="K35" s="192"/>
    </row>
    <row r="36" spans="1:11" s="8" customFormat="1">
      <c r="A36" s="46" t="s">
        <v>84</v>
      </c>
      <c r="B36" s="46"/>
      <c r="C36" s="47" t="s">
        <v>85</v>
      </c>
      <c r="D36" s="66">
        <v>200</v>
      </c>
      <c r="E36" s="67">
        <v>1</v>
      </c>
      <c r="F36" s="66">
        <v>22</v>
      </c>
      <c r="G36" s="67">
        <f>D36*E36*F36</f>
        <v>4400</v>
      </c>
      <c r="H36" s="47"/>
      <c r="I36" s="194">
        <v>2</v>
      </c>
      <c r="J36" s="194">
        <f>I36*D36</f>
        <v>400</v>
      </c>
      <c r="K36" s="194"/>
    </row>
    <row r="37" spans="1:11" s="8" customFormat="1">
      <c r="A37" s="46" t="s">
        <v>212</v>
      </c>
      <c r="B37" s="46"/>
      <c r="C37" s="47"/>
      <c r="D37" s="66">
        <v>17</v>
      </c>
      <c r="E37" s="67">
        <v>1</v>
      </c>
      <c r="F37" s="66">
        <v>1</v>
      </c>
      <c r="G37" s="67">
        <f>D37*E37*F37</f>
        <v>17</v>
      </c>
      <c r="H37" s="47"/>
      <c r="I37" s="194"/>
      <c r="J37" s="218">
        <f>G37</f>
        <v>17</v>
      </c>
      <c r="K37" s="194"/>
    </row>
    <row r="38" spans="1:11" s="8" customFormat="1">
      <c r="A38" s="46" t="s">
        <v>213</v>
      </c>
      <c r="B38" s="46"/>
      <c r="C38" s="47"/>
      <c r="D38" s="66">
        <v>342.5</v>
      </c>
      <c r="E38" s="67">
        <v>1</v>
      </c>
      <c r="F38" s="66">
        <v>1</v>
      </c>
      <c r="G38" s="67">
        <f>D38*E38*F38</f>
        <v>342.5</v>
      </c>
      <c r="H38" s="47"/>
      <c r="I38" s="194"/>
      <c r="J38" s="218">
        <f t="shared" ref="J38:J39" si="2">G38</f>
        <v>342.5</v>
      </c>
      <c r="K38" s="194"/>
    </row>
    <row r="39" spans="1:11" s="8" customFormat="1" ht="42.75">
      <c r="A39" s="46" t="s">
        <v>214</v>
      </c>
      <c r="B39" s="46"/>
      <c r="C39" s="47"/>
      <c r="D39" s="66">
        <v>613</v>
      </c>
      <c r="E39" s="67">
        <v>1</v>
      </c>
      <c r="F39" s="66">
        <v>1</v>
      </c>
      <c r="G39" s="67">
        <f>D39*E39*F39</f>
        <v>613</v>
      </c>
      <c r="H39" s="47" t="s">
        <v>215</v>
      </c>
      <c r="I39" s="194"/>
      <c r="J39" s="218">
        <f t="shared" si="2"/>
        <v>613</v>
      </c>
      <c r="K39" s="194"/>
    </row>
    <row r="40" spans="1:11" s="72" customFormat="1" ht="42.75">
      <c r="A40" s="51" t="s">
        <v>88</v>
      </c>
      <c r="B40" s="51"/>
      <c r="C40" s="52"/>
      <c r="D40" s="53"/>
      <c r="E40" s="53">
        <v>2</v>
      </c>
      <c r="F40" s="53">
        <v>1</v>
      </c>
      <c r="G40" s="53">
        <f>+D40*E40*F40</f>
        <v>0</v>
      </c>
      <c r="H40" s="52" t="s">
        <v>75</v>
      </c>
      <c r="I40" s="192"/>
      <c r="J40" s="192"/>
      <c r="K40" s="192"/>
    </row>
    <row r="41" spans="1:11" s="72" customFormat="1" ht="42.75">
      <c r="A41" s="54" t="s">
        <v>90</v>
      </c>
      <c r="B41" s="54"/>
      <c r="C41" s="52"/>
      <c r="D41" s="53">
        <v>30440.3</v>
      </c>
      <c r="E41" s="53">
        <v>1</v>
      </c>
      <c r="F41" s="53">
        <v>1</v>
      </c>
      <c r="G41" s="53">
        <f>+D41*E41*F41</f>
        <v>30440.3</v>
      </c>
      <c r="H41" s="52" t="s">
        <v>75</v>
      </c>
      <c r="I41" s="192"/>
      <c r="J41" s="197">
        <f>G41-36946</f>
        <v>-6505.7000000000007</v>
      </c>
      <c r="K41" s="192"/>
    </row>
    <row r="42" spans="1:11" s="72" customFormat="1">
      <c r="A42" s="19" t="s">
        <v>91</v>
      </c>
      <c r="B42" s="19"/>
      <c r="C42" s="20"/>
      <c r="D42" s="21"/>
      <c r="E42" s="21"/>
      <c r="F42" s="21"/>
      <c r="G42" s="21"/>
      <c r="H42" s="22"/>
      <c r="I42" s="192"/>
      <c r="J42" s="192"/>
      <c r="K42" s="192"/>
    </row>
    <row r="43" spans="1:11" s="72" customFormat="1" ht="28.5">
      <c r="A43" s="269" t="s">
        <v>92</v>
      </c>
      <c r="B43" s="269"/>
      <c r="C43" s="55" t="s">
        <v>93</v>
      </c>
      <c r="D43" s="17">
        <v>5000</v>
      </c>
      <c r="E43" s="17">
        <v>1</v>
      </c>
      <c r="F43" s="17">
        <v>1</v>
      </c>
      <c r="G43" s="17">
        <f>D43*E43*F43</f>
        <v>5000</v>
      </c>
      <c r="H43" s="73"/>
      <c r="I43" s="192"/>
      <c r="J43" s="192"/>
      <c r="K43" s="192"/>
    </row>
    <row r="44" spans="1:11" s="72" customFormat="1">
      <c r="A44" s="56" t="s">
        <v>94</v>
      </c>
      <c r="B44" s="57"/>
      <c r="C44" s="58"/>
      <c r="D44" s="59"/>
      <c r="E44" s="59"/>
      <c r="F44" s="59"/>
      <c r="G44" s="59"/>
      <c r="H44" s="60"/>
      <c r="I44" s="192"/>
      <c r="J44" s="192"/>
      <c r="K44" s="192"/>
    </row>
    <row r="45" spans="1:11" s="8" customFormat="1" ht="42.75">
      <c r="A45" s="61" t="s">
        <v>95</v>
      </c>
      <c r="B45" s="62"/>
      <c r="C45" s="63"/>
      <c r="D45" s="64"/>
      <c r="E45" s="65">
        <v>1</v>
      </c>
      <c r="F45" s="64">
        <v>1</v>
      </c>
      <c r="G45" s="64">
        <f>D45*E45*F45</f>
        <v>0</v>
      </c>
      <c r="H45" s="63" t="s">
        <v>96</v>
      </c>
      <c r="I45" s="194"/>
      <c r="J45" s="194"/>
      <c r="K45" s="194"/>
    </row>
    <row r="46" spans="1:11" s="8" customFormat="1" ht="42.75">
      <c r="A46" s="61" t="s">
        <v>97</v>
      </c>
      <c r="B46" s="62"/>
      <c r="C46" s="63"/>
      <c r="D46" s="64"/>
      <c r="E46" s="65">
        <v>1</v>
      </c>
      <c r="F46" s="64">
        <v>1</v>
      </c>
      <c r="G46" s="64">
        <f>D46*E46*F46</f>
        <v>0</v>
      </c>
      <c r="H46" s="63" t="s">
        <v>98</v>
      </c>
      <c r="I46" s="194"/>
      <c r="J46" s="194"/>
      <c r="K46" s="194"/>
    </row>
    <row r="47" spans="1:11" s="8" customFormat="1">
      <c r="A47" s="46" t="s">
        <v>99</v>
      </c>
      <c r="B47" s="46"/>
      <c r="C47" s="47"/>
      <c r="D47" s="66">
        <v>4000</v>
      </c>
      <c r="E47" s="66">
        <v>1</v>
      </c>
      <c r="F47" s="66">
        <v>2</v>
      </c>
      <c r="G47" s="67">
        <f>D47*E47*F47</f>
        <v>8000</v>
      </c>
      <c r="H47" s="68"/>
      <c r="I47" s="195"/>
      <c r="J47" s="218"/>
      <c r="K47" s="194"/>
    </row>
    <row r="48" spans="1:11" s="9" customFormat="1">
      <c r="A48" s="251" t="s">
        <v>100</v>
      </c>
      <c r="B48" s="252"/>
      <c r="C48" s="252"/>
      <c r="D48" s="252"/>
      <c r="E48" s="252"/>
      <c r="F48" s="252"/>
      <c r="G48" s="69">
        <f>SUM(G8:G47)</f>
        <v>179625.94</v>
      </c>
      <c r="I48" s="192"/>
      <c r="J48" s="192">
        <f>SUM(J9:J47)</f>
        <v>-23102.06</v>
      </c>
      <c r="K48" s="234"/>
    </row>
    <row r="49" spans="1:11" s="9" customFormat="1">
      <c r="A49" s="253" t="s">
        <v>101</v>
      </c>
      <c r="B49" s="254"/>
      <c r="C49" s="254"/>
      <c r="D49" s="254"/>
      <c r="E49" s="254"/>
      <c r="F49" s="254"/>
      <c r="G49" s="70">
        <f>G48*0.1</f>
        <v>17962.594000000001</v>
      </c>
      <c r="I49" s="192"/>
      <c r="J49" s="192"/>
      <c r="K49" s="234"/>
    </row>
    <row r="50" spans="1:11" s="9" customFormat="1" ht="15">
      <c r="A50" s="255"/>
      <c r="B50" s="256"/>
      <c r="C50" s="256"/>
      <c r="D50" s="256"/>
      <c r="E50" s="256"/>
      <c r="F50" s="256"/>
      <c r="G50" s="71">
        <f>SUM(G48:G49)</f>
        <v>197588.53400000001</v>
      </c>
      <c r="H50" s="7"/>
      <c r="I50" s="192"/>
      <c r="J50" s="192"/>
      <c r="K50" s="234"/>
    </row>
  </sheetData>
  <mergeCells count="11">
    <mergeCell ref="A32:B32"/>
    <mergeCell ref="A43:B43"/>
    <mergeCell ref="A48:F48"/>
    <mergeCell ref="A49:F49"/>
    <mergeCell ref="A50:F50"/>
    <mergeCell ref="A18:B18"/>
    <mergeCell ref="A1:C1"/>
    <mergeCell ref="B2:E2"/>
    <mergeCell ref="A7:B7"/>
    <mergeCell ref="A9:A12"/>
    <mergeCell ref="B10:B12"/>
  </mergeCells>
  <phoneticPr fontId="10" type="noConversion"/>
  <pageMargins left="0.75" right="0.75" top="1" bottom="1" header="0.51180555555555596" footer="0.51180555555555596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0"/>
  <sheetViews>
    <sheetView topLeftCell="A4" workbookViewId="0">
      <selection activeCell="E13" sqref="E13"/>
    </sheetView>
  </sheetViews>
  <sheetFormatPr defaultColWidth="19.75" defaultRowHeight="14.25"/>
  <cols>
    <col min="1" max="1" width="30.125" style="165" customWidth="1" collapsed="1"/>
    <col min="2" max="2" width="12.75" style="147" customWidth="1" collapsed="1"/>
    <col min="3" max="3" width="49.25" style="151" customWidth="1"/>
    <col min="4" max="4" width="10.25" style="145" customWidth="1"/>
    <col min="5" max="5" width="6.25" style="145" customWidth="1"/>
    <col min="6" max="6" width="7.25" style="145" customWidth="1"/>
    <col min="7" max="7" width="10.25" style="145" customWidth="1"/>
    <col min="8" max="8" width="26" style="146" customWidth="1"/>
    <col min="9" max="10" width="10" style="193" customWidth="1"/>
    <col min="11" max="11" width="9.5" style="238" customWidth="1"/>
    <col min="12" max="16384" width="19.75" style="148"/>
  </cols>
  <sheetData>
    <row r="1" spans="1:11" ht="45.95" customHeight="1">
      <c r="A1" s="283"/>
      <c r="B1" s="283"/>
      <c r="C1" s="283"/>
    </row>
    <row r="2" spans="1:11">
      <c r="A2" s="147" t="s">
        <v>0</v>
      </c>
      <c r="B2" s="284" t="s">
        <v>216</v>
      </c>
      <c r="C2" s="284"/>
      <c r="D2" s="284"/>
      <c r="E2" s="284"/>
    </row>
    <row r="3" spans="1:11">
      <c r="A3" s="147" t="s">
        <v>2</v>
      </c>
      <c r="B3" s="149" t="s">
        <v>217</v>
      </c>
      <c r="C3" s="150"/>
    </row>
    <row r="4" spans="1:11">
      <c r="A4" s="147" t="s">
        <v>218</v>
      </c>
    </row>
    <row r="5" spans="1:11" ht="9.75" hidden="1" customHeight="1">
      <c r="A5" s="147" t="s">
        <v>219</v>
      </c>
    </row>
    <row r="6" spans="1:11" hidden="1">
      <c r="A6" s="147" t="s">
        <v>220</v>
      </c>
    </row>
    <row r="7" spans="1:11" s="151" customFormat="1">
      <c r="A7" s="273" t="s">
        <v>7</v>
      </c>
      <c r="B7" s="273"/>
      <c r="C7" s="143" t="s">
        <v>8</v>
      </c>
      <c r="D7" s="88" t="s">
        <v>9</v>
      </c>
      <c r="E7" s="88" t="s">
        <v>10</v>
      </c>
      <c r="F7" s="88" t="s">
        <v>11</v>
      </c>
      <c r="G7" s="88" t="s">
        <v>12</v>
      </c>
      <c r="H7" s="143" t="s">
        <v>221</v>
      </c>
      <c r="I7" s="193"/>
      <c r="J7" s="193"/>
      <c r="K7" s="193"/>
    </row>
    <row r="8" spans="1:11" s="152" customFormat="1">
      <c r="A8" s="89" t="s">
        <v>222</v>
      </c>
      <c r="B8" s="90"/>
      <c r="C8" s="91"/>
      <c r="D8" s="92"/>
      <c r="E8" s="92"/>
      <c r="F8" s="92"/>
      <c r="G8" s="92"/>
      <c r="H8" s="93"/>
      <c r="I8" s="193"/>
      <c r="J8" s="193"/>
      <c r="K8" s="193"/>
    </row>
    <row r="9" spans="1:11" s="101" customFormat="1">
      <c r="A9" s="270" t="s">
        <v>223</v>
      </c>
      <c r="B9" s="274" t="s">
        <v>224</v>
      </c>
      <c r="C9" s="96" t="s">
        <v>225</v>
      </c>
      <c r="D9" s="97">
        <v>950</v>
      </c>
      <c r="E9" s="97">
        <v>1</v>
      </c>
      <c r="F9" s="98">
        <v>14</v>
      </c>
      <c r="G9" s="98">
        <f>D9*E9*F9</f>
        <v>13300</v>
      </c>
      <c r="H9" s="99"/>
      <c r="I9" s="196">
        <v>-56</v>
      </c>
      <c r="J9" s="196">
        <f>I9*D9</f>
        <v>-53200</v>
      </c>
      <c r="K9" s="196"/>
    </row>
    <row r="10" spans="1:11" s="153" customFormat="1">
      <c r="A10" s="270"/>
      <c r="B10" s="275"/>
      <c r="C10" s="96" t="s">
        <v>226</v>
      </c>
      <c r="D10" s="97">
        <v>950</v>
      </c>
      <c r="E10" s="97">
        <v>1</v>
      </c>
      <c r="F10" s="97">
        <v>11</v>
      </c>
      <c r="G10" s="97">
        <f>D10*E10*F10</f>
        <v>10450</v>
      </c>
      <c r="H10" s="96" t="s">
        <v>227</v>
      </c>
      <c r="I10" s="196"/>
      <c r="J10" s="196"/>
      <c r="K10" s="196"/>
    </row>
    <row r="11" spans="1:11" s="153" customFormat="1">
      <c r="A11" s="270"/>
      <c r="B11" s="275"/>
      <c r="C11" s="96" t="s">
        <v>228</v>
      </c>
      <c r="D11" s="97">
        <v>950</v>
      </c>
      <c r="E11" s="97">
        <v>3</v>
      </c>
      <c r="F11" s="97">
        <v>3</v>
      </c>
      <c r="G11" s="97">
        <f t="shared" ref="G11:G17" si="0">D11*E11*F11</f>
        <v>8550</v>
      </c>
      <c r="H11" s="96" t="s">
        <v>229</v>
      </c>
      <c r="I11" s="196"/>
      <c r="J11" s="196"/>
      <c r="K11" s="196"/>
    </row>
    <row r="12" spans="1:11" s="153" customFormat="1">
      <c r="A12" s="270" t="s">
        <v>230</v>
      </c>
      <c r="B12" s="96"/>
      <c r="C12" s="96" t="s">
        <v>231</v>
      </c>
      <c r="D12" s="97">
        <v>300</v>
      </c>
      <c r="E12" s="97">
        <v>1</v>
      </c>
      <c r="F12" s="97">
        <v>20</v>
      </c>
      <c r="G12" s="97">
        <f t="shared" si="0"/>
        <v>6000</v>
      </c>
      <c r="H12" s="96" t="s">
        <v>232</v>
      </c>
      <c r="I12" s="196">
        <v>-20</v>
      </c>
      <c r="J12" s="196">
        <f>I12*D12</f>
        <v>-6000</v>
      </c>
      <c r="K12" s="196"/>
    </row>
    <row r="13" spans="1:11" s="153" customFormat="1" ht="41.25" customHeight="1">
      <c r="A13" s="270"/>
      <c r="B13" s="96"/>
      <c r="C13" s="96" t="s">
        <v>233</v>
      </c>
      <c r="D13" s="97">
        <v>200</v>
      </c>
      <c r="E13" s="97">
        <v>1</v>
      </c>
      <c r="F13" s="97">
        <v>31</v>
      </c>
      <c r="G13" s="97">
        <f t="shared" si="0"/>
        <v>6200</v>
      </c>
      <c r="H13" s="96" t="s">
        <v>234</v>
      </c>
      <c r="I13" s="196">
        <v>-9</v>
      </c>
      <c r="J13" s="196">
        <f>I13*D13</f>
        <v>-1800</v>
      </c>
      <c r="K13" s="196"/>
    </row>
    <row r="14" spans="1:11" s="153" customFormat="1">
      <c r="A14" s="144" t="s">
        <v>235</v>
      </c>
      <c r="B14" s="96"/>
      <c r="C14" s="96" t="s">
        <v>236</v>
      </c>
      <c r="D14" s="97">
        <v>100</v>
      </c>
      <c r="E14" s="97">
        <v>1</v>
      </c>
      <c r="F14" s="97">
        <v>19</v>
      </c>
      <c r="G14" s="97">
        <f t="shared" si="0"/>
        <v>1900</v>
      </c>
      <c r="H14" s="96"/>
      <c r="I14" s="196"/>
      <c r="J14" s="236">
        <f>G14</f>
        <v>1900</v>
      </c>
      <c r="K14" s="196"/>
    </row>
    <row r="15" spans="1:11" s="153" customFormat="1" ht="28.5">
      <c r="A15" s="144" t="s">
        <v>237</v>
      </c>
      <c r="B15" s="96" t="s">
        <v>238</v>
      </c>
      <c r="C15" s="107" t="s">
        <v>239</v>
      </c>
      <c r="D15" s="97">
        <v>12000</v>
      </c>
      <c r="E15" s="97">
        <v>1</v>
      </c>
      <c r="F15" s="97">
        <v>1</v>
      </c>
      <c r="G15" s="97">
        <f t="shared" si="0"/>
        <v>12000</v>
      </c>
      <c r="H15" s="96" t="s">
        <v>240</v>
      </c>
      <c r="I15" s="240" t="s">
        <v>460</v>
      </c>
      <c r="J15" s="240">
        <v>5000</v>
      </c>
      <c r="K15" s="196"/>
    </row>
    <row r="16" spans="1:11" s="153" customFormat="1" ht="28.5">
      <c r="A16" s="112" t="s">
        <v>241</v>
      </c>
      <c r="B16" s="112"/>
      <c r="C16" s="107" t="s">
        <v>242</v>
      </c>
      <c r="D16" s="97">
        <v>0</v>
      </c>
      <c r="E16" s="97">
        <v>1</v>
      </c>
      <c r="F16" s="97">
        <v>1</v>
      </c>
      <c r="G16" s="97">
        <f t="shared" si="0"/>
        <v>0</v>
      </c>
      <c r="H16" s="96"/>
      <c r="I16" s="196"/>
      <c r="J16" s="196"/>
      <c r="K16" s="196"/>
    </row>
    <row r="17" spans="1:11" s="153" customFormat="1" ht="28.5">
      <c r="A17" s="144" t="s">
        <v>243</v>
      </c>
      <c r="B17" s="96" t="s">
        <v>244</v>
      </c>
      <c r="C17" s="96" t="s">
        <v>245</v>
      </c>
      <c r="D17" s="97">
        <v>4200</v>
      </c>
      <c r="E17" s="97">
        <v>1</v>
      </c>
      <c r="F17" s="97">
        <v>1</v>
      </c>
      <c r="G17" s="97">
        <f t="shared" si="0"/>
        <v>4200</v>
      </c>
      <c r="H17" s="96"/>
      <c r="I17" s="196"/>
      <c r="J17" s="236">
        <f>G17</f>
        <v>4200</v>
      </c>
      <c r="K17" s="196"/>
    </row>
    <row r="18" spans="1:11" s="151" customFormat="1">
      <c r="A18" s="89" t="s">
        <v>246</v>
      </c>
      <c r="B18" s="90"/>
      <c r="C18" s="91"/>
      <c r="D18" s="92"/>
      <c r="E18" s="92"/>
      <c r="F18" s="92"/>
      <c r="G18" s="92"/>
      <c r="H18" s="109"/>
      <c r="I18" s="193"/>
      <c r="J18" s="193"/>
      <c r="K18" s="193"/>
    </row>
    <row r="19" spans="1:11" s="151" customFormat="1">
      <c r="A19" s="285" t="s">
        <v>247</v>
      </c>
      <c r="B19" s="110"/>
      <c r="C19" s="96" t="s">
        <v>248</v>
      </c>
      <c r="D19" s="97">
        <v>2800</v>
      </c>
      <c r="E19" s="97">
        <v>1</v>
      </c>
      <c r="F19" s="97">
        <v>3</v>
      </c>
      <c r="G19" s="97">
        <f>D19*E19*F19</f>
        <v>8400</v>
      </c>
      <c r="H19" s="154" t="s">
        <v>249</v>
      </c>
      <c r="I19" s="193"/>
      <c r="J19" s="193"/>
      <c r="K19" s="193"/>
    </row>
    <row r="20" spans="1:11" s="151" customFormat="1">
      <c r="A20" s="286"/>
      <c r="B20" s="110"/>
      <c r="C20" s="96" t="s">
        <v>250</v>
      </c>
      <c r="D20" s="97">
        <v>2800</v>
      </c>
      <c r="E20" s="97">
        <v>1</v>
      </c>
      <c r="F20" s="97">
        <v>4</v>
      </c>
      <c r="G20" s="97">
        <f>D20*E20*F20</f>
        <v>11200</v>
      </c>
      <c r="H20" s="154" t="s">
        <v>251</v>
      </c>
      <c r="I20" s="193"/>
      <c r="J20" s="239">
        <f>G19+G20-22500</f>
        <v>-2900</v>
      </c>
      <c r="K20" s="193"/>
    </row>
    <row r="21" spans="1:11" s="151" customFormat="1">
      <c r="A21" s="287"/>
      <c r="B21" s="110"/>
      <c r="C21" s="96" t="s">
        <v>252</v>
      </c>
      <c r="D21" s="97">
        <v>872</v>
      </c>
      <c r="E21" s="97">
        <v>1</v>
      </c>
      <c r="F21" s="97">
        <v>1</v>
      </c>
      <c r="G21" s="97">
        <f>D21*E21*F21</f>
        <v>872</v>
      </c>
      <c r="H21" s="99"/>
      <c r="I21" s="193"/>
      <c r="J21" s="239">
        <f>G21</f>
        <v>872</v>
      </c>
      <c r="K21" s="193"/>
    </row>
    <row r="22" spans="1:11" s="151" customFormat="1">
      <c r="A22" s="90" t="s">
        <v>253</v>
      </c>
      <c r="B22" s="90"/>
      <c r="C22" s="91"/>
      <c r="D22" s="92"/>
      <c r="E22" s="92"/>
      <c r="F22" s="92"/>
      <c r="G22" s="92"/>
      <c r="H22" s="109"/>
      <c r="I22" s="193"/>
      <c r="J22" s="193"/>
      <c r="K22" s="193"/>
    </row>
    <row r="23" spans="1:11" s="151" customFormat="1">
      <c r="A23" s="112" t="s">
        <v>254</v>
      </c>
      <c r="B23" s="112"/>
      <c r="C23" s="96" t="s">
        <v>255</v>
      </c>
      <c r="D23" s="97">
        <v>2000</v>
      </c>
      <c r="E23" s="97">
        <v>3</v>
      </c>
      <c r="F23" s="97">
        <v>1</v>
      </c>
      <c r="G23" s="97">
        <f>D23*E23*F23</f>
        <v>6000</v>
      </c>
      <c r="H23" s="144"/>
      <c r="I23" s="193"/>
      <c r="J23" s="241">
        <f>6600-G23</f>
        <v>600</v>
      </c>
      <c r="K23" s="193" t="s">
        <v>466</v>
      </c>
    </row>
    <row r="24" spans="1:11" s="151" customFormat="1">
      <c r="A24" s="112" t="s">
        <v>256</v>
      </c>
      <c r="B24" s="144"/>
      <c r="C24" s="96" t="s">
        <v>257</v>
      </c>
      <c r="D24" s="97">
        <v>500</v>
      </c>
      <c r="E24" s="97">
        <v>1</v>
      </c>
      <c r="F24" s="97">
        <v>1</v>
      </c>
      <c r="G24" s="97">
        <f>D24*E24*F24</f>
        <v>500</v>
      </c>
      <c r="H24" s="144"/>
      <c r="I24" s="193"/>
      <c r="J24" s="239">
        <f>G24</f>
        <v>500</v>
      </c>
      <c r="K24" s="193"/>
    </row>
    <row r="25" spans="1:11" s="151" customFormat="1">
      <c r="A25" s="112" t="s">
        <v>258</v>
      </c>
      <c r="B25" s="112"/>
      <c r="C25" s="96" t="s">
        <v>259</v>
      </c>
      <c r="D25" s="97">
        <v>700</v>
      </c>
      <c r="E25" s="97">
        <v>1</v>
      </c>
      <c r="F25" s="97">
        <v>1</v>
      </c>
      <c r="G25" s="97">
        <f>D25*E25*F25</f>
        <v>700</v>
      </c>
      <c r="H25" s="144"/>
      <c r="I25" s="193"/>
      <c r="J25" s="239">
        <f t="shared" ref="J25:J27" si="1">G25</f>
        <v>700</v>
      </c>
      <c r="K25" s="193"/>
    </row>
    <row r="26" spans="1:11" s="151" customFormat="1">
      <c r="A26" s="112" t="s">
        <v>260</v>
      </c>
      <c r="B26" s="112"/>
      <c r="C26" s="96" t="s">
        <v>261</v>
      </c>
      <c r="D26" s="97">
        <v>1200</v>
      </c>
      <c r="E26" s="97">
        <v>1</v>
      </c>
      <c r="F26" s="97">
        <v>1</v>
      </c>
      <c r="G26" s="97">
        <f>D26*E26*F26</f>
        <v>1200</v>
      </c>
      <c r="H26" s="144"/>
      <c r="I26" s="193"/>
      <c r="J26" s="239">
        <f t="shared" si="1"/>
        <v>1200</v>
      </c>
      <c r="K26" s="193"/>
    </row>
    <row r="27" spans="1:11" s="151" customFormat="1">
      <c r="A27" s="112" t="s">
        <v>262</v>
      </c>
      <c r="B27" s="112"/>
      <c r="C27" s="96" t="s">
        <v>263</v>
      </c>
      <c r="D27" s="97">
        <v>578</v>
      </c>
      <c r="E27" s="97">
        <v>1</v>
      </c>
      <c r="F27" s="97">
        <v>1</v>
      </c>
      <c r="G27" s="97">
        <f>D27*E27*F27</f>
        <v>578</v>
      </c>
      <c r="H27" s="144"/>
      <c r="I27" s="193"/>
      <c r="J27" s="239">
        <f t="shared" si="1"/>
        <v>578</v>
      </c>
      <c r="K27" s="193"/>
    </row>
    <row r="28" spans="1:11" s="151" customFormat="1">
      <c r="A28" s="90" t="s">
        <v>264</v>
      </c>
      <c r="B28" s="90"/>
      <c r="C28" s="91"/>
      <c r="D28" s="92"/>
      <c r="E28" s="92"/>
      <c r="F28" s="92"/>
      <c r="G28" s="92"/>
      <c r="H28" s="109"/>
      <c r="I28" s="193"/>
      <c r="J28" s="193"/>
      <c r="K28" s="193"/>
    </row>
    <row r="29" spans="1:11" s="142" customFormat="1">
      <c r="A29" s="141" t="s">
        <v>76</v>
      </c>
      <c r="B29" s="141"/>
      <c r="C29" s="113"/>
      <c r="D29" s="97">
        <v>42400</v>
      </c>
      <c r="E29" s="97">
        <v>1</v>
      </c>
      <c r="F29" s="97">
        <v>1</v>
      </c>
      <c r="G29" s="97">
        <f>D29*E29*F29</f>
        <v>42400</v>
      </c>
      <c r="H29" s="112"/>
      <c r="I29" s="192"/>
      <c r="J29" s="197">
        <f>G29</f>
        <v>42400</v>
      </c>
      <c r="K29" s="192"/>
    </row>
    <row r="30" spans="1:11" s="142" customFormat="1">
      <c r="A30" s="115" t="s">
        <v>77</v>
      </c>
      <c r="B30" s="115"/>
      <c r="C30" s="116" t="s">
        <v>78</v>
      </c>
      <c r="D30" s="97">
        <v>8</v>
      </c>
      <c r="E30" s="97">
        <v>1</v>
      </c>
      <c r="F30" s="97">
        <v>160</v>
      </c>
      <c r="G30" s="97">
        <f>D30*E30*F30</f>
        <v>1280</v>
      </c>
      <c r="H30" s="144"/>
      <c r="I30" s="192"/>
      <c r="J30" s="192">
        <v>1280</v>
      </c>
      <c r="K30" s="192"/>
    </row>
    <row r="31" spans="1:11" s="140" customFormat="1">
      <c r="A31" s="155" t="s">
        <v>79</v>
      </c>
      <c r="B31" s="155"/>
      <c r="C31" s="116" t="s">
        <v>80</v>
      </c>
      <c r="D31" s="97">
        <v>2200</v>
      </c>
      <c r="E31" s="97">
        <v>1</v>
      </c>
      <c r="F31" s="97">
        <v>21</v>
      </c>
      <c r="G31" s="97">
        <f>D31*E31*F31</f>
        <v>46200</v>
      </c>
      <c r="H31" s="156"/>
      <c r="I31" s="192">
        <v>-1</v>
      </c>
      <c r="J31" s="192">
        <f>I31*D31</f>
        <v>-2200</v>
      </c>
      <c r="K31" s="192"/>
    </row>
    <row r="32" spans="1:11" s="140" customFormat="1">
      <c r="A32" s="155" t="s">
        <v>450</v>
      </c>
      <c r="B32" s="155"/>
      <c r="C32" s="116"/>
      <c r="D32" s="97">
        <v>130</v>
      </c>
      <c r="E32" s="97">
        <v>1</v>
      </c>
      <c r="F32" s="97">
        <v>21</v>
      </c>
      <c r="G32" s="97">
        <f>D32*E32*F32</f>
        <v>2730</v>
      </c>
      <c r="H32" s="156"/>
      <c r="I32" s="192"/>
      <c r="J32" s="197">
        <f>G32</f>
        <v>2730</v>
      </c>
      <c r="K32" s="192"/>
    </row>
    <row r="33" spans="1:11" s="140" customFormat="1">
      <c r="A33" s="155" t="s">
        <v>81</v>
      </c>
      <c r="B33" s="155"/>
      <c r="C33" s="116" t="s">
        <v>82</v>
      </c>
      <c r="D33" s="97">
        <v>149</v>
      </c>
      <c r="E33" s="97">
        <v>1</v>
      </c>
      <c r="F33" s="97">
        <v>25</v>
      </c>
      <c r="G33" s="97">
        <f>D33*E33*F33</f>
        <v>3725</v>
      </c>
      <c r="H33" s="156"/>
      <c r="I33" s="192">
        <v>3</v>
      </c>
      <c r="J33" s="192">
        <f>I33*D33</f>
        <v>447</v>
      </c>
      <c r="K33" s="192"/>
    </row>
    <row r="34" spans="1:11" s="151" customFormat="1">
      <c r="A34" s="90" t="s">
        <v>265</v>
      </c>
      <c r="B34" s="90"/>
      <c r="C34" s="91"/>
      <c r="D34" s="92"/>
      <c r="E34" s="92"/>
      <c r="F34" s="92"/>
      <c r="G34" s="92"/>
      <c r="H34" s="109"/>
      <c r="I34" s="193"/>
      <c r="J34" s="193"/>
      <c r="K34" s="193"/>
    </row>
    <row r="35" spans="1:11" s="153" customFormat="1">
      <c r="A35" s="144" t="s">
        <v>266</v>
      </c>
      <c r="B35" s="117"/>
      <c r="C35" s="96" t="s">
        <v>267</v>
      </c>
      <c r="D35" s="157">
        <v>300</v>
      </c>
      <c r="E35" s="98">
        <v>1</v>
      </c>
      <c r="F35" s="97">
        <v>20</v>
      </c>
      <c r="G35" s="98">
        <f>D35*E35*F35</f>
        <v>6000</v>
      </c>
      <c r="H35" s="99"/>
      <c r="I35" s="196">
        <v>100</v>
      </c>
      <c r="J35" s="196">
        <f>I35*F35</f>
        <v>2000</v>
      </c>
      <c r="K35" s="196"/>
    </row>
    <row r="36" spans="1:11" s="153" customFormat="1" ht="28.5">
      <c r="A36" s="144" t="s">
        <v>268</v>
      </c>
      <c r="B36" s="144"/>
      <c r="C36" s="96" t="s">
        <v>269</v>
      </c>
      <c r="D36" s="157">
        <v>200</v>
      </c>
      <c r="E36" s="97">
        <v>1</v>
      </c>
      <c r="F36" s="97">
        <v>80</v>
      </c>
      <c r="G36" s="97">
        <f>D36*E36*F36</f>
        <v>16000</v>
      </c>
      <c r="H36" s="96"/>
      <c r="I36" s="196">
        <v>20</v>
      </c>
      <c r="J36" s="196">
        <f>I36*D36</f>
        <v>4000</v>
      </c>
      <c r="K36" s="196"/>
    </row>
    <row r="37" spans="1:11" s="153" customFormat="1">
      <c r="A37" s="144" t="s">
        <v>270</v>
      </c>
      <c r="B37" s="144"/>
      <c r="C37" s="96" t="s">
        <v>270</v>
      </c>
      <c r="D37" s="157">
        <v>160</v>
      </c>
      <c r="E37" s="97">
        <v>1</v>
      </c>
      <c r="F37" s="97">
        <v>10</v>
      </c>
      <c r="G37" s="97">
        <f>D37*E37*F37</f>
        <v>1600</v>
      </c>
      <c r="H37" s="96"/>
      <c r="I37" s="196"/>
      <c r="J37" s="236">
        <f>G37</f>
        <v>1600</v>
      </c>
      <c r="K37" s="196"/>
    </row>
    <row r="38" spans="1:11" s="153" customFormat="1" ht="42.75">
      <c r="A38" s="112" t="s">
        <v>271</v>
      </c>
      <c r="B38" s="112"/>
      <c r="C38" s="96" t="s">
        <v>272</v>
      </c>
      <c r="D38" s="97">
        <v>15038.08</v>
      </c>
      <c r="E38" s="97">
        <v>1</v>
      </c>
      <c r="F38" s="97">
        <v>1</v>
      </c>
      <c r="G38" s="97">
        <f>+D38*E38*F38</f>
        <v>15038.08</v>
      </c>
      <c r="H38" s="96" t="s">
        <v>273</v>
      </c>
      <c r="I38" s="196"/>
      <c r="J38" s="236">
        <f>G38-25200</f>
        <v>-10161.92</v>
      </c>
      <c r="K38" s="196"/>
    </row>
    <row r="39" spans="1:11" s="151" customFormat="1">
      <c r="A39" s="90" t="s">
        <v>274</v>
      </c>
      <c r="B39" s="90"/>
      <c r="C39" s="91"/>
      <c r="D39" s="92"/>
      <c r="E39" s="92"/>
      <c r="F39" s="92"/>
      <c r="G39" s="92"/>
      <c r="H39" s="109"/>
      <c r="I39" s="193"/>
      <c r="J39" s="193">
        <v>-35000</v>
      </c>
      <c r="K39" s="193"/>
    </row>
    <row r="40" spans="1:11" s="151" customFormat="1" ht="28.5">
      <c r="A40" s="288" t="s">
        <v>275</v>
      </c>
      <c r="B40" s="288"/>
      <c r="C40" s="158" t="s">
        <v>276</v>
      </c>
      <c r="D40" s="102">
        <v>2000</v>
      </c>
      <c r="E40" s="102">
        <v>1</v>
      </c>
      <c r="F40" s="102">
        <v>1</v>
      </c>
      <c r="G40" s="102">
        <f>D40*E40*F40</f>
        <v>2000</v>
      </c>
      <c r="H40" s="103"/>
      <c r="I40" s="193"/>
      <c r="J40" s="193"/>
      <c r="K40" s="193"/>
    </row>
    <row r="41" spans="1:11" s="151" customFormat="1">
      <c r="A41" s="89" t="s">
        <v>277</v>
      </c>
      <c r="B41" s="90"/>
      <c r="C41" s="91"/>
      <c r="D41" s="92"/>
      <c r="E41" s="92"/>
      <c r="F41" s="92"/>
      <c r="G41" s="92"/>
      <c r="H41" s="109"/>
      <c r="I41" s="193"/>
      <c r="J41" s="193"/>
      <c r="K41" s="193"/>
    </row>
    <row r="42" spans="1:11" s="153" customFormat="1">
      <c r="A42" s="159" t="s">
        <v>278</v>
      </c>
      <c r="B42" s="117"/>
      <c r="C42" s="118"/>
      <c r="D42" s="160">
        <v>60</v>
      </c>
      <c r="E42" s="157">
        <v>1</v>
      </c>
      <c r="F42" s="97">
        <v>42</v>
      </c>
      <c r="G42" s="97">
        <f t="shared" ref="G42:G43" si="2">D42*E42*F42</f>
        <v>2520</v>
      </c>
      <c r="H42" s="96"/>
      <c r="I42" s="196"/>
      <c r="J42" s="236">
        <f>G42</f>
        <v>2520</v>
      </c>
      <c r="K42" s="196"/>
    </row>
    <row r="43" spans="1:11" s="153" customFormat="1">
      <c r="A43" s="159" t="s">
        <v>279</v>
      </c>
      <c r="B43" s="117"/>
      <c r="C43" s="118"/>
      <c r="D43" s="160">
        <v>1489</v>
      </c>
      <c r="E43" s="157">
        <v>1</v>
      </c>
      <c r="F43" s="97">
        <v>1</v>
      </c>
      <c r="G43" s="97">
        <f t="shared" si="2"/>
        <v>1489</v>
      </c>
      <c r="H43" s="96"/>
      <c r="I43" s="196"/>
      <c r="J43" s="236">
        <f>G43</f>
        <v>1489</v>
      </c>
      <c r="K43" s="196"/>
    </row>
    <row r="44" spans="1:11" s="153" customFormat="1">
      <c r="A44" s="159" t="s">
        <v>280</v>
      </c>
      <c r="B44" s="117"/>
      <c r="C44" s="118"/>
      <c r="D44" s="160">
        <v>28057.55</v>
      </c>
      <c r="E44" s="157">
        <v>1</v>
      </c>
      <c r="F44" s="97">
        <v>1</v>
      </c>
      <c r="G44" s="97">
        <f>D44*E44*F44</f>
        <v>28057.55</v>
      </c>
      <c r="H44" s="96"/>
      <c r="I44" s="196"/>
      <c r="J44" s="236">
        <f>G44-5000</f>
        <v>23057.55</v>
      </c>
      <c r="K44" s="196"/>
    </row>
    <row r="45" spans="1:11" s="153" customFormat="1" ht="28.5">
      <c r="A45" s="159" t="s">
        <v>281</v>
      </c>
      <c r="B45" s="117"/>
      <c r="C45" s="118"/>
      <c r="D45" s="160">
        <v>11818.77</v>
      </c>
      <c r="E45" s="157">
        <v>1</v>
      </c>
      <c r="F45" s="98">
        <v>1</v>
      </c>
      <c r="G45" s="98">
        <f>D45*E45*F45</f>
        <v>11818.77</v>
      </c>
      <c r="H45" s="96" t="s">
        <v>282</v>
      </c>
      <c r="I45" s="196"/>
      <c r="J45" s="236">
        <f>G45-4000</f>
        <v>7818.77</v>
      </c>
      <c r="K45" s="196"/>
    </row>
    <row r="46" spans="1:11" s="153" customFormat="1">
      <c r="A46" s="112" t="s">
        <v>283</v>
      </c>
      <c r="B46" s="112"/>
      <c r="C46" s="96"/>
      <c r="D46" s="157">
        <v>1200</v>
      </c>
      <c r="E46" s="157">
        <v>1</v>
      </c>
      <c r="F46" s="97">
        <v>1</v>
      </c>
      <c r="G46" s="98">
        <f>D46*E46*F46</f>
        <v>1200</v>
      </c>
      <c r="H46" s="96" t="s">
        <v>284</v>
      </c>
      <c r="I46" s="198"/>
      <c r="J46" s="236">
        <f>G46</f>
        <v>1200</v>
      </c>
      <c r="K46" s="196"/>
    </row>
    <row r="47" spans="1:11" s="121" customFormat="1">
      <c r="A47" s="144" t="s">
        <v>99</v>
      </c>
      <c r="B47" s="144"/>
      <c r="C47" s="96"/>
      <c r="D47" s="97">
        <v>6000</v>
      </c>
      <c r="E47" s="97">
        <v>1</v>
      </c>
      <c r="F47" s="97">
        <v>2</v>
      </c>
      <c r="G47" s="161">
        <f>D47*E47*F47</f>
        <v>12000</v>
      </c>
      <c r="H47" s="162"/>
      <c r="I47" s="195"/>
      <c r="J47" s="218"/>
      <c r="K47" s="194"/>
    </row>
    <row r="48" spans="1:11" s="139" customFormat="1">
      <c r="A48" s="251" t="s">
        <v>285</v>
      </c>
      <c r="B48" s="252"/>
      <c r="C48" s="252"/>
      <c r="D48" s="252"/>
      <c r="E48" s="252"/>
      <c r="F48" s="252"/>
      <c r="G48" s="69">
        <f>SUM(G6:G47)</f>
        <v>286108.39999999997</v>
      </c>
      <c r="H48" s="163"/>
      <c r="I48" s="192"/>
      <c r="J48" s="192">
        <f>SUM(J9:J47)</f>
        <v>-5169.5999999999985</v>
      </c>
      <c r="K48" s="234"/>
    </row>
    <row r="49" spans="1:11" s="139" customFormat="1">
      <c r="A49" s="278" t="s">
        <v>286</v>
      </c>
      <c r="B49" s="279"/>
      <c r="C49" s="279"/>
      <c r="D49" s="279"/>
      <c r="E49" s="279"/>
      <c r="F49" s="279"/>
      <c r="G49" s="70">
        <f>G48*0.1</f>
        <v>28610.839999999997</v>
      </c>
      <c r="H49" s="163"/>
      <c r="I49" s="192"/>
      <c r="J49" s="192"/>
      <c r="K49" s="234"/>
    </row>
    <row r="50" spans="1:11" s="139" customFormat="1" ht="15">
      <c r="A50" s="280" t="s">
        <v>287</v>
      </c>
      <c r="B50" s="281"/>
      <c r="C50" s="281"/>
      <c r="D50" s="281"/>
      <c r="E50" s="281"/>
      <c r="F50" s="281"/>
      <c r="G50" s="71">
        <f>SUM(G48:G49)</f>
        <v>314719.24</v>
      </c>
      <c r="H50" s="164"/>
      <c r="I50" s="192"/>
      <c r="J50" s="192"/>
      <c r="K50" s="234"/>
    </row>
  </sheetData>
  <mergeCells count="11">
    <mergeCell ref="A19:A21"/>
    <mergeCell ref="A40:B40"/>
    <mergeCell ref="A48:F48"/>
    <mergeCell ref="A49:F49"/>
    <mergeCell ref="A50:F50"/>
    <mergeCell ref="A12:A13"/>
    <mergeCell ref="A1:C1"/>
    <mergeCell ref="B2:E2"/>
    <mergeCell ref="A7:B7"/>
    <mergeCell ref="A9:A11"/>
    <mergeCell ref="B9:B11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9"/>
  <sheetViews>
    <sheetView topLeftCell="A31" workbookViewId="0">
      <selection activeCell="C13" sqref="C13"/>
    </sheetView>
  </sheetViews>
  <sheetFormatPr defaultColWidth="19.75" defaultRowHeight="14.25"/>
  <cols>
    <col min="1" max="1" width="33.125" style="165" customWidth="1" collapsed="1"/>
    <col min="2" max="2" width="12.75" style="147" customWidth="1" collapsed="1"/>
    <col min="3" max="3" width="39.875" style="151" customWidth="1"/>
    <col min="4" max="4" width="10.25" style="145" customWidth="1"/>
    <col min="5" max="5" width="4.875" style="145" customWidth="1"/>
    <col min="6" max="7" width="10.25" style="145" customWidth="1"/>
    <col min="8" max="8" width="14.5" style="146" customWidth="1"/>
    <col min="9" max="10" width="8.5" style="193" customWidth="1"/>
    <col min="11" max="11" width="9.75" style="193" customWidth="1"/>
    <col min="12" max="16384" width="19.75" style="148"/>
  </cols>
  <sheetData>
    <row r="1" spans="1:11" ht="45.95" customHeight="1">
      <c r="A1" s="283"/>
      <c r="B1" s="283"/>
      <c r="C1" s="283"/>
    </row>
    <row r="2" spans="1:11">
      <c r="A2" s="147" t="s">
        <v>0</v>
      </c>
      <c r="B2" s="284" t="s">
        <v>288</v>
      </c>
      <c r="C2" s="284"/>
      <c r="D2" s="284"/>
      <c r="E2" s="284"/>
    </row>
    <row r="3" spans="1:11">
      <c r="A3" s="147" t="s">
        <v>2</v>
      </c>
      <c r="B3" s="147">
        <v>43069</v>
      </c>
      <c r="C3" s="150"/>
    </row>
    <row r="4" spans="1:11">
      <c r="A4" s="147" t="s">
        <v>218</v>
      </c>
    </row>
    <row r="5" spans="1:11" ht="9.75" hidden="1" customHeight="1">
      <c r="A5" s="147" t="s">
        <v>219</v>
      </c>
    </row>
    <row r="6" spans="1:11" hidden="1">
      <c r="A6" s="147" t="s">
        <v>220</v>
      </c>
    </row>
    <row r="7" spans="1:11" s="151" customFormat="1">
      <c r="A7" s="273" t="s">
        <v>7</v>
      </c>
      <c r="B7" s="273"/>
      <c r="C7" s="143" t="s">
        <v>8</v>
      </c>
      <c r="D7" s="88" t="s">
        <v>9</v>
      </c>
      <c r="E7" s="88" t="s">
        <v>10</v>
      </c>
      <c r="F7" s="88" t="s">
        <v>11</v>
      </c>
      <c r="G7" s="88" t="s">
        <v>12</v>
      </c>
      <c r="H7" s="143" t="s">
        <v>221</v>
      </c>
      <c r="I7" s="193"/>
      <c r="J7" s="193"/>
      <c r="K7" s="193"/>
    </row>
    <row r="8" spans="1:11" s="152" customFormat="1">
      <c r="A8" s="89" t="s">
        <v>289</v>
      </c>
      <c r="B8" s="90"/>
      <c r="C8" s="91"/>
      <c r="D8" s="92"/>
      <c r="E8" s="92"/>
      <c r="F8" s="92"/>
      <c r="G8" s="92"/>
      <c r="H8" s="93"/>
      <c r="I8" s="193"/>
      <c r="J8" s="193"/>
      <c r="K8" s="193"/>
    </row>
    <row r="9" spans="1:11" s="101" customFormat="1">
      <c r="A9" s="270" t="s">
        <v>290</v>
      </c>
      <c r="B9" s="274" t="s">
        <v>224</v>
      </c>
      <c r="C9" s="154" t="s">
        <v>291</v>
      </c>
      <c r="D9" s="157">
        <v>900</v>
      </c>
      <c r="E9" s="157">
        <v>1</v>
      </c>
      <c r="F9" s="160">
        <v>14</v>
      </c>
      <c r="G9" s="160">
        <f t="shared" ref="G9:G18" si="0">D9*E9*F9</f>
        <v>12600</v>
      </c>
      <c r="H9" s="99"/>
      <c r="I9" s="240">
        <v>-10</v>
      </c>
      <c r="J9" s="240">
        <f>I9*D9</f>
        <v>-9000</v>
      </c>
      <c r="K9" s="243" t="s">
        <v>467</v>
      </c>
    </row>
    <row r="10" spans="1:11" s="101" customFormat="1">
      <c r="A10" s="270"/>
      <c r="B10" s="275"/>
      <c r="C10" s="154" t="s">
        <v>292</v>
      </c>
      <c r="D10" s="157">
        <v>900</v>
      </c>
      <c r="E10" s="157">
        <v>1</v>
      </c>
      <c r="F10" s="160">
        <v>13</v>
      </c>
      <c r="G10" s="160">
        <f t="shared" si="0"/>
        <v>11700</v>
      </c>
      <c r="H10" s="99"/>
      <c r="I10" s="196"/>
      <c r="J10" s="196"/>
      <c r="K10" s="196"/>
    </row>
    <row r="11" spans="1:11" s="151" customFormat="1">
      <c r="A11" s="270"/>
      <c r="B11" s="289"/>
      <c r="C11" s="154" t="s">
        <v>293</v>
      </c>
      <c r="D11" s="157">
        <v>900</v>
      </c>
      <c r="E11" s="157">
        <v>1</v>
      </c>
      <c r="F11" s="157">
        <v>3</v>
      </c>
      <c r="G11" s="157">
        <f t="shared" si="0"/>
        <v>2700</v>
      </c>
      <c r="H11" s="103" t="s">
        <v>294</v>
      </c>
      <c r="I11" s="193"/>
      <c r="J11" s="193"/>
      <c r="K11" s="193"/>
    </row>
    <row r="12" spans="1:11" s="151" customFormat="1" ht="28.5">
      <c r="A12" s="270" t="s">
        <v>230</v>
      </c>
      <c r="B12" s="103"/>
      <c r="C12" s="154" t="s">
        <v>295</v>
      </c>
      <c r="D12" s="157">
        <v>328</v>
      </c>
      <c r="E12" s="157">
        <v>1</v>
      </c>
      <c r="F12" s="157">
        <v>20</v>
      </c>
      <c r="G12" s="157">
        <f t="shared" si="0"/>
        <v>6560</v>
      </c>
      <c r="H12" s="103" t="s">
        <v>296</v>
      </c>
      <c r="I12" s="193"/>
      <c r="J12" s="193"/>
      <c r="K12" s="193"/>
    </row>
    <row r="13" spans="1:11" s="151" customFormat="1" ht="71.25">
      <c r="A13" s="270"/>
      <c r="B13" s="103"/>
      <c r="C13" s="154" t="s">
        <v>297</v>
      </c>
      <c r="D13" s="157">
        <v>328</v>
      </c>
      <c r="E13" s="157">
        <v>1</v>
      </c>
      <c r="F13" s="157">
        <v>16</v>
      </c>
      <c r="G13" s="157">
        <f t="shared" si="0"/>
        <v>5248</v>
      </c>
      <c r="H13" s="103" t="s">
        <v>298</v>
      </c>
      <c r="I13" s="193">
        <v>-4</v>
      </c>
      <c r="J13" s="193">
        <f>I13*D13</f>
        <v>-1312</v>
      </c>
      <c r="K13" s="193"/>
    </row>
    <row r="14" spans="1:11" s="153" customFormat="1">
      <c r="A14" s="144" t="s">
        <v>235</v>
      </c>
      <c r="B14" s="96"/>
      <c r="C14" s="154" t="s">
        <v>236</v>
      </c>
      <c r="D14" s="157">
        <v>100</v>
      </c>
      <c r="E14" s="157">
        <v>1</v>
      </c>
      <c r="F14" s="157">
        <v>16</v>
      </c>
      <c r="G14" s="157">
        <f t="shared" si="0"/>
        <v>1600</v>
      </c>
      <c r="H14" s="96"/>
      <c r="I14" s="196"/>
      <c r="J14" s="236">
        <f>G14</f>
        <v>1600</v>
      </c>
      <c r="K14" s="196"/>
    </row>
    <row r="15" spans="1:11" s="151" customFormat="1" ht="28.5">
      <c r="A15" s="144" t="s">
        <v>299</v>
      </c>
      <c r="B15" s="103"/>
      <c r="C15" s="166" t="s">
        <v>300</v>
      </c>
      <c r="D15" s="157">
        <v>25000</v>
      </c>
      <c r="E15" s="157">
        <v>1</v>
      </c>
      <c r="F15" s="157">
        <v>1</v>
      </c>
      <c r="G15" s="157">
        <f t="shared" si="0"/>
        <v>25000</v>
      </c>
      <c r="H15" s="103"/>
      <c r="I15" s="193"/>
      <c r="J15" s="193"/>
      <c r="K15" s="193"/>
    </row>
    <row r="16" spans="1:11" s="151" customFormat="1" ht="28.5">
      <c r="A16" s="112" t="s">
        <v>301</v>
      </c>
      <c r="B16" s="112"/>
      <c r="C16" s="166" t="s">
        <v>302</v>
      </c>
      <c r="D16" s="157">
        <v>0</v>
      </c>
      <c r="E16" s="157">
        <v>1</v>
      </c>
      <c r="F16" s="157">
        <v>1</v>
      </c>
      <c r="G16" s="157">
        <f t="shared" si="0"/>
        <v>0</v>
      </c>
      <c r="H16" s="103"/>
      <c r="I16" s="193"/>
      <c r="J16" s="193"/>
      <c r="K16" s="193"/>
    </row>
    <row r="17" spans="1:11" s="151" customFormat="1" ht="42.75">
      <c r="A17" s="290" t="s">
        <v>243</v>
      </c>
      <c r="B17" s="108" t="s">
        <v>303</v>
      </c>
      <c r="C17" s="154" t="s">
        <v>304</v>
      </c>
      <c r="D17" s="157">
        <v>100</v>
      </c>
      <c r="E17" s="157">
        <v>3</v>
      </c>
      <c r="F17" s="157">
        <v>25</v>
      </c>
      <c r="G17" s="157">
        <f t="shared" si="0"/>
        <v>7500</v>
      </c>
      <c r="H17" s="103"/>
      <c r="I17" s="193"/>
      <c r="J17" s="239">
        <f>G17</f>
        <v>7500</v>
      </c>
      <c r="K17" s="193"/>
    </row>
    <row r="18" spans="1:11" s="151" customFormat="1">
      <c r="A18" s="291"/>
      <c r="B18" s="108" t="s">
        <v>305</v>
      </c>
      <c r="C18" s="154" t="s">
        <v>306</v>
      </c>
      <c r="D18" s="157">
        <v>100</v>
      </c>
      <c r="E18" s="157">
        <v>1</v>
      </c>
      <c r="F18" s="157">
        <v>2</v>
      </c>
      <c r="G18" s="157">
        <f t="shared" si="0"/>
        <v>200</v>
      </c>
      <c r="H18" s="103"/>
      <c r="I18" s="193"/>
      <c r="J18" s="239">
        <f>G18</f>
        <v>200</v>
      </c>
      <c r="K18" s="193"/>
    </row>
    <row r="19" spans="1:11" s="151" customFormat="1">
      <c r="A19" s="89" t="s">
        <v>307</v>
      </c>
      <c r="B19" s="90"/>
      <c r="C19" s="167"/>
      <c r="D19" s="168"/>
      <c r="E19" s="168"/>
      <c r="F19" s="168"/>
      <c r="G19" s="168"/>
      <c r="H19" s="169"/>
      <c r="I19" s="193"/>
      <c r="J19" s="193"/>
      <c r="K19" s="193"/>
    </row>
    <row r="20" spans="1:11" s="151" customFormat="1">
      <c r="A20" s="285" t="s">
        <v>247</v>
      </c>
      <c r="B20" s="110"/>
      <c r="C20" s="154" t="s">
        <v>308</v>
      </c>
      <c r="D20" s="157">
        <v>250</v>
      </c>
      <c r="E20" s="157">
        <v>1</v>
      </c>
      <c r="F20" s="157">
        <v>45</v>
      </c>
      <c r="G20" s="157">
        <f>D20*E20*F20</f>
        <v>11250</v>
      </c>
      <c r="H20" s="154" t="s">
        <v>309</v>
      </c>
      <c r="I20" s="193"/>
      <c r="J20" s="239">
        <f>G20+G21-22500</f>
        <v>-2850</v>
      </c>
      <c r="K20" s="193"/>
    </row>
    <row r="21" spans="1:11" s="151" customFormat="1">
      <c r="A21" s="286"/>
      <c r="B21" s="110"/>
      <c r="C21" s="154" t="s">
        <v>310</v>
      </c>
      <c r="D21" s="157">
        <v>2800</v>
      </c>
      <c r="E21" s="157">
        <v>1</v>
      </c>
      <c r="F21" s="157">
        <v>3</v>
      </c>
      <c r="G21" s="157">
        <f>D21*E21*F21</f>
        <v>8400</v>
      </c>
      <c r="H21" s="154" t="s">
        <v>311</v>
      </c>
      <c r="I21" s="193"/>
      <c r="J21" s="193"/>
      <c r="K21" s="193"/>
    </row>
    <row r="22" spans="1:11" s="151" customFormat="1">
      <c r="A22" s="287"/>
      <c r="B22" s="110"/>
      <c r="C22" s="154" t="s">
        <v>312</v>
      </c>
      <c r="D22" s="157">
        <v>460</v>
      </c>
      <c r="E22" s="157">
        <v>1</v>
      </c>
      <c r="F22" s="157">
        <v>1</v>
      </c>
      <c r="G22" s="157">
        <f>D22*E22*F22</f>
        <v>460</v>
      </c>
      <c r="H22" s="99"/>
      <c r="I22" s="193"/>
      <c r="J22" s="239">
        <f>G22</f>
        <v>460</v>
      </c>
      <c r="K22" s="193"/>
    </row>
    <row r="23" spans="1:11" s="151" customFormat="1">
      <c r="A23" s="110" t="s">
        <v>313</v>
      </c>
      <c r="B23" s="110"/>
      <c r="C23" s="154" t="s">
        <v>314</v>
      </c>
      <c r="D23" s="157">
        <v>50</v>
      </c>
      <c r="E23" s="157">
        <v>1</v>
      </c>
      <c r="F23" s="157">
        <v>5</v>
      </c>
      <c r="G23" s="157">
        <f>D23*E23*F23</f>
        <v>250</v>
      </c>
      <c r="H23" s="170" t="s">
        <v>315</v>
      </c>
      <c r="I23" s="193"/>
      <c r="J23" s="239">
        <f>G23</f>
        <v>250</v>
      </c>
      <c r="K23" s="193"/>
    </row>
    <row r="24" spans="1:11" s="151" customFormat="1">
      <c r="A24" s="90" t="s">
        <v>253</v>
      </c>
      <c r="B24" s="90"/>
      <c r="C24" s="167"/>
      <c r="D24" s="168"/>
      <c r="E24" s="168"/>
      <c r="F24" s="168"/>
      <c r="G24" s="168"/>
      <c r="H24" s="109"/>
      <c r="I24" s="193"/>
      <c r="J24" s="193"/>
      <c r="K24" s="193"/>
    </row>
    <row r="25" spans="1:11" s="151" customFormat="1" ht="14.25" customHeight="1">
      <c r="A25" s="110" t="s">
        <v>316</v>
      </c>
      <c r="B25" s="112"/>
      <c r="C25" s="154" t="s">
        <v>317</v>
      </c>
      <c r="D25" s="157">
        <v>1500</v>
      </c>
      <c r="E25" s="157">
        <v>1</v>
      </c>
      <c r="F25" s="157">
        <v>1</v>
      </c>
      <c r="G25" s="157">
        <f>D25*E25*F25</f>
        <v>1500</v>
      </c>
      <c r="H25" s="96" t="s">
        <v>318</v>
      </c>
      <c r="I25" s="193"/>
      <c r="J25" s="239">
        <f>G25-8200</f>
        <v>-6700</v>
      </c>
      <c r="K25" s="240" t="s">
        <v>456</v>
      </c>
    </row>
    <row r="26" spans="1:11" s="151" customFormat="1" ht="30" customHeight="1">
      <c r="A26" s="110" t="s">
        <v>316</v>
      </c>
      <c r="B26" s="112"/>
      <c r="C26" s="154" t="s">
        <v>317</v>
      </c>
      <c r="D26" s="157">
        <v>2300</v>
      </c>
      <c r="E26" s="157">
        <v>1</v>
      </c>
      <c r="F26" s="157">
        <v>1</v>
      </c>
      <c r="G26" s="157">
        <f>D26*E26*F26</f>
        <v>2300</v>
      </c>
      <c r="H26" s="96" t="s">
        <v>319</v>
      </c>
      <c r="I26" s="193"/>
      <c r="J26" s="239">
        <f>G26</f>
        <v>2300</v>
      </c>
      <c r="K26" s="193"/>
    </row>
    <row r="27" spans="1:11" s="151" customFormat="1" ht="28.5">
      <c r="A27" s="110" t="s">
        <v>320</v>
      </c>
      <c r="B27" s="144"/>
      <c r="C27" s="154" t="s">
        <v>321</v>
      </c>
      <c r="D27" s="157">
        <v>1200</v>
      </c>
      <c r="E27" s="157">
        <v>1</v>
      </c>
      <c r="F27" s="157">
        <v>1</v>
      </c>
      <c r="G27" s="157">
        <f>D27*E27*F27</f>
        <v>1200</v>
      </c>
      <c r="H27" s="108" t="s">
        <v>322</v>
      </c>
      <c r="I27" s="193"/>
      <c r="J27" s="239">
        <f t="shared" ref="J27:J29" si="1">G27</f>
        <v>1200</v>
      </c>
      <c r="K27" s="193"/>
    </row>
    <row r="28" spans="1:11" s="151" customFormat="1" ht="28.5">
      <c r="A28" s="110" t="s">
        <v>320</v>
      </c>
      <c r="B28" s="112"/>
      <c r="C28" s="154" t="s">
        <v>323</v>
      </c>
      <c r="D28" s="157">
        <v>1200</v>
      </c>
      <c r="E28" s="157">
        <v>1</v>
      </c>
      <c r="F28" s="157">
        <v>1</v>
      </c>
      <c r="G28" s="157">
        <f>D28*E28*F28</f>
        <v>1200</v>
      </c>
      <c r="H28" s="108" t="s">
        <v>324</v>
      </c>
      <c r="I28" s="193"/>
      <c r="J28" s="239">
        <f t="shared" si="1"/>
        <v>1200</v>
      </c>
      <c r="K28" s="193"/>
    </row>
    <row r="29" spans="1:11" s="151" customFormat="1">
      <c r="A29" s="110" t="s">
        <v>325</v>
      </c>
      <c r="B29" s="112"/>
      <c r="C29" s="154">
        <v>43069</v>
      </c>
      <c r="D29" s="157">
        <v>316</v>
      </c>
      <c r="E29" s="157">
        <v>1</v>
      </c>
      <c r="F29" s="157">
        <v>1</v>
      </c>
      <c r="G29" s="157">
        <f>D29*E29*F29</f>
        <v>316</v>
      </c>
      <c r="H29" s="108"/>
      <c r="I29" s="193"/>
      <c r="J29" s="239">
        <f t="shared" si="1"/>
        <v>316</v>
      </c>
      <c r="K29" s="193"/>
    </row>
    <row r="30" spans="1:11" s="151" customFormat="1">
      <c r="A30" s="90" t="s">
        <v>264</v>
      </c>
      <c r="B30" s="90"/>
      <c r="C30" s="167"/>
      <c r="D30" s="168"/>
      <c r="E30" s="168"/>
      <c r="F30" s="168"/>
      <c r="G30" s="168"/>
      <c r="H30" s="109"/>
      <c r="I30" s="193"/>
      <c r="J30" s="193"/>
      <c r="K30" s="193"/>
    </row>
    <row r="31" spans="1:11" s="151" customFormat="1" ht="28.5">
      <c r="A31" s="115" t="s">
        <v>326</v>
      </c>
      <c r="B31" s="115"/>
      <c r="C31" s="171" t="s">
        <v>327</v>
      </c>
      <c r="D31" s="157">
        <v>40</v>
      </c>
      <c r="E31" s="157">
        <v>1</v>
      </c>
      <c r="F31" s="157">
        <v>10</v>
      </c>
      <c r="G31" s="157">
        <f>D31*E31*F31</f>
        <v>400</v>
      </c>
      <c r="H31" s="110" t="s">
        <v>328</v>
      </c>
      <c r="I31" s="193"/>
      <c r="J31" s="239">
        <f>G31-1000</f>
        <v>-600</v>
      </c>
      <c r="K31" s="193"/>
    </row>
    <row r="32" spans="1:11" s="142" customFormat="1">
      <c r="A32" s="141" t="s">
        <v>76</v>
      </c>
      <c r="B32" s="141"/>
      <c r="C32" s="113"/>
      <c r="D32" s="97">
        <v>59000</v>
      </c>
      <c r="E32" s="97">
        <v>1</v>
      </c>
      <c r="F32" s="97">
        <v>1</v>
      </c>
      <c r="G32" s="97">
        <f>D32*E32*F32</f>
        <v>59000</v>
      </c>
      <c r="H32" s="112"/>
      <c r="I32" s="192"/>
      <c r="J32" s="197">
        <f>G32</f>
        <v>59000</v>
      </c>
      <c r="K32" s="192"/>
    </row>
    <row r="33" spans="1:11" s="151" customFormat="1">
      <c r="A33" s="90" t="s">
        <v>265</v>
      </c>
      <c r="B33" s="90"/>
      <c r="C33" s="167"/>
      <c r="D33" s="168"/>
      <c r="E33" s="168"/>
      <c r="F33" s="168"/>
      <c r="G33" s="168"/>
      <c r="H33" s="109"/>
      <c r="I33" s="193"/>
      <c r="J33" s="193"/>
      <c r="K33" s="193"/>
    </row>
    <row r="34" spans="1:11" s="153" customFormat="1">
      <c r="A34" s="144" t="s">
        <v>266</v>
      </c>
      <c r="B34" s="117"/>
      <c r="C34" s="154" t="s">
        <v>267</v>
      </c>
      <c r="D34" s="157">
        <v>300</v>
      </c>
      <c r="E34" s="160">
        <v>1</v>
      </c>
      <c r="F34" s="157">
        <v>20</v>
      </c>
      <c r="G34" s="160">
        <f>D34*E34*F34</f>
        <v>6000</v>
      </c>
      <c r="H34" s="99"/>
      <c r="I34" s="196">
        <v>100</v>
      </c>
      <c r="J34" s="196">
        <f>I34*F34</f>
        <v>2000</v>
      </c>
      <c r="K34" s="196"/>
    </row>
    <row r="35" spans="1:11" s="151" customFormat="1" ht="28.5">
      <c r="A35" s="108" t="s">
        <v>268</v>
      </c>
      <c r="B35" s="108"/>
      <c r="C35" s="154" t="s">
        <v>269</v>
      </c>
      <c r="D35" s="157">
        <v>200</v>
      </c>
      <c r="E35" s="157">
        <v>1</v>
      </c>
      <c r="F35" s="157">
        <v>80</v>
      </c>
      <c r="G35" s="157">
        <f>D35*E35*F35</f>
        <v>16000</v>
      </c>
      <c r="H35" s="103"/>
      <c r="I35" s="193">
        <v>20</v>
      </c>
      <c r="J35" s="193">
        <f>I35*D35</f>
        <v>4000</v>
      </c>
      <c r="K35" s="193"/>
    </row>
    <row r="36" spans="1:11" s="151" customFormat="1" ht="57">
      <c r="A36" s="110" t="s">
        <v>271</v>
      </c>
      <c r="B36" s="110"/>
      <c r="C36" s="103" t="s">
        <v>329</v>
      </c>
      <c r="D36" s="157">
        <v>14962.6</v>
      </c>
      <c r="E36" s="97">
        <v>1</v>
      </c>
      <c r="F36" s="97">
        <v>1</v>
      </c>
      <c r="G36" s="97">
        <f>+D36*E36*F36</f>
        <v>14962.6</v>
      </c>
      <c r="H36" s="103" t="s">
        <v>330</v>
      </c>
      <c r="I36" s="193"/>
      <c r="J36" s="239">
        <f>G36-34502</f>
        <v>-19539.400000000001</v>
      </c>
      <c r="K36" s="193"/>
    </row>
    <row r="37" spans="1:11" s="151" customFormat="1">
      <c r="A37" s="108" t="s">
        <v>331</v>
      </c>
      <c r="B37" s="108"/>
      <c r="C37" s="103"/>
      <c r="D37" s="157">
        <v>3436.9</v>
      </c>
      <c r="E37" s="97">
        <v>1</v>
      </c>
      <c r="F37" s="97">
        <v>1</v>
      </c>
      <c r="G37" s="97">
        <f>+D37*E37*F37</f>
        <v>3436.9</v>
      </c>
      <c r="H37" s="103" t="s">
        <v>332</v>
      </c>
      <c r="I37" s="193"/>
      <c r="J37" s="239">
        <f>G37</f>
        <v>3436.9</v>
      </c>
      <c r="K37" s="193"/>
    </row>
    <row r="38" spans="1:11" s="151" customFormat="1">
      <c r="A38" s="90" t="s">
        <v>274</v>
      </c>
      <c r="B38" s="90"/>
      <c r="C38" s="91"/>
      <c r="D38" s="92"/>
      <c r="E38" s="92"/>
      <c r="F38" s="92"/>
      <c r="G38" s="92"/>
      <c r="H38" s="109"/>
      <c r="I38" s="193"/>
      <c r="J38" s="193"/>
      <c r="K38" s="193"/>
    </row>
    <row r="39" spans="1:11" s="151" customFormat="1" ht="28.5">
      <c r="A39" s="110" t="s">
        <v>275</v>
      </c>
      <c r="B39" s="110"/>
      <c r="C39" s="158" t="s">
        <v>333</v>
      </c>
      <c r="D39" s="97">
        <v>3000</v>
      </c>
      <c r="E39" s="97">
        <v>1</v>
      </c>
      <c r="F39" s="97">
        <v>1</v>
      </c>
      <c r="G39" s="97">
        <f>D39*E39*F39</f>
        <v>3000</v>
      </c>
      <c r="H39" s="103"/>
      <c r="I39" s="193"/>
      <c r="J39" s="193"/>
      <c r="K39" s="193"/>
    </row>
    <row r="40" spans="1:11" s="151" customFormat="1">
      <c r="A40" s="89" t="s">
        <v>277</v>
      </c>
      <c r="B40" s="90"/>
      <c r="C40" s="91"/>
      <c r="D40" s="92"/>
      <c r="E40" s="92"/>
      <c r="F40" s="92"/>
      <c r="G40" s="92"/>
      <c r="H40" s="109"/>
      <c r="I40" s="193"/>
      <c r="J40" s="193"/>
      <c r="K40" s="193"/>
    </row>
    <row r="41" spans="1:11" s="153" customFormat="1">
      <c r="A41" s="159" t="s">
        <v>278</v>
      </c>
      <c r="B41" s="117"/>
      <c r="C41" s="118"/>
      <c r="D41" s="160">
        <v>60</v>
      </c>
      <c r="E41" s="157">
        <v>1</v>
      </c>
      <c r="F41" s="97">
        <v>47</v>
      </c>
      <c r="G41" s="97">
        <f t="shared" ref="G41:G42" si="2">D41*E41*F41</f>
        <v>2820</v>
      </c>
      <c r="H41" s="96"/>
      <c r="I41" s="196"/>
      <c r="J41" s="236">
        <f>G41</f>
        <v>2820</v>
      </c>
      <c r="K41" s="196"/>
    </row>
    <row r="42" spans="1:11" s="153" customFormat="1">
      <c r="A42" s="159" t="s">
        <v>279</v>
      </c>
      <c r="B42" s="117"/>
      <c r="C42" s="118"/>
      <c r="D42" s="160">
        <v>2326</v>
      </c>
      <c r="E42" s="157">
        <v>1</v>
      </c>
      <c r="F42" s="97">
        <v>1</v>
      </c>
      <c r="G42" s="97">
        <f t="shared" si="2"/>
        <v>2326</v>
      </c>
      <c r="H42" s="96"/>
      <c r="I42" s="196"/>
      <c r="J42" s="236">
        <f>G42</f>
        <v>2326</v>
      </c>
      <c r="K42" s="196"/>
    </row>
    <row r="43" spans="1:11" s="153" customFormat="1" ht="42.75">
      <c r="A43" s="159" t="s">
        <v>280</v>
      </c>
      <c r="B43" s="117"/>
      <c r="C43" s="118"/>
      <c r="D43" s="160">
        <v>0</v>
      </c>
      <c r="E43" s="98">
        <v>1</v>
      </c>
      <c r="F43" s="98">
        <v>1</v>
      </c>
      <c r="G43" s="98">
        <f>D43*E43*F43</f>
        <v>0</v>
      </c>
      <c r="H43" s="96" t="s">
        <v>334</v>
      </c>
      <c r="I43" s="196"/>
      <c r="J43" s="196"/>
      <c r="K43" s="196"/>
    </row>
    <row r="44" spans="1:11" s="153" customFormat="1" ht="28.5">
      <c r="A44" s="159" t="s">
        <v>281</v>
      </c>
      <c r="B44" s="117"/>
      <c r="C44" s="118"/>
      <c r="D44" s="160">
        <v>6838.96</v>
      </c>
      <c r="E44" s="97">
        <v>1</v>
      </c>
      <c r="F44" s="98">
        <v>1</v>
      </c>
      <c r="G44" s="98">
        <f>D44*E44*F44</f>
        <v>6838.96</v>
      </c>
      <c r="H44" s="96" t="s">
        <v>335</v>
      </c>
      <c r="I44" s="196"/>
      <c r="J44" s="236">
        <f>G44-5000</f>
        <v>1838.96</v>
      </c>
      <c r="K44" s="196"/>
    </row>
    <row r="45" spans="1:11" s="153" customFormat="1" ht="28.5">
      <c r="A45" s="112" t="s">
        <v>283</v>
      </c>
      <c r="B45" s="112"/>
      <c r="C45" s="96"/>
      <c r="D45" s="157">
        <v>0</v>
      </c>
      <c r="E45" s="97">
        <v>1</v>
      </c>
      <c r="F45" s="97">
        <v>1</v>
      </c>
      <c r="G45" s="98">
        <f>D45*E45*F45</f>
        <v>0</v>
      </c>
      <c r="H45" s="96" t="s">
        <v>335</v>
      </c>
      <c r="I45" s="198"/>
      <c r="J45" s="196"/>
      <c r="K45" s="196"/>
    </row>
    <row r="46" spans="1:11" s="121" customFormat="1">
      <c r="A46" s="144" t="s">
        <v>336</v>
      </c>
      <c r="B46" s="144"/>
      <c r="C46" s="96"/>
      <c r="D46" s="97">
        <v>1800</v>
      </c>
      <c r="E46" s="97">
        <v>1</v>
      </c>
      <c r="F46" s="97">
        <v>2</v>
      </c>
      <c r="G46" s="161">
        <f>D46*E46*F46</f>
        <v>3600</v>
      </c>
      <c r="H46" s="162"/>
      <c r="I46" s="195"/>
      <c r="J46" s="218"/>
      <c r="K46" s="194"/>
    </row>
    <row r="47" spans="1:11" s="139" customFormat="1">
      <c r="A47" s="251" t="s">
        <v>285</v>
      </c>
      <c r="B47" s="252"/>
      <c r="C47" s="252"/>
      <c r="D47" s="252"/>
      <c r="E47" s="252"/>
      <c r="F47" s="252"/>
      <c r="G47" s="69">
        <f>SUM(G9:G46)</f>
        <v>218368.46</v>
      </c>
      <c r="H47" s="163"/>
      <c r="I47" s="192"/>
      <c r="J47" s="192">
        <f>SUM(J9:J46)</f>
        <v>50446.46</v>
      </c>
      <c r="K47" s="192"/>
    </row>
    <row r="48" spans="1:11" s="139" customFormat="1">
      <c r="A48" s="278" t="s">
        <v>286</v>
      </c>
      <c r="B48" s="279"/>
      <c r="C48" s="279"/>
      <c r="D48" s="279"/>
      <c r="E48" s="279"/>
      <c r="F48" s="279"/>
      <c r="G48" s="70">
        <f>G47*0.1</f>
        <v>21836.846000000001</v>
      </c>
      <c r="H48" s="163"/>
      <c r="I48" s="192"/>
      <c r="J48" s="192"/>
      <c r="K48" s="192"/>
    </row>
    <row r="49" spans="1:11" s="139" customFormat="1" ht="15">
      <c r="A49" s="280" t="s">
        <v>287</v>
      </c>
      <c r="B49" s="281"/>
      <c r="C49" s="281"/>
      <c r="D49" s="281"/>
      <c r="E49" s="281"/>
      <c r="F49" s="281"/>
      <c r="G49" s="71">
        <f>SUM(G47:G48)</f>
        <v>240205.30599999998</v>
      </c>
      <c r="H49" s="164"/>
      <c r="I49" s="192"/>
      <c r="J49" s="192"/>
      <c r="K49" s="192"/>
    </row>
  </sheetData>
  <mergeCells count="11">
    <mergeCell ref="A17:A18"/>
    <mergeCell ref="A20:A22"/>
    <mergeCell ref="A47:F47"/>
    <mergeCell ref="A48:F48"/>
    <mergeCell ref="A49:F49"/>
    <mergeCell ref="A12:A13"/>
    <mergeCell ref="A1:C1"/>
    <mergeCell ref="B2:E2"/>
    <mergeCell ref="A7:B7"/>
    <mergeCell ref="A9:A11"/>
    <mergeCell ref="B9:B1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0"/>
  <sheetViews>
    <sheetView topLeftCell="A13" workbookViewId="0">
      <selection activeCell="C30" sqref="C30"/>
    </sheetView>
  </sheetViews>
  <sheetFormatPr defaultColWidth="19.75" defaultRowHeight="14.25"/>
  <cols>
    <col min="1" max="1" width="30.125" style="165" customWidth="1" collapsed="1"/>
    <col min="2" max="2" width="16.5" style="147" customWidth="1" collapsed="1"/>
    <col min="3" max="3" width="40.125" style="151" customWidth="1"/>
    <col min="4" max="7" width="10.25" style="145" customWidth="1"/>
    <col min="8" max="8" width="26" style="146" customWidth="1"/>
    <col min="9" max="10" width="11.75" style="193" customWidth="1"/>
    <col min="11" max="11" width="12.375" style="193" customWidth="1"/>
    <col min="12" max="16384" width="19.75" style="148"/>
  </cols>
  <sheetData>
    <row r="1" spans="1:11" ht="45.95" customHeight="1">
      <c r="A1" s="283"/>
      <c r="B1" s="283"/>
      <c r="C1" s="283"/>
    </row>
    <row r="2" spans="1:11">
      <c r="A2" s="147" t="s">
        <v>0</v>
      </c>
      <c r="B2" s="284" t="s">
        <v>337</v>
      </c>
      <c r="C2" s="284"/>
      <c r="D2" s="284"/>
      <c r="E2" s="284"/>
    </row>
    <row r="3" spans="1:11">
      <c r="A3" s="147" t="s">
        <v>2</v>
      </c>
      <c r="B3" s="147">
        <v>43077</v>
      </c>
      <c r="C3" s="150"/>
    </row>
    <row r="4" spans="1:11">
      <c r="A4" s="147" t="s">
        <v>218</v>
      </c>
    </row>
    <row r="5" spans="1:11" ht="9.75" hidden="1" customHeight="1">
      <c r="A5" s="147" t="s">
        <v>219</v>
      </c>
    </row>
    <row r="6" spans="1:11" hidden="1">
      <c r="A6" s="147" t="s">
        <v>220</v>
      </c>
    </row>
    <row r="7" spans="1:11" s="151" customFormat="1">
      <c r="A7" s="273" t="s">
        <v>7</v>
      </c>
      <c r="B7" s="273"/>
      <c r="C7" s="143" t="s">
        <v>8</v>
      </c>
      <c r="D7" s="88" t="s">
        <v>9</v>
      </c>
      <c r="E7" s="88" t="s">
        <v>10</v>
      </c>
      <c r="F7" s="88" t="s">
        <v>11</v>
      </c>
      <c r="G7" s="88" t="s">
        <v>12</v>
      </c>
      <c r="H7" s="143" t="s">
        <v>221</v>
      </c>
      <c r="I7" s="193"/>
      <c r="J7" s="193"/>
      <c r="K7" s="193"/>
    </row>
    <row r="8" spans="1:11" s="152" customFormat="1">
      <c r="A8" s="89" t="s">
        <v>338</v>
      </c>
      <c r="B8" s="90"/>
      <c r="C8" s="91"/>
      <c r="D8" s="92"/>
      <c r="E8" s="92"/>
      <c r="F8" s="92"/>
      <c r="G8" s="92"/>
      <c r="H8" s="93"/>
      <c r="I8" s="193"/>
      <c r="J8" s="193"/>
      <c r="K8" s="193"/>
    </row>
    <row r="9" spans="1:11" s="101" customFormat="1">
      <c r="A9" s="270" t="s">
        <v>290</v>
      </c>
      <c r="B9" s="274" t="s">
        <v>224</v>
      </c>
      <c r="C9" s="96" t="s">
        <v>339</v>
      </c>
      <c r="D9" s="97">
        <v>1000</v>
      </c>
      <c r="E9" s="97">
        <v>1</v>
      </c>
      <c r="F9" s="98">
        <v>12</v>
      </c>
      <c r="G9" s="98">
        <f>D9*E9*F9</f>
        <v>12000</v>
      </c>
      <c r="H9" s="99"/>
      <c r="I9" s="196">
        <v>-13</v>
      </c>
      <c r="J9" s="196">
        <f>I9*D9</f>
        <v>-13000</v>
      </c>
      <c r="K9" s="196"/>
    </row>
    <row r="10" spans="1:11" s="153" customFormat="1">
      <c r="A10" s="270"/>
      <c r="B10" s="275"/>
      <c r="C10" s="96" t="s">
        <v>340</v>
      </c>
      <c r="D10" s="97">
        <v>1000</v>
      </c>
      <c r="E10" s="97">
        <v>1</v>
      </c>
      <c r="F10" s="97">
        <v>10</v>
      </c>
      <c r="G10" s="97">
        <f>D10*E10*F10</f>
        <v>10000</v>
      </c>
      <c r="H10" s="96"/>
      <c r="I10" s="196"/>
      <c r="J10" s="196"/>
      <c r="K10" s="196"/>
    </row>
    <row r="11" spans="1:11" s="153" customFormat="1">
      <c r="A11" s="270"/>
      <c r="B11" s="289"/>
      <c r="C11" s="96" t="s">
        <v>341</v>
      </c>
      <c r="D11" s="97">
        <v>1100</v>
      </c>
      <c r="E11" s="97">
        <v>3</v>
      </c>
      <c r="F11" s="97">
        <v>3</v>
      </c>
      <c r="G11" s="97">
        <f t="shared" ref="G11:G18" si="0">D11*E11*F11</f>
        <v>9900</v>
      </c>
      <c r="H11" s="96" t="s">
        <v>229</v>
      </c>
      <c r="I11" s="196"/>
      <c r="J11" s="196"/>
      <c r="K11" s="196"/>
    </row>
    <row r="12" spans="1:11" s="153" customFormat="1">
      <c r="A12" s="144" t="s">
        <v>235</v>
      </c>
      <c r="B12" s="96"/>
      <c r="C12" s="96" t="s">
        <v>236</v>
      </c>
      <c r="D12" s="97">
        <v>100</v>
      </c>
      <c r="E12" s="97">
        <v>1</v>
      </c>
      <c r="F12" s="97">
        <v>17</v>
      </c>
      <c r="G12" s="97">
        <f t="shared" si="0"/>
        <v>1700</v>
      </c>
      <c r="H12" s="96"/>
      <c r="I12" s="196"/>
      <c r="J12" s="236">
        <f>G12</f>
        <v>1700</v>
      </c>
      <c r="K12" s="196"/>
    </row>
    <row r="13" spans="1:11" s="153" customFormat="1">
      <c r="A13" s="144" t="s">
        <v>342</v>
      </c>
      <c r="B13" s="96"/>
      <c r="C13" s="96">
        <v>43075</v>
      </c>
      <c r="D13" s="97">
        <v>248</v>
      </c>
      <c r="E13" s="97">
        <v>1</v>
      </c>
      <c r="F13" s="97">
        <v>1</v>
      </c>
      <c r="G13" s="97">
        <f t="shared" si="0"/>
        <v>248</v>
      </c>
      <c r="H13" s="96" t="s">
        <v>343</v>
      </c>
      <c r="I13" s="196"/>
      <c r="J13" s="236">
        <f>G13</f>
        <v>248</v>
      </c>
      <c r="K13" s="196"/>
    </row>
    <row r="14" spans="1:11" s="151" customFormat="1">
      <c r="A14" s="270" t="s">
        <v>230</v>
      </c>
      <c r="B14" s="103"/>
      <c r="C14" s="96" t="s">
        <v>344</v>
      </c>
      <c r="D14" s="102">
        <v>320</v>
      </c>
      <c r="E14" s="102">
        <v>1</v>
      </c>
      <c r="F14" s="102">
        <v>19</v>
      </c>
      <c r="G14" s="102">
        <f t="shared" si="0"/>
        <v>6080</v>
      </c>
      <c r="H14" s="103" t="s">
        <v>345</v>
      </c>
      <c r="I14" s="193">
        <v>4</v>
      </c>
      <c r="J14" s="193">
        <f>I14*D14</f>
        <v>1280</v>
      </c>
      <c r="K14" s="193"/>
    </row>
    <row r="15" spans="1:11" s="151" customFormat="1" ht="42.75">
      <c r="A15" s="270"/>
      <c r="B15" s="103"/>
      <c r="C15" s="96" t="s">
        <v>346</v>
      </c>
      <c r="D15" s="102">
        <v>320</v>
      </c>
      <c r="E15" s="102">
        <v>1</v>
      </c>
      <c r="F15" s="102">
        <v>40</v>
      </c>
      <c r="G15" s="102">
        <f t="shared" si="0"/>
        <v>12800</v>
      </c>
      <c r="H15" s="103" t="s">
        <v>347</v>
      </c>
      <c r="I15" s="193">
        <v>25</v>
      </c>
      <c r="J15" s="193">
        <f>I15*D15</f>
        <v>8000</v>
      </c>
      <c r="K15" s="193"/>
    </row>
    <row r="16" spans="1:11" s="151" customFormat="1" ht="28.5">
      <c r="A16" s="144" t="s">
        <v>348</v>
      </c>
      <c r="B16" s="103"/>
      <c r="C16" s="107" t="s">
        <v>349</v>
      </c>
      <c r="D16" s="102">
        <v>5000</v>
      </c>
      <c r="E16" s="102">
        <v>1</v>
      </c>
      <c r="F16" s="102">
        <v>1</v>
      </c>
      <c r="G16" s="102">
        <f t="shared" si="0"/>
        <v>5000</v>
      </c>
      <c r="H16" s="111"/>
      <c r="I16" s="193"/>
      <c r="J16" s="193"/>
      <c r="K16" s="193"/>
    </row>
    <row r="17" spans="1:11" s="151" customFormat="1" ht="28.5">
      <c r="A17" s="112" t="s">
        <v>301</v>
      </c>
      <c r="B17" s="112"/>
      <c r="C17" s="107" t="s">
        <v>350</v>
      </c>
      <c r="D17" s="97">
        <v>0</v>
      </c>
      <c r="E17" s="97">
        <v>1</v>
      </c>
      <c r="F17" s="97">
        <v>1</v>
      </c>
      <c r="G17" s="97">
        <f t="shared" si="0"/>
        <v>0</v>
      </c>
      <c r="H17" s="103"/>
      <c r="I17" s="193"/>
      <c r="J17" s="193"/>
      <c r="K17" s="193"/>
    </row>
    <row r="18" spans="1:11" s="151" customFormat="1" ht="71.25">
      <c r="A18" s="108" t="s">
        <v>243</v>
      </c>
      <c r="B18" s="103" t="s">
        <v>244</v>
      </c>
      <c r="C18" s="103" t="s">
        <v>351</v>
      </c>
      <c r="D18" s="102">
        <v>0</v>
      </c>
      <c r="E18" s="102">
        <v>1</v>
      </c>
      <c r="F18" s="102">
        <v>1</v>
      </c>
      <c r="G18" s="102">
        <f t="shared" si="0"/>
        <v>0</v>
      </c>
      <c r="H18" s="103"/>
      <c r="I18" s="193"/>
      <c r="J18" s="193"/>
      <c r="K18" s="193"/>
    </row>
    <row r="19" spans="1:11" s="151" customFormat="1">
      <c r="A19" s="89" t="s">
        <v>352</v>
      </c>
      <c r="B19" s="90"/>
      <c r="C19" s="91"/>
      <c r="D19" s="92"/>
      <c r="E19" s="92"/>
      <c r="F19" s="92"/>
      <c r="G19" s="92"/>
      <c r="H19" s="109"/>
      <c r="I19" s="193"/>
      <c r="J19" s="193"/>
      <c r="K19" s="193"/>
    </row>
    <row r="20" spans="1:11" s="151" customFormat="1">
      <c r="A20" s="285" t="s">
        <v>247</v>
      </c>
      <c r="B20" s="110"/>
      <c r="C20" s="96" t="s">
        <v>353</v>
      </c>
      <c r="D20" s="97">
        <v>2800</v>
      </c>
      <c r="E20" s="97">
        <v>1</v>
      </c>
      <c r="F20" s="97">
        <v>4</v>
      </c>
      <c r="G20" s="97">
        <f>D20*E20*F20</f>
        <v>11200</v>
      </c>
      <c r="H20" s="154" t="s">
        <v>251</v>
      </c>
      <c r="I20" s="193"/>
      <c r="J20" s="239">
        <f>G20+G21-22500</f>
        <v>-100</v>
      </c>
      <c r="K20" s="193"/>
    </row>
    <row r="21" spans="1:11" s="151" customFormat="1">
      <c r="A21" s="286"/>
      <c r="B21" s="110"/>
      <c r="C21" s="96" t="s">
        <v>354</v>
      </c>
      <c r="D21" s="97">
        <v>2800</v>
      </c>
      <c r="E21" s="97">
        <v>1</v>
      </c>
      <c r="F21" s="97">
        <v>4</v>
      </c>
      <c r="G21" s="97">
        <f>D21*E21*F21</f>
        <v>11200</v>
      </c>
      <c r="H21" s="154" t="s">
        <v>251</v>
      </c>
      <c r="I21" s="193"/>
      <c r="J21" s="193"/>
      <c r="K21" s="193"/>
    </row>
    <row r="22" spans="1:11" s="151" customFormat="1">
      <c r="A22" s="287"/>
      <c r="B22" s="110"/>
      <c r="C22" s="96" t="s">
        <v>252</v>
      </c>
      <c r="D22" s="97">
        <v>625</v>
      </c>
      <c r="E22" s="97">
        <v>1</v>
      </c>
      <c r="F22" s="97">
        <v>1</v>
      </c>
      <c r="G22" s="97">
        <f>D22*E22*F22</f>
        <v>625</v>
      </c>
      <c r="H22" s="99"/>
      <c r="I22" s="193"/>
      <c r="J22" s="239">
        <f>G22</f>
        <v>625</v>
      </c>
      <c r="K22" s="193"/>
    </row>
    <row r="23" spans="1:11" s="151" customFormat="1">
      <c r="A23" s="90" t="s">
        <v>253</v>
      </c>
      <c r="B23" s="90"/>
      <c r="C23" s="91"/>
      <c r="D23" s="92"/>
      <c r="E23" s="92"/>
      <c r="F23" s="92"/>
      <c r="G23" s="92"/>
      <c r="H23" s="109"/>
      <c r="I23" s="193"/>
      <c r="J23" s="193"/>
      <c r="K23" s="193"/>
    </row>
    <row r="24" spans="1:11" s="151" customFormat="1">
      <c r="A24" s="112" t="s">
        <v>260</v>
      </c>
      <c r="B24" s="112"/>
      <c r="C24" s="96" t="s">
        <v>355</v>
      </c>
      <c r="D24" s="97">
        <v>1200</v>
      </c>
      <c r="E24" s="97">
        <v>1</v>
      </c>
      <c r="F24" s="97">
        <v>1</v>
      </c>
      <c r="G24" s="97">
        <f t="shared" ref="G24:G31" si="1">D24*E24*F24</f>
        <v>1200</v>
      </c>
      <c r="H24" s="144"/>
      <c r="I24" s="193"/>
      <c r="J24" s="193"/>
      <c r="K24" s="193"/>
    </row>
    <row r="25" spans="1:11" s="151" customFormat="1">
      <c r="A25" s="112" t="s">
        <v>260</v>
      </c>
      <c r="B25" s="144"/>
      <c r="C25" s="96" t="s">
        <v>356</v>
      </c>
      <c r="D25" s="97">
        <v>1200</v>
      </c>
      <c r="E25" s="97">
        <v>1</v>
      </c>
      <c r="F25" s="97">
        <v>1</v>
      </c>
      <c r="G25" s="97">
        <f t="shared" si="1"/>
        <v>1200</v>
      </c>
      <c r="H25" s="144"/>
      <c r="I25" s="193"/>
      <c r="J25" s="193"/>
      <c r="K25" s="193"/>
    </row>
    <row r="26" spans="1:11" s="151" customFormat="1">
      <c r="A26" s="112" t="s">
        <v>357</v>
      </c>
      <c r="B26" s="112"/>
      <c r="C26" s="96" t="s">
        <v>358</v>
      </c>
      <c r="D26" s="97">
        <v>1500</v>
      </c>
      <c r="E26" s="97">
        <v>1</v>
      </c>
      <c r="F26" s="97">
        <v>1</v>
      </c>
      <c r="G26" s="97">
        <f t="shared" si="1"/>
        <v>1500</v>
      </c>
      <c r="H26" s="144"/>
      <c r="I26" s="193"/>
      <c r="J26" s="193"/>
      <c r="K26" s="193"/>
    </row>
    <row r="27" spans="1:11" s="151" customFormat="1">
      <c r="A27" s="112" t="s">
        <v>260</v>
      </c>
      <c r="B27" s="112"/>
      <c r="C27" s="96" t="s">
        <v>359</v>
      </c>
      <c r="D27" s="97">
        <v>1200</v>
      </c>
      <c r="E27" s="97">
        <v>1</v>
      </c>
      <c r="F27" s="97">
        <v>1</v>
      </c>
      <c r="G27" s="97">
        <f t="shared" si="1"/>
        <v>1200</v>
      </c>
      <c r="H27" s="144"/>
      <c r="I27" s="193"/>
      <c r="J27" s="193"/>
      <c r="K27" s="193"/>
    </row>
    <row r="28" spans="1:11" s="151" customFormat="1">
      <c r="A28" s="112" t="s">
        <v>360</v>
      </c>
      <c r="B28" s="112"/>
      <c r="C28" s="96" t="s">
        <v>361</v>
      </c>
      <c r="D28" s="97">
        <v>1200</v>
      </c>
      <c r="E28" s="97">
        <v>1</v>
      </c>
      <c r="F28" s="97">
        <v>1</v>
      </c>
      <c r="G28" s="97">
        <f t="shared" si="1"/>
        <v>1200</v>
      </c>
      <c r="H28" s="144"/>
      <c r="I28" s="193"/>
      <c r="J28" s="193"/>
      <c r="K28" s="193"/>
    </row>
    <row r="29" spans="1:11" s="151" customFormat="1">
      <c r="A29" s="112" t="s">
        <v>362</v>
      </c>
      <c r="B29" s="112"/>
      <c r="C29" s="96" t="s">
        <v>363</v>
      </c>
      <c r="D29" s="97">
        <v>700</v>
      </c>
      <c r="E29" s="97">
        <v>1</v>
      </c>
      <c r="F29" s="97">
        <v>1</v>
      </c>
      <c r="G29" s="97">
        <f t="shared" si="1"/>
        <v>700</v>
      </c>
      <c r="H29" s="108"/>
      <c r="I29" s="193"/>
      <c r="J29" s="193"/>
      <c r="K29" s="193"/>
    </row>
    <row r="30" spans="1:11" s="151" customFormat="1">
      <c r="A30" s="112" t="s">
        <v>258</v>
      </c>
      <c r="B30" s="144"/>
      <c r="C30" s="96" t="s">
        <v>364</v>
      </c>
      <c r="D30" s="97">
        <v>400</v>
      </c>
      <c r="E30" s="97">
        <v>1</v>
      </c>
      <c r="F30" s="97">
        <v>1</v>
      </c>
      <c r="G30" s="97">
        <f t="shared" si="1"/>
        <v>400</v>
      </c>
      <c r="H30" s="108"/>
      <c r="I30" s="193"/>
      <c r="J30" s="240">
        <v>1600</v>
      </c>
      <c r="K30" s="193" t="s">
        <v>466</v>
      </c>
    </row>
    <row r="31" spans="1:11" s="151" customFormat="1">
      <c r="A31" s="112" t="s">
        <v>365</v>
      </c>
      <c r="B31" s="144"/>
      <c r="C31" s="96" t="s">
        <v>366</v>
      </c>
      <c r="D31" s="97">
        <v>284</v>
      </c>
      <c r="E31" s="97">
        <v>1</v>
      </c>
      <c r="F31" s="97">
        <v>1</v>
      </c>
      <c r="G31" s="97">
        <f t="shared" si="1"/>
        <v>284</v>
      </c>
      <c r="H31" s="108"/>
      <c r="I31" s="193"/>
      <c r="J31" s="239">
        <f>G31</f>
        <v>284</v>
      </c>
      <c r="K31" s="193"/>
    </row>
    <row r="32" spans="1:11" s="151" customFormat="1">
      <c r="A32" s="90" t="s">
        <v>264</v>
      </c>
      <c r="B32" s="90"/>
      <c r="C32" s="91"/>
      <c r="D32" s="92"/>
      <c r="E32" s="92"/>
      <c r="F32" s="92"/>
      <c r="G32" s="92"/>
      <c r="H32" s="109"/>
      <c r="I32" s="193"/>
      <c r="J32" s="193"/>
      <c r="K32" s="193"/>
    </row>
    <row r="33" spans="1:11" s="151" customFormat="1">
      <c r="A33" s="276" t="s">
        <v>326</v>
      </c>
      <c r="B33" s="276"/>
      <c r="C33" s="113" t="s">
        <v>327</v>
      </c>
      <c r="D33" s="157">
        <v>380</v>
      </c>
      <c r="E33" s="97">
        <v>1</v>
      </c>
      <c r="F33" s="97">
        <v>1</v>
      </c>
      <c r="G33" s="97">
        <f>D33*E33*F33</f>
        <v>380</v>
      </c>
      <c r="H33" s="110" t="s">
        <v>328</v>
      </c>
      <c r="I33" s="193"/>
      <c r="J33" s="239">
        <f>G33-1000</f>
        <v>-620</v>
      </c>
      <c r="K33" s="193"/>
    </row>
    <row r="34" spans="1:11" s="142" customFormat="1">
      <c r="A34" s="141" t="s">
        <v>76</v>
      </c>
      <c r="B34" s="141"/>
      <c r="C34" s="113"/>
      <c r="D34" s="97">
        <v>62500</v>
      </c>
      <c r="E34" s="97">
        <v>1</v>
      </c>
      <c r="F34" s="97">
        <v>1</v>
      </c>
      <c r="G34" s="97">
        <f>D34*E34*F34</f>
        <v>62500</v>
      </c>
      <c r="H34" s="112"/>
      <c r="I34" s="192"/>
      <c r="J34" s="197">
        <f>G34</f>
        <v>62500</v>
      </c>
      <c r="K34" s="192"/>
    </row>
    <row r="35" spans="1:11" s="151" customFormat="1">
      <c r="A35" s="90" t="s">
        <v>265</v>
      </c>
      <c r="B35" s="90"/>
      <c r="C35" s="91"/>
      <c r="D35" s="92"/>
      <c r="E35" s="92"/>
      <c r="F35" s="92"/>
      <c r="G35" s="92"/>
      <c r="H35" s="109"/>
      <c r="I35" s="193"/>
      <c r="J35" s="193"/>
      <c r="K35" s="193"/>
    </row>
    <row r="36" spans="1:11" s="153" customFormat="1">
      <c r="A36" s="144" t="s">
        <v>266</v>
      </c>
      <c r="B36" s="117"/>
      <c r="C36" s="96" t="s">
        <v>267</v>
      </c>
      <c r="D36" s="157">
        <v>300</v>
      </c>
      <c r="E36" s="98">
        <v>1</v>
      </c>
      <c r="F36" s="97">
        <v>20</v>
      </c>
      <c r="G36" s="98">
        <f>D36*E36*F36</f>
        <v>6000</v>
      </c>
      <c r="H36" s="99"/>
      <c r="I36" s="196">
        <v>100</v>
      </c>
      <c r="J36" s="196">
        <f>I36*F36</f>
        <v>2000</v>
      </c>
      <c r="K36" s="196"/>
    </row>
    <row r="37" spans="1:11" s="151" customFormat="1" ht="28.5">
      <c r="A37" s="108" t="s">
        <v>268</v>
      </c>
      <c r="B37" s="108"/>
      <c r="C37" s="103" t="s">
        <v>269</v>
      </c>
      <c r="D37" s="172">
        <v>200</v>
      </c>
      <c r="E37" s="102">
        <v>1</v>
      </c>
      <c r="F37" s="102">
        <v>80</v>
      </c>
      <c r="G37" s="102">
        <f>D37*E37*F37</f>
        <v>16000</v>
      </c>
      <c r="H37" s="103"/>
      <c r="I37" s="193">
        <v>20</v>
      </c>
      <c r="J37" s="193">
        <f>I37*D37</f>
        <v>4000</v>
      </c>
      <c r="K37" s="193"/>
    </row>
    <row r="38" spans="1:11" s="151" customFormat="1">
      <c r="A38" s="110" t="s">
        <v>271</v>
      </c>
      <c r="B38" s="110"/>
      <c r="C38" s="103" t="s">
        <v>367</v>
      </c>
      <c r="D38" s="173">
        <v>14596.79</v>
      </c>
      <c r="E38" s="102">
        <v>1</v>
      </c>
      <c r="F38" s="102">
        <v>1</v>
      </c>
      <c r="G38" s="102">
        <f>+D38*E38*F38</f>
        <v>14596.79</v>
      </c>
      <c r="H38" s="103"/>
      <c r="I38" s="193"/>
      <c r="J38" s="239">
        <f>G38-31220</f>
        <v>-16623.21</v>
      </c>
      <c r="K38" s="193"/>
    </row>
    <row r="39" spans="1:11" s="151" customFormat="1">
      <c r="A39" s="90" t="s">
        <v>274</v>
      </c>
      <c r="B39" s="90"/>
      <c r="C39" s="91"/>
      <c r="D39" s="92"/>
      <c r="E39" s="92"/>
      <c r="F39" s="92"/>
      <c r="G39" s="92"/>
      <c r="H39" s="109"/>
      <c r="I39" s="193"/>
      <c r="J39" s="193"/>
      <c r="K39" s="193"/>
    </row>
    <row r="40" spans="1:11" s="151" customFormat="1" ht="28.5">
      <c r="A40" s="110" t="s">
        <v>275</v>
      </c>
      <c r="B40" s="110"/>
      <c r="C40" s="158" t="s">
        <v>276</v>
      </c>
      <c r="D40" s="174">
        <v>5000</v>
      </c>
      <c r="E40" s="102">
        <v>1</v>
      </c>
      <c r="F40" s="102">
        <v>1</v>
      </c>
      <c r="G40" s="102">
        <f>D40*E40*F40</f>
        <v>5000</v>
      </c>
      <c r="H40" s="103"/>
      <c r="I40" s="193"/>
      <c r="J40" s="193"/>
      <c r="K40" s="193"/>
    </row>
    <row r="41" spans="1:11" s="151" customFormat="1">
      <c r="A41" s="89" t="s">
        <v>277</v>
      </c>
      <c r="B41" s="90"/>
      <c r="C41" s="91"/>
      <c r="D41" s="92"/>
      <c r="E41" s="92"/>
      <c r="F41" s="92"/>
      <c r="G41" s="92"/>
      <c r="H41" s="109"/>
      <c r="I41" s="193"/>
      <c r="J41" s="193"/>
      <c r="K41" s="193"/>
    </row>
    <row r="42" spans="1:11" s="153" customFormat="1">
      <c r="A42" s="159" t="s">
        <v>278</v>
      </c>
      <c r="B42" s="117"/>
      <c r="C42" s="118"/>
      <c r="D42" s="160">
        <v>60</v>
      </c>
      <c r="E42" s="157">
        <v>1</v>
      </c>
      <c r="F42" s="97">
        <v>45</v>
      </c>
      <c r="G42" s="97">
        <f t="shared" ref="G42:G43" si="2">D42*E42*F42</f>
        <v>2700</v>
      </c>
      <c r="H42" s="96"/>
      <c r="I42" s="196"/>
      <c r="J42" s="236">
        <f>G42</f>
        <v>2700</v>
      </c>
      <c r="K42" s="196"/>
    </row>
    <row r="43" spans="1:11" s="153" customFormat="1">
      <c r="A43" s="159" t="s">
        <v>279</v>
      </c>
      <c r="B43" s="117"/>
      <c r="C43" s="118"/>
      <c r="D43" s="160">
        <v>1600</v>
      </c>
      <c r="E43" s="157">
        <v>1</v>
      </c>
      <c r="F43" s="97">
        <v>1</v>
      </c>
      <c r="G43" s="97">
        <f t="shared" si="2"/>
        <v>1600</v>
      </c>
      <c r="H43" s="96"/>
      <c r="I43" s="196"/>
      <c r="J43" s="236">
        <f>G43</f>
        <v>1600</v>
      </c>
      <c r="K43" s="196"/>
    </row>
    <row r="44" spans="1:11" s="153" customFormat="1" ht="28.5">
      <c r="A44" s="159" t="s">
        <v>280</v>
      </c>
      <c r="B44" s="117"/>
      <c r="C44" s="118"/>
      <c r="D44" s="175">
        <v>0</v>
      </c>
      <c r="E44" s="98">
        <v>1</v>
      </c>
      <c r="F44" s="98">
        <v>1</v>
      </c>
      <c r="G44" s="98">
        <f>D44*E44*F44</f>
        <v>0</v>
      </c>
      <c r="H44" s="96" t="s">
        <v>334</v>
      </c>
      <c r="I44" s="196"/>
      <c r="J44" s="196"/>
      <c r="K44" s="196"/>
    </row>
    <row r="45" spans="1:11" s="153" customFormat="1">
      <c r="A45" s="159" t="s">
        <v>281</v>
      </c>
      <c r="B45" s="117"/>
      <c r="C45" s="118"/>
      <c r="D45" s="175">
        <v>7212.57</v>
      </c>
      <c r="E45" s="98">
        <v>1</v>
      </c>
      <c r="F45" s="98">
        <v>1</v>
      </c>
      <c r="G45" s="98">
        <f>D45*E45*F45</f>
        <v>7212.57</v>
      </c>
      <c r="H45" s="96" t="s">
        <v>335</v>
      </c>
      <c r="I45" s="196"/>
      <c r="J45" s="236">
        <f>G45-5000</f>
        <v>2212.5699999999997</v>
      </c>
      <c r="K45" s="196"/>
    </row>
    <row r="46" spans="1:11" s="153" customFormat="1">
      <c r="A46" s="112" t="s">
        <v>283</v>
      </c>
      <c r="B46" s="112"/>
      <c r="C46" s="96"/>
      <c r="D46" s="173">
        <v>6524</v>
      </c>
      <c r="E46" s="98">
        <v>1</v>
      </c>
      <c r="F46" s="98">
        <v>1</v>
      </c>
      <c r="G46" s="98">
        <f>D46*E46*F46</f>
        <v>6524</v>
      </c>
      <c r="H46" s="96" t="s">
        <v>284</v>
      </c>
      <c r="I46" s="198"/>
      <c r="J46" s="236">
        <f>G46</f>
        <v>6524</v>
      </c>
      <c r="K46" s="196"/>
    </row>
    <row r="47" spans="1:11" s="121" customFormat="1">
      <c r="A47" s="144" t="s">
        <v>99</v>
      </c>
      <c r="B47" s="144"/>
      <c r="C47" s="96"/>
      <c r="D47" s="97">
        <v>6000</v>
      </c>
      <c r="E47" s="97">
        <v>1</v>
      </c>
      <c r="F47" s="97">
        <v>2</v>
      </c>
      <c r="G47" s="161">
        <f>D47*E47*F47</f>
        <v>12000</v>
      </c>
      <c r="H47" s="162"/>
      <c r="I47" s="195"/>
      <c r="J47" s="218"/>
      <c r="K47" s="194"/>
    </row>
    <row r="48" spans="1:11" s="139" customFormat="1">
      <c r="A48" s="251" t="s">
        <v>285</v>
      </c>
      <c r="B48" s="252"/>
      <c r="C48" s="252"/>
      <c r="D48" s="252"/>
      <c r="E48" s="252"/>
      <c r="F48" s="252"/>
      <c r="G48" s="69">
        <f>SUM(G5:G47)</f>
        <v>222950.36000000002</v>
      </c>
      <c r="H48" s="163"/>
      <c r="I48" s="192"/>
      <c r="J48" s="192">
        <f>SUM(J9:J47)</f>
        <v>64930.36</v>
      </c>
      <c r="K48" s="192"/>
    </row>
    <row r="49" spans="1:11" s="139" customFormat="1">
      <c r="A49" s="278" t="s">
        <v>286</v>
      </c>
      <c r="B49" s="279"/>
      <c r="C49" s="279"/>
      <c r="D49" s="279"/>
      <c r="E49" s="279"/>
      <c r="F49" s="279"/>
      <c r="G49" s="70">
        <f>G48*0.1</f>
        <v>22295.036000000004</v>
      </c>
      <c r="H49" s="163"/>
      <c r="I49" s="192"/>
      <c r="J49" s="192"/>
      <c r="K49" s="192"/>
    </row>
    <row r="50" spans="1:11" s="139" customFormat="1" ht="15">
      <c r="A50" s="280" t="s">
        <v>287</v>
      </c>
      <c r="B50" s="281"/>
      <c r="C50" s="281"/>
      <c r="D50" s="281"/>
      <c r="E50" s="281"/>
      <c r="F50" s="281"/>
      <c r="G50" s="71">
        <f>SUM(G48:G49)</f>
        <v>245245.39600000001</v>
      </c>
      <c r="H50" s="164"/>
      <c r="I50" s="192"/>
      <c r="J50" s="192"/>
      <c r="K50" s="192"/>
    </row>
  </sheetData>
  <mergeCells count="11">
    <mergeCell ref="A20:A22"/>
    <mergeCell ref="A33:B33"/>
    <mergeCell ref="A48:F48"/>
    <mergeCell ref="A49:F49"/>
    <mergeCell ref="A50:F50"/>
    <mergeCell ref="A14:A15"/>
    <mergeCell ref="A1:C1"/>
    <mergeCell ref="B2:E2"/>
    <mergeCell ref="A7:B7"/>
    <mergeCell ref="A9:A11"/>
    <mergeCell ref="B9:B11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总览</vt:lpstr>
      <vt:lpstr>杭州</vt:lpstr>
      <vt:lpstr>武汉</vt:lpstr>
      <vt:lpstr>广州-</vt:lpstr>
      <vt:lpstr>上海-</vt:lpstr>
      <vt:lpstr>南京-</vt:lpstr>
      <vt:lpstr>大连</vt:lpstr>
      <vt:lpstr>北京</vt:lpstr>
      <vt:lpstr>成都</vt:lpstr>
      <vt:lpstr>烟台</vt:lpstr>
      <vt:lpstr>郑州-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dcterms:created xsi:type="dcterms:W3CDTF">2017-11-29T11:45:00Z</dcterms:created>
  <dcterms:modified xsi:type="dcterms:W3CDTF">2018-03-06T06:27:32Z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