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 autoCompressPictures="0"/>
  <mc:AlternateContent xmlns:mc="http://schemas.openxmlformats.org/markup-compatibility/2006">
    <mc:Choice Requires="x15">
      <x15ac:absPath xmlns:x15ac="http://schemas.microsoft.com/office/spreadsheetml/2010/11/ac" url="E:\2024年工作\2024环球\"/>
    </mc:Choice>
  </mc:AlternateContent>
  <xr:revisionPtr revIDLastSave="0" documentId="13_ncr:1_{F73EB02E-90D9-4E9E-85F4-581430F1826B}" xr6:coauthVersionLast="47" xr6:coauthVersionMax="47" xr10:uidLastSave="{00000000-0000-0000-0000-000000000000}"/>
  <bookViews>
    <workbookView xWindow="-110" yWindow="-110" windowWidth="19420" windowHeight="10560" firstSheet="2" activeTab="2" xr2:uid="{00000000-000D-0000-FFFF-FFFF00000000}"/>
  </bookViews>
  <sheets>
    <sheet name="Summary" sheetId="4" state="hidden" r:id="rId1"/>
    <sheet name="报价" sheetId="13" state="hidden" r:id="rId2"/>
    <sheet name="结算" sheetId="14" r:id="rId3"/>
    <sheet name="结算明细" sheetId="15" r:id="rId4"/>
  </sheets>
  <definedNames>
    <definedName name="_xlnm._FilterDatabase" localSheetId="3" hidden="1">结算明细!$A$1:$W$250</definedName>
    <definedName name="_xlnm.Print_Area" localSheetId="0">Summary!$A$1:$B$26</definedName>
  </definedNames>
  <calcPr calcId="181029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2" i="14" l="1"/>
  <c r="G30" i="14"/>
  <c r="T283" i="15"/>
  <c r="K283" i="15"/>
  <c r="R250" i="15"/>
  <c r="R249" i="15"/>
  <c r="R248" i="15"/>
  <c r="R247" i="15"/>
  <c r="R246" i="15"/>
  <c r="R245" i="15"/>
  <c r="R244" i="15"/>
  <c r="R243" i="15"/>
  <c r="R242" i="15"/>
  <c r="R241" i="15"/>
  <c r="R240" i="15"/>
  <c r="R239" i="15"/>
  <c r="R238" i="15"/>
  <c r="R237" i="15"/>
  <c r="R236" i="15"/>
  <c r="R235" i="15"/>
  <c r="R234" i="15"/>
  <c r="R233" i="15"/>
  <c r="R232" i="15"/>
  <c r="R231" i="15"/>
  <c r="R230" i="15"/>
  <c r="R226" i="15"/>
  <c r="R225" i="15"/>
  <c r="R224" i="15"/>
  <c r="R223" i="15"/>
  <c r="R222" i="15"/>
  <c r="R221" i="15"/>
  <c r="R220" i="15"/>
  <c r="R219" i="15"/>
  <c r="R218" i="15"/>
  <c r="R217" i="15"/>
  <c r="R216" i="15"/>
  <c r="R215" i="15"/>
  <c r="R213" i="15"/>
  <c r="R212" i="15"/>
  <c r="R214" i="15" s="1"/>
  <c r="R211" i="15"/>
  <c r="R210" i="15"/>
  <c r="R209" i="15"/>
  <c r="R208" i="15"/>
  <c r="R202" i="15"/>
  <c r="R201" i="15"/>
  <c r="R200" i="15"/>
  <c r="R199" i="15"/>
  <c r="R198" i="15"/>
  <c r="R197" i="15"/>
  <c r="R196" i="15"/>
  <c r="R195" i="15"/>
  <c r="R194" i="15"/>
  <c r="R193" i="15"/>
  <c r="R192" i="15"/>
  <c r="R191" i="15"/>
  <c r="R190" i="15"/>
  <c r="R189" i="15"/>
  <c r="R188" i="15"/>
  <c r="R187" i="15"/>
  <c r="R186" i="15"/>
  <c r="R185" i="15"/>
  <c r="R184" i="15"/>
  <c r="R183" i="15"/>
  <c r="R182" i="15"/>
  <c r="R181" i="15"/>
  <c r="R180" i="15"/>
  <c r="R179" i="15"/>
  <c r="R172" i="15"/>
  <c r="R171" i="15"/>
  <c r="R170" i="15"/>
  <c r="R169" i="15"/>
  <c r="R168" i="15"/>
  <c r="R167" i="15"/>
  <c r="R166" i="15"/>
  <c r="R165" i="15"/>
  <c r="R164" i="15"/>
  <c r="R163" i="15"/>
  <c r="R162" i="15"/>
  <c r="R161" i="15"/>
  <c r="R160" i="15"/>
  <c r="R159" i="15"/>
  <c r="R158" i="15"/>
  <c r="R157" i="15"/>
  <c r="R156" i="15"/>
  <c r="R155" i="15"/>
  <c r="R151" i="15"/>
  <c r="R150" i="15"/>
  <c r="R149" i="15"/>
  <c r="R145" i="15"/>
  <c r="R144" i="15"/>
  <c r="R143" i="15"/>
  <c r="R142" i="15"/>
  <c r="R141" i="15"/>
  <c r="R140" i="15"/>
  <c r="R139" i="15"/>
  <c r="R138" i="15"/>
  <c r="R137" i="15"/>
  <c r="R136" i="15"/>
  <c r="R135" i="15"/>
  <c r="R134" i="15"/>
  <c r="R133" i="15"/>
  <c r="R132" i="15"/>
  <c r="R131" i="15"/>
  <c r="R130" i="15"/>
  <c r="R129" i="15"/>
  <c r="R128" i="15"/>
  <c r="R124" i="15"/>
  <c r="R123" i="15"/>
  <c r="R122" i="15"/>
  <c r="R121" i="15"/>
  <c r="R120" i="15"/>
  <c r="R119" i="15"/>
  <c r="R118" i="15"/>
  <c r="R117" i="15"/>
  <c r="R116" i="15"/>
  <c r="R115" i="15"/>
  <c r="R114" i="15"/>
  <c r="R113" i="15"/>
  <c r="R112" i="15"/>
  <c r="R111" i="15"/>
  <c r="R110" i="15"/>
  <c r="R109" i="15"/>
  <c r="R108" i="15"/>
  <c r="R107" i="15"/>
  <c r="R106" i="15"/>
  <c r="R105" i="15"/>
  <c r="R104" i="15"/>
  <c r="R103" i="15"/>
  <c r="R102" i="15"/>
  <c r="R101" i="15"/>
  <c r="R97" i="15"/>
  <c r="R96" i="15"/>
  <c r="R95" i="15"/>
  <c r="R94" i="15"/>
  <c r="R93" i="15"/>
  <c r="R92" i="15"/>
  <c r="R88" i="15"/>
  <c r="R87" i="15"/>
  <c r="R86" i="15"/>
  <c r="R85" i="15"/>
  <c r="R84" i="15"/>
  <c r="R83" i="15"/>
  <c r="R82" i="15"/>
  <c r="R81" i="15"/>
  <c r="R80" i="15"/>
  <c r="R79" i="15"/>
  <c r="R78" i="15"/>
  <c r="R77" i="15"/>
  <c r="R76" i="15"/>
  <c r="R75" i="15"/>
  <c r="R74" i="15"/>
  <c r="R73" i="15"/>
  <c r="R72" i="15"/>
  <c r="R71" i="15"/>
  <c r="R70" i="15"/>
  <c r="R69" i="15"/>
  <c r="R68" i="15"/>
  <c r="R67" i="15"/>
  <c r="R66" i="15"/>
  <c r="R65" i="15"/>
  <c r="R64" i="15"/>
  <c r="R63" i="15"/>
  <c r="R62" i="15"/>
  <c r="R61" i="15"/>
  <c r="R60" i="15"/>
  <c r="R59" i="15"/>
  <c r="R58" i="15"/>
  <c r="R57" i="15"/>
  <c r="R56" i="15"/>
  <c r="R55" i="15"/>
  <c r="R54" i="15"/>
  <c r="R53" i="15"/>
  <c r="R52" i="15"/>
  <c r="R51" i="15"/>
  <c r="R50" i="15"/>
  <c r="R49" i="15"/>
  <c r="R48" i="15"/>
  <c r="R47" i="15"/>
  <c r="R46" i="15"/>
  <c r="R44" i="15"/>
  <c r="R43" i="15"/>
  <c r="R42" i="15"/>
  <c r="R41" i="15"/>
  <c r="R40" i="15"/>
  <c r="R39" i="15"/>
  <c r="R38" i="15"/>
  <c r="R37" i="15"/>
  <c r="R36" i="15"/>
  <c r="R35" i="15"/>
  <c r="R34" i="15"/>
  <c r="R33" i="15"/>
  <c r="R32" i="15"/>
  <c r="R31" i="15"/>
  <c r="R30" i="15"/>
  <c r="R29" i="15"/>
  <c r="R28" i="15"/>
  <c r="R27" i="15"/>
  <c r="R26" i="15"/>
  <c r="R19" i="15"/>
  <c r="R18" i="15"/>
  <c r="R17" i="15"/>
  <c r="R16" i="15"/>
  <c r="R15" i="15"/>
  <c r="R14" i="15"/>
  <c r="R13" i="15"/>
  <c r="R12" i="15"/>
  <c r="R11" i="15"/>
  <c r="R10" i="15"/>
  <c r="R9" i="15"/>
  <c r="R8" i="15"/>
  <c r="R4" i="15"/>
  <c r="R3" i="15"/>
  <c r="R283" i="15" s="1"/>
  <c r="R2" i="15"/>
  <c r="F20" i="14" a="1"/>
  <c r="F20" i="14" s="1"/>
  <c r="G39" i="14"/>
  <c r="G31" i="14"/>
  <c r="G32" i="14"/>
  <c r="G27" i="14"/>
  <c r="G26" i="14"/>
  <c r="G23" i="14"/>
  <c r="G22" i="14"/>
  <c r="G21" i="14"/>
  <c r="G19" i="14"/>
  <c r="G18" i="14"/>
  <c r="G17" i="14"/>
  <c r="G16" i="14"/>
  <c r="G20" i="14" s="1"/>
  <c r="G8" i="14"/>
  <c r="G7" i="14"/>
  <c r="G6" i="14"/>
  <c r="G9" i="14" s="1"/>
  <c r="F39" i="13"/>
  <c r="G25" i="13"/>
  <c r="G10" i="13"/>
  <c r="G8" i="13"/>
  <c r="G7" i="13"/>
  <c r="G6" i="13"/>
  <c r="G10" i="14" l="1"/>
  <c r="G28" i="14"/>
  <c r="G24" i="14"/>
  <c r="G18" i="13"/>
  <c r="G19" i="13"/>
  <c r="G20" i="13"/>
  <c r="G22" i="13"/>
  <c r="G23" i="13"/>
  <c r="G24" i="13"/>
  <c r="G9" i="13"/>
  <c r="G11" i="13"/>
  <c r="G27" i="13"/>
  <c r="G28" i="13"/>
  <c r="G31" i="13"/>
  <c r="G32" i="13"/>
  <c r="G40" i="13"/>
  <c r="G33" i="14" l="1"/>
  <c r="F21" i="13" a="1"/>
  <c r="F21" i="13" s="1"/>
  <c r="G33" i="13"/>
  <c r="G29" i="13"/>
  <c r="G17" i="13"/>
  <c r="G21" i="13" s="1"/>
  <c r="B17" i="4"/>
  <c r="F38" i="14" l="1"/>
  <c r="G38" i="14" s="1"/>
  <c r="G40" i="14" s="1"/>
  <c r="G41" i="14" s="1"/>
  <c r="G2" i="14" s="1"/>
  <c r="G34" i="13"/>
  <c r="B18" i="4" l="1"/>
  <c r="G39" i="13"/>
  <c r="G41" i="13" s="1"/>
  <c r="G42" i="13" s="1"/>
  <c r="B19" i="4" s="1"/>
  <c r="G2" i="13" l="1"/>
  <c r="B20" i="4"/>
  <c r="B21" i="4" s="1"/>
  <c r="B22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tc={CC062770-0031-4EC7-B274-5A9B8DA3032A}</author>
    <author>tc={14AEF0A1-A120-404D-B3C1-5FDE6F684327}</author>
    <author>tc={62C8D381-CF33-4B22-950C-EA3B96192BA8}</author>
    <author>tc={7BDD957E-0C77-42F9-8F81-3B71B9A4BF52}</author>
    <author>tc={6B3402EC-DBAF-4F2C-9D45-85A872C0D60C}</author>
    <author>tc={CCE7F030-6673-4D63-8C04-1B3B35044FA1}</author>
    <author>tc={55A264DC-631A-4C50-B404-47F72686AD9F}</author>
  </authors>
  <commentList>
    <comment ref="E17" authorId="0" shapeId="0" xr:uid="{CC062770-0031-4EC7-B274-5A9B8DA3032A}">
      <text>
        <r>
          <rPr>
            <sz val="11"/>
            <color theme="1"/>
            <rFont val="宋体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Subject to customers' need (2 adults and 1 kid max)</t>
        </r>
      </text>
    </comment>
    <comment ref="E18" authorId="1" shapeId="0" xr:uid="{14AEF0A1-A120-404D-B3C1-5FDE6F684327}">
      <text>
        <r>
          <rPr>
            <sz val="11"/>
            <color theme="1"/>
            <rFont val="宋体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Subject to customers' need (2 adults and 1 kid max)</t>
        </r>
      </text>
    </comment>
    <comment ref="E19" authorId="2" shapeId="0" xr:uid="{62C8D381-CF33-4B22-950C-EA3B96192BA8}">
      <text>
        <r>
          <rPr>
            <sz val="11"/>
            <color theme="1"/>
            <rFont val="宋体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Subject to customers' need (2 adults and 1 kid max)</t>
        </r>
      </text>
    </comment>
    <comment ref="E20" authorId="3" shapeId="0" xr:uid="{7BDD957E-0C77-42F9-8F81-3B71B9A4BF52}">
      <text>
        <r>
          <rPr>
            <sz val="11"/>
            <color theme="1"/>
            <rFont val="宋体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Subject to customers' need (2 adults and 1 kid max)</t>
        </r>
      </text>
    </comment>
    <comment ref="E21" authorId="4" shapeId="0" xr:uid="{6B3402EC-DBAF-4F2C-9D45-85A872C0D60C}">
      <text>
        <r>
          <rPr>
            <sz val="11"/>
            <color theme="1"/>
            <rFont val="宋体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Subject to customers' need (2 adults and 1 kid max)</t>
        </r>
      </text>
    </comment>
    <comment ref="E27" authorId="5" shapeId="0" xr:uid="{CCE7F030-6673-4D63-8C04-1B3B35044FA1}">
      <text>
        <r>
          <rPr>
            <sz val="11"/>
            <color theme="1"/>
            <rFont val="宋体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Subject to customers' need (2 adults and 1 kid max)</t>
        </r>
      </text>
    </comment>
    <comment ref="E31" authorId="6" shapeId="0" xr:uid="{55A264DC-631A-4C50-B404-47F72686AD9F}">
      <text>
        <r>
          <rPr>
            <sz val="11"/>
            <color theme="1"/>
            <rFont val="宋体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Subject to customers' need (2 adults and 1 kid max)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tc={CC062770-0031-4EC7-B274-5A9B8DA3032A}</author>
    <author>tc={14AEF0A1-A120-404D-B3C1-5FDE6F684327}</author>
    <author>tc={62C8D381-CF33-4B22-950C-EA3B96192BA8}</author>
    <author>tc={7BDD957E-0C77-42F9-8F81-3B71B9A4BF52}</author>
    <author>tc={6B3402EC-DBAF-4F2C-9D45-85A872C0D60C}</author>
    <author>tc={CCE7F030-6673-4D63-8C04-1B3B35044FA1}</author>
    <author>tc={55A264DC-631A-4C50-B404-47F72686AD9F}</author>
  </authors>
  <commentList>
    <comment ref="E16" authorId="0" shapeId="0" xr:uid="{B2356892-8407-41C9-9FD4-513D93639A88}">
      <text>
        <r>
          <rPr>
            <sz val="11"/>
            <color theme="1"/>
            <rFont val="宋体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Subject to customers' need (2 adults and 1 kid max)</t>
        </r>
      </text>
    </comment>
    <comment ref="E17" authorId="1" shapeId="0" xr:uid="{37C8E655-CAA1-42EA-B898-951C5D0BC33A}">
      <text>
        <r>
          <rPr>
            <sz val="11"/>
            <color theme="1"/>
            <rFont val="宋体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Subject to customers' need (2 adults and 1 kid max)</t>
        </r>
      </text>
    </comment>
    <comment ref="E18" authorId="2" shapeId="0" xr:uid="{B0824794-87A0-406E-AACA-D4FCD8714CC2}">
      <text>
        <r>
          <rPr>
            <sz val="11"/>
            <color theme="1"/>
            <rFont val="宋体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Subject to customers' need (2 adults and 1 kid max)</t>
        </r>
      </text>
    </comment>
    <comment ref="E19" authorId="3" shapeId="0" xr:uid="{31294744-879C-4C63-8E85-E96E330A2AB7}">
      <text>
        <r>
          <rPr>
            <sz val="11"/>
            <color theme="1"/>
            <rFont val="宋体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Subject to customers' need (2 adults and 1 kid max)</t>
        </r>
      </text>
    </comment>
    <comment ref="E20" authorId="4" shapeId="0" xr:uid="{1E325DC8-1D0B-4E1B-ABF8-3BA378B98658}">
      <text>
        <r>
          <rPr>
            <sz val="11"/>
            <color theme="1"/>
            <rFont val="宋体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Subject to customers' need (2 adults and 1 kid max)</t>
        </r>
      </text>
    </comment>
    <comment ref="E26" authorId="5" shapeId="0" xr:uid="{F2BDA8CE-B78B-4BE0-A1C2-5C29E4728808}">
      <text>
        <r>
          <rPr>
            <sz val="11"/>
            <color theme="1"/>
            <rFont val="宋体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Subject to customers' need (2 adults and 1 kid max)</t>
        </r>
      </text>
    </comment>
    <comment ref="E30" authorId="6" shapeId="0" xr:uid="{35043964-FE6B-4B1D-86D6-B64BE30CF1D6}">
      <text>
        <r>
          <rPr>
            <sz val="11"/>
            <color theme="1"/>
            <rFont val="宋体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Subject to customers' need (2 adults and 1 kid max)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<sst xmlns="http://schemas.openxmlformats.org/spreadsheetml/2006/main" count="2257" uniqueCount="780">
  <si>
    <t>No.</t>
  </si>
  <si>
    <t>Item</t>
  </si>
  <si>
    <t>Unit</t>
  </si>
  <si>
    <t>Unit price</t>
  </si>
  <si>
    <t>Sum</t>
  </si>
  <si>
    <t>Detailed Work load/ Comments / Deliverables</t>
  </si>
  <si>
    <t>I</t>
  </si>
  <si>
    <t>II</t>
  </si>
  <si>
    <t>I A</t>
  </si>
  <si>
    <t>II A</t>
  </si>
  <si>
    <t>III A</t>
  </si>
  <si>
    <t>III</t>
  </si>
  <si>
    <t>Project</t>
  </si>
  <si>
    <t>Quotation Date</t>
  </si>
  <si>
    <t>Quotation Version</t>
  </si>
  <si>
    <t>Contact</t>
  </si>
  <si>
    <t>Name</t>
  </si>
  <si>
    <t>Surname</t>
  </si>
  <si>
    <t>Position</t>
  </si>
  <si>
    <t>Mobile</t>
  </si>
  <si>
    <t>Fixed line</t>
  </si>
  <si>
    <t>Email</t>
  </si>
  <si>
    <t>Total Net</t>
  </si>
  <si>
    <t>VAT (6%) **</t>
  </si>
  <si>
    <t>* Please state surcharges (i.e. Business Tax) clearly and indicate which modules are affected.</t>
  </si>
  <si>
    <t>** Please note that 3rd party invoices are paid net by BMW since VAT is claimed back by your company.</t>
  </si>
  <si>
    <t>pax</t>
  </si>
  <si>
    <t>Basic information and cost overview</t>
    <phoneticPr fontId="3" type="noConversion"/>
  </si>
  <si>
    <t>Round trip</t>
  </si>
  <si>
    <t>II A3</t>
  </si>
  <si>
    <t>II A2</t>
  </si>
  <si>
    <t>II A1</t>
  </si>
  <si>
    <t>Total</t>
  </si>
  <si>
    <t>Gross Total</t>
    <phoneticPr fontId="11" type="noConversion"/>
  </si>
  <si>
    <t>Quoted Price</t>
  </si>
  <si>
    <t>…</t>
  </si>
  <si>
    <t>II B1</t>
  </si>
  <si>
    <t>II B</t>
  </si>
  <si>
    <t>III A1</t>
  </si>
  <si>
    <t xml:space="preserve">Insurance </t>
  </si>
  <si>
    <t>Flight Service Fee-change</t>
  </si>
  <si>
    <t>Flight Service Fee-cancel</t>
  </si>
  <si>
    <t>Guests Travel &amp;  Documents</t>
  </si>
  <si>
    <t>Guests Flight</t>
  </si>
  <si>
    <t>Guests Travel Documents</t>
  </si>
  <si>
    <t>Sub-Total: Guests Travel Documents</t>
  </si>
  <si>
    <t>Sub-Total: Guest Flight</t>
  </si>
  <si>
    <t>Total: Guests Travel &amp;  Documents</t>
  </si>
  <si>
    <t>Air ticket change fee
机票改签费</t>
  </si>
  <si>
    <t>Air ticket cancel fee
机票退票费</t>
  </si>
  <si>
    <t>Guests Travel &amp; Documents</t>
  </si>
  <si>
    <t>Agency Name</t>
  </si>
  <si>
    <t>Content</t>
  </si>
  <si>
    <t>I A1</t>
  </si>
  <si>
    <t xml:space="preserve">II B </t>
  </si>
  <si>
    <t>Service Fee</t>
  </si>
  <si>
    <t>Sub-Total: Service Fee</t>
  </si>
  <si>
    <t>Total: Service Fee</t>
  </si>
  <si>
    <t>Nights</t>
  </si>
  <si>
    <t>Hotel</t>
  </si>
  <si>
    <t>II C</t>
  </si>
  <si>
    <t>Guest Travel</t>
  </si>
  <si>
    <t>Universal Studios Beijing VIP experience</t>
  </si>
  <si>
    <t>II C1</t>
  </si>
  <si>
    <t>Subtotal: Guest Travel</t>
  </si>
  <si>
    <t>Total: Guest Accommodation</t>
  </si>
  <si>
    <t>Insurance effective from travel start to end date
Insurance minimum covergae for 100W personal and travel accidents</t>
  </si>
  <si>
    <t>Number of Groups</t>
  </si>
  <si>
    <t>Quantity per Group</t>
  </si>
  <si>
    <t>Service Scope: 
1.	Contact and communicate with ~300 groups of clients (max 2 adults and 1 kid per group) based on the clients’ information provided by our side to confirm participation;
2.	Contact and confirm participants’ identities – if clients request to transfer the UBR benefits to other persons, agency should validate the receivers’ identities and provide evidence for the transfer;
3.	Arrange VIP tours at Universal Studios Beijing, round trip transportation from client’s desired location to Beijing, trip insurances, and 2 hotel nights for ~300 groups of clients;
4.	Timely respond to clients’ requests/questions/needs/concerns before, during and after the trip;
5.	Collect and evaluate customer satisfaction.</t>
  </si>
  <si>
    <t>Sub-Total: Guest Accommodation</t>
  </si>
  <si>
    <t>Please add if there is any other expense items needed</t>
  </si>
  <si>
    <t>UBR Program for GKL Customer Compensation</t>
  </si>
  <si>
    <t>Guests Accommodation</t>
  </si>
  <si>
    <t>Universal Studios Beijing VIP experience (NOT Private VIP experience) includes VIP tour guides, VIP entrance to the theme park, priority front-of-the-line access to rides and attractions, reserved areas for selected shows, pre-tour refreshments, mid-tour meal in the exclusive VIP tour lounge, VIP credentials and lanyard, and Universal Express.</t>
  </si>
  <si>
    <t>1. Local round trip transporation from customers' desired location to Beijing
2. Means of transportation (flight/train/etc.) subject to customers' requests
3. Economy class
4. The origin cities breakdown is based on a rough estimation of the current customer data. The actual quantity is subject to customers' requests.
1. 国内城市至北京往返交通（具体地点视客户需求）
2.具体 交通方式根据客户要求（飞机、高铁等）
3. 经济舱
4. 出发城市细分是基于现有数据的粗略估算，实际数量需和客户沟通，确认客户需求后确定</t>
  </si>
  <si>
    <t>Origin cities from EAST region</t>
  </si>
  <si>
    <t>e.g. Beijing, Hebei, Shandong, Tianjin, etc.
北部地区，如北京，河北，山东，天津等</t>
  </si>
  <si>
    <t>e.g. Guangdong Area, Hunan, Fujian, etc.
南部地区，如广东地区，湖南，福建等</t>
  </si>
  <si>
    <t>e.g. Shanxi, Henan, Sichuan, Wuhan, etc.
西部地区，如陕西，河南，四川，武汉等</t>
  </si>
  <si>
    <t>e.g. Jiangsu, Zhejiang, Shanghai, Anhui, etc.
东部地区，如江浙沪皖等</t>
  </si>
  <si>
    <t>Origin cities from WEST region</t>
  </si>
  <si>
    <t>Origin Cities from SOUTH region</t>
  </si>
  <si>
    <t>Origin cities from NORTH region</t>
  </si>
  <si>
    <t>II A1 a</t>
  </si>
  <si>
    <t>II A1 b</t>
  </si>
  <si>
    <t>II A1 c</t>
  </si>
  <si>
    <t>II A1 d</t>
  </si>
  <si>
    <t>Sub-total: Local round trip transportation - Economic Class</t>
  </si>
  <si>
    <t>Local round trip transporation - Economic Class</t>
  </si>
  <si>
    <r>
      <t xml:space="preserve">Hotel location near Universal Studios Beijing: The Universal Studios Grand Hotel/Nuo Resort Hotel Universal Beijing Resort
</t>
    </r>
    <r>
      <rPr>
        <sz val="14"/>
        <color theme="1"/>
        <rFont val="SimSun"/>
        <family val="3"/>
        <charset val="134"/>
      </rPr>
      <t>北京环球影城周边酒店：环球影城大酒店或诺金度假酒店</t>
    </r>
    <r>
      <rPr>
        <sz val="14"/>
        <color theme="1"/>
        <rFont val="MINI Serif"/>
      </rPr>
      <t>-</t>
    </r>
    <r>
      <rPr>
        <sz val="14"/>
        <color theme="1"/>
        <rFont val="SimSun"/>
        <family val="3"/>
        <charset val="134"/>
      </rPr>
      <t xml:space="preserve">北京环球度假区
平日价格：周一到周四，豪华大床房不含早餐，具体价格按照实际日期结算。
</t>
    </r>
  </si>
  <si>
    <t>I A2</t>
  </si>
  <si>
    <r>
      <t xml:space="preserve">Hotel location near Universal Studios Beijing: The Universal Studios Grand Hotel/Nuo Resort Hotel Universal Beijing Resort
</t>
    </r>
    <r>
      <rPr>
        <sz val="14"/>
        <color theme="1"/>
        <rFont val="SimSun"/>
        <family val="3"/>
        <charset val="134"/>
      </rPr>
      <t>北京环球影城周边酒店：环球影城大酒店或诺金度假酒店</t>
    </r>
    <r>
      <rPr>
        <sz val="14"/>
        <color theme="1"/>
        <rFont val="MINI Serif"/>
      </rPr>
      <t>-</t>
    </r>
    <r>
      <rPr>
        <sz val="14"/>
        <color theme="1"/>
        <rFont val="SimSun"/>
        <family val="3"/>
        <charset val="134"/>
      </rPr>
      <t>北京环球度假区
周末价格：周五到周日，豪华大床房不含早餐，具体价格按照实际日期结算。</t>
    </r>
  </si>
  <si>
    <t>I A3</t>
  </si>
  <si>
    <r>
      <t xml:space="preserve">Hotel location near Universal Studios Beijing: The Universal Studios Grand Hotel/Nuo Resort Hotel Universal Beijing Resort
</t>
    </r>
    <r>
      <rPr>
        <sz val="14"/>
        <color theme="1"/>
        <rFont val="SimSun"/>
        <family val="3"/>
        <charset val="134"/>
      </rPr>
      <t>北京环球影城周边酒店：环球影城大酒店或诺金度假酒店</t>
    </r>
    <r>
      <rPr>
        <sz val="14"/>
        <color theme="1"/>
        <rFont val="MINI Serif"/>
      </rPr>
      <t>-</t>
    </r>
    <r>
      <rPr>
        <sz val="14"/>
        <color theme="1"/>
        <rFont val="SimSun"/>
        <family val="3"/>
        <charset val="134"/>
      </rPr>
      <t>北京环球度假区
暑期7月8月及节假日价格，豪华大床房不含早餐</t>
    </r>
    <r>
      <rPr>
        <sz val="14"/>
        <color theme="1"/>
        <rFont val="MINI Serif"/>
      </rPr>
      <t>，具体价格按照实际日期结算。</t>
    </r>
  </si>
  <si>
    <t>UBR Program for GKL Customer Compensation / Number of participant groups: 250 / Number of participants per group: 2 adults and 1 kid max</t>
  </si>
  <si>
    <t>COMFORT INTERNATIONAL M.I.C.E. SERVICE CO.,LTD.</t>
  </si>
  <si>
    <t>V2</t>
    <phoneticPr fontId="29" type="noConversion"/>
  </si>
  <si>
    <t>Lan</t>
  </si>
  <si>
    <t>Zhong</t>
  </si>
  <si>
    <t>Director</t>
  </si>
  <si>
    <t>zhonglan@cct.cn</t>
  </si>
  <si>
    <t>组号</t>
  </si>
  <si>
    <t>序号</t>
  </si>
  <si>
    <t>姓名</t>
  </si>
  <si>
    <t>电话</t>
  </si>
  <si>
    <t>身份证号</t>
  </si>
  <si>
    <t>接听状态</t>
  </si>
  <si>
    <t>状态</t>
  </si>
  <si>
    <t>入住时间</t>
  </si>
  <si>
    <t>退房时间</t>
  </si>
  <si>
    <t>酒店房型</t>
  </si>
  <si>
    <t>酒店价格</t>
  </si>
  <si>
    <t>出发城市</t>
  </si>
  <si>
    <t>出发日期</t>
  </si>
  <si>
    <t>出发航班号/车次</t>
  </si>
  <si>
    <t>返回城市</t>
  </si>
  <si>
    <t>返回日期</t>
  </si>
  <si>
    <t>返回航班号/车次</t>
  </si>
  <si>
    <t>车票价格</t>
  </si>
  <si>
    <t>VIP门票</t>
  </si>
  <si>
    <t>VIP门票价格</t>
  </si>
  <si>
    <t>调查问卷</t>
  </si>
  <si>
    <t>Comments</t>
  </si>
  <si>
    <t>程杏</t>
  </si>
  <si>
    <t>程杏:342427199201286010</t>
  </si>
  <si>
    <t>已接听</t>
  </si>
  <si>
    <t>已完成</t>
  </si>
  <si>
    <t>双床房</t>
  </si>
  <si>
    <t>苏州</t>
  </si>
  <si>
    <t xml:space="preserve"> ZH9158</t>
  </si>
  <si>
    <t xml:space="preserve"> MU2668</t>
  </si>
  <si>
    <t>程雨泽:34152520180315253X</t>
  </si>
  <si>
    <t>雷会林:431021199501023547</t>
  </si>
  <si>
    <t>程毅雷:341525201201082511</t>
  </si>
  <si>
    <t>许杰 320981200008286719</t>
    <phoneticPr fontId="29" type="noConversion"/>
  </si>
  <si>
    <t>双床房</t>
    <phoneticPr fontId="29" type="noConversion"/>
  </si>
  <si>
    <t>苏州</t>
    <phoneticPr fontId="29" type="noConversion"/>
  </si>
  <si>
    <t xml:space="preserve"> MU5109</t>
  </si>
  <si>
    <t>上海</t>
  </si>
  <si>
    <t xml:space="preserve"> MU5120</t>
  </si>
  <si>
    <t>许秀全 320919197211284214</t>
    <phoneticPr fontId="29" type="noConversion"/>
  </si>
  <si>
    <t>许秀全</t>
  </si>
  <si>
    <t>包志凤 32091919750305674X</t>
    <phoneticPr fontId="29" type="noConversion"/>
  </si>
  <si>
    <t>竺嘉捷 310102198410014518</t>
  </si>
  <si>
    <t xml:space="preserve"> MU5120</t>
    <phoneticPr fontId="29" type="noConversion"/>
  </si>
  <si>
    <t>31010120150820422X 竺芷汀</t>
  </si>
  <si>
    <t>李新竹 340503198305280025</t>
  </si>
  <si>
    <t>梁萍</t>
  </si>
  <si>
    <t>31010120170110428X 竺子伦</t>
  </si>
  <si>
    <t>赵蕾</t>
  </si>
  <si>
    <t>赵蕾 310227198604030068</t>
  </si>
  <si>
    <t>澳门</t>
  </si>
  <si>
    <t>NX002</t>
  </si>
  <si>
    <t>MU5114</t>
  </si>
  <si>
    <t>C39408359</t>
  </si>
  <si>
    <t>吕元羿</t>
  </si>
  <si>
    <t>吕元羿 310104201509230058</t>
  </si>
  <si>
    <t>CC6341778</t>
  </si>
  <si>
    <t>吕元戎</t>
  </si>
  <si>
    <t>吕元戎 310104201306300036</t>
  </si>
  <si>
    <t>吕志豪 310103198208074038</t>
  </si>
  <si>
    <t>倪昊楠</t>
  </si>
  <si>
    <t>330522199602266117 倪昊楠</t>
  </si>
  <si>
    <t>大床房</t>
  </si>
  <si>
    <t>湖州</t>
  </si>
  <si>
    <t>G32</t>
  </si>
  <si>
    <t>G31</t>
  </si>
  <si>
    <t>倪小好</t>
    <phoneticPr fontId="29" type="noConversion"/>
  </si>
  <si>
    <t>，330522200710123358</t>
    <phoneticPr fontId="29" type="noConversion"/>
  </si>
  <si>
    <t>张丹丹</t>
  </si>
  <si>
    <t>18368100418</t>
  </si>
  <si>
    <t>230622199407010062 张丹丹</t>
  </si>
  <si>
    <t>G169</t>
  </si>
  <si>
    <t>俞高欢</t>
  </si>
  <si>
    <t>13955132029</t>
  </si>
  <si>
    <t>33102219900331001X</t>
  </si>
  <si>
    <t>合肥</t>
  </si>
  <si>
    <t>G2552</t>
  </si>
  <si>
    <t>G41</t>
  </si>
  <si>
    <t>俞瞻博</t>
  </si>
  <si>
    <t>许凤池</t>
  </si>
  <si>
    <t>，342425199107192429</t>
  </si>
  <si>
    <t>331022201705010038</t>
  </si>
  <si>
    <t>俞瞻阳</t>
  </si>
  <si>
    <t>，331022201508060036</t>
  </si>
  <si>
    <t>王萍321284198610033847</t>
    <phoneticPr fontId="29" type="noConversion"/>
  </si>
  <si>
    <t>双床</t>
    <phoneticPr fontId="29" type="noConversion"/>
  </si>
  <si>
    <t>杭州</t>
    <phoneticPr fontId="29" type="noConversion"/>
  </si>
  <si>
    <t>CA1701</t>
    <phoneticPr fontId="29" type="noConversion"/>
  </si>
  <si>
    <t>CA1710</t>
    <phoneticPr fontId="29" type="noConversion"/>
  </si>
  <si>
    <t>许传承321281200905288573</t>
    <phoneticPr fontId="29" type="noConversion"/>
  </si>
  <si>
    <t>许杏明</t>
  </si>
  <si>
    <t>15067311886</t>
  </si>
  <si>
    <t>许紫涵321281201204080088</t>
    <phoneticPr fontId="29" type="noConversion"/>
  </si>
  <si>
    <t>周翠霞340521198009094423</t>
  </si>
  <si>
    <t>南京</t>
  </si>
  <si>
    <r>
      <t>C</t>
    </r>
    <r>
      <rPr>
        <sz val="11"/>
        <color theme="1"/>
        <rFont val="宋体"/>
        <family val="3"/>
        <charset val="134"/>
        <scheme val="minor"/>
      </rPr>
      <t>A1818</t>
    </r>
    <phoneticPr fontId="29" type="noConversion"/>
  </si>
  <si>
    <t>CA1847</t>
    <phoneticPr fontId="29" type="noConversion"/>
  </si>
  <si>
    <t>焦恩泽340503201110270219</t>
  </si>
  <si>
    <t>焦建国</t>
  </si>
  <si>
    <t>15155555151</t>
  </si>
  <si>
    <t>刘肖依342222199202252426</t>
  </si>
  <si>
    <t>潘朝煜</t>
  </si>
  <si>
    <t>潘朝煜331021198505110033</t>
  </si>
  <si>
    <t>台州</t>
  </si>
  <si>
    <t>CA8620</t>
  </si>
  <si>
    <t>CA8619</t>
  </si>
  <si>
    <t>潘建国</t>
  </si>
  <si>
    <t>13906762655</t>
  </si>
  <si>
    <t>潘益钦</t>
  </si>
  <si>
    <t>潘益钦331021201805070031</t>
  </si>
  <si>
    <t>吴淑清</t>
  </si>
  <si>
    <t>吴淑清331021198805170046</t>
  </si>
  <si>
    <t>韩培</t>
  </si>
  <si>
    <t>韩 培422322198309125639</t>
  </si>
  <si>
    <t>CA1852</t>
  </si>
  <si>
    <t>CA1857</t>
  </si>
  <si>
    <t>任苹 422422198209191685</t>
  </si>
  <si>
    <t>韩亚轩 421221200801225620</t>
  </si>
  <si>
    <t>韩俊皓421221201906054033</t>
  </si>
  <si>
    <t>吴潇</t>
  </si>
  <si>
    <t>吴潇：340521199002162037</t>
  </si>
  <si>
    <t>G4</t>
  </si>
  <si>
    <t>G23</t>
  </si>
  <si>
    <t>吴一梦：340506201612081046</t>
  </si>
  <si>
    <t>刘炽渝：340521199205032021</t>
  </si>
  <si>
    <t>吴一昊：340506201403131019</t>
  </si>
  <si>
    <t>陈光锋440582197904203931</t>
  </si>
  <si>
    <t>深圳</t>
  </si>
  <si>
    <t>ZH9111</t>
  </si>
  <si>
    <t xml:space="preserve">HU7715 </t>
  </si>
  <si>
    <t>陈穗莹 440306200311053728</t>
  </si>
  <si>
    <t>刘仕如440306198005132823</t>
  </si>
  <si>
    <t>陈穗晴440306200707043825</t>
  </si>
  <si>
    <t>刘仕如</t>
  </si>
  <si>
    <t>陈泽鸿440306201401083810</t>
  </si>
  <si>
    <t>陈可欣 440306201112203820</t>
  </si>
  <si>
    <t>郑旭琦445202198706190077</t>
    <phoneticPr fontId="29" type="noConversion"/>
  </si>
  <si>
    <t>揭阳</t>
    <phoneticPr fontId="29" type="noConversion"/>
  </si>
  <si>
    <t>CZ6571</t>
    <phoneticPr fontId="29" type="noConversion"/>
  </si>
  <si>
    <t>CZ3862</t>
    <phoneticPr fontId="29" type="noConversion"/>
  </si>
  <si>
    <t>郑捷445202201802230029</t>
    <phoneticPr fontId="29" type="noConversion"/>
  </si>
  <si>
    <t>郑盼盼445202199008050020</t>
    <phoneticPr fontId="29" type="noConversion"/>
  </si>
  <si>
    <t>郑旭琦</t>
  </si>
  <si>
    <t>郑稚凡445202201503310029</t>
    <phoneticPr fontId="29" type="noConversion"/>
  </si>
  <si>
    <t>刘利华</t>
  </si>
  <si>
    <t>刘利华432802197507071386</t>
  </si>
  <si>
    <t>大床</t>
  </si>
  <si>
    <t>HU7706</t>
  </si>
  <si>
    <t>HU7709</t>
  </si>
  <si>
    <t>杨军海441427198405130155</t>
  </si>
  <si>
    <t>杨建淳440304201504220731</t>
  </si>
  <si>
    <t>张轩齐431382200910240459</t>
    <phoneticPr fontId="29" type="noConversion"/>
  </si>
  <si>
    <t>双床</t>
  </si>
  <si>
    <t>桂林</t>
    <phoneticPr fontId="29" type="noConversion"/>
  </si>
  <si>
    <t>CA1940</t>
  </si>
  <si>
    <t>桂林</t>
  </si>
  <si>
    <t xml:space="preserve"> CA9611</t>
    <phoneticPr fontId="29" type="noConversion"/>
  </si>
  <si>
    <t>兰添英352623198011306845</t>
  </si>
  <si>
    <t>CA1940</t>
    <phoneticPr fontId="29" type="noConversion"/>
  </si>
  <si>
    <t>张建军</t>
  </si>
  <si>
    <t>13978365757</t>
  </si>
  <si>
    <t>张建军 432503197806248479</t>
    <phoneticPr fontId="29" type="noConversion"/>
  </si>
  <si>
    <t>王春雷34262619780515142 X</t>
    <phoneticPr fontId="29" type="noConversion"/>
  </si>
  <si>
    <t>广州</t>
  </si>
  <si>
    <r>
      <t>J</t>
    </r>
    <r>
      <rPr>
        <sz val="11"/>
        <color theme="1"/>
        <rFont val="宋体"/>
        <family val="3"/>
        <charset val="134"/>
        <scheme val="minor"/>
      </rPr>
      <t>D5922</t>
    </r>
    <phoneticPr fontId="29" type="noConversion"/>
  </si>
  <si>
    <t>MU6311</t>
    <phoneticPr fontId="29" type="noConversion"/>
  </si>
  <si>
    <t>吴永鑫 34142420081018105X</t>
    <phoneticPr fontId="29" type="noConversion"/>
  </si>
  <si>
    <t>徐义俊</t>
  </si>
  <si>
    <t>13926198444</t>
  </si>
  <si>
    <t>徐昌荣 342626200208151426</t>
    <phoneticPr fontId="29" type="noConversion"/>
  </si>
  <si>
    <t>梁伙玉441823198101021810</t>
  </si>
  <si>
    <t>AQ1001</t>
  </si>
  <si>
    <t xml:space="preserve"> ZH9173</t>
  </si>
  <si>
    <t>邓晓霞44188219840715574X</t>
  </si>
  <si>
    <t>梁伙玉</t>
  </si>
  <si>
    <t>梁枢衡441823200907060034</t>
  </si>
  <si>
    <t>颜畅宗</t>
  </si>
  <si>
    <t>颜畅宗440582198401043993</t>
  </si>
  <si>
    <t>潮汕</t>
  </si>
  <si>
    <t>CA8618</t>
  </si>
  <si>
    <t>CZ8867</t>
  </si>
  <si>
    <t>颜锴章440514201605241316</t>
  </si>
  <si>
    <t>陈少薇</t>
  </si>
  <si>
    <t>陈少薇440582198907113127</t>
  </si>
  <si>
    <t>颜希臻440514201705141347</t>
  </si>
  <si>
    <t>颜希乔</t>
  </si>
  <si>
    <t>颜希乔440514201308311349</t>
  </si>
  <si>
    <t>徐胜利 52020220011006442X</t>
    <phoneticPr fontId="29" type="noConversion"/>
  </si>
  <si>
    <t>昆明</t>
    <phoneticPr fontId="29" type="noConversion"/>
  </si>
  <si>
    <t>JD5630</t>
    <phoneticPr fontId="29" type="noConversion"/>
  </si>
  <si>
    <t xml:space="preserve"> JD5629</t>
    <phoneticPr fontId="29" type="noConversion"/>
  </si>
  <si>
    <t>罗朵柠 520281201812260189</t>
    <phoneticPr fontId="29" type="noConversion"/>
  </si>
  <si>
    <t>梁海波</t>
  </si>
  <si>
    <t>18575990557</t>
  </si>
  <si>
    <t>张晶晶520202200101114421</t>
    <phoneticPr fontId="29" type="noConversion"/>
  </si>
  <si>
    <t>成都</t>
    <phoneticPr fontId="29" type="noConversion"/>
  </si>
  <si>
    <t>MU6645</t>
    <phoneticPr fontId="29" type="noConversion"/>
  </si>
  <si>
    <t>李国超</t>
  </si>
  <si>
    <t>李国超413026199210065130</t>
  </si>
  <si>
    <r>
      <t>HU7706改HU7715改</t>
    </r>
    <r>
      <rPr>
        <sz val="11"/>
        <color theme="1"/>
        <rFont val="宋体"/>
        <family val="3"/>
        <charset val="134"/>
        <scheme val="minor"/>
      </rPr>
      <t>CZ3174</t>
    </r>
    <phoneticPr fontId="29" type="noConversion"/>
  </si>
  <si>
    <t>航班临时取消</t>
    <phoneticPr fontId="29" type="noConversion"/>
  </si>
  <si>
    <t>李朝旭411525201112190754</t>
  </si>
  <si>
    <t>李朝元41152520121114071X</t>
  </si>
  <si>
    <t>翟旻</t>
  </si>
  <si>
    <t>翟旻 440106197309081812</t>
  </si>
  <si>
    <t>G8</t>
  </si>
  <si>
    <t>G9</t>
  </si>
  <si>
    <t>刘雅琳 650102197106214025</t>
  </si>
  <si>
    <t>穆华芳</t>
  </si>
  <si>
    <t>穆华芳 650102194505264026</t>
  </si>
  <si>
    <t>乌鲁木齐</t>
  </si>
  <si>
    <t xml:space="preserve">CA1253 </t>
  </si>
  <si>
    <t>翟诗悦</t>
  </si>
  <si>
    <t>翟诗悦440106201912085024</t>
  </si>
  <si>
    <t>CA1254</t>
  </si>
  <si>
    <t>赵和平</t>
  </si>
  <si>
    <t>13801947381</t>
  </si>
  <si>
    <t>赵静31022819870126281X</t>
  </si>
  <si>
    <r>
      <t>G</t>
    </r>
    <r>
      <rPr>
        <sz val="11"/>
        <color theme="1"/>
        <rFont val="宋体"/>
        <family val="3"/>
        <charset val="134"/>
        <scheme val="minor"/>
      </rPr>
      <t>10</t>
    </r>
    <phoneticPr fontId="29" type="noConversion"/>
  </si>
  <si>
    <t>CA1519</t>
    <phoneticPr fontId="29" type="noConversion"/>
  </si>
  <si>
    <t>张瑜310228198804302829</t>
  </si>
  <si>
    <t>赵智辰310116201208290079</t>
  </si>
  <si>
    <t>彭育红43252419820423181X</t>
  </si>
  <si>
    <t>ZH9105</t>
  </si>
  <si>
    <t>ZH9116</t>
  </si>
  <si>
    <t>彭世杰431322201005080692</t>
  </si>
  <si>
    <t>曾朝玲432524198408131626</t>
  </si>
  <si>
    <t>彭育红</t>
  </si>
  <si>
    <t>彭宝儿431322201305280522</t>
  </si>
  <si>
    <t>张璐 431103200407110028</t>
    <phoneticPr fontId="29" type="noConversion"/>
  </si>
  <si>
    <t>CA8650</t>
  </si>
  <si>
    <t>张薇 431103200503160025</t>
  </si>
  <si>
    <t>张国辉</t>
  </si>
  <si>
    <t>13802379329</t>
  </si>
  <si>
    <t>张湘431103201211210128</t>
  </si>
  <si>
    <t>胡志刚411503198706074010</t>
    <phoneticPr fontId="29" type="noConversion"/>
  </si>
  <si>
    <t>大床</t>
    <phoneticPr fontId="29" type="noConversion"/>
  </si>
  <si>
    <t>广州</t>
    <phoneticPr fontId="29" type="noConversion"/>
  </si>
  <si>
    <t>JD5922</t>
    <phoneticPr fontId="29" type="noConversion"/>
  </si>
  <si>
    <t>CA9692</t>
    <phoneticPr fontId="29" type="noConversion"/>
  </si>
  <si>
    <t>潘乐乐412829198710120367</t>
    <phoneticPr fontId="29" type="noConversion"/>
  </si>
  <si>
    <t>胡志刚</t>
  </si>
  <si>
    <t>胡春霖441900202202280352</t>
    <phoneticPr fontId="29" type="noConversion"/>
  </si>
  <si>
    <t>刘丽441781198508083229</t>
  </si>
  <si>
    <t xml:space="preserve">MU6304 </t>
  </si>
  <si>
    <t>何佳莹441781200712261125</t>
  </si>
  <si>
    <t>何水勤</t>
  </si>
  <si>
    <t>13728229687</t>
  </si>
  <si>
    <t>何栋荣441781201001281132</t>
  </si>
  <si>
    <t>朱仕鹤</t>
  </si>
  <si>
    <t>， 440902199004153755</t>
  </si>
  <si>
    <t>湛江</t>
  </si>
  <si>
    <t>CA1926</t>
  </si>
  <si>
    <t>KN5889</t>
  </si>
  <si>
    <t>朱洛榆</t>
  </si>
  <si>
    <t>18929769779</t>
  </si>
  <si>
    <t>44090220171022002X</t>
  </si>
  <si>
    <t>王莉莉</t>
  </si>
  <si>
    <t>，440923198907197561</t>
  </si>
  <si>
    <t>曾明珠:500234200711261864</t>
    <phoneticPr fontId="29" type="noConversion"/>
  </si>
  <si>
    <t>已完成</t>
    <phoneticPr fontId="29" type="noConversion"/>
  </si>
  <si>
    <r>
      <t>C</t>
    </r>
    <r>
      <rPr>
        <sz val="11"/>
        <color theme="1"/>
        <rFont val="宋体"/>
        <family val="3"/>
        <charset val="134"/>
        <scheme val="minor"/>
      </rPr>
      <t>A1322</t>
    </r>
    <phoneticPr fontId="29" type="noConversion"/>
  </si>
  <si>
    <t>重庆</t>
    <phoneticPr fontId="29" type="noConversion"/>
  </si>
  <si>
    <t xml:space="preserve">CA1439 </t>
    <phoneticPr fontId="29" type="noConversion"/>
  </si>
  <si>
    <t>18942418841刘自青</t>
    <phoneticPr fontId="29" type="noConversion"/>
  </si>
  <si>
    <t>曾祥瑞:500234200906221854</t>
    <phoneticPr fontId="29" type="noConversion"/>
  </si>
  <si>
    <t>曾俊</t>
  </si>
  <si>
    <t>18122343101</t>
  </si>
  <si>
    <t>刘自青:500234198608161865</t>
    <phoneticPr fontId="29" type="noConversion"/>
  </si>
  <si>
    <t>简素娟450211197403090326</t>
    <phoneticPr fontId="29" type="noConversion"/>
  </si>
  <si>
    <t>柳州</t>
  </si>
  <si>
    <r>
      <rPr>
        <sz val="11"/>
        <color theme="1"/>
        <rFont val="宋体"/>
        <family val="3"/>
        <charset val="134"/>
        <scheme val="minor"/>
      </rPr>
      <t>CA</t>
    </r>
    <r>
      <rPr>
        <sz val="11"/>
        <color theme="1"/>
        <rFont val="宋体"/>
        <family val="3"/>
        <charset val="134"/>
        <scheme val="minor"/>
      </rPr>
      <t>1</t>
    </r>
    <r>
      <rPr>
        <sz val="11"/>
        <color theme="1"/>
        <rFont val="宋体"/>
        <family val="3"/>
        <charset val="134"/>
        <scheme val="minor"/>
      </rPr>
      <t>952</t>
    </r>
    <phoneticPr fontId="29" type="noConversion"/>
  </si>
  <si>
    <t>CA1917</t>
    <phoneticPr fontId="29" type="noConversion"/>
  </si>
  <si>
    <t>詹华360428197707152932</t>
    <phoneticPr fontId="29" type="noConversion"/>
  </si>
  <si>
    <r>
      <t>CA</t>
    </r>
    <r>
      <rPr>
        <sz val="11"/>
        <color theme="1"/>
        <rFont val="宋体"/>
        <family val="3"/>
        <charset val="134"/>
        <scheme val="minor"/>
      </rPr>
      <t>1</t>
    </r>
    <r>
      <rPr>
        <sz val="11"/>
        <color theme="1"/>
        <rFont val="宋体"/>
        <family val="3"/>
        <charset val="134"/>
        <scheme val="minor"/>
      </rPr>
      <t>952</t>
    </r>
    <phoneticPr fontId="29" type="noConversion"/>
  </si>
  <si>
    <t>简素娟</t>
  </si>
  <si>
    <t>詹玥萌450202201412101560</t>
    <phoneticPr fontId="29" type="noConversion"/>
  </si>
  <si>
    <t>李霞370105197506124127</t>
    <phoneticPr fontId="29" type="noConversion"/>
  </si>
  <si>
    <t>CA1385</t>
    <phoneticPr fontId="29" type="noConversion"/>
  </si>
  <si>
    <t>杨桃桃370103201502110082</t>
    <phoneticPr fontId="29" type="noConversion"/>
  </si>
  <si>
    <t>李霞</t>
  </si>
  <si>
    <t>纪晓倩37010419850801224X</t>
    <phoneticPr fontId="29" type="noConversion"/>
  </si>
  <si>
    <t>吕曦 370785198302040027</t>
  </si>
  <si>
    <t>王钰添370682198403280439</t>
    <phoneticPr fontId="29" type="noConversion"/>
  </si>
  <si>
    <t>王钰添</t>
  </si>
  <si>
    <t>18765316666</t>
  </si>
  <si>
    <t>王映许 370103201705030074</t>
  </si>
  <si>
    <t>陈婷丹</t>
  </si>
  <si>
    <t>陈婷丹440102198104202827</t>
  </si>
  <si>
    <t>CZ3185</t>
  </si>
  <si>
    <r>
      <t>2024-8-6改</t>
    </r>
    <r>
      <rPr>
        <sz val="11"/>
        <color theme="1"/>
        <rFont val="宋体"/>
        <family val="3"/>
        <charset val="134"/>
        <scheme val="minor"/>
      </rPr>
      <t>2024-8-5</t>
    </r>
    <phoneticPr fontId="29" type="noConversion"/>
  </si>
  <si>
    <t>CZ3180</t>
  </si>
  <si>
    <t>陈其靖</t>
  </si>
  <si>
    <t>陈云岳</t>
  </si>
  <si>
    <t>陈云岳44010319811004151X</t>
  </si>
  <si>
    <t>，810000201204260165</t>
  </si>
  <si>
    <t>陈其旻</t>
  </si>
  <si>
    <t>陈其旻440102200411262360</t>
  </si>
  <si>
    <t>许晓岚</t>
  </si>
  <si>
    <t>18911801050</t>
  </si>
  <si>
    <t>张焱     120103198104202116</t>
    <phoneticPr fontId="29" type="noConversion"/>
  </si>
  <si>
    <t>北京</t>
    <phoneticPr fontId="29" type="noConversion"/>
  </si>
  <si>
    <t>许晓岚 120103198012084247</t>
    <phoneticPr fontId="29" type="noConversion"/>
  </si>
  <si>
    <t>张子澄 110108201205121811</t>
    <phoneticPr fontId="29" type="noConversion"/>
  </si>
  <si>
    <t>管银风352124197712303545</t>
    <phoneticPr fontId="29" type="noConversion"/>
  </si>
  <si>
    <t>厦门</t>
    <phoneticPr fontId="29" type="noConversion"/>
  </si>
  <si>
    <t>SC2123</t>
    <phoneticPr fontId="29" type="noConversion"/>
  </si>
  <si>
    <t>CA1871</t>
    <phoneticPr fontId="29" type="noConversion"/>
  </si>
  <si>
    <t>管慧萍350722200001063525</t>
    <phoneticPr fontId="29" type="noConversion"/>
  </si>
  <si>
    <t>姚富兴</t>
  </si>
  <si>
    <t>18065566099</t>
  </si>
  <si>
    <t>姚政豪350722200201073517</t>
    <phoneticPr fontId="29" type="noConversion"/>
  </si>
  <si>
    <t>赵明洋500113198704221015</t>
    <phoneticPr fontId="29" type="noConversion"/>
  </si>
  <si>
    <t>3U8831</t>
    <phoneticPr fontId="29" type="noConversion"/>
  </si>
  <si>
    <t xml:space="preserve">CA1435 </t>
    <phoneticPr fontId="29" type="noConversion"/>
  </si>
  <si>
    <t>赵光海：51022219661124911X</t>
    <phoneticPr fontId="29" type="noConversion"/>
  </si>
  <si>
    <t>赵明洋</t>
  </si>
  <si>
    <t>赵宇辰500113201703082433</t>
    <phoneticPr fontId="29" type="noConversion"/>
  </si>
  <si>
    <t>袁忠琴：510222196809139127</t>
    <phoneticPr fontId="29" type="noConversion"/>
  </si>
  <si>
    <t>赵灿500113200801148817</t>
    <phoneticPr fontId="29" type="noConversion"/>
  </si>
  <si>
    <t>沈倩，510703199204112222</t>
    <phoneticPr fontId="29" type="noConversion"/>
  </si>
  <si>
    <t>广元</t>
    <phoneticPr fontId="29" type="noConversion"/>
  </si>
  <si>
    <t>CA1458</t>
    <phoneticPr fontId="29" type="noConversion"/>
  </si>
  <si>
    <t>绵阳</t>
    <phoneticPr fontId="29" type="noConversion"/>
  </si>
  <si>
    <t>CA8633</t>
    <phoneticPr fontId="29" type="noConversion"/>
  </si>
  <si>
    <t>李建，510622199101216313</t>
    <phoneticPr fontId="29" type="noConversion"/>
  </si>
  <si>
    <t>沈倩</t>
  </si>
  <si>
    <t>李子豪，510703201805142259</t>
    <phoneticPr fontId="29" type="noConversion"/>
  </si>
  <si>
    <t>巩秋萍</t>
  </si>
  <si>
    <t>巩秋萍510704199404203563</t>
  </si>
  <si>
    <t>绵阳</t>
  </si>
  <si>
    <t>CA1454</t>
  </si>
  <si>
    <t>CA8633</t>
  </si>
  <si>
    <t>刘宇510626199005154058</t>
  </si>
  <si>
    <t>刘梓然510703201805061248</t>
  </si>
  <si>
    <t>广东翔天汽车智能化有限公司</t>
    <phoneticPr fontId="29" type="noConversion"/>
  </si>
  <si>
    <t>李梓欣 440803199606271143</t>
    <phoneticPr fontId="29" type="noConversion"/>
  </si>
  <si>
    <t>深圳</t>
    <phoneticPr fontId="29" type="noConversion"/>
  </si>
  <si>
    <t xml:space="preserve">ZH9113 </t>
    <phoneticPr fontId="29" type="noConversion"/>
  </si>
  <si>
    <t xml:space="preserve">MU5391 </t>
    <phoneticPr fontId="29" type="noConversion"/>
  </si>
  <si>
    <t>刘竞威 440921199610171215</t>
    <phoneticPr fontId="29" type="noConversion"/>
  </si>
  <si>
    <t>13602380197</t>
  </si>
  <si>
    <t>薛家超441900199708134577</t>
    <phoneticPr fontId="29" type="noConversion"/>
  </si>
  <si>
    <t>青岛融昌通建设工程有限公司</t>
  </si>
  <si>
    <t>陈美秀  370782198705087023</t>
  </si>
  <si>
    <t>青岛</t>
  </si>
  <si>
    <t>CA1576</t>
  </si>
  <si>
    <t>SC4642</t>
  </si>
  <si>
    <t>李子和  370284200710183613</t>
  </si>
  <si>
    <t>李子睿  370284201310293615</t>
  </si>
  <si>
    <t>吴诗懿 350425198212200334</t>
    <phoneticPr fontId="29" type="noConversion"/>
  </si>
  <si>
    <t>MF8127</t>
    <phoneticPr fontId="29" type="noConversion"/>
  </si>
  <si>
    <t>MF8128</t>
    <phoneticPr fontId="29" type="noConversion"/>
  </si>
  <si>
    <t>吴书娴 350203201302133644</t>
    <phoneticPr fontId="29" type="noConversion"/>
  </si>
  <si>
    <t>林淑华 350425198202113341</t>
    <phoneticPr fontId="29" type="noConversion"/>
  </si>
  <si>
    <t>吴诗懿</t>
  </si>
  <si>
    <t>吴书睿  350425201001160314</t>
    <phoneticPr fontId="29" type="noConversion"/>
  </si>
  <si>
    <t>王明和35052419841128201X</t>
    <phoneticPr fontId="29" type="noConversion"/>
  </si>
  <si>
    <t xml:space="preserve">SC2130 </t>
    <phoneticPr fontId="29" type="noConversion"/>
  </si>
  <si>
    <t>苏秀梅350524195901062024</t>
    <phoneticPr fontId="29" type="noConversion"/>
  </si>
  <si>
    <t>王鸿伟350524200708088912</t>
    <phoneticPr fontId="29" type="noConversion"/>
  </si>
  <si>
    <t>上官云英</t>
  </si>
  <si>
    <t>王朝丽350524195507272058</t>
    <phoneticPr fontId="29" type="noConversion"/>
  </si>
  <si>
    <t>天津科林车业有限公司</t>
  </si>
  <si>
    <t>18920050993</t>
  </si>
  <si>
    <t xml:space="preserve">田益伟 210282198411046638 </t>
  </si>
  <si>
    <t>天津</t>
  </si>
  <si>
    <t>自驾</t>
  </si>
  <si>
    <t xml:space="preserve">天津 </t>
  </si>
  <si>
    <t xml:space="preserve">黎辉120109198510150524 </t>
  </si>
  <si>
    <t>田皓帆 120116201806042053</t>
  </si>
  <si>
    <t>包头市众诚装饰工程有限公司</t>
  </si>
  <si>
    <t>张东海15020319811228313X</t>
  </si>
  <si>
    <t>包头</t>
  </si>
  <si>
    <t>D1074</t>
  </si>
  <si>
    <t>G2481</t>
  </si>
  <si>
    <t>钟宇潇150204201510270028</t>
  </si>
  <si>
    <t>张华岳  150204201608130154</t>
  </si>
  <si>
    <t>钟韦150204198207261511</t>
  </si>
  <si>
    <t>佛山市华文雄锋石材有限公司</t>
    <phoneticPr fontId="29" type="noConversion"/>
  </si>
  <si>
    <t xml:space="preserve">欧天华 445323200112050920  </t>
  </si>
  <si>
    <t>JD5922</t>
  </si>
  <si>
    <t>HU7811</t>
  </si>
  <si>
    <t>欧柏轩445323200808280935</t>
  </si>
  <si>
    <t>13516593325</t>
  </si>
  <si>
    <t>欧庆文445323200308180938</t>
  </si>
  <si>
    <t>黄妍</t>
  </si>
  <si>
    <t>黄妍452627199208060088</t>
  </si>
  <si>
    <t>南宁</t>
  </si>
  <si>
    <t>CA1932</t>
  </si>
  <si>
    <t>NS805</t>
  </si>
  <si>
    <t>吴亮43092219900413091X</t>
  </si>
  <si>
    <t>刘翊苒430922201403250046</t>
  </si>
  <si>
    <t>370829200101313230-张佳敏</t>
  </si>
  <si>
    <t>济宁</t>
  </si>
  <si>
    <t>G382</t>
  </si>
  <si>
    <t>G381</t>
  </si>
  <si>
    <t>372330200011080103-肖阳</t>
  </si>
  <si>
    <t>济南</t>
  </si>
  <si>
    <t>张义兵</t>
  </si>
  <si>
    <t>372330200002160021-董小雨</t>
  </si>
  <si>
    <t>G1045</t>
  </si>
  <si>
    <t>山东统防生物科技有限公司</t>
  </si>
  <si>
    <t>孟承宇371726200412280030</t>
  </si>
  <si>
    <t>荷泽</t>
  </si>
  <si>
    <t>孟凡睿372929196910090039</t>
  </si>
  <si>
    <t>宋东方372929197510147221</t>
  </si>
  <si>
    <t>广西恒诚建设工程劳务有限责任公司</t>
  </si>
  <si>
    <t>黄雅惠450103200704206723</t>
  </si>
  <si>
    <t xml:space="preserve"> CA1932</t>
  </si>
  <si>
    <t>CZ3278改 CZ8991</t>
  </si>
  <si>
    <t>黄丽洁450981201210303045</t>
  </si>
  <si>
    <t>CZ3278 改CZ8991</t>
  </si>
  <si>
    <t>19114951486</t>
  </si>
  <si>
    <t>王梓钰450103201504165562</t>
  </si>
  <si>
    <t>钟学宁</t>
  </si>
  <si>
    <t>13810831395</t>
  </si>
  <si>
    <t>钟学宁110104197307160438</t>
  </si>
  <si>
    <t>北京</t>
  </si>
  <si>
    <t>李丹110104198008150445</t>
  </si>
  <si>
    <t>钟士天110104200901290432</t>
  </si>
  <si>
    <t xml:space="preserve">郑博元130633199402015302     </t>
    <phoneticPr fontId="29" type="noConversion"/>
  </si>
  <si>
    <t>成都</t>
  </si>
  <si>
    <t>3U8885</t>
    <phoneticPr fontId="29" type="noConversion"/>
  </si>
  <si>
    <t>3U8884</t>
    <phoneticPr fontId="29" type="noConversion"/>
  </si>
  <si>
    <t>郑伊格211104202110120625</t>
  </si>
  <si>
    <t>张术娥130681196509091222</t>
    <phoneticPr fontId="29" type="noConversion"/>
  </si>
  <si>
    <t>郑博元</t>
  </si>
  <si>
    <t>15522786635</t>
  </si>
  <si>
    <t>郑宇淏21110420200212061X</t>
    <phoneticPr fontId="29" type="noConversion"/>
  </si>
  <si>
    <t>天津市渔需物资供应站</t>
  </si>
  <si>
    <t>18622267821</t>
  </si>
  <si>
    <t xml:space="preserve">邢昊120103198207036712 </t>
  </si>
  <si>
    <t>王璨120103198305314528</t>
  </si>
  <si>
    <t>邢佳源120103201609170150</t>
  </si>
  <si>
    <t>广西同路建设工程有限公司</t>
  </si>
  <si>
    <t>周百慧452227198706150266</t>
    <phoneticPr fontId="29" type="noConversion"/>
  </si>
  <si>
    <t>南宁</t>
    <phoneticPr fontId="29" type="noConversion"/>
  </si>
  <si>
    <t>ZH9167</t>
    <phoneticPr fontId="29" type="noConversion"/>
  </si>
  <si>
    <r>
      <t>Z</t>
    </r>
    <r>
      <rPr>
        <sz val="11"/>
        <color theme="1"/>
        <rFont val="宋体"/>
        <family val="3"/>
        <charset val="134"/>
        <scheme val="minor"/>
      </rPr>
      <t>H9168</t>
    </r>
    <phoneticPr fontId="29" type="noConversion"/>
  </si>
  <si>
    <t>蒋瀚林 450324201108306135</t>
    <phoneticPr fontId="29" type="noConversion"/>
  </si>
  <si>
    <t>15807816758</t>
  </si>
  <si>
    <t>蒋瀚轩450324201310106137</t>
    <phoneticPr fontId="29" type="noConversion"/>
  </si>
  <si>
    <t>包世斌</t>
  </si>
  <si>
    <t>，519003197307246718</t>
  </si>
  <si>
    <t>CA4107</t>
  </si>
  <si>
    <t>3U8888</t>
  </si>
  <si>
    <t>李雯婷</t>
  </si>
  <si>
    <t>，510181198202266721</t>
  </si>
  <si>
    <t>包丞成</t>
  </si>
  <si>
    <t>，510181200606090013</t>
  </si>
  <si>
    <t>孙秀琼  510122198301305925</t>
  </si>
  <si>
    <t>3U8887</t>
    <phoneticPr fontId="29" type="noConversion"/>
  </si>
  <si>
    <t>3U8898</t>
    <phoneticPr fontId="29" type="noConversion"/>
  </si>
  <si>
    <t>吴宇桐  510122200909220014</t>
  </si>
  <si>
    <t>吴万兵</t>
  </si>
  <si>
    <t>13808001227</t>
  </si>
  <si>
    <t>吴月涵   510122201407080124</t>
    <phoneticPr fontId="29" type="noConversion"/>
  </si>
  <si>
    <t>张吉413026197402127296</t>
  </si>
  <si>
    <t>长治</t>
  </si>
  <si>
    <t>CA1120</t>
  </si>
  <si>
    <r>
      <t>C</t>
    </r>
    <r>
      <rPr>
        <sz val="11"/>
        <color theme="1"/>
        <rFont val="宋体"/>
        <family val="3"/>
        <charset val="134"/>
        <scheme val="minor"/>
      </rPr>
      <t>A1119</t>
    </r>
    <phoneticPr fontId="29" type="noConversion"/>
  </si>
  <si>
    <t>张朝阳413026200805072553</t>
  </si>
  <si>
    <t>饶培灿</t>
  </si>
  <si>
    <t>13611002535</t>
  </si>
  <si>
    <t>饶培灿41302619761105728X</t>
  </si>
  <si>
    <t>天津市利亨通新能源科技有限公司</t>
  </si>
  <si>
    <t>祁建涛132523197912270623</t>
    <phoneticPr fontId="29" type="noConversion"/>
  </si>
  <si>
    <t xml:space="preserve">MU6304 </t>
    <phoneticPr fontId="29" type="noConversion"/>
  </si>
  <si>
    <t>刘家琦130724200211240317</t>
    <phoneticPr fontId="29" type="noConversion"/>
  </si>
  <si>
    <t>刘家辛130724200803080329</t>
    <phoneticPr fontId="29" type="noConversion"/>
  </si>
  <si>
    <t>成都振凯喷控机电设备有限公司</t>
  </si>
  <si>
    <t>李森科330921198306152511</t>
  </si>
  <si>
    <t>3U8887</t>
  </si>
  <si>
    <t>宁波</t>
  </si>
  <si>
    <t>CA1535</t>
  </si>
  <si>
    <t>李昊铭330921201412012517</t>
  </si>
  <si>
    <t>许晶421083199212052824</t>
  </si>
  <si>
    <t>李昊瑞330921201604203019</t>
  </si>
  <si>
    <t>平湖市鸿勒精密五金有限公司</t>
    <phoneticPr fontId="29" type="noConversion"/>
  </si>
  <si>
    <t>胡蕾33048219800213001X</t>
  </si>
  <si>
    <t>上海</t>
    <phoneticPr fontId="29" type="noConversion"/>
  </si>
  <si>
    <r>
      <t>G</t>
    </r>
    <r>
      <rPr>
        <sz val="11"/>
        <color theme="1"/>
        <rFont val="宋体"/>
        <family val="3"/>
        <charset val="134"/>
        <scheme val="minor"/>
      </rPr>
      <t>21</t>
    </r>
    <phoneticPr fontId="29" type="noConversion"/>
  </si>
  <si>
    <t>曹艳330482198507202728</t>
    <phoneticPr fontId="29" type="noConversion"/>
  </si>
  <si>
    <t>袁霞330482198511142721</t>
    <phoneticPr fontId="29" type="noConversion"/>
  </si>
  <si>
    <t>13575300770</t>
  </si>
  <si>
    <t>彭泷庆360281198808214317</t>
    <phoneticPr fontId="29" type="noConversion"/>
  </si>
  <si>
    <t>赤峰锦华建筑装饰有限公司</t>
  </si>
  <si>
    <t>于月松320625197704066910</t>
  </si>
  <si>
    <t>南通</t>
  </si>
  <si>
    <t>NS8006</t>
  </si>
  <si>
    <r>
      <t>C</t>
    </r>
    <r>
      <rPr>
        <sz val="11"/>
        <color theme="1"/>
        <rFont val="宋体"/>
        <family val="3"/>
        <charset val="134"/>
        <scheme val="minor"/>
      </rPr>
      <t>A1513</t>
    </r>
    <phoneticPr fontId="29" type="noConversion"/>
  </si>
  <si>
    <t>王云 320625197808226165</t>
  </si>
  <si>
    <r>
      <t>C</t>
    </r>
    <r>
      <rPr>
        <sz val="11"/>
        <color theme="1"/>
        <rFont val="宋体"/>
        <family val="3"/>
        <charset val="134"/>
        <scheme val="minor"/>
      </rPr>
      <t>A1514</t>
    </r>
    <r>
      <rPr>
        <sz val="11"/>
        <color theme="1"/>
        <rFont val="宋体"/>
        <family val="2"/>
        <scheme val="minor"/>
      </rPr>
      <t/>
    </r>
  </si>
  <si>
    <t>于欣怡320684201101060041</t>
  </si>
  <si>
    <r>
      <t>C</t>
    </r>
    <r>
      <rPr>
        <sz val="11"/>
        <color theme="1"/>
        <rFont val="宋体"/>
        <family val="3"/>
        <charset val="134"/>
        <scheme val="minor"/>
      </rPr>
      <t>A1515</t>
    </r>
    <r>
      <rPr>
        <sz val="11"/>
        <color theme="1"/>
        <rFont val="宋体"/>
        <family val="2"/>
        <scheme val="minor"/>
      </rPr>
      <t/>
    </r>
  </si>
  <si>
    <t>陈爱文 43022419930124298X</t>
    <phoneticPr fontId="29" type="noConversion"/>
  </si>
  <si>
    <t>长沙</t>
  </si>
  <si>
    <t>MF8328</t>
    <phoneticPr fontId="29" type="noConversion"/>
  </si>
  <si>
    <t>HU6250</t>
    <phoneticPr fontId="29" type="noConversion"/>
  </si>
  <si>
    <t>陈沐晴  430224201412260240</t>
    <phoneticPr fontId="29" type="noConversion"/>
  </si>
  <si>
    <t>陈新林</t>
  </si>
  <si>
    <t>17799909900</t>
  </si>
  <si>
    <t>陈沐溪430224201705120049</t>
    <phoneticPr fontId="29" type="noConversion"/>
  </si>
  <si>
    <t>金方柬</t>
  </si>
  <si>
    <t>金方柬 532101198902162281</t>
  </si>
  <si>
    <t>昭通</t>
  </si>
  <si>
    <t>MU9707</t>
  </si>
  <si>
    <t>MU9708</t>
  </si>
  <si>
    <t>官绵军532130198903292151</t>
  </si>
  <si>
    <t>官彤彤530602201105082226</t>
  </si>
  <si>
    <t>官紫涵530602201701222221</t>
  </si>
  <si>
    <t>官悦萌530602201405022241</t>
  </si>
  <si>
    <t>太原驰宝汽车销售服务有限公司</t>
  </si>
  <si>
    <t>15364716600</t>
  </si>
  <si>
    <t>周莉杰130102198103102426</t>
  </si>
  <si>
    <t>太原</t>
  </si>
  <si>
    <t xml:space="preserve"> G62   </t>
  </si>
  <si>
    <t>G61</t>
  </si>
  <si>
    <t>159 0346 5988</t>
  </si>
  <si>
    <t>胡雅炫140106201003100062</t>
  </si>
  <si>
    <t>大连</t>
  </si>
  <si>
    <t>G3515</t>
  </si>
  <si>
    <t>张琳晗152223200308088325</t>
    <phoneticPr fontId="29" type="noConversion"/>
  </si>
  <si>
    <t>王海燕 513027197309150088</t>
    <phoneticPr fontId="29" type="noConversion"/>
  </si>
  <si>
    <t>巴中</t>
  </si>
  <si>
    <t xml:space="preserve"> CA8606</t>
    <phoneticPr fontId="29" type="noConversion"/>
  </si>
  <si>
    <t>CA4102</t>
    <phoneticPr fontId="29" type="noConversion"/>
  </si>
  <si>
    <t xml:space="preserve"> 184 2831 5850</t>
    <phoneticPr fontId="29" type="noConversion"/>
  </si>
  <si>
    <t>陈泽     513701199501193225</t>
    <phoneticPr fontId="29" type="noConversion"/>
  </si>
  <si>
    <t>王海燕</t>
  </si>
  <si>
    <t>18908291631</t>
  </si>
  <si>
    <t>胡馨雅 11010820020305004X</t>
    <phoneticPr fontId="29" type="noConversion"/>
  </si>
  <si>
    <t>李巧妮610426198107284521</t>
    <phoneticPr fontId="29" type="noConversion"/>
  </si>
  <si>
    <t>西安</t>
    <phoneticPr fontId="29" type="noConversion"/>
  </si>
  <si>
    <t>HU7138</t>
  </si>
  <si>
    <t>CZ6948</t>
  </si>
  <si>
    <t>长孙锦涵610426200608200023</t>
    <phoneticPr fontId="29" type="noConversion"/>
  </si>
  <si>
    <t>李巧妮</t>
  </si>
  <si>
    <t>15319725777</t>
  </si>
  <si>
    <t>李学峰610426197401052251</t>
    <phoneticPr fontId="29" type="noConversion"/>
  </si>
  <si>
    <t>杭州亿曦商贸有限公司</t>
  </si>
  <si>
    <t>苏忠超330326197903206017</t>
  </si>
  <si>
    <t>杭州</t>
  </si>
  <si>
    <t>G176</t>
  </si>
  <si>
    <t>G189</t>
  </si>
  <si>
    <t>陈碧纯 330302197802151220</t>
  </si>
  <si>
    <t>18757066777</t>
  </si>
  <si>
    <t>苏恭正 330302201304230419</t>
  </si>
  <si>
    <t>王莎莎 610111199901213046</t>
  </si>
  <si>
    <t>西安</t>
  </si>
  <si>
    <t>王小雨 610111199310140128</t>
  </si>
  <si>
    <t>郭敏茹</t>
  </si>
  <si>
    <t>15229588057</t>
  </si>
  <si>
    <t>郭敏茹 610111197609293027</t>
  </si>
  <si>
    <t>杨海燕532726197703010926</t>
    <phoneticPr fontId="29" type="noConversion"/>
  </si>
  <si>
    <t>已接听</t>
    <phoneticPr fontId="29" type="noConversion"/>
  </si>
  <si>
    <t>CA4171</t>
    <phoneticPr fontId="29" type="noConversion"/>
  </si>
  <si>
    <t xml:space="preserve">HU7111 </t>
    <phoneticPr fontId="29" type="noConversion"/>
  </si>
  <si>
    <t>18214046004王凤娇</t>
    <phoneticPr fontId="29" type="noConversion"/>
  </si>
  <si>
    <t>王梦薇530825201709240921</t>
    <phoneticPr fontId="29" type="noConversion"/>
  </si>
  <si>
    <t>王园贵</t>
  </si>
  <si>
    <t>13577955708</t>
  </si>
  <si>
    <t>王凤娇532726200308300944</t>
    <phoneticPr fontId="29" type="noConversion"/>
  </si>
  <si>
    <t>南京宣弈建筑工程有限公司</t>
  </si>
  <si>
    <t>隋竹松370686198502257029</t>
    <phoneticPr fontId="29" type="noConversion"/>
  </si>
  <si>
    <t xml:space="preserve">南京 </t>
  </si>
  <si>
    <r>
      <t>C</t>
    </r>
    <r>
      <rPr>
        <sz val="11"/>
        <color theme="1"/>
        <rFont val="宋体"/>
        <family val="3"/>
        <charset val="134"/>
        <scheme val="minor"/>
      </rPr>
      <t>A1817</t>
    </r>
    <phoneticPr fontId="29" type="noConversion"/>
  </si>
  <si>
    <r>
      <t>C</t>
    </r>
    <r>
      <rPr>
        <sz val="11"/>
        <color theme="1"/>
        <rFont val="宋体"/>
        <family val="3"/>
        <charset val="134"/>
        <scheme val="minor"/>
      </rPr>
      <t>A1820</t>
    </r>
    <phoneticPr fontId="29" type="noConversion"/>
  </si>
  <si>
    <t>孙靖宸370686201406047018</t>
    <phoneticPr fontId="29" type="noConversion"/>
  </si>
  <si>
    <t>18168105575</t>
  </si>
  <si>
    <t>孙兴玉320721198501300214</t>
    <phoneticPr fontId="29" type="noConversion"/>
  </si>
  <si>
    <t>37243219640516582X石桂珍</t>
  </si>
  <si>
    <t>重庆</t>
  </si>
  <si>
    <t>MU6682</t>
  </si>
  <si>
    <t>CZ8911</t>
  </si>
  <si>
    <t xml:space="preserve">370502198901073216 商石磊 </t>
  </si>
  <si>
    <t>任崇晓</t>
  </si>
  <si>
    <t>13883557460</t>
  </si>
  <si>
    <t>511381201805220075 商嘉译</t>
  </si>
  <si>
    <t>重庆圣欧斯医疗器械有限公司</t>
  </si>
  <si>
    <t>蒋莉：510230197611088760</t>
  </si>
  <si>
    <t xml:space="preserve"> CZ2801</t>
  </si>
  <si>
    <t>CA4136</t>
  </si>
  <si>
    <t>王沐华：500225200105041718</t>
  </si>
  <si>
    <t>王斯瑞：500225201008250352</t>
  </si>
  <si>
    <t>蒋应林500225199112030712</t>
    <phoneticPr fontId="29" type="noConversion"/>
  </si>
  <si>
    <t>3U8899</t>
    <phoneticPr fontId="29" type="noConversion"/>
  </si>
  <si>
    <t>CA4120</t>
    <phoneticPr fontId="29" type="noConversion"/>
  </si>
  <si>
    <t>蒋云舟 510105201205310137</t>
    <phoneticPr fontId="29" type="noConversion"/>
  </si>
  <si>
    <t>蒋应林</t>
  </si>
  <si>
    <t>曾铃淋 51390219930307656X</t>
    <phoneticPr fontId="29" type="noConversion"/>
  </si>
  <si>
    <t>成都瑞信行汽车服务有限公司</t>
    <phoneticPr fontId="29" type="noConversion"/>
  </si>
  <si>
    <t>李远航510502198409068315</t>
    <phoneticPr fontId="29" type="noConversion"/>
  </si>
  <si>
    <t>CA4183</t>
    <phoneticPr fontId="29" type="noConversion"/>
  </si>
  <si>
    <t>CA1407</t>
    <phoneticPr fontId="29" type="noConversion"/>
  </si>
  <si>
    <t>李皓羽510106201212210136</t>
    <phoneticPr fontId="29" type="noConversion"/>
  </si>
  <si>
    <t>董清益510521196004115267</t>
    <phoneticPr fontId="29" type="noConversion"/>
  </si>
  <si>
    <t>俞璟珂</t>
  </si>
  <si>
    <t>俞璟珂330522199805026922</t>
  </si>
  <si>
    <t>G193</t>
  </si>
  <si>
    <t>林旭斌</t>
  </si>
  <si>
    <t>15990017333</t>
  </si>
  <si>
    <t>李雨昕 330104200907013322</t>
  </si>
  <si>
    <t>李国荣 330103197207110710</t>
  </si>
  <si>
    <t>赵林悦 330522201208053025</t>
  </si>
  <si>
    <t>烟台大森建筑工程有限公司</t>
  </si>
  <si>
    <t>苗建军370602198110042312</t>
    <phoneticPr fontId="29" type="noConversion"/>
  </si>
  <si>
    <t>烟台</t>
  </si>
  <si>
    <t>G1088</t>
    <phoneticPr fontId="29" type="noConversion"/>
  </si>
  <si>
    <r>
      <t>G</t>
    </r>
    <r>
      <rPr>
        <sz val="11"/>
        <color theme="1"/>
        <rFont val="宋体"/>
        <family val="3"/>
        <charset val="134"/>
        <scheme val="minor"/>
      </rPr>
      <t>1089</t>
    </r>
    <phoneticPr fontId="29" type="noConversion"/>
  </si>
  <si>
    <t>初红梅37061219811021552X</t>
    <phoneticPr fontId="29" type="noConversion"/>
  </si>
  <si>
    <t>18596287777</t>
  </si>
  <si>
    <t>苗钰格37060220070821262X</t>
    <phoneticPr fontId="29" type="noConversion"/>
  </si>
  <si>
    <t>厦门中香实业有限公司</t>
  </si>
  <si>
    <t>陈良德350212198712205059</t>
  </si>
  <si>
    <t>厦门</t>
  </si>
  <si>
    <t>MF8127</t>
  </si>
  <si>
    <t>MF8106</t>
  </si>
  <si>
    <t>陈誉允350213201502231524</t>
  </si>
  <si>
    <t>熊倪350824199004134985</t>
  </si>
  <si>
    <t>陈誉之35021320130318151X</t>
  </si>
  <si>
    <t>230223199505192423孙思明</t>
    <phoneticPr fontId="29" type="noConversion"/>
  </si>
  <si>
    <t>海拉尔</t>
    <phoneticPr fontId="29" type="noConversion"/>
  </si>
  <si>
    <t>CA1134</t>
    <phoneticPr fontId="29" type="noConversion"/>
  </si>
  <si>
    <r>
      <t>C</t>
    </r>
    <r>
      <rPr>
        <sz val="11"/>
        <color theme="1"/>
        <rFont val="宋体"/>
        <family val="3"/>
        <charset val="134"/>
        <scheme val="minor"/>
      </rPr>
      <t>A1129</t>
    </r>
    <phoneticPr fontId="29" type="noConversion"/>
  </si>
  <si>
    <t>320324200004172116蒋子晨</t>
    <phoneticPr fontId="29" type="noConversion"/>
  </si>
  <si>
    <t>蒋永刚</t>
  </si>
  <si>
    <t>孙丽娜230223199104272422</t>
    <phoneticPr fontId="29" type="noConversion"/>
  </si>
  <si>
    <t>施斌妮</t>
  </si>
  <si>
    <t>施斌妮350582200009045060</t>
  </si>
  <si>
    <t>泉州</t>
  </si>
  <si>
    <t>MF8113</t>
  </si>
  <si>
    <t>MF8114</t>
  </si>
  <si>
    <t>施自贤</t>
  </si>
  <si>
    <t>15860310928</t>
  </si>
  <si>
    <t>施自贤350582199504080412</t>
  </si>
  <si>
    <t>许雅彬</t>
  </si>
  <si>
    <t>许雅彬 350582199709215029</t>
  </si>
  <si>
    <t>张海涛120225198504274673</t>
    <phoneticPr fontId="29" type="noConversion"/>
  </si>
  <si>
    <t>蒙薇120225198409210022</t>
    <phoneticPr fontId="29" type="noConversion"/>
  </si>
  <si>
    <t>张海涛</t>
  </si>
  <si>
    <t>张润曦12022520120810042X</t>
  </si>
  <si>
    <t>刘芳</t>
  </si>
  <si>
    <t>18183666999</t>
  </si>
  <si>
    <t>曾艳 530302198009290024</t>
  </si>
  <si>
    <t>昆明</t>
  </si>
  <si>
    <t>mu5703</t>
  </si>
  <si>
    <t>mu5710改MU5104</t>
  </si>
  <si>
    <t>朱秒秒 530302200802130042</t>
  </si>
  <si>
    <t>ZHU BERNICE YINGYING 护照号：A04372403</t>
  </si>
  <si>
    <t>张焕成 370205199510203017</t>
    <phoneticPr fontId="29" type="noConversion"/>
  </si>
  <si>
    <t>张恩宇370205201002212034</t>
    <phoneticPr fontId="29" type="noConversion"/>
  </si>
  <si>
    <t>张焕成</t>
  </si>
  <si>
    <t>18516349722</t>
  </si>
  <si>
    <t>徐彩萍 370785200606199627</t>
    <phoneticPr fontId="29" type="noConversion"/>
  </si>
  <si>
    <t>王月230223199902013046</t>
  </si>
  <si>
    <t>沈阳</t>
  </si>
  <si>
    <t xml:space="preserve"> G940 </t>
  </si>
  <si>
    <t>G927</t>
  </si>
  <si>
    <t>王田田230223199606041128</t>
  </si>
  <si>
    <t>高宁</t>
  </si>
  <si>
    <t>15941372270</t>
  </si>
  <si>
    <t>高宁210402199411180531</t>
  </si>
  <si>
    <t>万恺华</t>
  </si>
  <si>
    <t>万恺华 310110198105285610，</t>
  </si>
  <si>
    <t>MU5151</t>
  </si>
  <si>
    <r>
      <t>2024-8-18改</t>
    </r>
    <r>
      <rPr>
        <sz val="11"/>
        <color theme="1"/>
        <rFont val="宋体"/>
        <family val="3"/>
        <charset val="134"/>
        <scheme val="minor"/>
      </rPr>
      <t>2024-9-17</t>
    </r>
    <phoneticPr fontId="29" type="noConversion"/>
  </si>
  <si>
    <t>MU5116</t>
    <phoneticPr fontId="29" type="noConversion"/>
  </si>
  <si>
    <t>孙一菲310110198305213240，</t>
  </si>
  <si>
    <t>MU5116</t>
  </si>
  <si>
    <t>叶恩恺310113201412041716</t>
  </si>
  <si>
    <t>杨霞</t>
  </si>
  <si>
    <t>杨霞622424198509152223</t>
  </si>
  <si>
    <t xml:space="preserve">CA1252 </t>
  </si>
  <si>
    <t>HU7245</t>
  </si>
  <si>
    <t>杨峻熙621121201103052212</t>
  </si>
  <si>
    <t>杨静静621121200408052227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</si>
</sst>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3" formatCode="_ * #,##0.00_ ;_ * \-#,##0.00_ ;_ * &quot;-&quot;??_ ;_ @_ "/>
    <numFmt numFmtId="176" formatCode="_(* #,##0.00_);_(* \(#,##0.00\);_(* &quot;-&quot;??_);_(@_)"/>
    <numFmt numFmtId="177" formatCode="_(* #,##0_);_(* \(#,##0\);_(* &quot;-&quot;??_);_(@_)"/>
    <numFmt numFmtId="178" formatCode="[$¥-804]#,##0"/>
    <numFmt numFmtId="179" formatCode="[$¥-804]#,##0.00"/>
    <numFmt numFmtId="180" formatCode="[$¥-411]#,##0.00"/>
    <numFmt numFmtId="181" formatCode="[$¥-411]#,##0.00;\-[$¥-411]#,##0.00"/>
    <numFmt numFmtId="182" formatCode="[$¥-411]#,##0"/>
    <numFmt numFmtId="183" formatCode="_-[$¥-411]* #,##0_-;\-[$¥-411]* #,##0_-;_-[$¥-411]* &quot;-&quot;_-;_-@_-"/>
    <numFmt numFmtId="184" formatCode="_ [$¥-804]* #,##0.00_ ;_ [$¥-804]* \-#,##0.00_ ;_ [$¥-804]* &quot;-&quot;??_ ;_ @_ "/>
    <numFmt numFmtId="185" formatCode="0.00_ "/>
    <numFmt numFmtId="186" formatCode="[$¥-804]#,##0.00;[$¥-804]\-#,##0.00"/>
  </numFmts>
  <fonts count="35"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10"/>
      <name val="Verdana"/>
      <family val="2"/>
    </font>
    <font>
      <b/>
      <sz val="11"/>
      <name val="BMW Type Global Regular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Times New Roman"/>
      <family val="1"/>
    </font>
    <font>
      <sz val="10"/>
      <name val="Arial"/>
      <family val="2"/>
    </font>
    <font>
      <u/>
      <sz val="11"/>
      <color theme="11"/>
      <name val="宋体"/>
      <family val="2"/>
      <scheme val="minor"/>
    </font>
    <font>
      <sz val="12"/>
      <name val="宋体"/>
      <family val="3"/>
      <charset val="134"/>
    </font>
    <font>
      <sz val="12"/>
      <name val="Tahoma"/>
      <family val="2"/>
      <charset val="134"/>
    </font>
    <font>
      <sz val="11"/>
      <color indexed="8"/>
      <name val="宋体"/>
      <family val="3"/>
      <charset val="134"/>
    </font>
    <font>
      <sz val="9"/>
      <name val="宋体"/>
      <family val="2"/>
      <scheme val="minor"/>
    </font>
    <font>
      <u/>
      <sz val="10"/>
      <color indexed="12"/>
      <name val="Verdana"/>
      <family val="2"/>
    </font>
    <font>
      <sz val="11"/>
      <color theme="1"/>
      <name val="宋体"/>
      <family val="2"/>
      <scheme val="minor"/>
    </font>
    <font>
      <b/>
      <sz val="16"/>
      <color indexed="8"/>
      <name val="MINI Serif"/>
      <family val="3"/>
    </font>
    <font>
      <sz val="11"/>
      <color indexed="8"/>
      <name val="MINI Serif"/>
      <family val="3"/>
    </font>
    <font>
      <b/>
      <sz val="12"/>
      <color indexed="8"/>
      <name val="MINI Serif"/>
      <family val="3"/>
    </font>
    <font>
      <b/>
      <sz val="9"/>
      <color indexed="8"/>
      <name val="MINI Serif"/>
      <family val="3"/>
    </font>
    <font>
      <sz val="12"/>
      <color theme="1"/>
      <name val="MINI Serif"/>
      <family val="3"/>
    </font>
    <font>
      <b/>
      <sz val="12"/>
      <color theme="1"/>
      <name val="MINI Serif"/>
      <family val="3"/>
    </font>
    <font>
      <sz val="11"/>
      <name val="MINI Serif"/>
      <family val="3"/>
    </font>
    <font>
      <b/>
      <sz val="14"/>
      <color theme="0"/>
      <name val="MINI Serif"/>
      <family val="3"/>
    </font>
    <font>
      <sz val="14"/>
      <color theme="1"/>
      <name val="MINI Serif"/>
      <family val="3"/>
    </font>
    <font>
      <b/>
      <sz val="14"/>
      <color theme="1"/>
      <name val="MINI Serif"/>
      <family val="3"/>
    </font>
    <font>
      <sz val="14"/>
      <name val="MINI Serif"/>
      <family val="3"/>
    </font>
    <font>
      <sz val="14"/>
      <color theme="1"/>
      <name val="MINI Serif"/>
    </font>
    <font>
      <b/>
      <sz val="14"/>
      <color theme="1"/>
      <name val="MINI Serif"/>
    </font>
    <font>
      <sz val="14"/>
      <color theme="1"/>
      <name val="SimSun"/>
      <family val="3"/>
      <charset val="134"/>
    </font>
    <font>
      <sz val="14"/>
      <color theme="1"/>
      <name val="MINI Serif"/>
      <family val="1"/>
    </font>
    <font>
      <sz val="9"/>
      <name val="宋体"/>
      <family val="3"/>
      <charset val="134"/>
      <scheme val="minor"/>
    </font>
    <font>
      <sz val="12"/>
      <color theme="1"/>
      <name val="MINI Serif"/>
      <family val="1"/>
    </font>
    <font>
      <sz val="11"/>
      <color indexed="8"/>
      <name val="MINI Serif"/>
      <family val="1"/>
    </font>
    <font>
      <sz val="11"/>
      <color rgb="FFFF000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4"/>
      <color rgb="FFFF0000"/>
      <name val="MINI Serif"/>
      <family val="3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auto="1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/>
        <bgColor indexed="64"/>
      </patternFill>
    </fill>
  </fills>
  <borders count="16">
    <border>
      <left/>
      <right/>
      <top/>
      <bottom/>
      <diagonal/>
    </border>
    <border>
      <left style="thin">
        <color indexed="10"/>
      </left>
      <right/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63">
    <xf numFmtId="0" fontId="0" fillId="0" borderId="0"/>
    <xf numFmtId="176" fontId="1" fillId="0" borderId="0" applyFont="0" applyFill="0" applyBorder="0" applyAlignment="0" applyProtection="0"/>
    <xf numFmtId="178" fontId="2" fillId="0" borderId="0"/>
    <xf numFmtId="178" fontId="1" fillId="0" borderId="0"/>
    <xf numFmtId="179" fontId="2" fillId="0" borderId="0"/>
    <xf numFmtId="179" fontId="4" fillId="0" borderId="0"/>
    <xf numFmtId="179" fontId="5" fillId="0" borderId="0"/>
    <xf numFmtId="179" fontId="2" fillId="0" borderId="0"/>
    <xf numFmtId="178" fontId="1" fillId="0" borderId="0"/>
    <xf numFmtId="178" fontId="6" fillId="0" borderId="0"/>
    <xf numFmtId="0" fontId="6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0" fontId="5" fillId="0" borderId="0"/>
    <xf numFmtId="180" fontId="2" fillId="0" borderId="0"/>
    <xf numFmtId="181" fontId="2" fillId="0" borderId="0">
      <alignment vertical="center"/>
    </xf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1" fillId="0" borderId="0"/>
    <xf numFmtId="182" fontId="2" fillId="0" borderId="0"/>
    <xf numFmtId="182" fontId="5" fillId="0" borderId="0"/>
    <xf numFmtId="183" fontId="4" fillId="0" borderId="0"/>
    <xf numFmtId="181" fontId="2" fillId="0" borderId="0"/>
    <xf numFmtId="0" fontId="2" fillId="0" borderId="0"/>
    <xf numFmtId="0" fontId="9" fillId="0" borderId="0">
      <alignment vertical="center"/>
    </xf>
    <xf numFmtId="181" fontId="5" fillId="0" borderId="0"/>
    <xf numFmtId="181" fontId="1" fillId="0" borderId="0"/>
    <xf numFmtId="178" fontId="2" fillId="0" borderId="0"/>
    <xf numFmtId="178" fontId="4" fillId="0" borderId="0"/>
    <xf numFmtId="178" fontId="5" fillId="0" borderId="0"/>
    <xf numFmtId="178" fontId="2" fillId="0" borderId="0"/>
    <xf numFmtId="178" fontId="5" fillId="0" borderId="0">
      <alignment vertical="center"/>
    </xf>
    <xf numFmtId="178" fontId="2" fillId="0" borderId="0">
      <alignment vertical="center"/>
    </xf>
    <xf numFmtId="0" fontId="8" fillId="0" borderId="0">
      <alignment vertical="center"/>
    </xf>
    <xf numFmtId="181" fontId="1" fillId="0" borderId="0"/>
    <xf numFmtId="182" fontId="5" fillId="0" borderId="0">
      <alignment vertical="center"/>
    </xf>
    <xf numFmtId="179" fontId="1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/>
    <xf numFmtId="181" fontId="1" fillId="0" borderId="0"/>
    <xf numFmtId="184" fontId="5" fillId="0" borderId="0"/>
    <xf numFmtId="182" fontId="2" fillId="0" borderId="0"/>
    <xf numFmtId="0" fontId="8" fillId="0" borderId="0"/>
    <xf numFmtId="9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/>
  </cellStyleXfs>
  <cellXfs count="179">
    <xf numFmtId="0" fontId="0" fillId="0" borderId="0" xfId="0"/>
    <xf numFmtId="0" fontId="15" fillId="0" borderId="0" xfId="0" applyFont="1"/>
    <xf numFmtId="0" fontId="15" fillId="5" borderId="1" xfId="0" applyFont="1" applyFill="1" applyBorder="1" applyAlignment="1">
      <alignment vertical="center"/>
    </xf>
    <xf numFmtId="40" fontId="15" fillId="5" borderId="2" xfId="0" applyNumberFormat="1" applyFont="1" applyFill="1" applyBorder="1" applyAlignment="1">
      <alignment vertical="center"/>
    </xf>
    <xf numFmtId="0" fontId="20" fillId="0" borderId="0" xfId="10" applyFont="1"/>
    <xf numFmtId="40" fontId="15" fillId="0" borderId="0" xfId="0" applyNumberFormat="1" applyFont="1" applyAlignment="1">
      <alignment horizontal="right"/>
    </xf>
    <xf numFmtId="40" fontId="15" fillId="0" borderId="0" xfId="0" applyNumberFormat="1" applyFont="1"/>
    <xf numFmtId="49" fontId="15" fillId="10" borderId="6" xfId="0" applyNumberFormat="1" applyFont="1" applyFill="1" applyBorder="1" applyAlignment="1">
      <alignment vertical="center"/>
    </xf>
    <xf numFmtId="0" fontId="15" fillId="5" borderId="0" xfId="0" applyFont="1" applyFill="1" applyAlignment="1">
      <alignment vertical="center"/>
    </xf>
    <xf numFmtId="40" fontId="15" fillId="5" borderId="0" xfId="0" applyNumberFormat="1" applyFont="1" applyFill="1" applyAlignment="1">
      <alignment horizontal="center" vertical="center"/>
    </xf>
    <xf numFmtId="14" fontId="18" fillId="0" borderId="0" xfId="0" applyNumberFormat="1" applyFont="1" applyAlignment="1">
      <alignment horizontal="center" vertical="center"/>
    </xf>
    <xf numFmtId="49" fontId="16" fillId="7" borderId="7" xfId="0" applyNumberFormat="1" applyFont="1" applyFill="1" applyBorder="1" applyAlignment="1">
      <alignment horizontal="center" vertical="center"/>
    </xf>
    <xf numFmtId="49" fontId="16" fillId="7" borderId="8" xfId="0" applyNumberFormat="1" applyFont="1" applyFill="1" applyBorder="1" applyAlignment="1">
      <alignment horizontal="center" vertical="center"/>
    </xf>
    <xf numFmtId="40" fontId="15" fillId="7" borderId="9" xfId="0" applyNumberFormat="1" applyFont="1" applyFill="1" applyBorder="1" applyAlignment="1">
      <alignment horizontal="center" vertical="center"/>
    </xf>
    <xf numFmtId="49" fontId="16" fillId="7" borderId="6" xfId="0" applyNumberFormat="1" applyFont="1" applyFill="1" applyBorder="1" applyAlignment="1">
      <alignment vertical="center"/>
    </xf>
    <xf numFmtId="4" fontId="16" fillId="7" borderId="9" xfId="0" applyNumberFormat="1" applyFont="1" applyFill="1" applyBorder="1" applyAlignment="1">
      <alignment vertical="center"/>
    </xf>
    <xf numFmtId="49" fontId="19" fillId="7" borderId="6" xfId="0" applyNumberFormat="1" applyFont="1" applyFill="1" applyBorder="1" applyAlignment="1">
      <alignment horizontal="left" vertical="center" wrapText="1"/>
    </xf>
    <xf numFmtId="49" fontId="16" fillId="7" borderId="10" xfId="0" applyNumberFormat="1" applyFont="1" applyFill="1" applyBorder="1" applyAlignment="1">
      <alignment vertical="center"/>
    </xf>
    <xf numFmtId="4" fontId="16" fillId="7" borderId="11" xfId="0" applyNumberFormat="1" applyFont="1" applyFill="1" applyBorder="1" applyAlignment="1">
      <alignment vertical="center"/>
    </xf>
    <xf numFmtId="49" fontId="16" fillId="7" borderId="7" xfId="0" applyNumberFormat="1" applyFont="1" applyFill="1" applyBorder="1" applyAlignment="1">
      <alignment vertical="center"/>
    </xf>
    <xf numFmtId="49" fontId="15" fillId="5" borderId="6" xfId="0" applyNumberFormat="1" applyFont="1" applyFill="1" applyBorder="1" applyAlignment="1">
      <alignment vertical="center"/>
    </xf>
    <xf numFmtId="49" fontId="15" fillId="5" borderId="10" xfId="0" applyNumberFormat="1" applyFont="1" applyFill="1" applyBorder="1" applyAlignment="1">
      <alignment vertical="center"/>
    </xf>
    <xf numFmtId="40" fontId="17" fillId="7" borderId="8" xfId="0" applyNumberFormat="1" applyFont="1" applyFill="1" applyBorder="1" applyAlignment="1">
      <alignment horizontal="center" vertical="center" wrapText="1"/>
    </xf>
    <xf numFmtId="178" fontId="22" fillId="0" borderId="0" xfId="3" applyFont="1" applyAlignment="1">
      <alignment horizontal="left" vertical="center"/>
    </xf>
    <xf numFmtId="49" fontId="23" fillId="9" borderId="5" xfId="0" applyNumberFormat="1" applyFont="1" applyFill="1" applyBorder="1" applyAlignment="1">
      <alignment horizontal="left" vertical="center"/>
    </xf>
    <xf numFmtId="0" fontId="23" fillId="9" borderId="5" xfId="0" applyFont="1" applyFill="1" applyBorder="1" applyAlignment="1">
      <alignment horizontal="left" vertical="center"/>
    </xf>
    <xf numFmtId="177" fontId="23" fillId="9" borderId="5" xfId="1" applyNumberFormat="1" applyFont="1" applyFill="1" applyBorder="1" applyAlignment="1">
      <alignment horizontal="left" vertical="center"/>
    </xf>
    <xf numFmtId="178" fontId="23" fillId="9" borderId="5" xfId="0" applyNumberFormat="1" applyFont="1" applyFill="1" applyBorder="1" applyAlignment="1">
      <alignment horizontal="left" vertical="center"/>
    </xf>
    <xf numFmtId="179" fontId="23" fillId="9" borderId="5" xfId="0" applyNumberFormat="1" applyFont="1" applyFill="1" applyBorder="1" applyAlignment="1">
      <alignment horizontal="left" vertical="center"/>
    </xf>
    <xf numFmtId="178" fontId="23" fillId="9" borderId="5" xfId="2" applyFont="1" applyFill="1" applyBorder="1" applyAlignment="1">
      <alignment horizontal="left" vertical="center" wrapText="1"/>
    </xf>
    <xf numFmtId="179" fontId="23" fillId="2" borderId="5" xfId="4" applyFont="1" applyFill="1" applyBorder="1" applyAlignment="1">
      <alignment horizontal="left" vertical="center"/>
    </xf>
    <xf numFmtId="177" fontId="23" fillId="2" borderId="5" xfId="1" applyNumberFormat="1" applyFont="1" applyFill="1" applyBorder="1" applyAlignment="1">
      <alignment horizontal="left" vertical="center"/>
    </xf>
    <xf numFmtId="179" fontId="23" fillId="2" borderId="5" xfId="4" applyFont="1" applyFill="1" applyBorder="1" applyAlignment="1">
      <alignment horizontal="left" vertical="center" wrapText="1"/>
    </xf>
    <xf numFmtId="49" fontId="23" fillId="3" borderId="5" xfId="0" applyNumberFormat="1" applyFont="1" applyFill="1" applyBorder="1" applyAlignment="1">
      <alignment horizontal="left" vertical="center"/>
    </xf>
    <xf numFmtId="0" fontId="23" fillId="3" borderId="5" xfId="0" applyFont="1" applyFill="1" applyBorder="1" applyAlignment="1">
      <alignment horizontal="left" vertical="center"/>
    </xf>
    <xf numFmtId="177" fontId="23" fillId="3" borderId="5" xfId="1" applyNumberFormat="1" applyFont="1" applyFill="1" applyBorder="1" applyAlignment="1">
      <alignment horizontal="left" vertical="center"/>
    </xf>
    <xf numFmtId="178" fontId="23" fillId="3" borderId="5" xfId="2" applyFont="1" applyFill="1" applyBorder="1" applyAlignment="1">
      <alignment horizontal="left" vertical="center" wrapText="1"/>
    </xf>
    <xf numFmtId="49" fontId="23" fillId="4" borderId="5" xfId="49" applyNumberFormat="1" applyFont="1" applyFill="1" applyBorder="1" applyAlignment="1">
      <alignment horizontal="left" vertical="center"/>
    </xf>
    <xf numFmtId="179" fontId="23" fillId="4" borderId="5" xfId="6" applyFont="1" applyFill="1" applyBorder="1" applyAlignment="1">
      <alignment horizontal="left" vertical="center"/>
    </xf>
    <xf numFmtId="177" fontId="23" fillId="4" borderId="5" xfId="1" applyNumberFormat="1" applyFont="1" applyFill="1" applyBorder="1" applyAlignment="1">
      <alignment horizontal="left" vertical="center"/>
    </xf>
    <xf numFmtId="0" fontId="22" fillId="0" borderId="5" xfId="2" applyNumberFormat="1" applyFont="1" applyBorder="1" applyAlignment="1">
      <alignment horizontal="left" vertical="center"/>
    </xf>
    <xf numFmtId="177" fontId="22" fillId="0" borderId="5" xfId="1" applyNumberFormat="1" applyFont="1" applyFill="1" applyBorder="1" applyAlignment="1">
      <alignment horizontal="left" vertical="center" wrapText="1"/>
    </xf>
    <xf numFmtId="177" fontId="24" fillId="8" borderId="5" xfId="1" applyNumberFormat="1" applyFont="1" applyFill="1" applyBorder="1" applyAlignment="1">
      <alignment horizontal="left" vertical="center" wrapText="1"/>
    </xf>
    <xf numFmtId="178" fontId="23" fillId="2" borderId="5" xfId="2" applyFont="1" applyFill="1" applyBorder="1" applyAlignment="1">
      <alignment horizontal="left" vertical="center"/>
    </xf>
    <xf numFmtId="178" fontId="22" fillId="0" borderId="5" xfId="8" applyFont="1" applyBorder="1" applyAlignment="1">
      <alignment horizontal="left" vertical="center" wrapText="1"/>
    </xf>
    <xf numFmtId="177" fontId="23" fillId="0" borderId="5" xfId="1" applyNumberFormat="1" applyFont="1" applyFill="1" applyBorder="1" applyAlignment="1">
      <alignment horizontal="left" vertical="center"/>
    </xf>
    <xf numFmtId="49" fontId="23" fillId="0" borderId="5" xfId="0" applyNumberFormat="1" applyFont="1" applyBorder="1" applyAlignment="1">
      <alignment horizontal="left" vertical="center"/>
    </xf>
    <xf numFmtId="0" fontId="23" fillId="0" borderId="5" xfId="0" applyFont="1" applyBorder="1" applyAlignment="1">
      <alignment horizontal="left" vertical="center"/>
    </xf>
    <xf numFmtId="177" fontId="24" fillId="0" borderId="5" xfId="1" applyNumberFormat="1" applyFont="1" applyFill="1" applyBorder="1" applyAlignment="1">
      <alignment horizontal="left" vertical="center" wrapText="1"/>
    </xf>
    <xf numFmtId="177" fontId="22" fillId="0" borderId="0" xfId="1" applyNumberFormat="1" applyFont="1" applyAlignment="1">
      <alignment horizontal="left" vertical="center"/>
    </xf>
    <xf numFmtId="49" fontId="22" fillId="0" borderId="0" xfId="3" applyNumberFormat="1" applyFont="1" applyAlignment="1">
      <alignment horizontal="left" vertical="center"/>
    </xf>
    <xf numFmtId="179" fontId="22" fillId="0" borderId="0" xfId="3" applyNumberFormat="1" applyFont="1" applyAlignment="1">
      <alignment horizontal="left" vertical="center"/>
    </xf>
    <xf numFmtId="178" fontId="23" fillId="0" borderId="5" xfId="2" applyFont="1" applyBorder="1" applyAlignment="1">
      <alignment horizontal="left" vertical="center"/>
    </xf>
    <xf numFmtId="179" fontId="23" fillId="0" borderId="5" xfId="6" applyFont="1" applyBorder="1" applyAlignment="1">
      <alignment horizontal="left" vertical="center"/>
    </xf>
    <xf numFmtId="178" fontId="23" fillId="4" borderId="5" xfId="2" applyFont="1" applyFill="1" applyBorder="1" applyAlignment="1">
      <alignment horizontal="left" vertical="center"/>
    </xf>
    <xf numFmtId="178" fontId="23" fillId="3" borderId="5" xfId="2" applyFont="1" applyFill="1" applyBorder="1" applyAlignment="1">
      <alignment horizontal="left" vertical="center"/>
    </xf>
    <xf numFmtId="179" fontId="23" fillId="3" borderId="5" xfId="6" applyFont="1" applyFill="1" applyBorder="1" applyAlignment="1">
      <alignment horizontal="left" vertical="center"/>
    </xf>
    <xf numFmtId="49" fontId="23" fillId="4" borderId="5" xfId="0" applyNumberFormat="1" applyFont="1" applyFill="1" applyBorder="1" applyAlignment="1">
      <alignment horizontal="left" vertical="center"/>
    </xf>
    <xf numFmtId="0" fontId="23" fillId="4" borderId="5" xfId="0" applyFont="1" applyFill="1" applyBorder="1" applyAlignment="1">
      <alignment horizontal="left" vertical="center"/>
    </xf>
    <xf numFmtId="177" fontId="25" fillId="0" borderId="5" xfId="1" applyNumberFormat="1" applyFont="1" applyFill="1" applyBorder="1" applyAlignment="1">
      <alignment horizontal="left" vertical="center"/>
    </xf>
    <xf numFmtId="178" fontId="25" fillId="0" borderId="5" xfId="2" applyFont="1" applyBorder="1" applyAlignment="1">
      <alignment horizontal="left" vertical="center" wrapText="1"/>
    </xf>
    <xf numFmtId="178" fontId="25" fillId="4" borderId="5" xfId="2" applyFont="1" applyFill="1" applyBorder="1" applyAlignment="1">
      <alignment horizontal="left" vertical="center" wrapText="1"/>
    </xf>
    <xf numFmtId="49" fontId="25" fillId="4" borderId="5" xfId="49" applyNumberFormat="1" applyFont="1" applyFill="1" applyBorder="1" applyAlignment="1">
      <alignment horizontal="left" vertical="center"/>
    </xf>
    <xf numFmtId="178" fontId="25" fillId="3" borderId="5" xfId="2" applyFont="1" applyFill="1" applyBorder="1" applyAlignment="1">
      <alignment horizontal="left" vertical="center" wrapText="1"/>
    </xf>
    <xf numFmtId="178" fontId="25" fillId="6" borderId="5" xfId="8" applyFont="1" applyFill="1" applyBorder="1" applyAlignment="1">
      <alignment vertical="center" wrapText="1"/>
    </xf>
    <xf numFmtId="178" fontId="25" fillId="0" borderId="5" xfId="8" applyFont="1" applyBorder="1" applyAlignment="1">
      <alignment vertical="center" wrapText="1"/>
    </xf>
    <xf numFmtId="49" fontId="25" fillId="0" borderId="5" xfId="49" applyNumberFormat="1" applyFont="1" applyBorder="1" applyAlignment="1">
      <alignment horizontal="left" vertical="center"/>
    </xf>
    <xf numFmtId="49" fontId="25" fillId="0" borderId="5" xfId="49" applyNumberFormat="1" applyFont="1" applyBorder="1" applyAlignment="1">
      <alignment horizontal="left" vertical="center" wrapText="1"/>
    </xf>
    <xf numFmtId="49" fontId="25" fillId="3" borderId="5" xfId="49" applyNumberFormat="1" applyFont="1" applyFill="1" applyBorder="1" applyAlignment="1">
      <alignment horizontal="left" vertical="center"/>
    </xf>
    <xf numFmtId="178" fontId="25" fillId="0" borderId="0" xfId="3" applyFont="1" applyAlignment="1">
      <alignment horizontal="left" vertical="center"/>
    </xf>
    <xf numFmtId="49" fontId="25" fillId="0" borderId="5" xfId="0" applyNumberFormat="1" applyFont="1" applyBorder="1" applyAlignment="1">
      <alignment horizontal="left" vertical="center"/>
    </xf>
    <xf numFmtId="0" fontId="25" fillId="0" borderId="5" xfId="0" applyFont="1" applyBorder="1" applyAlignment="1">
      <alignment horizontal="left" vertical="center"/>
    </xf>
    <xf numFmtId="177" fontId="25" fillId="3" borderId="5" xfId="1" applyNumberFormat="1" applyFont="1" applyFill="1" applyBorder="1" applyAlignment="1">
      <alignment horizontal="left" vertical="center"/>
    </xf>
    <xf numFmtId="178" fontId="25" fillId="3" borderId="5" xfId="0" applyNumberFormat="1" applyFont="1" applyFill="1" applyBorder="1" applyAlignment="1">
      <alignment horizontal="left" vertical="center"/>
    </xf>
    <xf numFmtId="177" fontId="25" fillId="4" borderId="5" xfId="1" applyNumberFormat="1" applyFont="1" applyFill="1" applyBorder="1" applyAlignment="1">
      <alignment horizontal="left" vertical="center"/>
    </xf>
    <xf numFmtId="178" fontId="25" fillId="4" borderId="5" xfId="0" applyNumberFormat="1" applyFont="1" applyFill="1" applyBorder="1" applyAlignment="1">
      <alignment horizontal="left" vertical="center"/>
    </xf>
    <xf numFmtId="178" fontId="25" fillId="0" borderId="5" xfId="0" applyNumberFormat="1" applyFont="1" applyBorder="1" applyAlignment="1">
      <alignment horizontal="left" vertical="center"/>
    </xf>
    <xf numFmtId="177" fontId="25" fillId="4" borderId="5" xfId="1" applyNumberFormat="1" applyFont="1" applyFill="1" applyBorder="1" applyAlignment="1">
      <alignment horizontal="left" vertical="center" wrapText="1"/>
    </xf>
    <xf numFmtId="179" fontId="25" fillId="4" borderId="5" xfId="6" applyFont="1" applyFill="1" applyBorder="1" applyAlignment="1">
      <alignment horizontal="left" vertical="center"/>
    </xf>
    <xf numFmtId="179" fontId="25" fillId="4" borderId="5" xfId="7" applyFont="1" applyFill="1" applyBorder="1" applyAlignment="1">
      <alignment horizontal="left" vertical="center" wrapText="1"/>
    </xf>
    <xf numFmtId="179" fontId="25" fillId="3" borderId="5" xfId="0" applyNumberFormat="1" applyFont="1" applyFill="1" applyBorder="1" applyAlignment="1">
      <alignment horizontal="left" vertical="center"/>
    </xf>
    <xf numFmtId="177" fontId="25" fillId="0" borderId="5" xfId="1" applyNumberFormat="1" applyFont="1" applyFill="1" applyBorder="1" applyAlignment="1">
      <alignment horizontal="left" vertical="center" wrapText="1"/>
    </xf>
    <xf numFmtId="179" fontId="25" fillId="0" borderId="5" xfId="9" applyNumberFormat="1" applyFont="1" applyBorder="1" applyAlignment="1">
      <alignment horizontal="left" vertical="center" wrapText="1"/>
    </xf>
    <xf numFmtId="179" fontId="25" fillId="0" borderId="5" xfId="6" applyFont="1" applyBorder="1" applyAlignment="1">
      <alignment horizontal="left" vertical="center"/>
    </xf>
    <xf numFmtId="179" fontId="25" fillId="2" borderId="5" xfId="4" applyFont="1" applyFill="1" applyBorder="1" applyAlignment="1">
      <alignment horizontal="left" vertical="center" wrapText="1"/>
    </xf>
    <xf numFmtId="179" fontId="25" fillId="0" borderId="5" xfId="7" applyFont="1" applyBorder="1" applyAlignment="1">
      <alignment horizontal="left" vertical="center" wrapText="1"/>
    </xf>
    <xf numFmtId="177" fontId="25" fillId="3" borderId="5" xfId="1" applyNumberFormat="1" applyFont="1" applyFill="1" applyBorder="1" applyAlignment="1">
      <alignment horizontal="left" vertical="center" wrapText="1"/>
    </xf>
    <xf numFmtId="179" fontId="25" fillId="3" borderId="5" xfId="6" applyFont="1" applyFill="1" applyBorder="1" applyAlignment="1">
      <alignment horizontal="left" vertical="center"/>
    </xf>
    <xf numFmtId="179" fontId="25" fillId="3" borderId="5" xfId="7" applyFont="1" applyFill="1" applyBorder="1" applyAlignment="1">
      <alignment horizontal="left" vertical="center" wrapText="1"/>
    </xf>
    <xf numFmtId="177" fontId="25" fillId="0" borderId="0" xfId="1" applyNumberFormat="1" applyFont="1" applyAlignment="1">
      <alignment horizontal="left" vertical="center"/>
    </xf>
    <xf numFmtId="179" fontId="25" fillId="0" borderId="0" xfId="3" applyNumberFormat="1" applyFont="1" applyAlignment="1">
      <alignment horizontal="left" vertical="center"/>
    </xf>
    <xf numFmtId="9" fontId="22" fillId="0" borderId="0" xfId="60" applyFont="1" applyAlignment="1">
      <alignment horizontal="left" vertical="center"/>
    </xf>
    <xf numFmtId="0" fontId="26" fillId="3" borderId="5" xfId="2" applyNumberFormat="1" applyFont="1" applyFill="1" applyBorder="1" applyAlignment="1">
      <alignment horizontal="left" vertical="center"/>
    </xf>
    <xf numFmtId="178" fontId="26" fillId="3" borderId="5" xfId="8" applyFont="1" applyFill="1" applyBorder="1" applyAlignment="1">
      <alignment horizontal="left" vertical="center" wrapText="1"/>
    </xf>
    <xf numFmtId="177" fontId="26" fillId="3" borderId="5" xfId="1" applyNumberFormat="1" applyFont="1" applyFill="1" applyBorder="1" applyAlignment="1">
      <alignment horizontal="left" vertical="center" wrapText="1"/>
    </xf>
    <xf numFmtId="178" fontId="26" fillId="3" borderId="5" xfId="8" applyFont="1" applyFill="1" applyBorder="1" applyAlignment="1">
      <alignment horizontal="left" vertical="center"/>
    </xf>
    <xf numFmtId="179" fontId="26" fillId="3" borderId="5" xfId="9" applyNumberFormat="1" applyFont="1" applyFill="1" applyBorder="1" applyAlignment="1">
      <alignment horizontal="left" vertical="center" wrapText="1"/>
    </xf>
    <xf numFmtId="178" fontId="26" fillId="3" borderId="5" xfId="8" applyFont="1" applyFill="1" applyBorder="1" applyAlignment="1">
      <alignment vertical="center" wrapText="1"/>
    </xf>
    <xf numFmtId="178" fontId="28" fillId="0" borderId="5" xfId="0" applyNumberFormat="1" applyFont="1" applyBorder="1" applyAlignment="1">
      <alignment horizontal="left" vertical="center"/>
    </xf>
    <xf numFmtId="178" fontId="28" fillId="0" borderId="5" xfId="8" applyFont="1" applyBorder="1" applyAlignment="1">
      <alignment horizontal="left" vertical="center"/>
    </xf>
    <xf numFmtId="177" fontId="28" fillId="0" borderId="5" xfId="1" applyNumberFormat="1" applyFont="1" applyFill="1" applyBorder="1" applyAlignment="1">
      <alignment horizontal="left" vertical="center" wrapText="1"/>
    </xf>
    <xf numFmtId="179" fontId="28" fillId="0" borderId="5" xfId="9" applyNumberFormat="1" applyFont="1" applyBorder="1" applyAlignment="1">
      <alignment horizontal="left" vertical="center" wrapText="1"/>
    </xf>
    <xf numFmtId="0" fontId="30" fillId="6" borderId="9" xfId="34" applyNumberFormat="1" applyFont="1" applyFill="1" applyBorder="1" applyAlignment="1">
      <alignment horizontal="center" vertical="center" wrapText="1"/>
    </xf>
    <xf numFmtId="14" fontId="30" fillId="0" borderId="9" xfId="0" applyNumberFormat="1" applyFont="1" applyBorder="1" applyAlignment="1">
      <alignment horizontal="center" vertical="center"/>
    </xf>
    <xf numFmtId="14" fontId="30" fillId="0" borderId="11" xfId="0" applyNumberFormat="1" applyFont="1" applyBorder="1" applyAlignment="1">
      <alignment horizontal="center" vertical="center"/>
    </xf>
    <xf numFmtId="40" fontId="31" fillId="10" borderId="0" xfId="0" applyNumberFormat="1" applyFont="1" applyFill="1" applyAlignment="1">
      <alignment horizontal="center" vertical="center"/>
    </xf>
    <xf numFmtId="40" fontId="31" fillId="7" borderId="8" xfId="0" applyNumberFormat="1" applyFont="1" applyFill="1" applyBorder="1" applyAlignment="1">
      <alignment horizontal="center" vertical="center"/>
    </xf>
    <xf numFmtId="0" fontId="30" fillId="0" borderId="9" xfId="0" applyFont="1" applyBorder="1" applyAlignment="1">
      <alignment horizontal="center" vertical="center" wrapText="1"/>
    </xf>
    <xf numFmtId="0" fontId="12" fillId="0" borderId="11" xfId="54" applyNumberFormat="1" applyBorder="1" applyAlignment="1" applyProtection="1">
      <alignment horizontal="center" vertical="center" wrapText="1"/>
    </xf>
    <xf numFmtId="0" fontId="4" fillId="0" borderId="5" xfId="61" applyBorder="1" applyAlignment="1">
      <alignment horizontal="center" vertical="center"/>
    </xf>
    <xf numFmtId="14" fontId="4" fillId="0" borderId="5" xfId="61" applyNumberFormat="1" applyBorder="1" applyAlignment="1">
      <alignment horizontal="center" vertical="center"/>
    </xf>
    <xf numFmtId="0" fontId="4" fillId="0" borderId="12" xfId="61" applyBorder="1" applyAlignment="1">
      <alignment horizontal="center" vertical="center"/>
    </xf>
    <xf numFmtId="0" fontId="4" fillId="0" borderId="0" xfId="61">
      <alignment vertical="center"/>
    </xf>
    <xf numFmtId="0" fontId="4" fillId="0" borderId="5" xfId="62" applyBorder="1"/>
    <xf numFmtId="0" fontId="4" fillId="0" borderId="5" xfId="62" applyBorder="1" applyAlignment="1">
      <alignment horizontal="center"/>
    </xf>
    <xf numFmtId="0" fontId="4" fillId="0" borderId="5" xfId="61" applyBorder="1">
      <alignment vertical="center"/>
    </xf>
    <xf numFmtId="58" fontId="4" fillId="0" borderId="5" xfId="61" applyNumberFormat="1" applyBorder="1">
      <alignment vertical="center"/>
    </xf>
    <xf numFmtId="14" fontId="4" fillId="0" borderId="5" xfId="61" applyNumberFormat="1" applyBorder="1">
      <alignment vertical="center"/>
    </xf>
    <xf numFmtId="0" fontId="32" fillId="0" borderId="5" xfId="61" applyFont="1" applyBorder="1">
      <alignment vertical="center"/>
    </xf>
    <xf numFmtId="1" fontId="4" fillId="0" borderId="5" xfId="62" applyNumberFormat="1" applyBorder="1" applyAlignment="1">
      <alignment horizontal="center" vertical="center"/>
    </xf>
    <xf numFmtId="0" fontId="4" fillId="0" borderId="5" xfId="61" applyBorder="1" applyAlignment="1">
      <alignment horizontal="left" vertical="center"/>
    </xf>
    <xf numFmtId="14" fontId="4" fillId="0" borderId="5" xfId="61" applyNumberFormat="1" applyBorder="1" applyAlignment="1">
      <alignment horizontal="right" vertical="center"/>
    </xf>
    <xf numFmtId="0" fontId="4" fillId="0" borderId="15" xfId="61" applyBorder="1">
      <alignment vertical="center"/>
    </xf>
    <xf numFmtId="49" fontId="4" fillId="0" borderId="0" xfId="61" applyNumberFormat="1">
      <alignment vertical="center"/>
    </xf>
    <xf numFmtId="0" fontId="4" fillId="0" borderId="12" xfId="62" applyBorder="1"/>
    <xf numFmtId="1" fontId="4" fillId="0" borderId="0" xfId="61" applyNumberFormat="1" applyAlignment="1">
      <alignment horizontal="center" vertical="center"/>
    </xf>
    <xf numFmtId="0" fontId="4" fillId="0" borderId="5" xfId="61" applyBorder="1" applyAlignment="1">
      <alignment vertical="center" wrapText="1"/>
    </xf>
    <xf numFmtId="1" fontId="4" fillId="0" borderId="5" xfId="61" applyNumberFormat="1" applyBorder="1" applyAlignment="1">
      <alignment horizontal="center" vertical="center"/>
    </xf>
    <xf numFmtId="14" fontId="4" fillId="0" borderId="0" xfId="61" applyNumberFormat="1">
      <alignment vertical="center"/>
    </xf>
    <xf numFmtId="0" fontId="33" fillId="0" borderId="5" xfId="61" applyFont="1" applyBorder="1">
      <alignment vertical="center"/>
    </xf>
    <xf numFmtId="49" fontId="33" fillId="0" borderId="5" xfId="61" applyNumberFormat="1" applyFont="1" applyBorder="1">
      <alignment vertical="center"/>
    </xf>
    <xf numFmtId="0" fontId="32" fillId="0" borderId="0" xfId="61" applyFont="1">
      <alignment vertical="center"/>
    </xf>
    <xf numFmtId="0" fontId="33" fillId="0" borderId="5" xfId="62" applyFont="1" applyBorder="1"/>
    <xf numFmtId="1" fontId="33" fillId="0" borderId="5" xfId="62" applyNumberFormat="1" applyFont="1" applyBorder="1" applyAlignment="1">
      <alignment horizontal="center" vertical="center"/>
    </xf>
    <xf numFmtId="0" fontId="33" fillId="0" borderId="5" xfId="61" applyFont="1" applyBorder="1" applyAlignment="1">
      <alignment horizontal="center" vertical="center"/>
    </xf>
    <xf numFmtId="14" fontId="33" fillId="0" borderId="5" xfId="61" applyNumberFormat="1" applyFont="1" applyBorder="1">
      <alignment vertical="center"/>
    </xf>
    <xf numFmtId="0" fontId="32" fillId="0" borderId="5" xfId="62" applyFont="1" applyBorder="1"/>
    <xf numFmtId="0" fontId="4" fillId="0" borderId="5" xfId="61" applyBorder="1" applyAlignment="1">
      <alignment horizontal="left" vertical="center" wrapText="1"/>
    </xf>
    <xf numFmtId="0" fontId="4" fillId="0" borderId="5" xfId="62" applyBorder="1" applyAlignment="1">
      <alignment horizontal="center" wrapText="1"/>
    </xf>
    <xf numFmtId="0" fontId="4" fillId="0" borderId="5" xfId="62" applyBorder="1" applyAlignment="1">
      <alignment horizontal="left" wrapText="1"/>
    </xf>
    <xf numFmtId="14" fontId="4" fillId="0" borderId="13" xfId="61" applyNumberFormat="1" applyBorder="1">
      <alignment vertical="center"/>
    </xf>
    <xf numFmtId="14" fontId="4" fillId="0" borderId="5" xfId="61" applyNumberFormat="1" applyBorder="1" applyAlignment="1">
      <alignment horizontal="left" vertical="center"/>
    </xf>
    <xf numFmtId="1" fontId="32" fillId="0" borderId="5" xfId="62" applyNumberFormat="1" applyFont="1" applyBorder="1" applyAlignment="1">
      <alignment horizontal="center" vertical="center"/>
    </xf>
    <xf numFmtId="1" fontId="4" fillId="0" borderId="0" xfId="62" applyNumberFormat="1" applyAlignment="1">
      <alignment horizontal="center" vertical="center"/>
    </xf>
    <xf numFmtId="49" fontId="14" fillId="5" borderId="0" xfId="0" applyNumberFormat="1" applyFont="1" applyFill="1" applyAlignment="1">
      <alignment horizontal="center" vertical="center"/>
    </xf>
    <xf numFmtId="49" fontId="15" fillId="5" borderId="1" xfId="0" applyNumberFormat="1" applyFont="1" applyFill="1" applyBorder="1" applyAlignment="1">
      <alignment horizontal="left" vertical="center"/>
    </xf>
    <xf numFmtId="49" fontId="15" fillId="5" borderId="2" xfId="0" applyNumberFormat="1" applyFont="1" applyFill="1" applyBorder="1" applyAlignment="1">
      <alignment horizontal="left" vertical="center"/>
    </xf>
    <xf numFmtId="49" fontId="15" fillId="5" borderId="3" xfId="0" applyNumberFormat="1" applyFont="1" applyFill="1" applyBorder="1" applyAlignment="1">
      <alignment horizontal="left" vertical="center"/>
    </xf>
    <xf numFmtId="49" fontId="15" fillId="5" borderId="4" xfId="0" applyNumberFormat="1" applyFont="1" applyFill="1" applyBorder="1" applyAlignment="1">
      <alignment horizontal="left" vertical="center"/>
    </xf>
    <xf numFmtId="49" fontId="21" fillId="11" borderId="5" xfId="3" applyNumberFormat="1" applyFont="1" applyFill="1" applyBorder="1" applyAlignment="1">
      <alignment horizontal="left" vertical="center"/>
    </xf>
    <xf numFmtId="0" fontId="4" fillId="0" borderId="13" xfId="61" applyBorder="1" applyAlignment="1">
      <alignment horizontal="center" vertical="center"/>
    </xf>
    <xf numFmtId="0" fontId="4" fillId="0" borderId="12" xfId="61" applyBorder="1" applyAlignment="1">
      <alignment horizontal="center" vertical="center"/>
    </xf>
    <xf numFmtId="0" fontId="4" fillId="0" borderId="14" xfId="61" applyBorder="1" applyAlignment="1">
      <alignment horizontal="center" vertical="center"/>
    </xf>
    <xf numFmtId="0" fontId="32" fillId="0" borderId="13" xfId="61" applyFont="1" applyBorder="1" applyAlignment="1">
      <alignment horizontal="center" vertical="center"/>
    </xf>
    <xf numFmtId="0" fontId="32" fillId="0" borderId="12" xfId="61" applyFont="1" applyBorder="1" applyAlignment="1">
      <alignment horizontal="center" vertical="center"/>
    </xf>
    <xf numFmtId="0" fontId="32" fillId="0" borderId="14" xfId="61" applyFont="1" applyBorder="1" applyAlignment="1">
      <alignment horizontal="center" vertical="center"/>
    </xf>
    <xf numFmtId="0" fontId="4" fillId="0" borderId="5" xfId="62" applyBorder="1" applyAlignment="1">
      <alignment horizontal="center" vertical="center"/>
    </xf>
    <xf numFmtId="0" fontId="33" fillId="0" borderId="13" xfId="61" applyFont="1" applyBorder="1" applyAlignment="1">
      <alignment horizontal="center" vertical="center"/>
    </xf>
    <xf numFmtId="0" fontId="33" fillId="0" borderId="12" xfId="61" applyFont="1" applyBorder="1" applyAlignment="1">
      <alignment horizontal="center" vertical="center"/>
    </xf>
    <xf numFmtId="0" fontId="33" fillId="0" borderId="14" xfId="61" applyFont="1" applyBorder="1" applyAlignment="1">
      <alignment horizontal="center" vertical="center"/>
    </xf>
    <xf numFmtId="185" fontId="4" fillId="0" borderId="13" xfId="62" applyNumberFormat="1" applyBorder="1" applyAlignment="1">
      <alignment horizontal="center" vertical="center" wrapText="1"/>
    </xf>
    <xf numFmtId="185" fontId="4" fillId="0" borderId="12" xfId="62" applyNumberFormat="1" applyBorder="1" applyAlignment="1">
      <alignment horizontal="center" vertical="center" wrapText="1"/>
    </xf>
    <xf numFmtId="185" fontId="4" fillId="0" borderId="14" xfId="62" applyNumberFormat="1" applyBorder="1" applyAlignment="1">
      <alignment horizontal="center" vertical="center" wrapText="1"/>
    </xf>
    <xf numFmtId="0" fontId="32" fillId="0" borderId="5" xfId="61" applyFont="1" applyBorder="1" applyAlignment="1">
      <alignment horizontal="center" vertical="center"/>
    </xf>
    <xf numFmtId="185" fontId="4" fillId="0" borderId="13" xfId="62" applyNumberFormat="1" applyBorder="1" applyAlignment="1">
      <alignment horizontal="center" wrapText="1"/>
    </xf>
    <xf numFmtId="185" fontId="4" fillId="0" borderId="12" xfId="62" applyNumberFormat="1" applyBorder="1" applyAlignment="1">
      <alignment horizontal="center" wrapText="1"/>
    </xf>
    <xf numFmtId="185" fontId="4" fillId="0" borderId="14" xfId="62" applyNumberFormat="1" applyBorder="1" applyAlignment="1">
      <alignment horizontal="center" wrapText="1"/>
    </xf>
    <xf numFmtId="0" fontId="4" fillId="0" borderId="13" xfId="62" applyBorder="1" applyAlignment="1">
      <alignment horizontal="center" wrapText="1"/>
    </xf>
    <xf numFmtId="0" fontId="4" fillId="0" borderId="12" xfId="62" applyBorder="1" applyAlignment="1">
      <alignment horizontal="center" wrapText="1"/>
    </xf>
    <xf numFmtId="0" fontId="4" fillId="0" borderId="14" xfId="62" applyBorder="1" applyAlignment="1">
      <alignment horizontal="center" wrapText="1"/>
    </xf>
    <xf numFmtId="0" fontId="4" fillId="0" borderId="5" xfId="61" applyBorder="1" applyAlignment="1">
      <alignment horizontal="center" vertical="center"/>
    </xf>
    <xf numFmtId="0" fontId="4" fillId="0" borderId="5" xfId="62" applyBorder="1" applyAlignment="1">
      <alignment horizontal="left" wrapText="1"/>
    </xf>
    <xf numFmtId="0" fontId="4" fillId="0" borderId="5" xfId="62" applyBorder="1" applyAlignment="1">
      <alignment horizontal="center" wrapText="1"/>
    </xf>
    <xf numFmtId="185" fontId="4" fillId="0" borderId="5" xfId="62" applyNumberFormat="1" applyBorder="1" applyAlignment="1">
      <alignment horizontal="center" wrapText="1"/>
    </xf>
    <xf numFmtId="14" fontId="4" fillId="0" borderId="5" xfId="61" applyNumberFormat="1" applyBorder="1" applyAlignment="1">
      <alignment horizontal="center" vertical="center"/>
    </xf>
    <xf numFmtId="14" fontId="4" fillId="0" borderId="13" xfId="61" applyNumberFormat="1" applyBorder="1" applyAlignment="1">
      <alignment horizontal="center" vertical="center"/>
    </xf>
    <xf numFmtId="14" fontId="4" fillId="0" borderId="12" xfId="61" applyNumberFormat="1" applyBorder="1" applyAlignment="1">
      <alignment horizontal="center" vertical="center"/>
    </xf>
    <xf numFmtId="14" fontId="4" fillId="0" borderId="14" xfId="61" applyNumberFormat="1" applyBorder="1" applyAlignment="1">
      <alignment horizontal="center" vertical="center"/>
    </xf>
    <xf numFmtId="186" fontId="34" fillId="9" borderId="5" xfId="2" applyNumberFormat="1" applyFont="1" applyFill="1" applyBorder="1" applyAlignment="1">
      <alignment horizontal="left" vertical="center" wrapText="1"/>
    </xf>
  </cellXfs>
  <cellStyles count="63">
    <cellStyle name="0,0_x000a__x000a_NA_x000a__x000a_ 2" xfId="37" xr:uid="{00000000-0005-0000-0000-000000000000}"/>
    <cellStyle name="0,0_x000d__x000a_NA_x000d__x000a_" xfId="59" xr:uid="{00000000-0005-0000-0000-000001000000}"/>
    <cellStyle name="Normal 2" xfId="3" xr:uid="{00000000-0005-0000-0000-000002000000}"/>
    <cellStyle name="Normal 2 2" xfId="2" xr:uid="{00000000-0005-0000-0000-000003000000}"/>
    <cellStyle name="Normal 2 2 2" xfId="16" xr:uid="{00000000-0005-0000-0000-000004000000}"/>
    <cellStyle name="Normal 2 2 2 2" xfId="32" xr:uid="{00000000-0005-0000-0000-000005000000}"/>
    <cellStyle name="Normal 2 2 2 3" xfId="4" xr:uid="{00000000-0005-0000-0000-000006000000}"/>
    <cellStyle name="Normal 2 2 2 3 2" xfId="40" xr:uid="{00000000-0005-0000-0000-000007000000}"/>
    <cellStyle name="Normal 2 2 2 4" xfId="58" xr:uid="{00000000-0005-0000-0000-000008000000}"/>
    <cellStyle name="Normal 2 2 3" xfId="17" xr:uid="{00000000-0005-0000-0000-000009000000}"/>
    <cellStyle name="Normal 2 2 3 2" xfId="7" xr:uid="{00000000-0005-0000-0000-00000A000000}"/>
    <cellStyle name="Normal 2 2 3 2 2" xfId="43" xr:uid="{00000000-0005-0000-0000-00000B000000}"/>
    <cellStyle name="Normal 2 2 4" xfId="35" xr:uid="{00000000-0005-0000-0000-00000C000000}"/>
    <cellStyle name="Normal 2 2 4 2" xfId="45" xr:uid="{00000000-0005-0000-0000-00000D000000}"/>
    <cellStyle name="Normal 2 3" xfId="36" xr:uid="{00000000-0005-0000-0000-00000E000000}"/>
    <cellStyle name="Normal 3" xfId="8" xr:uid="{00000000-0005-0000-0000-00000F000000}"/>
    <cellStyle name="Normal 3 7" xfId="46" xr:uid="{00000000-0005-0000-0000-000010000000}"/>
    <cellStyle name="Normal 4" xfId="39" xr:uid="{00000000-0005-0000-0000-000011000000}"/>
    <cellStyle name="Normal 5" xfId="47" xr:uid="{00000000-0005-0000-0000-000012000000}"/>
    <cellStyle name="Normal 6" xfId="56" xr:uid="{00000000-0005-0000-0000-000013000000}"/>
    <cellStyle name="Normal_mck_ceocircle_20060228 2" xfId="9" xr:uid="{00000000-0005-0000-0000-000014000000}"/>
    <cellStyle name="Normal_mck_ceocircle_20060228_budget_mini_ava_041207.xls" xfId="10" xr:uid="{00000000-0005-0000-0000-000015000000}"/>
    <cellStyle name="百分比" xfId="60" builtinId="5"/>
    <cellStyle name="常规" xfId="0" builtinId="0"/>
    <cellStyle name="常规 14" xfId="50" xr:uid="{00000000-0005-0000-0000-000017000000}"/>
    <cellStyle name="常规 2" xfId="61" xr:uid="{0291C415-E58E-4760-A78A-767FF2537383}"/>
    <cellStyle name="常规 2 2" xfId="62" xr:uid="{57EA4E95-8CEB-418D-911D-028461688BEF}"/>
    <cellStyle name="常规 3" xfId="31" xr:uid="{00000000-0005-0000-0000-000018000000}"/>
    <cellStyle name="常规 3 2" xfId="55" xr:uid="{00000000-0005-0000-0000-000019000000}"/>
    <cellStyle name="常规 3 3" xfId="51" xr:uid="{00000000-0005-0000-0000-00001A000000}"/>
    <cellStyle name="常规 5 2 2" xfId="5" xr:uid="{00000000-0005-0000-0000-00001B000000}"/>
    <cellStyle name="常规 5 2 2 2" xfId="41" xr:uid="{00000000-0005-0000-0000-00001C000000}"/>
    <cellStyle name="常规 5 2 2 3" xfId="49" xr:uid="{00000000-0005-0000-0000-00001D000000}"/>
    <cellStyle name="常规 6" xfId="34" xr:uid="{00000000-0005-0000-0000-00001E000000}"/>
    <cellStyle name="常规 9" xfId="52" xr:uid="{00000000-0005-0000-0000-00001F000000}"/>
    <cellStyle name="超链接" xfId="54" builtinId="8"/>
    <cellStyle name="千位分隔" xfId="1" builtinId="3"/>
    <cellStyle name="千位分隔 2 2" xfId="53" xr:uid="{00000000-0005-0000-0000-000022000000}"/>
    <cellStyle name="样式 1" xfId="57" xr:uid="{00000000-0005-0000-0000-000023000000}"/>
    <cellStyle name="样式 1 2" xfId="38" xr:uid="{00000000-0005-0000-0000-000024000000}"/>
    <cellStyle name="样式 1 2 2" xfId="15" xr:uid="{00000000-0005-0000-0000-000025000000}"/>
    <cellStyle name="样式 1 2 2 2" xfId="6" xr:uid="{00000000-0005-0000-0000-000026000000}"/>
    <cellStyle name="样式 1 2 2 2 2" xfId="42" xr:uid="{00000000-0005-0000-0000-000027000000}"/>
    <cellStyle name="样式 1 2 2 2 2 2" xfId="48" xr:uid="{00000000-0005-0000-0000-000028000000}"/>
    <cellStyle name="样式 1 2 2 3" xfId="33" xr:uid="{00000000-0005-0000-0000-000029000000}"/>
    <cellStyle name="样式 1 2 4" xfId="44" xr:uid="{00000000-0005-0000-0000-00002A000000}"/>
    <cellStyle name="已访问的超链接" xfId="11" builtinId="9" hidden="1"/>
    <cellStyle name="已访问的超链接" xfId="12" builtinId="9" hidden="1"/>
    <cellStyle name="已访问的超链接" xfId="13" builtinId="9" hidden="1"/>
    <cellStyle name="已访问的超链接" xfId="14" builtinId="9" hidden="1"/>
    <cellStyle name="已访问的超链接" xfId="18" builtinId="9" hidden="1"/>
    <cellStyle name="已访问的超链接" xfId="19" builtinId="9" hidden="1"/>
    <cellStyle name="已访问的超链接" xfId="20" builtinId="9" hidden="1"/>
    <cellStyle name="已访问的超链接" xfId="21" builtinId="9" hidden="1"/>
    <cellStyle name="已访问的超链接" xfId="22" builtinId="9" hidden="1"/>
    <cellStyle name="已访问的超链接" xfId="23" builtinId="9" hidden="1"/>
    <cellStyle name="已访问的超链接" xfId="24" builtinId="9" hidden="1"/>
    <cellStyle name="已访问的超链接" xfId="25" builtinId="9" hidden="1"/>
    <cellStyle name="已访问的超链接" xfId="26" builtinId="9" hidden="1"/>
    <cellStyle name="已访问的超链接" xfId="27" builtinId="9" hidden="1"/>
    <cellStyle name="已访问的超链接" xfId="28" builtinId="9" hidden="1"/>
    <cellStyle name="已访问的超链接" xfId="29" builtinId="9" hidden="1"/>
    <cellStyle name="已访问的超链接" xfId="30" builtinId="9" hidde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Fiona" id="{D2762373-4233-4187-AE52-D32F4297F2A8}" userId="S::Fiona.Xu@bmw.com::8f00b1e9-59fc-408d-a546-de25cd7002d6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17" dT="2024-04-22T10:05:28.83" personId="{D2762373-4233-4187-AE52-D32F4297F2A8}" id="{CC062770-0031-4EC7-B274-5A9B8DA3032A}">
    <text>Subject to customers' need (2 adults and 1 kid max)</text>
  </threadedComment>
  <threadedComment ref="E18" dT="2024-04-22T10:05:31.31" personId="{D2762373-4233-4187-AE52-D32F4297F2A8}" id="{14AEF0A1-A120-404D-B3C1-5FDE6F684327}">
    <text>Subject to customers' need (2 adults and 1 kid max)</text>
  </threadedComment>
  <threadedComment ref="E19" dT="2024-04-22T10:05:36.36" personId="{D2762373-4233-4187-AE52-D32F4297F2A8}" id="{62C8D381-CF33-4B22-950C-EA3B96192BA8}">
    <text>Subject to customers' need (2 adults and 1 kid max)</text>
  </threadedComment>
  <threadedComment ref="E20" dT="2024-04-22T10:05:39.07" personId="{D2762373-4233-4187-AE52-D32F4297F2A8}" id="{7BDD957E-0C77-42F9-8F81-3B71B9A4BF52}">
    <text>Subject to customers' need (2 adults and 1 kid max)</text>
  </threadedComment>
  <threadedComment ref="E21" dT="2024-04-22T09:58:48.74" personId="{D2762373-4233-4187-AE52-D32F4297F2A8}" id="{6B3402EC-DBAF-4F2C-9D45-85A872C0D60C}">
    <text>Subject to customers' need (2 adults and 1 kid max)</text>
  </threadedComment>
  <threadedComment ref="E27" dT="2024-04-19T08:57:06.70" personId="{D2762373-4233-4187-AE52-D32F4297F2A8}" id="{CCE7F030-6673-4D63-8C04-1B3B35044FA1}">
    <text>Subject to customers' need (2 adults and 1 kid max)</text>
  </threadedComment>
  <threadedComment ref="E31" dT="2024-04-19T08:57:59.52" personId="{D2762373-4233-4187-AE52-D32F4297F2A8}" id="{55A264DC-631A-4C50-B404-47F72686AD9F}">
    <text>Subject to customers' need (2 adults and 1 kid max)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zhonglan@cct.cn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27"/>
  <sheetViews>
    <sheetView topLeftCell="A10" zoomScaleNormal="75" zoomScalePageLayoutView="75" workbookViewId="0">
      <selection activeCell="A19" sqref="A19"/>
    </sheetView>
  </sheetViews>
  <sheetFormatPr defaultColWidth="13" defaultRowHeight="14"/>
  <cols>
    <col min="1" max="1" width="45.26953125" style="4" customWidth="1"/>
    <col min="2" max="2" width="50.81640625" style="4" customWidth="1"/>
    <col min="3" max="16384" width="13" style="4"/>
  </cols>
  <sheetData>
    <row r="1" spans="1:2" s="1" customFormat="1" ht="20">
      <c r="A1" s="144" t="s">
        <v>27</v>
      </c>
      <c r="B1" s="144"/>
    </row>
    <row r="2" spans="1:2" s="1" customFormat="1" ht="14.5" thickBot="1">
      <c r="A2" s="8"/>
      <c r="B2" s="9"/>
    </row>
    <row r="3" spans="1:2" s="1" customFormat="1" ht="29.25" customHeight="1">
      <c r="A3" s="19" t="s">
        <v>12</v>
      </c>
      <c r="B3" s="22" t="s">
        <v>72</v>
      </c>
    </row>
    <row r="4" spans="1:2" s="1" customFormat="1" ht="43" customHeight="1">
      <c r="A4" s="20" t="s">
        <v>51</v>
      </c>
      <c r="B4" s="102" t="s">
        <v>96</v>
      </c>
    </row>
    <row r="5" spans="1:2" s="1" customFormat="1" ht="15.5">
      <c r="A5" s="20" t="s">
        <v>13</v>
      </c>
      <c r="B5" s="103">
        <v>45433</v>
      </c>
    </row>
    <row r="6" spans="1:2" s="1" customFormat="1" ht="16" thickBot="1">
      <c r="A6" s="21" t="s">
        <v>14</v>
      </c>
      <c r="B6" s="104" t="s">
        <v>97</v>
      </c>
    </row>
    <row r="7" spans="1:2" s="1" customFormat="1" ht="14.5" thickBot="1">
      <c r="A7" s="8"/>
      <c r="B7" s="105"/>
    </row>
    <row r="8" spans="1:2" s="1" customFormat="1" ht="15">
      <c r="A8" s="19" t="s">
        <v>15</v>
      </c>
      <c r="B8" s="106"/>
    </row>
    <row r="9" spans="1:2" s="1" customFormat="1" ht="15.5">
      <c r="A9" s="20" t="s">
        <v>16</v>
      </c>
      <c r="B9" s="107" t="s">
        <v>98</v>
      </c>
    </row>
    <row r="10" spans="1:2" s="1" customFormat="1" ht="15.5">
      <c r="A10" s="20" t="s">
        <v>17</v>
      </c>
      <c r="B10" s="107" t="s">
        <v>99</v>
      </c>
    </row>
    <row r="11" spans="1:2" s="1" customFormat="1" ht="15.5">
      <c r="A11" s="20" t="s">
        <v>18</v>
      </c>
      <c r="B11" s="107" t="s">
        <v>100</v>
      </c>
    </row>
    <row r="12" spans="1:2" s="1" customFormat="1" ht="15.5">
      <c r="A12" s="20" t="s">
        <v>19</v>
      </c>
      <c r="B12" s="107">
        <v>13910193620</v>
      </c>
    </row>
    <row r="13" spans="1:2" s="1" customFormat="1" ht="15.5">
      <c r="A13" s="20" t="s">
        <v>20</v>
      </c>
      <c r="B13" s="107"/>
    </row>
    <row r="14" spans="1:2" s="1" customFormat="1" ht="14.5" thickBot="1">
      <c r="A14" s="21" t="s">
        <v>21</v>
      </c>
      <c r="B14" s="108" t="s">
        <v>101</v>
      </c>
    </row>
    <row r="15" spans="1:2" s="1" customFormat="1" ht="16" thickBot="1">
      <c r="A15" s="8"/>
      <c r="B15" s="10"/>
    </row>
    <row r="16" spans="1:2" s="1" customFormat="1" ht="33" customHeight="1">
      <c r="A16" s="11" t="s">
        <v>52</v>
      </c>
      <c r="B16" s="12" t="s">
        <v>34</v>
      </c>
    </row>
    <row r="17" spans="1:2" s="1" customFormat="1" ht="33" customHeight="1">
      <c r="A17" s="7" t="s">
        <v>73</v>
      </c>
      <c r="B17" s="13">
        <f>报价!G11</f>
        <v>1130000</v>
      </c>
    </row>
    <row r="18" spans="1:2" s="1" customFormat="1" ht="33" customHeight="1">
      <c r="A18" s="7" t="s">
        <v>50</v>
      </c>
      <c r="B18" s="13">
        <f>报价!G34</f>
        <v>3772350</v>
      </c>
    </row>
    <row r="19" spans="1:2" s="1" customFormat="1" ht="33" customHeight="1">
      <c r="A19" s="7" t="s">
        <v>55</v>
      </c>
      <c r="B19" s="13">
        <f>报价!G42</f>
        <v>392188</v>
      </c>
    </row>
    <row r="20" spans="1:2" s="1" customFormat="1" ht="15">
      <c r="A20" s="14" t="s">
        <v>22</v>
      </c>
      <c r="B20" s="15">
        <f>SUM(B17:B19)</f>
        <v>5294538</v>
      </c>
    </row>
    <row r="21" spans="1:2" s="1" customFormat="1" ht="15">
      <c r="A21" s="16" t="s">
        <v>23</v>
      </c>
      <c r="B21" s="15">
        <f>B20*0.06</f>
        <v>317672.27999999997</v>
      </c>
    </row>
    <row r="22" spans="1:2" s="1" customFormat="1" ht="15.5" thickBot="1">
      <c r="A22" s="17" t="s">
        <v>33</v>
      </c>
      <c r="B22" s="18">
        <f>B20+B21</f>
        <v>5612210.2800000003</v>
      </c>
    </row>
    <row r="23" spans="1:2" s="1" customFormat="1">
      <c r="A23" s="2"/>
      <c r="B23" s="3"/>
    </row>
    <row r="24" spans="1:2" s="1" customFormat="1">
      <c r="A24" s="145" t="s">
        <v>24</v>
      </c>
      <c r="B24" s="146"/>
    </row>
    <row r="25" spans="1:2" s="1" customFormat="1">
      <c r="A25" s="147" t="s">
        <v>25</v>
      </c>
      <c r="B25" s="148"/>
    </row>
    <row r="26" spans="1:2" s="1" customFormat="1">
      <c r="A26" s="4"/>
      <c r="B26" s="5"/>
    </row>
    <row r="27" spans="1:2" s="1" customFormat="1">
      <c r="A27" s="4"/>
      <c r="B27" s="6"/>
    </row>
  </sheetData>
  <mergeCells count="3">
    <mergeCell ref="A1:B1"/>
    <mergeCell ref="A24:B24"/>
    <mergeCell ref="A25:B25"/>
  </mergeCells>
  <phoneticPr fontId="11" type="noConversion"/>
  <hyperlinks>
    <hyperlink ref="B14" r:id="rId1" xr:uid="{05351C5F-709B-4988-8263-AE62BF1FB56C}"/>
  </hyperlinks>
  <pageMargins left="0.7" right="0.7" top="0.75" bottom="0.75" header="0.3" footer="0.3"/>
  <pageSetup paperSize="9" scale="93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54002D-42D3-41EC-A5C9-E32C0FF23D40}">
  <sheetPr>
    <tabColor theme="5"/>
    <pageSetUpPr fitToPage="1"/>
  </sheetPr>
  <dimension ref="A1:I85"/>
  <sheetViews>
    <sheetView zoomScale="50" zoomScaleNormal="50" zoomScalePageLayoutView="60" workbookViewId="0">
      <pane ySplit="3" topLeftCell="A16" activePane="bottomLeft" state="frozen"/>
      <selection activeCell="A9" sqref="A9"/>
      <selection pane="bottomLeft" activeCell="B46" sqref="B46"/>
    </sheetView>
  </sheetViews>
  <sheetFormatPr defaultColWidth="46.81640625" defaultRowHeight="18"/>
  <cols>
    <col min="1" max="1" width="18.453125" style="50" customWidth="1"/>
    <col min="2" max="2" width="61.7265625" style="23" bestFit="1" customWidth="1"/>
    <col min="3" max="3" width="18.81640625" style="49" customWidth="1"/>
    <col min="4" max="4" width="21.1796875" style="49" customWidth="1"/>
    <col min="5" max="5" width="25.54296875" style="49" bestFit="1" customWidth="1"/>
    <col min="6" max="6" width="17" style="23" customWidth="1"/>
    <col min="7" max="7" width="20.453125" style="51" customWidth="1"/>
    <col min="8" max="8" width="119" style="69" customWidth="1"/>
    <col min="9" max="9" width="10.54296875" style="23" bestFit="1" customWidth="1"/>
    <col min="10" max="30" width="9.453125" style="23" customWidth="1"/>
    <col min="31" max="16384" width="46.81640625" style="23"/>
  </cols>
  <sheetData>
    <row r="1" spans="1:8" ht="31.5" customHeight="1">
      <c r="A1" s="149" t="s">
        <v>95</v>
      </c>
      <c r="B1" s="149"/>
      <c r="C1" s="149"/>
      <c r="D1" s="149"/>
      <c r="E1" s="149"/>
      <c r="F1" s="149"/>
      <c r="G1" s="149"/>
      <c r="H1" s="149"/>
    </row>
    <row r="2" spans="1:8" ht="31.5" customHeight="1">
      <c r="A2" s="24"/>
      <c r="B2" s="25" t="s">
        <v>32</v>
      </c>
      <c r="C2" s="26"/>
      <c r="D2" s="26"/>
      <c r="E2" s="26"/>
      <c r="F2" s="27"/>
      <c r="G2" s="28">
        <f>G11+G34+G42</f>
        <v>5294538</v>
      </c>
      <c r="H2" s="29"/>
    </row>
    <row r="3" spans="1:8">
      <c r="A3" s="30" t="s">
        <v>0</v>
      </c>
      <c r="B3" s="30" t="s">
        <v>1</v>
      </c>
      <c r="C3" s="31" t="s">
        <v>2</v>
      </c>
      <c r="D3" s="31" t="s">
        <v>67</v>
      </c>
      <c r="E3" s="31" t="s">
        <v>68</v>
      </c>
      <c r="F3" s="32" t="s">
        <v>3</v>
      </c>
      <c r="G3" s="32" t="s">
        <v>4</v>
      </c>
      <c r="H3" s="32" t="s">
        <v>5</v>
      </c>
    </row>
    <row r="4" spans="1:8" ht="37" customHeight="1">
      <c r="A4" s="33" t="s">
        <v>6</v>
      </c>
      <c r="B4" s="34" t="s">
        <v>73</v>
      </c>
      <c r="C4" s="35"/>
      <c r="D4" s="72"/>
      <c r="E4" s="72"/>
      <c r="F4" s="73"/>
      <c r="G4" s="73"/>
      <c r="H4" s="36"/>
    </row>
    <row r="5" spans="1:8" ht="37" customHeight="1">
      <c r="A5" s="57" t="s">
        <v>8</v>
      </c>
      <c r="B5" s="58" t="s">
        <v>73</v>
      </c>
      <c r="C5" s="39"/>
      <c r="D5" s="74"/>
      <c r="E5" s="74"/>
      <c r="F5" s="75"/>
      <c r="G5" s="75"/>
      <c r="H5" s="61"/>
    </row>
    <row r="6" spans="1:8" ht="87" customHeight="1">
      <c r="A6" s="70" t="s">
        <v>53</v>
      </c>
      <c r="B6" s="71" t="s">
        <v>59</v>
      </c>
      <c r="C6" s="59" t="s">
        <v>58</v>
      </c>
      <c r="D6" s="59">
        <v>50</v>
      </c>
      <c r="E6" s="59">
        <v>2</v>
      </c>
      <c r="F6" s="98">
        <v>1500</v>
      </c>
      <c r="G6" s="76">
        <f>D6*E6*F6</f>
        <v>150000</v>
      </c>
      <c r="H6" s="60" t="s">
        <v>90</v>
      </c>
    </row>
    <row r="7" spans="1:8" ht="87" customHeight="1">
      <c r="A7" s="70" t="s">
        <v>91</v>
      </c>
      <c r="B7" s="71" t="s">
        <v>59</v>
      </c>
      <c r="C7" s="59" t="s">
        <v>58</v>
      </c>
      <c r="D7" s="59">
        <v>100</v>
      </c>
      <c r="E7" s="59">
        <v>2</v>
      </c>
      <c r="F7" s="98">
        <v>2200</v>
      </c>
      <c r="G7" s="76">
        <f>D7*E7*F7</f>
        <v>440000</v>
      </c>
      <c r="H7" s="60" t="s">
        <v>92</v>
      </c>
    </row>
    <row r="8" spans="1:8" ht="87" customHeight="1">
      <c r="A8" s="70" t="s">
        <v>93</v>
      </c>
      <c r="B8" s="71" t="s">
        <v>59</v>
      </c>
      <c r="C8" s="59" t="s">
        <v>58</v>
      </c>
      <c r="D8" s="59">
        <v>100</v>
      </c>
      <c r="E8" s="59">
        <v>2</v>
      </c>
      <c r="F8" s="98">
        <v>2700</v>
      </c>
      <c r="G8" s="76">
        <f>D8*E8*F8</f>
        <v>540000</v>
      </c>
      <c r="H8" s="60" t="s">
        <v>94</v>
      </c>
    </row>
    <row r="9" spans="1:8" ht="36.75" customHeight="1">
      <c r="A9" s="40" t="s">
        <v>35</v>
      </c>
      <c r="B9" s="42" t="s">
        <v>71</v>
      </c>
      <c r="C9" s="59"/>
      <c r="D9" s="59"/>
      <c r="E9" s="59"/>
      <c r="F9" s="76"/>
      <c r="G9" s="76">
        <f>D9*E9*F9</f>
        <v>0</v>
      </c>
      <c r="H9" s="60"/>
    </row>
    <row r="10" spans="1:8" ht="37" customHeight="1">
      <c r="A10" s="43" t="s">
        <v>8</v>
      </c>
      <c r="B10" s="38" t="s">
        <v>70</v>
      </c>
      <c r="C10" s="39"/>
      <c r="D10" s="74"/>
      <c r="E10" s="77"/>
      <c r="F10" s="78"/>
      <c r="G10" s="79">
        <f>SUM(G6:G9)</f>
        <v>1130000</v>
      </c>
      <c r="H10" s="62"/>
    </row>
    <row r="11" spans="1:8" ht="37" customHeight="1">
      <c r="A11" s="33" t="s">
        <v>6</v>
      </c>
      <c r="B11" s="34" t="s">
        <v>65</v>
      </c>
      <c r="C11" s="35"/>
      <c r="D11" s="72"/>
      <c r="E11" s="72"/>
      <c r="F11" s="73"/>
      <c r="G11" s="73">
        <f>SUM(G10)</f>
        <v>1130000</v>
      </c>
      <c r="H11" s="63"/>
    </row>
    <row r="12" spans="1:8" ht="37" customHeight="1">
      <c r="A12" s="46"/>
      <c r="B12" s="47"/>
      <c r="C12" s="45"/>
      <c r="D12" s="59"/>
      <c r="E12" s="59"/>
      <c r="F12" s="76"/>
      <c r="G12" s="76"/>
      <c r="H12" s="60"/>
    </row>
    <row r="13" spans="1:8" ht="37" customHeight="1">
      <c r="A13" s="46"/>
      <c r="B13" s="47"/>
      <c r="C13" s="45"/>
      <c r="D13" s="59"/>
      <c r="E13" s="59"/>
      <c r="F13" s="76"/>
      <c r="G13" s="76"/>
      <c r="H13" s="60"/>
    </row>
    <row r="14" spans="1:8" ht="37" customHeight="1">
      <c r="A14" s="33" t="s">
        <v>7</v>
      </c>
      <c r="B14" s="34" t="s">
        <v>42</v>
      </c>
      <c r="C14" s="35"/>
      <c r="D14" s="72"/>
      <c r="E14" s="72"/>
      <c r="F14" s="73"/>
      <c r="G14" s="80"/>
      <c r="H14" s="63"/>
    </row>
    <row r="15" spans="1:8" ht="37" customHeight="1">
      <c r="A15" s="37" t="s">
        <v>9</v>
      </c>
      <c r="B15" s="38" t="s">
        <v>43</v>
      </c>
      <c r="C15" s="39"/>
      <c r="D15" s="74"/>
      <c r="E15" s="77"/>
      <c r="F15" s="78"/>
      <c r="G15" s="79"/>
      <c r="H15" s="62"/>
    </row>
    <row r="16" spans="1:8" ht="37" customHeight="1">
      <c r="A16" s="37" t="s">
        <v>31</v>
      </c>
      <c r="B16" s="38" t="s">
        <v>89</v>
      </c>
      <c r="C16" s="39"/>
      <c r="D16" s="74"/>
      <c r="E16" s="77"/>
      <c r="F16" s="78"/>
      <c r="G16" s="79"/>
      <c r="H16" s="62"/>
    </row>
    <row r="17" spans="1:9" ht="37" customHeight="1">
      <c r="A17" s="40" t="s">
        <v>84</v>
      </c>
      <c r="B17" s="44" t="s">
        <v>76</v>
      </c>
      <c r="C17" s="41" t="s">
        <v>28</v>
      </c>
      <c r="D17" s="81">
        <v>65</v>
      </c>
      <c r="E17" s="81">
        <v>3</v>
      </c>
      <c r="F17" s="99">
        <v>2500</v>
      </c>
      <c r="G17" s="82">
        <f t="shared" ref="G17:G20" si="0">D17*E17*F17</f>
        <v>487500</v>
      </c>
      <c r="H17" s="64" t="s">
        <v>80</v>
      </c>
      <c r="I17" s="91"/>
    </row>
    <row r="18" spans="1:9" ht="37" customHeight="1">
      <c r="A18" s="40" t="s">
        <v>85</v>
      </c>
      <c r="B18" s="44" t="s">
        <v>81</v>
      </c>
      <c r="C18" s="41" t="s">
        <v>28</v>
      </c>
      <c r="D18" s="81">
        <v>73</v>
      </c>
      <c r="E18" s="81">
        <v>3</v>
      </c>
      <c r="F18" s="99">
        <v>2600</v>
      </c>
      <c r="G18" s="82">
        <f t="shared" si="0"/>
        <v>569400</v>
      </c>
      <c r="H18" s="64" t="s">
        <v>79</v>
      </c>
      <c r="I18" s="91"/>
    </row>
    <row r="19" spans="1:9" ht="37" customHeight="1">
      <c r="A19" s="40" t="s">
        <v>86</v>
      </c>
      <c r="B19" s="44" t="s">
        <v>82</v>
      </c>
      <c r="C19" s="41" t="s">
        <v>28</v>
      </c>
      <c r="D19" s="81">
        <v>64</v>
      </c>
      <c r="E19" s="81">
        <v>3</v>
      </c>
      <c r="F19" s="99">
        <v>2800</v>
      </c>
      <c r="G19" s="82">
        <f t="shared" si="0"/>
        <v>537600</v>
      </c>
      <c r="H19" s="64" t="s">
        <v>78</v>
      </c>
      <c r="I19" s="91"/>
    </row>
    <row r="20" spans="1:9" ht="37" customHeight="1">
      <c r="A20" s="40" t="s">
        <v>87</v>
      </c>
      <c r="B20" s="44" t="s">
        <v>83</v>
      </c>
      <c r="C20" s="41" t="s">
        <v>28</v>
      </c>
      <c r="D20" s="81">
        <v>48</v>
      </c>
      <c r="E20" s="81">
        <v>3</v>
      </c>
      <c r="F20" s="99">
        <v>400</v>
      </c>
      <c r="G20" s="82">
        <f t="shared" si="0"/>
        <v>57600</v>
      </c>
      <c r="H20" s="64" t="s">
        <v>77</v>
      </c>
      <c r="I20" s="91"/>
    </row>
    <row r="21" spans="1:9" ht="157.5">
      <c r="A21" s="92" t="s">
        <v>31</v>
      </c>
      <c r="B21" s="93" t="s">
        <v>88</v>
      </c>
      <c r="C21" s="94" t="s">
        <v>28</v>
      </c>
      <c r="D21" s="94">
        <v>250</v>
      </c>
      <c r="E21" s="94">
        <v>3</v>
      </c>
      <c r="F21" s="95" cm="1">
        <f t="array" ref="F21">SUMPRODUCT(D17:D20/D21,F17:F20)</f>
        <v>2202.8000000000002</v>
      </c>
      <c r="G21" s="96">
        <f>SUM(G17:G20)</f>
        <v>1652100</v>
      </c>
      <c r="H21" s="97" t="s">
        <v>75</v>
      </c>
      <c r="I21" s="91"/>
    </row>
    <row r="22" spans="1:9" ht="37" customHeight="1">
      <c r="A22" s="40" t="s">
        <v>30</v>
      </c>
      <c r="B22" s="44" t="s">
        <v>40</v>
      </c>
      <c r="C22" s="41"/>
      <c r="D22" s="100">
        <v>300</v>
      </c>
      <c r="E22" s="100">
        <v>3</v>
      </c>
      <c r="F22" s="99">
        <v>5</v>
      </c>
      <c r="G22" s="82">
        <f t="shared" ref="G22:G24" si="1">D22*E22*F22</f>
        <v>4500</v>
      </c>
      <c r="H22" s="65" t="s">
        <v>49</v>
      </c>
    </row>
    <row r="23" spans="1:9" ht="37" customHeight="1">
      <c r="A23" s="40" t="s">
        <v>29</v>
      </c>
      <c r="B23" s="44" t="s">
        <v>41</v>
      </c>
      <c r="C23" s="41"/>
      <c r="D23" s="100">
        <v>300</v>
      </c>
      <c r="E23" s="100">
        <v>3</v>
      </c>
      <c r="F23" s="99">
        <v>5</v>
      </c>
      <c r="G23" s="82">
        <f t="shared" si="1"/>
        <v>4500</v>
      </c>
      <c r="H23" s="65" t="s">
        <v>48</v>
      </c>
    </row>
    <row r="24" spans="1:9" ht="37" customHeight="1">
      <c r="A24" s="40" t="s">
        <v>35</v>
      </c>
      <c r="B24" s="42" t="s">
        <v>71</v>
      </c>
      <c r="C24" s="45"/>
      <c r="D24" s="59"/>
      <c r="E24" s="81"/>
      <c r="F24" s="83"/>
      <c r="G24" s="82">
        <f t="shared" si="1"/>
        <v>0</v>
      </c>
      <c r="H24" s="66"/>
    </row>
    <row r="25" spans="1:9" ht="37" customHeight="1">
      <c r="A25" s="33" t="s">
        <v>9</v>
      </c>
      <c r="B25" s="34" t="s">
        <v>46</v>
      </c>
      <c r="C25" s="35"/>
      <c r="D25" s="72"/>
      <c r="E25" s="72"/>
      <c r="F25" s="73"/>
      <c r="G25" s="73">
        <f>SUM(G21:G24)</f>
        <v>1661100</v>
      </c>
      <c r="H25" s="63"/>
    </row>
    <row r="26" spans="1:9" ht="37" customHeight="1">
      <c r="A26" s="37" t="s">
        <v>54</v>
      </c>
      <c r="B26" s="38" t="s">
        <v>44</v>
      </c>
      <c r="C26" s="39"/>
      <c r="D26" s="74"/>
      <c r="E26" s="77"/>
      <c r="F26" s="84"/>
      <c r="G26" s="79"/>
      <c r="H26" s="62"/>
    </row>
    <row r="27" spans="1:9" ht="37" customHeight="1">
      <c r="A27" s="40" t="s">
        <v>36</v>
      </c>
      <c r="B27" s="48" t="s">
        <v>39</v>
      </c>
      <c r="C27" s="59" t="s">
        <v>26</v>
      </c>
      <c r="D27" s="59">
        <v>250</v>
      </c>
      <c r="E27" s="81">
        <v>3</v>
      </c>
      <c r="F27" s="83">
        <v>15</v>
      </c>
      <c r="G27" s="85">
        <f>D27*E27*F27</f>
        <v>11250</v>
      </c>
      <c r="H27" s="67" t="s">
        <v>66</v>
      </c>
    </row>
    <row r="28" spans="1:9" ht="37" customHeight="1">
      <c r="A28" s="40" t="s">
        <v>35</v>
      </c>
      <c r="B28" s="42" t="s">
        <v>71</v>
      </c>
      <c r="C28" s="45"/>
      <c r="D28" s="59"/>
      <c r="E28" s="81"/>
      <c r="F28" s="83"/>
      <c r="G28" s="85">
        <f>D28*E28*F28</f>
        <v>0</v>
      </c>
      <c r="H28" s="66"/>
    </row>
    <row r="29" spans="1:9" ht="37" customHeight="1">
      <c r="A29" s="55" t="s">
        <v>37</v>
      </c>
      <c r="B29" s="56" t="s">
        <v>45</v>
      </c>
      <c r="C29" s="35"/>
      <c r="D29" s="72"/>
      <c r="E29" s="86"/>
      <c r="F29" s="87"/>
      <c r="G29" s="88">
        <f>SUM(G27:G28)</f>
        <v>11250</v>
      </c>
      <c r="H29" s="68"/>
    </row>
    <row r="30" spans="1:9" ht="37" customHeight="1">
      <c r="A30" s="54" t="s">
        <v>60</v>
      </c>
      <c r="B30" s="38" t="s">
        <v>61</v>
      </c>
      <c r="C30" s="39"/>
      <c r="D30" s="74"/>
      <c r="E30" s="77"/>
      <c r="F30" s="78"/>
      <c r="G30" s="79"/>
      <c r="H30" s="62"/>
    </row>
    <row r="31" spans="1:9" ht="54">
      <c r="A31" s="52" t="s">
        <v>63</v>
      </c>
      <c r="B31" s="53" t="s">
        <v>62</v>
      </c>
      <c r="C31" s="59" t="s">
        <v>26</v>
      </c>
      <c r="D31" s="59">
        <v>250</v>
      </c>
      <c r="E31" s="81">
        <v>3</v>
      </c>
      <c r="F31" s="83">
        <v>2800</v>
      </c>
      <c r="G31" s="85">
        <f>D31*E31*F31</f>
        <v>2100000</v>
      </c>
      <c r="H31" s="67" t="s">
        <v>74</v>
      </c>
    </row>
    <row r="32" spans="1:9" ht="34.5" customHeight="1">
      <c r="A32" s="40" t="s">
        <v>35</v>
      </c>
      <c r="B32" s="42" t="s">
        <v>71</v>
      </c>
      <c r="C32" s="45"/>
      <c r="D32" s="59"/>
      <c r="E32" s="81"/>
      <c r="F32" s="83"/>
      <c r="G32" s="85">
        <f>D32*E32*F32</f>
        <v>0</v>
      </c>
      <c r="H32" s="67"/>
    </row>
    <row r="33" spans="1:8" ht="37" customHeight="1">
      <c r="A33" s="55" t="s">
        <v>60</v>
      </c>
      <c r="B33" s="56" t="s">
        <v>64</v>
      </c>
      <c r="C33" s="35"/>
      <c r="D33" s="72"/>
      <c r="E33" s="86"/>
      <c r="F33" s="87"/>
      <c r="G33" s="88">
        <f>SUM(G31:G32)</f>
        <v>2100000</v>
      </c>
      <c r="H33" s="68"/>
    </row>
    <row r="34" spans="1:8" ht="37" customHeight="1">
      <c r="A34" s="33" t="s">
        <v>7</v>
      </c>
      <c r="B34" s="34" t="s">
        <v>47</v>
      </c>
      <c r="C34" s="35"/>
      <c r="D34" s="72"/>
      <c r="E34" s="72"/>
      <c r="F34" s="73"/>
      <c r="G34" s="80">
        <f>G29+G25+G33</f>
        <v>3772350</v>
      </c>
      <c r="H34" s="63"/>
    </row>
    <row r="35" spans="1:8" ht="37" customHeight="1">
      <c r="A35" s="23"/>
      <c r="D35" s="89"/>
      <c r="E35" s="89"/>
      <c r="F35" s="69"/>
      <c r="G35" s="69"/>
    </row>
    <row r="36" spans="1:8" ht="37" customHeight="1">
      <c r="A36" s="46"/>
      <c r="B36" s="47"/>
      <c r="C36" s="45"/>
      <c r="D36" s="59"/>
      <c r="E36" s="59"/>
      <c r="F36" s="76"/>
      <c r="G36" s="76"/>
      <c r="H36" s="60"/>
    </row>
    <row r="37" spans="1:8" ht="37" customHeight="1">
      <c r="A37" s="33" t="s">
        <v>11</v>
      </c>
      <c r="B37" s="34" t="s">
        <v>55</v>
      </c>
      <c r="C37" s="35"/>
      <c r="D37" s="72"/>
      <c r="E37" s="72"/>
      <c r="F37" s="73"/>
      <c r="G37" s="80"/>
      <c r="H37" s="63"/>
    </row>
    <row r="38" spans="1:8" ht="37" customHeight="1">
      <c r="A38" s="37" t="s">
        <v>10</v>
      </c>
      <c r="B38" s="38" t="s">
        <v>55</v>
      </c>
      <c r="C38" s="39"/>
      <c r="D38" s="74"/>
      <c r="E38" s="77"/>
      <c r="F38" s="78"/>
      <c r="G38" s="79"/>
      <c r="H38" s="62"/>
    </row>
    <row r="39" spans="1:8" ht="162">
      <c r="A39" s="40" t="s">
        <v>38</v>
      </c>
      <c r="B39" s="44" t="s">
        <v>55</v>
      </c>
      <c r="C39" s="41" t="s">
        <v>26</v>
      </c>
      <c r="D39" s="100">
        <v>1</v>
      </c>
      <c r="E39" s="100">
        <v>1</v>
      </c>
      <c r="F39" s="99">
        <f>(G11+G34)*8%</f>
        <v>392188</v>
      </c>
      <c r="G39" s="101">
        <f>D39*E39*F39</f>
        <v>392188</v>
      </c>
      <c r="H39" s="65" t="s">
        <v>69</v>
      </c>
    </row>
    <row r="40" spans="1:8" ht="37" customHeight="1">
      <c r="A40" s="40" t="s">
        <v>35</v>
      </c>
      <c r="B40" s="42" t="s">
        <v>71</v>
      </c>
      <c r="C40" s="45"/>
      <c r="D40" s="59"/>
      <c r="E40" s="81"/>
      <c r="F40" s="83"/>
      <c r="G40" s="82">
        <f>D40*E40*F40</f>
        <v>0</v>
      </c>
      <c r="H40" s="66"/>
    </row>
    <row r="41" spans="1:8" ht="37" customHeight="1">
      <c r="A41" s="43" t="s">
        <v>10</v>
      </c>
      <c r="B41" s="38" t="s">
        <v>56</v>
      </c>
      <c r="C41" s="39"/>
      <c r="D41" s="74"/>
      <c r="E41" s="77"/>
      <c r="F41" s="78"/>
      <c r="G41" s="79">
        <f>SUM(G39:G40)</f>
        <v>392188</v>
      </c>
      <c r="H41" s="62"/>
    </row>
    <row r="42" spans="1:8" ht="37" customHeight="1">
      <c r="A42" s="33" t="s">
        <v>11</v>
      </c>
      <c r="B42" s="34" t="s">
        <v>57</v>
      </c>
      <c r="C42" s="35"/>
      <c r="D42" s="72"/>
      <c r="E42" s="72"/>
      <c r="F42" s="73"/>
      <c r="G42" s="80">
        <f>G41</f>
        <v>392188</v>
      </c>
      <c r="H42" s="63"/>
    </row>
    <row r="43" spans="1:8" ht="37" customHeight="1">
      <c r="D43" s="89"/>
      <c r="E43" s="89"/>
      <c r="F43" s="69"/>
      <c r="G43" s="90"/>
    </row>
    <row r="44" spans="1:8" ht="37" customHeight="1">
      <c r="D44" s="89"/>
      <c r="E44" s="89"/>
      <c r="F44" s="69"/>
      <c r="G44" s="90"/>
    </row>
    <row r="45" spans="1:8" ht="37" customHeight="1">
      <c r="D45" s="89"/>
      <c r="E45" s="89"/>
      <c r="F45" s="69"/>
      <c r="G45" s="90"/>
    </row>
    <row r="46" spans="1:8" ht="37" customHeight="1">
      <c r="D46" s="89"/>
      <c r="E46" s="89"/>
      <c r="F46" s="69"/>
      <c r="G46" s="90"/>
    </row>
    <row r="47" spans="1:8" ht="37" customHeight="1">
      <c r="D47" s="89"/>
      <c r="E47" s="89"/>
      <c r="F47" s="69"/>
      <c r="G47" s="90"/>
    </row>
    <row r="48" spans="1:8" ht="37" customHeight="1"/>
    <row r="49" spans="2:8" ht="37" customHeight="1"/>
    <row r="50" spans="2:8" ht="37" hidden="1" customHeight="1"/>
    <row r="51" spans="2:8" s="50" customFormat="1" ht="37" hidden="1" customHeight="1">
      <c r="B51" s="23"/>
      <c r="C51" s="49"/>
      <c r="D51" s="49"/>
      <c r="E51" s="49"/>
      <c r="F51" s="23"/>
      <c r="G51" s="51"/>
      <c r="H51" s="69"/>
    </row>
    <row r="52" spans="2:8" s="50" customFormat="1" ht="37" hidden="1" customHeight="1">
      <c r="B52" s="23"/>
      <c r="C52" s="49"/>
      <c r="D52" s="49"/>
      <c r="E52" s="49"/>
      <c r="F52" s="23"/>
      <c r="G52" s="51"/>
      <c r="H52" s="69"/>
    </row>
    <row r="53" spans="2:8" s="50" customFormat="1" hidden="1">
      <c r="B53" s="23"/>
      <c r="C53" s="49"/>
      <c r="D53" s="49"/>
      <c r="E53" s="49"/>
      <c r="F53" s="23"/>
      <c r="G53" s="51"/>
      <c r="H53" s="69"/>
    </row>
    <row r="54" spans="2:8" s="50" customFormat="1" hidden="1">
      <c r="B54" s="23"/>
      <c r="C54" s="49"/>
      <c r="D54" s="49"/>
      <c r="E54" s="49"/>
      <c r="F54" s="23"/>
      <c r="G54" s="51"/>
      <c r="H54" s="69"/>
    </row>
    <row r="55" spans="2:8" s="50" customFormat="1" hidden="1">
      <c r="B55" s="23"/>
      <c r="C55" s="49"/>
      <c r="D55" s="49"/>
      <c r="E55" s="49"/>
      <c r="F55" s="23"/>
      <c r="G55" s="51"/>
      <c r="H55" s="69"/>
    </row>
    <row r="56" spans="2:8" s="50" customFormat="1" hidden="1">
      <c r="B56" s="23"/>
      <c r="C56" s="49"/>
      <c r="D56" s="49"/>
      <c r="E56" s="49"/>
      <c r="F56" s="23"/>
      <c r="G56" s="51"/>
      <c r="H56" s="69"/>
    </row>
    <row r="57" spans="2:8" s="50" customFormat="1" hidden="1">
      <c r="B57" s="23"/>
      <c r="C57" s="49"/>
      <c r="D57" s="49"/>
      <c r="E57" s="49"/>
      <c r="F57" s="23"/>
      <c r="G57" s="51"/>
      <c r="H57" s="69"/>
    </row>
    <row r="58" spans="2:8" s="50" customFormat="1" hidden="1">
      <c r="B58" s="23"/>
      <c r="C58" s="49"/>
      <c r="D58" s="49"/>
      <c r="E58" s="49"/>
      <c r="F58" s="23"/>
      <c r="G58" s="51"/>
      <c r="H58" s="69"/>
    </row>
    <row r="59" spans="2:8" s="50" customFormat="1" hidden="1">
      <c r="B59" s="23"/>
      <c r="C59" s="49"/>
      <c r="D59" s="49"/>
      <c r="E59" s="49"/>
      <c r="F59" s="23"/>
      <c r="G59" s="51"/>
      <c r="H59" s="69"/>
    </row>
    <row r="60" spans="2:8" s="50" customFormat="1" hidden="1">
      <c r="B60" s="23"/>
      <c r="C60" s="49"/>
      <c r="D60" s="49"/>
      <c r="E60" s="49"/>
      <c r="F60" s="23"/>
      <c r="G60" s="51"/>
      <c r="H60" s="69"/>
    </row>
    <row r="61" spans="2:8" s="50" customFormat="1" collapsed="1">
      <c r="B61" s="23"/>
      <c r="C61" s="49"/>
      <c r="D61" s="49"/>
      <c r="E61" s="49"/>
      <c r="F61" s="23"/>
      <c r="G61" s="51"/>
      <c r="H61" s="69"/>
    </row>
    <row r="62" spans="2:8" s="50" customFormat="1" hidden="1">
      <c r="B62" s="23"/>
      <c r="C62" s="49"/>
      <c r="D62" s="49"/>
      <c r="E62" s="49"/>
      <c r="F62" s="23"/>
      <c r="G62" s="51"/>
      <c r="H62" s="69"/>
    </row>
    <row r="63" spans="2:8" s="50" customFormat="1" hidden="1">
      <c r="B63" s="23"/>
      <c r="C63" s="49"/>
      <c r="D63" s="49"/>
      <c r="E63" s="49"/>
      <c r="F63" s="23"/>
      <c r="G63" s="51"/>
      <c r="H63" s="69"/>
    </row>
    <row r="64" spans="2:8" s="50" customFormat="1" hidden="1">
      <c r="B64" s="23"/>
      <c r="C64" s="49"/>
      <c r="D64" s="49"/>
      <c r="E64" s="49"/>
      <c r="F64" s="23"/>
      <c r="G64" s="51"/>
      <c r="H64" s="69"/>
    </row>
    <row r="65" spans="2:8" s="50" customFormat="1" hidden="1">
      <c r="B65" s="23"/>
      <c r="C65" s="49"/>
      <c r="D65" s="49"/>
      <c r="E65" s="49"/>
      <c r="F65" s="23"/>
      <c r="G65" s="51"/>
      <c r="H65" s="69"/>
    </row>
    <row r="66" spans="2:8" s="50" customFormat="1" hidden="1">
      <c r="B66" s="23"/>
      <c r="C66" s="49"/>
      <c r="D66" s="49"/>
      <c r="E66" s="49"/>
      <c r="F66" s="23"/>
      <c r="G66" s="51"/>
      <c r="H66" s="69"/>
    </row>
    <row r="67" spans="2:8" s="50" customFormat="1" hidden="1">
      <c r="B67" s="23"/>
      <c r="C67" s="49"/>
      <c r="D67" s="49"/>
      <c r="E67" s="49"/>
      <c r="F67" s="23"/>
      <c r="G67" s="51"/>
      <c r="H67" s="69"/>
    </row>
    <row r="68" spans="2:8" s="50" customFormat="1" hidden="1">
      <c r="B68" s="23"/>
      <c r="C68" s="49"/>
      <c r="D68" s="49"/>
      <c r="E68" s="49"/>
      <c r="F68" s="23"/>
      <c r="G68" s="51"/>
      <c r="H68" s="69"/>
    </row>
    <row r="69" spans="2:8" s="50" customFormat="1" hidden="1">
      <c r="B69" s="23"/>
      <c r="C69" s="49"/>
      <c r="D69" s="49"/>
      <c r="E69" s="49"/>
      <c r="F69" s="23"/>
      <c r="G69" s="51"/>
      <c r="H69" s="69"/>
    </row>
    <row r="70" spans="2:8" s="50" customFormat="1" hidden="1">
      <c r="B70" s="23"/>
      <c r="C70" s="49"/>
      <c r="D70" s="49"/>
      <c r="E70" s="49"/>
      <c r="F70" s="23"/>
      <c r="G70" s="51"/>
      <c r="H70" s="69"/>
    </row>
    <row r="71" spans="2:8" s="50" customFormat="1" hidden="1">
      <c r="B71" s="23"/>
      <c r="C71" s="49"/>
      <c r="D71" s="49"/>
      <c r="E71" s="49"/>
      <c r="F71" s="23"/>
      <c r="G71" s="51"/>
      <c r="H71" s="69"/>
    </row>
    <row r="72" spans="2:8" s="50" customFormat="1" hidden="1">
      <c r="B72" s="23"/>
      <c r="C72" s="49"/>
      <c r="D72" s="49"/>
      <c r="E72" s="49"/>
      <c r="F72" s="23"/>
      <c r="G72" s="51"/>
      <c r="H72" s="69"/>
    </row>
    <row r="73" spans="2:8" s="50" customFormat="1" collapsed="1">
      <c r="B73" s="23"/>
      <c r="C73" s="49"/>
      <c r="D73" s="49"/>
      <c r="E73" s="49"/>
      <c r="F73" s="23"/>
      <c r="G73" s="51"/>
      <c r="H73" s="69"/>
    </row>
    <row r="74" spans="2:8" s="50" customFormat="1" hidden="1">
      <c r="B74" s="23"/>
      <c r="C74" s="49"/>
      <c r="D74" s="49"/>
      <c r="E74" s="49"/>
      <c r="F74" s="23"/>
      <c r="G74" s="51"/>
      <c r="H74" s="69"/>
    </row>
    <row r="75" spans="2:8" s="50" customFormat="1" hidden="1">
      <c r="B75" s="23"/>
      <c r="C75" s="49"/>
      <c r="D75" s="49"/>
      <c r="E75" s="49"/>
      <c r="F75" s="23"/>
      <c r="G75" s="51"/>
      <c r="H75" s="69"/>
    </row>
    <row r="76" spans="2:8" s="50" customFormat="1" hidden="1">
      <c r="B76" s="23"/>
      <c r="C76" s="49"/>
      <c r="D76" s="49"/>
      <c r="E76" s="49"/>
      <c r="F76" s="23"/>
      <c r="G76" s="51"/>
      <c r="H76" s="69"/>
    </row>
    <row r="77" spans="2:8" s="50" customFormat="1" hidden="1">
      <c r="B77" s="23"/>
      <c r="C77" s="49"/>
      <c r="D77" s="49"/>
      <c r="E77" s="49"/>
      <c r="F77" s="23"/>
      <c r="G77" s="51"/>
      <c r="H77" s="69"/>
    </row>
    <row r="78" spans="2:8" s="50" customFormat="1" hidden="1">
      <c r="B78" s="23"/>
      <c r="C78" s="49"/>
      <c r="D78" s="49"/>
      <c r="E78" s="49"/>
      <c r="F78" s="23"/>
      <c r="G78" s="51"/>
      <c r="H78" s="69"/>
    </row>
    <row r="79" spans="2:8" s="50" customFormat="1" hidden="1">
      <c r="B79" s="23"/>
      <c r="C79" s="49"/>
      <c r="D79" s="49"/>
      <c r="E79" s="49"/>
      <c r="F79" s="23"/>
      <c r="G79" s="51"/>
      <c r="H79" s="69"/>
    </row>
    <row r="80" spans="2:8" s="50" customFormat="1" hidden="1">
      <c r="B80" s="23"/>
      <c r="C80" s="49"/>
      <c r="D80" s="49"/>
      <c r="E80" s="49"/>
      <c r="F80" s="23"/>
      <c r="G80" s="51"/>
      <c r="H80" s="69"/>
    </row>
    <row r="81" spans="2:8" s="50" customFormat="1" hidden="1">
      <c r="B81" s="23"/>
      <c r="C81" s="49"/>
      <c r="D81" s="49"/>
      <c r="E81" s="49"/>
      <c r="F81" s="23"/>
      <c r="G81" s="51"/>
      <c r="H81" s="69"/>
    </row>
    <row r="82" spans="2:8" s="50" customFormat="1" hidden="1">
      <c r="B82" s="23"/>
      <c r="C82" s="49"/>
      <c r="D82" s="49"/>
      <c r="E82" s="49"/>
      <c r="F82" s="23"/>
      <c r="G82" s="51"/>
      <c r="H82" s="69"/>
    </row>
    <row r="83" spans="2:8" s="50" customFormat="1" hidden="1">
      <c r="B83" s="23"/>
      <c r="C83" s="49"/>
      <c r="D83" s="49"/>
      <c r="E83" s="49"/>
      <c r="F83" s="23"/>
      <c r="G83" s="51"/>
      <c r="H83" s="69"/>
    </row>
    <row r="84" spans="2:8" s="50" customFormat="1" hidden="1">
      <c r="B84" s="23"/>
      <c r="C84" s="49"/>
      <c r="D84" s="49"/>
      <c r="E84" s="49"/>
      <c r="F84" s="23"/>
      <c r="G84" s="51"/>
      <c r="H84" s="69"/>
    </row>
    <row r="85" spans="2:8" s="50" customFormat="1" collapsed="1">
      <c r="B85" s="23"/>
      <c r="C85" s="49"/>
      <c r="D85" s="49"/>
      <c r="E85" s="49"/>
      <c r="F85" s="23"/>
      <c r="G85" s="51"/>
      <c r="H85" s="69"/>
    </row>
  </sheetData>
  <mergeCells count="1">
    <mergeCell ref="A1:H1"/>
  </mergeCells>
  <phoneticPr fontId="29" type="noConversion"/>
  <pageMargins left="0.196527777777778" right="0" top="0.16111111111111101" bottom="0.16111111111111101" header="0.29861111111111099" footer="0.29861111111111099"/>
  <pageSetup paperSize="9" scale="33" orientation="portrait" r:id="rId1"/>
  <rowBreaks count="1" manualBreakCount="1">
    <brk id="34" max="16383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B2A9E-CB96-445A-95F9-01D7C9EBFF6D}">
  <sheetPr>
    <tabColor theme="5"/>
    <pageSetUpPr fitToPage="1"/>
  </sheetPr>
  <dimension ref="A1:I84"/>
  <sheetViews>
    <sheetView tabSelected="1" zoomScale="50" zoomScaleNormal="50" zoomScalePageLayoutView="60" workbookViewId="0">
      <pane ySplit="3" topLeftCell="A4" activePane="bottomLeft" state="frozen"/>
      <selection activeCell="A9" sqref="A9"/>
      <selection pane="bottomLeft" activeCell="F20" sqref="F20"/>
    </sheetView>
  </sheetViews>
  <sheetFormatPr defaultColWidth="46.81640625" defaultRowHeight="18"/>
  <cols>
    <col min="1" max="1" width="18.453125" style="50" customWidth="1"/>
    <col min="2" max="2" width="61.7265625" style="23" bestFit="1" customWidth="1"/>
    <col min="3" max="3" width="18.81640625" style="49" customWidth="1"/>
    <col min="4" max="4" width="21.1796875" style="49" customWidth="1"/>
    <col min="5" max="5" width="25.54296875" style="49" bestFit="1" customWidth="1"/>
    <col min="6" max="6" width="17" style="23" customWidth="1"/>
    <col min="7" max="7" width="20.453125" style="51" customWidth="1"/>
    <col min="8" max="8" width="119" style="69" customWidth="1"/>
    <col min="9" max="9" width="10.54296875" style="23" bestFit="1" customWidth="1"/>
    <col min="10" max="30" width="9.453125" style="23" customWidth="1"/>
    <col min="31" max="16384" width="46.81640625" style="23"/>
  </cols>
  <sheetData>
    <row r="1" spans="1:9" ht="31.5" customHeight="1">
      <c r="A1" s="149" t="s">
        <v>95</v>
      </c>
      <c r="B1" s="149"/>
      <c r="C1" s="149"/>
      <c r="D1" s="149"/>
      <c r="E1" s="149"/>
      <c r="F1" s="149"/>
      <c r="G1" s="149"/>
      <c r="H1" s="149"/>
    </row>
    <row r="2" spans="1:9" ht="31.5" customHeight="1">
      <c r="A2" s="24"/>
      <c r="B2" s="25" t="s">
        <v>32</v>
      </c>
      <c r="C2" s="26"/>
      <c r="D2" s="26"/>
      <c r="E2" s="26"/>
      <c r="F2" s="27"/>
      <c r="G2" s="28">
        <f>G10+G33+G41</f>
        <v>1879588.8</v>
      </c>
      <c r="H2" s="178">
        <f>370617.66+1508943.33</f>
        <v>1879560.99</v>
      </c>
    </row>
    <row r="3" spans="1:9">
      <c r="A3" s="30" t="s">
        <v>0</v>
      </c>
      <c r="B3" s="30" t="s">
        <v>1</v>
      </c>
      <c r="C3" s="31" t="s">
        <v>2</v>
      </c>
      <c r="D3" s="31" t="s">
        <v>67</v>
      </c>
      <c r="E3" s="31" t="s">
        <v>68</v>
      </c>
      <c r="F3" s="32" t="s">
        <v>3</v>
      </c>
      <c r="G3" s="32" t="s">
        <v>4</v>
      </c>
      <c r="H3" s="32" t="s">
        <v>5</v>
      </c>
    </row>
    <row r="4" spans="1:9" ht="37" customHeight="1">
      <c r="A4" s="33" t="s">
        <v>6</v>
      </c>
      <c r="B4" s="34" t="s">
        <v>73</v>
      </c>
      <c r="C4" s="35"/>
      <c r="D4" s="72"/>
      <c r="E4" s="72"/>
      <c r="F4" s="73"/>
      <c r="G4" s="73"/>
      <c r="H4" s="36"/>
    </row>
    <row r="5" spans="1:9" ht="37" customHeight="1">
      <c r="A5" s="57" t="s">
        <v>8</v>
      </c>
      <c r="B5" s="58" t="s">
        <v>73</v>
      </c>
      <c r="C5" s="39"/>
      <c r="D5" s="74"/>
      <c r="E5" s="74"/>
      <c r="F5" s="75"/>
      <c r="G5" s="75"/>
      <c r="H5" s="61"/>
    </row>
    <row r="6" spans="1:9" ht="87" customHeight="1">
      <c r="A6" s="70" t="s">
        <v>91</v>
      </c>
      <c r="B6" s="71" t="s">
        <v>59</v>
      </c>
      <c r="C6" s="59" t="s">
        <v>58</v>
      </c>
      <c r="D6" s="59">
        <v>9</v>
      </c>
      <c r="E6" s="59">
        <v>2</v>
      </c>
      <c r="F6" s="98">
        <v>2200</v>
      </c>
      <c r="G6" s="76">
        <f>D6*E6*F6</f>
        <v>39600</v>
      </c>
      <c r="H6" s="60" t="s">
        <v>92</v>
      </c>
    </row>
    <row r="7" spans="1:9" ht="87" customHeight="1">
      <c r="A7" s="70" t="s">
        <v>93</v>
      </c>
      <c r="B7" s="71" t="s">
        <v>59</v>
      </c>
      <c r="C7" s="59" t="s">
        <v>58</v>
      </c>
      <c r="D7" s="59">
        <v>74</v>
      </c>
      <c r="E7" s="59">
        <v>2</v>
      </c>
      <c r="F7" s="98">
        <v>2700</v>
      </c>
      <c r="G7" s="76">
        <f>D7*E7*F7</f>
        <v>399600</v>
      </c>
      <c r="H7" s="60" t="s">
        <v>94</v>
      </c>
    </row>
    <row r="8" spans="1:9" ht="36.75" customHeight="1">
      <c r="A8" s="40" t="s">
        <v>35</v>
      </c>
      <c r="B8" s="42" t="s">
        <v>71</v>
      </c>
      <c r="C8" s="59"/>
      <c r="D8" s="59"/>
      <c r="E8" s="59"/>
      <c r="F8" s="76"/>
      <c r="G8" s="76">
        <f>D8*E8*F8</f>
        <v>0</v>
      </c>
      <c r="H8" s="60"/>
    </row>
    <row r="9" spans="1:9" ht="37" customHeight="1">
      <c r="A9" s="43" t="s">
        <v>8</v>
      </c>
      <c r="B9" s="38" t="s">
        <v>70</v>
      </c>
      <c r="C9" s="39"/>
      <c r="D9" s="74"/>
      <c r="E9" s="77"/>
      <c r="F9" s="78"/>
      <c r="G9" s="79">
        <f>SUM(G6:G8)</f>
        <v>439200</v>
      </c>
      <c r="H9" s="62"/>
    </row>
    <row r="10" spans="1:9" ht="37" customHeight="1">
      <c r="A10" s="33" t="s">
        <v>6</v>
      </c>
      <c r="B10" s="34" t="s">
        <v>65</v>
      </c>
      <c r="C10" s="35"/>
      <c r="D10" s="72"/>
      <c r="E10" s="72"/>
      <c r="F10" s="73"/>
      <c r="G10" s="73">
        <f>SUM(G9)</f>
        <v>439200</v>
      </c>
      <c r="H10" s="63"/>
    </row>
    <row r="11" spans="1:9" ht="37" customHeight="1">
      <c r="A11" s="46"/>
      <c r="B11" s="47"/>
      <c r="C11" s="45"/>
      <c r="D11" s="59"/>
      <c r="E11" s="59"/>
      <c r="F11" s="76"/>
      <c r="G11" s="76"/>
      <c r="H11" s="60"/>
    </row>
    <row r="12" spans="1:9" ht="37" customHeight="1">
      <c r="A12" s="46"/>
      <c r="B12" s="47"/>
      <c r="C12" s="45"/>
      <c r="D12" s="59"/>
      <c r="E12" s="59"/>
      <c r="F12" s="76"/>
      <c r="G12" s="76"/>
      <c r="H12" s="60"/>
    </row>
    <row r="13" spans="1:9" ht="37" customHeight="1">
      <c r="A13" s="33" t="s">
        <v>7</v>
      </c>
      <c r="B13" s="34" t="s">
        <v>42</v>
      </c>
      <c r="C13" s="35"/>
      <c r="D13" s="72"/>
      <c r="E13" s="72"/>
      <c r="F13" s="73"/>
      <c r="G13" s="80"/>
      <c r="H13" s="63"/>
    </row>
    <row r="14" spans="1:9" ht="37" customHeight="1">
      <c r="A14" s="37" t="s">
        <v>9</v>
      </c>
      <c r="B14" s="38" t="s">
        <v>43</v>
      </c>
      <c r="C14" s="39"/>
      <c r="D14" s="74"/>
      <c r="E14" s="77"/>
      <c r="F14" s="78"/>
      <c r="G14" s="79"/>
      <c r="H14" s="62"/>
    </row>
    <row r="15" spans="1:9" ht="37" customHeight="1">
      <c r="A15" s="37" t="s">
        <v>31</v>
      </c>
      <c r="B15" s="38" t="s">
        <v>89</v>
      </c>
      <c r="C15" s="39"/>
      <c r="D15" s="74"/>
      <c r="E15" s="77"/>
      <c r="F15" s="78"/>
      <c r="G15" s="79"/>
      <c r="H15" s="62"/>
    </row>
    <row r="16" spans="1:9" ht="37" customHeight="1">
      <c r="A16" s="40" t="s">
        <v>84</v>
      </c>
      <c r="B16" s="44" t="s">
        <v>76</v>
      </c>
      <c r="C16" s="41" t="s">
        <v>28</v>
      </c>
      <c r="D16" s="81">
        <v>18</v>
      </c>
      <c r="E16" s="81">
        <v>3</v>
      </c>
      <c r="F16" s="99">
        <v>2500</v>
      </c>
      <c r="G16" s="82">
        <f t="shared" ref="G16:G19" si="0">D16*E16*F16</f>
        <v>135000</v>
      </c>
      <c r="H16" s="64" t="s">
        <v>80</v>
      </c>
      <c r="I16" s="91"/>
    </row>
    <row r="17" spans="1:9" ht="37" customHeight="1">
      <c r="A17" s="40" t="s">
        <v>85</v>
      </c>
      <c r="B17" s="44" t="s">
        <v>81</v>
      </c>
      <c r="C17" s="41" t="s">
        <v>28</v>
      </c>
      <c r="D17" s="81">
        <v>17</v>
      </c>
      <c r="E17" s="81">
        <v>3</v>
      </c>
      <c r="F17" s="99">
        <v>2600</v>
      </c>
      <c r="G17" s="82">
        <f t="shared" si="0"/>
        <v>132600</v>
      </c>
      <c r="H17" s="64" t="s">
        <v>79</v>
      </c>
      <c r="I17" s="91"/>
    </row>
    <row r="18" spans="1:9" ht="37" customHeight="1">
      <c r="A18" s="40" t="s">
        <v>86</v>
      </c>
      <c r="B18" s="44" t="s">
        <v>82</v>
      </c>
      <c r="C18" s="41" t="s">
        <v>28</v>
      </c>
      <c r="D18" s="81">
        <v>38</v>
      </c>
      <c r="E18" s="81">
        <v>3</v>
      </c>
      <c r="F18" s="99">
        <v>2800</v>
      </c>
      <c r="G18" s="82">
        <f t="shared" si="0"/>
        <v>319200</v>
      </c>
      <c r="H18" s="64" t="s">
        <v>78</v>
      </c>
      <c r="I18" s="91"/>
    </row>
    <row r="19" spans="1:9" ht="37" customHeight="1">
      <c r="A19" s="40" t="s">
        <v>87</v>
      </c>
      <c r="B19" s="44" t="s">
        <v>83</v>
      </c>
      <c r="C19" s="41" t="s">
        <v>28</v>
      </c>
      <c r="D19" s="81">
        <v>10</v>
      </c>
      <c r="E19" s="81">
        <v>3</v>
      </c>
      <c r="F19" s="99">
        <v>400</v>
      </c>
      <c r="G19" s="82">
        <f t="shared" si="0"/>
        <v>12000</v>
      </c>
      <c r="H19" s="64" t="s">
        <v>77</v>
      </c>
      <c r="I19" s="91"/>
    </row>
    <row r="20" spans="1:9" ht="157.5">
      <c r="A20" s="92" t="s">
        <v>31</v>
      </c>
      <c r="B20" s="93" t="s">
        <v>88</v>
      </c>
      <c r="C20" s="94" t="s">
        <v>28</v>
      </c>
      <c r="D20" s="94">
        <v>83</v>
      </c>
      <c r="E20" s="94">
        <v>3</v>
      </c>
      <c r="F20" s="95" cm="1">
        <f t="array" ref="F20">SUMPRODUCT(D16:D19/D20,F16:F19)</f>
        <v>2404.8192771084337</v>
      </c>
      <c r="G20" s="96">
        <f>SUM(G16:G19)</f>
        <v>598800</v>
      </c>
      <c r="H20" s="97" t="s">
        <v>75</v>
      </c>
      <c r="I20" s="91"/>
    </row>
    <row r="21" spans="1:9" ht="37" customHeight="1">
      <c r="A21" s="40" t="s">
        <v>30</v>
      </c>
      <c r="B21" s="44" t="s">
        <v>40</v>
      </c>
      <c r="C21" s="41"/>
      <c r="D21" s="100">
        <v>47</v>
      </c>
      <c r="E21" s="100">
        <v>3</v>
      </c>
      <c r="F21" s="99">
        <v>5</v>
      </c>
      <c r="G21" s="82">
        <f t="shared" ref="G21:G23" si="1">D21*E21*F21</f>
        <v>705</v>
      </c>
      <c r="H21" s="65" t="s">
        <v>49</v>
      </c>
    </row>
    <row r="22" spans="1:9" ht="37" customHeight="1">
      <c r="A22" s="40" t="s">
        <v>29</v>
      </c>
      <c r="B22" s="44" t="s">
        <v>41</v>
      </c>
      <c r="C22" s="41"/>
      <c r="D22" s="100">
        <v>48</v>
      </c>
      <c r="E22" s="100">
        <v>3</v>
      </c>
      <c r="F22" s="99">
        <v>5</v>
      </c>
      <c r="G22" s="82">
        <f t="shared" si="1"/>
        <v>720</v>
      </c>
      <c r="H22" s="65" t="s">
        <v>48</v>
      </c>
    </row>
    <row r="23" spans="1:9" ht="37" customHeight="1">
      <c r="A23" s="40" t="s">
        <v>35</v>
      </c>
      <c r="B23" s="42" t="s">
        <v>71</v>
      </c>
      <c r="C23" s="45"/>
      <c r="D23" s="59"/>
      <c r="E23" s="81"/>
      <c r="F23" s="83"/>
      <c r="G23" s="82">
        <f t="shared" si="1"/>
        <v>0</v>
      </c>
      <c r="H23" s="66"/>
    </row>
    <row r="24" spans="1:9" ht="37" customHeight="1">
      <c r="A24" s="33" t="s">
        <v>9</v>
      </c>
      <c r="B24" s="34" t="s">
        <v>46</v>
      </c>
      <c r="C24" s="35"/>
      <c r="D24" s="72"/>
      <c r="E24" s="72"/>
      <c r="F24" s="73"/>
      <c r="G24" s="73">
        <f>SUM(G20:G23)</f>
        <v>600225</v>
      </c>
      <c r="H24" s="63"/>
    </row>
    <row r="25" spans="1:9" ht="37" customHeight="1">
      <c r="A25" s="37" t="s">
        <v>54</v>
      </c>
      <c r="B25" s="38" t="s">
        <v>44</v>
      </c>
      <c r="C25" s="39"/>
      <c r="D25" s="74"/>
      <c r="E25" s="77"/>
      <c r="F25" s="84"/>
      <c r="G25" s="79"/>
      <c r="H25" s="62"/>
    </row>
    <row r="26" spans="1:9" ht="37" customHeight="1">
      <c r="A26" s="40" t="s">
        <v>36</v>
      </c>
      <c r="B26" s="48" t="s">
        <v>39</v>
      </c>
      <c r="C26" s="59" t="s">
        <v>26</v>
      </c>
      <c r="D26" s="59">
        <v>83</v>
      </c>
      <c r="E26" s="81">
        <v>3</v>
      </c>
      <c r="F26" s="83">
        <v>15</v>
      </c>
      <c r="G26" s="85">
        <f>D26*E26*F26</f>
        <v>3735</v>
      </c>
      <c r="H26" s="67" t="s">
        <v>66</v>
      </c>
    </row>
    <row r="27" spans="1:9" ht="37" customHeight="1">
      <c r="A27" s="40" t="s">
        <v>35</v>
      </c>
      <c r="B27" s="42" t="s">
        <v>71</v>
      </c>
      <c r="C27" s="45"/>
      <c r="D27" s="59"/>
      <c r="E27" s="81"/>
      <c r="F27" s="83"/>
      <c r="G27" s="85">
        <f>D27*E27*F27</f>
        <v>0</v>
      </c>
      <c r="H27" s="66"/>
    </row>
    <row r="28" spans="1:9" ht="37" customHeight="1">
      <c r="A28" s="55" t="s">
        <v>37</v>
      </c>
      <c r="B28" s="56" t="s">
        <v>45</v>
      </c>
      <c r="C28" s="35"/>
      <c r="D28" s="72"/>
      <c r="E28" s="86"/>
      <c r="F28" s="87"/>
      <c r="G28" s="88">
        <f>SUM(G26:G27)</f>
        <v>3735</v>
      </c>
      <c r="H28" s="68"/>
    </row>
    <row r="29" spans="1:9" ht="37" customHeight="1">
      <c r="A29" s="54" t="s">
        <v>60</v>
      </c>
      <c r="B29" s="38" t="s">
        <v>61</v>
      </c>
      <c r="C29" s="39"/>
      <c r="D29" s="74"/>
      <c r="E29" s="77"/>
      <c r="F29" s="78"/>
      <c r="G29" s="79"/>
      <c r="H29" s="62"/>
    </row>
    <row r="30" spans="1:9" ht="54">
      <c r="A30" s="52" t="s">
        <v>63</v>
      </c>
      <c r="B30" s="53" t="s">
        <v>62</v>
      </c>
      <c r="C30" s="59" t="s">
        <v>26</v>
      </c>
      <c r="D30" s="59">
        <v>83</v>
      </c>
      <c r="E30" s="81">
        <v>3</v>
      </c>
      <c r="F30" s="83">
        <v>2800</v>
      </c>
      <c r="G30" s="85">
        <f>D30*E30*F30</f>
        <v>697200</v>
      </c>
      <c r="H30" s="67" t="s">
        <v>74</v>
      </c>
    </row>
    <row r="31" spans="1:9" ht="34.5" customHeight="1">
      <c r="A31" s="40" t="s">
        <v>35</v>
      </c>
      <c r="B31" s="42" t="s">
        <v>71</v>
      </c>
      <c r="C31" s="45"/>
      <c r="D31" s="59"/>
      <c r="E31" s="81"/>
      <c r="F31" s="83"/>
      <c r="G31" s="85">
        <f>D31*E31*F31</f>
        <v>0</v>
      </c>
      <c r="H31" s="67"/>
    </row>
    <row r="32" spans="1:9" ht="37" customHeight="1">
      <c r="A32" s="55" t="s">
        <v>60</v>
      </c>
      <c r="B32" s="56" t="s">
        <v>64</v>
      </c>
      <c r="C32" s="35"/>
      <c r="D32" s="72"/>
      <c r="E32" s="86"/>
      <c r="F32" s="87"/>
      <c r="G32" s="88">
        <f>SUM(G30:G31)</f>
        <v>697200</v>
      </c>
      <c r="H32" s="68"/>
    </row>
    <row r="33" spans="1:8" ht="37" customHeight="1">
      <c r="A33" s="33" t="s">
        <v>7</v>
      </c>
      <c r="B33" s="34" t="s">
        <v>47</v>
      </c>
      <c r="C33" s="35"/>
      <c r="D33" s="72"/>
      <c r="E33" s="72"/>
      <c r="F33" s="73"/>
      <c r="G33" s="80">
        <f>G28+G24+G32</f>
        <v>1301160</v>
      </c>
      <c r="H33" s="63"/>
    </row>
    <row r="34" spans="1:8" ht="37" customHeight="1">
      <c r="A34" s="23"/>
      <c r="D34" s="89"/>
      <c r="E34" s="89"/>
      <c r="F34" s="69"/>
      <c r="G34" s="69"/>
    </row>
    <row r="35" spans="1:8" ht="37" customHeight="1">
      <c r="A35" s="46"/>
      <c r="B35" s="47"/>
      <c r="C35" s="45"/>
      <c r="D35" s="59"/>
      <c r="E35" s="59"/>
      <c r="F35" s="76"/>
      <c r="G35" s="76"/>
      <c r="H35" s="60"/>
    </row>
    <row r="36" spans="1:8" ht="37" customHeight="1">
      <c r="A36" s="33" t="s">
        <v>11</v>
      </c>
      <c r="B36" s="34" t="s">
        <v>55</v>
      </c>
      <c r="C36" s="35"/>
      <c r="D36" s="72"/>
      <c r="E36" s="72"/>
      <c r="F36" s="73"/>
      <c r="G36" s="80"/>
      <c r="H36" s="63"/>
    </row>
    <row r="37" spans="1:8" ht="37" customHeight="1">
      <c r="A37" s="37" t="s">
        <v>10</v>
      </c>
      <c r="B37" s="38" t="s">
        <v>55</v>
      </c>
      <c r="C37" s="39"/>
      <c r="D37" s="74"/>
      <c r="E37" s="77"/>
      <c r="F37" s="78"/>
      <c r="G37" s="79"/>
      <c r="H37" s="62"/>
    </row>
    <row r="38" spans="1:8" ht="162">
      <c r="A38" s="40" t="s">
        <v>38</v>
      </c>
      <c r="B38" s="44" t="s">
        <v>55</v>
      </c>
      <c r="C38" s="41" t="s">
        <v>26</v>
      </c>
      <c r="D38" s="100">
        <v>1</v>
      </c>
      <c r="E38" s="100">
        <v>1</v>
      </c>
      <c r="F38" s="99">
        <f>(G10+G33)*8%</f>
        <v>139228.79999999999</v>
      </c>
      <c r="G38" s="101">
        <f>D38*E38*F38</f>
        <v>139228.79999999999</v>
      </c>
      <c r="H38" s="65" t="s">
        <v>69</v>
      </c>
    </row>
    <row r="39" spans="1:8" ht="37" customHeight="1">
      <c r="A39" s="40" t="s">
        <v>35</v>
      </c>
      <c r="B39" s="42" t="s">
        <v>71</v>
      </c>
      <c r="C39" s="45"/>
      <c r="D39" s="59"/>
      <c r="E39" s="81"/>
      <c r="F39" s="83"/>
      <c r="G39" s="82">
        <f>D39*E39*F39</f>
        <v>0</v>
      </c>
      <c r="H39" s="66"/>
    </row>
    <row r="40" spans="1:8" ht="37" customHeight="1">
      <c r="A40" s="43" t="s">
        <v>10</v>
      </c>
      <c r="B40" s="38" t="s">
        <v>56</v>
      </c>
      <c r="C40" s="39"/>
      <c r="D40" s="74"/>
      <c r="E40" s="77"/>
      <c r="F40" s="78"/>
      <c r="G40" s="79">
        <f>SUM(G38:G39)</f>
        <v>139228.79999999999</v>
      </c>
      <c r="H40" s="62"/>
    </row>
    <row r="41" spans="1:8" ht="37" customHeight="1">
      <c r="A41" s="33" t="s">
        <v>11</v>
      </c>
      <c r="B41" s="34" t="s">
        <v>57</v>
      </c>
      <c r="C41" s="35"/>
      <c r="D41" s="72"/>
      <c r="E41" s="72"/>
      <c r="F41" s="73"/>
      <c r="G41" s="80">
        <f>G40</f>
        <v>139228.79999999999</v>
      </c>
      <c r="H41" s="63"/>
    </row>
    <row r="42" spans="1:8" ht="37" customHeight="1">
      <c r="D42" s="89"/>
      <c r="E42" s="89"/>
      <c r="F42" s="69"/>
      <c r="G42" s="90"/>
    </row>
    <row r="43" spans="1:8" ht="37" customHeight="1">
      <c r="D43" s="89"/>
      <c r="E43" s="89"/>
      <c r="F43" s="69"/>
      <c r="G43" s="90"/>
    </row>
    <row r="44" spans="1:8" ht="37" customHeight="1">
      <c r="D44" s="89"/>
      <c r="E44" s="89"/>
      <c r="F44" s="69"/>
      <c r="G44" s="90"/>
    </row>
    <row r="45" spans="1:8" ht="37" customHeight="1">
      <c r="D45" s="89"/>
      <c r="E45" s="89"/>
      <c r="F45" s="69"/>
      <c r="G45" s="90"/>
    </row>
    <row r="46" spans="1:8" ht="37" customHeight="1">
      <c r="D46" s="89"/>
      <c r="E46" s="89"/>
      <c r="F46" s="69"/>
      <c r="G46" s="90"/>
    </row>
    <row r="47" spans="1:8" ht="37" customHeight="1"/>
    <row r="48" spans="1:8" ht="37" customHeight="1"/>
    <row r="49" spans="2:8" ht="37" hidden="1" customHeight="1"/>
    <row r="50" spans="2:8" s="50" customFormat="1" ht="37" hidden="1" customHeight="1">
      <c r="B50" s="23"/>
      <c r="C50" s="49"/>
      <c r="D50" s="49"/>
      <c r="E50" s="49"/>
      <c r="F50" s="23"/>
      <c r="G50" s="51"/>
      <c r="H50" s="69"/>
    </row>
    <row r="51" spans="2:8" s="50" customFormat="1" ht="37" hidden="1" customHeight="1">
      <c r="B51" s="23"/>
      <c r="C51" s="49"/>
      <c r="D51" s="49"/>
      <c r="E51" s="49"/>
      <c r="F51" s="23"/>
      <c r="G51" s="51"/>
      <c r="H51" s="69"/>
    </row>
    <row r="52" spans="2:8" s="50" customFormat="1" hidden="1">
      <c r="B52" s="23"/>
      <c r="C52" s="49"/>
      <c r="D52" s="49"/>
      <c r="E52" s="49"/>
      <c r="F52" s="23"/>
      <c r="G52" s="51"/>
      <c r="H52" s="69"/>
    </row>
    <row r="53" spans="2:8" s="50" customFormat="1" hidden="1">
      <c r="B53" s="23"/>
      <c r="C53" s="49"/>
      <c r="D53" s="49"/>
      <c r="E53" s="49"/>
      <c r="F53" s="23"/>
      <c r="G53" s="51"/>
      <c r="H53" s="69"/>
    </row>
    <row r="54" spans="2:8" s="50" customFormat="1" hidden="1">
      <c r="B54" s="23"/>
      <c r="C54" s="49"/>
      <c r="D54" s="49"/>
      <c r="E54" s="49"/>
      <c r="F54" s="23"/>
      <c r="G54" s="51"/>
      <c r="H54" s="69"/>
    </row>
    <row r="55" spans="2:8" s="50" customFormat="1" hidden="1">
      <c r="B55" s="23"/>
      <c r="C55" s="49"/>
      <c r="D55" s="49"/>
      <c r="E55" s="49"/>
      <c r="F55" s="23"/>
      <c r="G55" s="51"/>
      <c r="H55" s="69"/>
    </row>
    <row r="56" spans="2:8" s="50" customFormat="1" hidden="1">
      <c r="B56" s="23"/>
      <c r="C56" s="49"/>
      <c r="D56" s="49"/>
      <c r="E56" s="49"/>
      <c r="F56" s="23"/>
      <c r="G56" s="51"/>
      <c r="H56" s="69"/>
    </row>
    <row r="57" spans="2:8" s="50" customFormat="1" hidden="1">
      <c r="B57" s="23"/>
      <c r="C57" s="49"/>
      <c r="D57" s="49"/>
      <c r="E57" s="49"/>
      <c r="F57" s="23"/>
      <c r="G57" s="51"/>
      <c r="H57" s="69"/>
    </row>
    <row r="58" spans="2:8" s="50" customFormat="1" hidden="1">
      <c r="B58" s="23"/>
      <c r="C58" s="49"/>
      <c r="D58" s="49"/>
      <c r="E58" s="49"/>
      <c r="F58" s="23"/>
      <c r="G58" s="51"/>
      <c r="H58" s="69"/>
    </row>
    <row r="59" spans="2:8" s="50" customFormat="1" hidden="1">
      <c r="B59" s="23"/>
      <c r="C59" s="49"/>
      <c r="D59" s="49"/>
      <c r="E59" s="49"/>
      <c r="F59" s="23"/>
      <c r="G59" s="51"/>
      <c r="H59" s="69"/>
    </row>
    <row r="60" spans="2:8" s="50" customFormat="1" collapsed="1">
      <c r="B60" s="23"/>
      <c r="C60" s="49"/>
      <c r="D60" s="49"/>
      <c r="E60" s="49"/>
      <c r="F60" s="23"/>
      <c r="G60" s="51"/>
      <c r="H60" s="69"/>
    </row>
    <row r="61" spans="2:8" s="50" customFormat="1" hidden="1">
      <c r="B61" s="23"/>
      <c r="C61" s="49"/>
      <c r="D61" s="49"/>
      <c r="E61" s="49"/>
      <c r="F61" s="23"/>
      <c r="G61" s="51"/>
      <c r="H61" s="69"/>
    </row>
    <row r="62" spans="2:8" s="50" customFormat="1" hidden="1">
      <c r="B62" s="23"/>
      <c r="C62" s="49"/>
      <c r="D62" s="49"/>
      <c r="E62" s="49"/>
      <c r="F62" s="23"/>
      <c r="G62" s="51"/>
      <c r="H62" s="69"/>
    </row>
    <row r="63" spans="2:8" s="50" customFormat="1" hidden="1">
      <c r="B63" s="23"/>
      <c r="C63" s="49"/>
      <c r="D63" s="49"/>
      <c r="E63" s="49"/>
      <c r="F63" s="23"/>
      <c r="G63" s="51"/>
      <c r="H63" s="69"/>
    </row>
    <row r="64" spans="2:8" s="50" customFormat="1" hidden="1">
      <c r="B64" s="23"/>
      <c r="C64" s="49"/>
      <c r="D64" s="49"/>
      <c r="E64" s="49"/>
      <c r="F64" s="23"/>
      <c r="G64" s="51"/>
      <c r="H64" s="69"/>
    </row>
    <row r="65" spans="2:8" s="50" customFormat="1" hidden="1">
      <c r="B65" s="23"/>
      <c r="C65" s="49"/>
      <c r="D65" s="49"/>
      <c r="E65" s="49"/>
      <c r="F65" s="23"/>
      <c r="G65" s="51"/>
      <c r="H65" s="69"/>
    </row>
    <row r="66" spans="2:8" s="50" customFormat="1" hidden="1">
      <c r="B66" s="23"/>
      <c r="C66" s="49"/>
      <c r="D66" s="49"/>
      <c r="E66" s="49"/>
      <c r="F66" s="23"/>
      <c r="G66" s="51"/>
      <c r="H66" s="69"/>
    </row>
    <row r="67" spans="2:8" s="50" customFormat="1" hidden="1">
      <c r="B67" s="23"/>
      <c r="C67" s="49"/>
      <c r="D67" s="49"/>
      <c r="E67" s="49"/>
      <c r="F67" s="23"/>
      <c r="G67" s="51"/>
      <c r="H67" s="69"/>
    </row>
    <row r="68" spans="2:8" s="50" customFormat="1" hidden="1">
      <c r="B68" s="23"/>
      <c r="C68" s="49"/>
      <c r="D68" s="49"/>
      <c r="E68" s="49"/>
      <c r="F68" s="23"/>
      <c r="G68" s="51"/>
      <c r="H68" s="69"/>
    </row>
    <row r="69" spans="2:8" s="50" customFormat="1" hidden="1">
      <c r="B69" s="23"/>
      <c r="C69" s="49"/>
      <c r="D69" s="49"/>
      <c r="E69" s="49"/>
      <c r="F69" s="23"/>
      <c r="G69" s="51"/>
      <c r="H69" s="69"/>
    </row>
    <row r="70" spans="2:8" s="50" customFormat="1" hidden="1">
      <c r="B70" s="23"/>
      <c r="C70" s="49"/>
      <c r="D70" s="49"/>
      <c r="E70" s="49"/>
      <c r="F70" s="23"/>
      <c r="G70" s="51"/>
      <c r="H70" s="69"/>
    </row>
    <row r="71" spans="2:8" s="50" customFormat="1" hidden="1">
      <c r="B71" s="23"/>
      <c r="C71" s="49"/>
      <c r="D71" s="49"/>
      <c r="E71" s="49"/>
      <c r="F71" s="23"/>
      <c r="G71" s="51"/>
      <c r="H71" s="69"/>
    </row>
    <row r="72" spans="2:8" s="50" customFormat="1" collapsed="1">
      <c r="B72" s="23"/>
      <c r="C72" s="49"/>
      <c r="D72" s="49"/>
      <c r="E72" s="49"/>
      <c r="F72" s="23"/>
      <c r="G72" s="51"/>
      <c r="H72" s="69"/>
    </row>
    <row r="73" spans="2:8" s="50" customFormat="1" hidden="1">
      <c r="B73" s="23"/>
      <c r="C73" s="49"/>
      <c r="D73" s="49"/>
      <c r="E73" s="49"/>
      <c r="F73" s="23"/>
      <c r="G73" s="51"/>
      <c r="H73" s="69"/>
    </row>
    <row r="74" spans="2:8" s="50" customFormat="1" hidden="1">
      <c r="B74" s="23"/>
      <c r="C74" s="49"/>
      <c r="D74" s="49"/>
      <c r="E74" s="49"/>
      <c r="F74" s="23"/>
      <c r="G74" s="51"/>
      <c r="H74" s="69"/>
    </row>
    <row r="75" spans="2:8" s="50" customFormat="1" hidden="1">
      <c r="B75" s="23"/>
      <c r="C75" s="49"/>
      <c r="D75" s="49"/>
      <c r="E75" s="49"/>
      <c r="F75" s="23"/>
      <c r="G75" s="51"/>
      <c r="H75" s="69"/>
    </row>
    <row r="76" spans="2:8" s="50" customFormat="1" hidden="1">
      <c r="B76" s="23"/>
      <c r="C76" s="49"/>
      <c r="D76" s="49"/>
      <c r="E76" s="49"/>
      <c r="F76" s="23"/>
      <c r="G76" s="51"/>
      <c r="H76" s="69"/>
    </row>
    <row r="77" spans="2:8" s="50" customFormat="1" hidden="1">
      <c r="B77" s="23"/>
      <c r="C77" s="49"/>
      <c r="D77" s="49"/>
      <c r="E77" s="49"/>
      <c r="F77" s="23"/>
      <c r="G77" s="51"/>
      <c r="H77" s="69"/>
    </row>
    <row r="78" spans="2:8" s="50" customFormat="1" hidden="1">
      <c r="B78" s="23"/>
      <c r="C78" s="49"/>
      <c r="D78" s="49"/>
      <c r="E78" s="49"/>
      <c r="F78" s="23"/>
      <c r="G78" s="51"/>
      <c r="H78" s="69"/>
    </row>
    <row r="79" spans="2:8" s="50" customFormat="1" hidden="1">
      <c r="B79" s="23"/>
      <c r="C79" s="49"/>
      <c r="D79" s="49"/>
      <c r="E79" s="49"/>
      <c r="F79" s="23"/>
      <c r="G79" s="51"/>
      <c r="H79" s="69"/>
    </row>
    <row r="80" spans="2:8" s="50" customFormat="1" hidden="1">
      <c r="B80" s="23"/>
      <c r="C80" s="49"/>
      <c r="D80" s="49"/>
      <c r="E80" s="49"/>
      <c r="F80" s="23"/>
      <c r="G80" s="51"/>
      <c r="H80" s="69"/>
    </row>
    <row r="81" spans="2:8" s="50" customFormat="1" hidden="1">
      <c r="B81" s="23"/>
      <c r="C81" s="49"/>
      <c r="D81" s="49"/>
      <c r="E81" s="49"/>
      <c r="F81" s="23"/>
      <c r="G81" s="51"/>
      <c r="H81" s="69"/>
    </row>
    <row r="82" spans="2:8" s="50" customFormat="1" hidden="1">
      <c r="B82" s="23"/>
      <c r="C82" s="49"/>
      <c r="D82" s="49"/>
      <c r="E82" s="49"/>
      <c r="F82" s="23"/>
      <c r="G82" s="51"/>
      <c r="H82" s="69"/>
    </row>
    <row r="83" spans="2:8" s="50" customFormat="1" hidden="1">
      <c r="B83" s="23"/>
      <c r="C83" s="49"/>
      <c r="D83" s="49"/>
      <c r="E83" s="49"/>
      <c r="F83" s="23"/>
      <c r="G83" s="51"/>
      <c r="H83" s="69"/>
    </row>
    <row r="84" spans="2:8" s="50" customFormat="1" collapsed="1">
      <c r="B84" s="23"/>
      <c r="C84" s="49"/>
      <c r="D84" s="49"/>
      <c r="E84" s="49"/>
      <c r="F84" s="23"/>
      <c r="G84" s="51"/>
      <c r="H84" s="69"/>
    </row>
  </sheetData>
  <mergeCells count="1">
    <mergeCell ref="A1:H1"/>
  </mergeCells>
  <phoneticPr fontId="29" type="noConversion"/>
  <pageMargins left="0.196527777777778" right="0" top="0.16111111111111101" bottom="0.16111111111111101" header="0.29861111111111099" footer="0.29861111111111099"/>
  <pageSetup paperSize="9" scale="33" orientation="portrait" r:id="rId1"/>
  <rowBreaks count="1" manualBreakCount="1">
    <brk id="33" max="16383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A8D87-2965-40C6-BA8F-61C7578C10DB}">
  <dimension ref="A1:W283"/>
  <sheetViews>
    <sheetView zoomScale="50" zoomScaleNormal="50" workbookViewId="0">
      <pane xSplit="1" ySplit="1" topLeftCell="B206" activePane="bottomRight" state="frozen"/>
      <selection pane="topRight"/>
      <selection pane="bottomLeft"/>
      <selection pane="bottomRight" activeCell="H243" sqref="H243"/>
    </sheetView>
  </sheetViews>
  <sheetFormatPr defaultColWidth="9.81640625" defaultRowHeight="14"/>
  <cols>
    <col min="1" max="2" width="5.26953125" style="112" customWidth="1"/>
    <col min="3" max="3" width="9.81640625" style="112"/>
    <col min="4" max="4" width="19.36328125" style="125" customWidth="1"/>
    <col min="5" max="5" width="30.36328125" style="112" customWidth="1"/>
    <col min="6" max="6" width="10.453125" style="112" customWidth="1"/>
    <col min="7" max="7" width="15.54296875" style="112" customWidth="1"/>
    <col min="8" max="9" width="19.1796875" style="112" bestFit="1" customWidth="1"/>
    <col min="10" max="10" width="10.453125" style="112" customWidth="1"/>
    <col min="11" max="11" width="10.453125" style="112" hidden="1" customWidth="1"/>
    <col min="12" max="12" width="9.81640625" style="112"/>
    <col min="13" max="13" width="19.1796875" style="128" bestFit="1" customWidth="1"/>
    <col min="14" max="14" width="8.7265625" style="128" customWidth="1"/>
    <col min="15" max="15" width="10.26953125" style="128" customWidth="1"/>
    <col min="16" max="16" width="21.90625" style="128" bestFit="1" customWidth="1"/>
    <col min="17" max="17" width="28.08984375" style="128" bestFit="1" customWidth="1"/>
    <col min="18" max="18" width="0" style="112" hidden="1" customWidth="1"/>
    <col min="19" max="19" width="16" style="128" customWidth="1"/>
    <col min="20" max="20" width="12.1796875" style="112" hidden="1" customWidth="1"/>
    <col min="21" max="21" width="0" style="112" hidden="1" customWidth="1"/>
    <col min="22" max="22" width="14" style="112" hidden="1" customWidth="1"/>
    <col min="23" max="23" width="13.7265625" style="112" customWidth="1"/>
    <col min="24" max="16384" width="9.81640625" style="112"/>
  </cols>
  <sheetData>
    <row r="1" spans="1:22">
      <c r="A1" s="109" t="s">
        <v>102</v>
      </c>
      <c r="B1" s="109" t="s">
        <v>103</v>
      </c>
      <c r="C1" s="109" t="s">
        <v>104</v>
      </c>
      <c r="D1" s="109" t="s">
        <v>105</v>
      </c>
      <c r="E1" s="109" t="s">
        <v>106</v>
      </c>
      <c r="F1" s="109" t="s">
        <v>107</v>
      </c>
      <c r="G1" s="109" t="s">
        <v>108</v>
      </c>
      <c r="H1" s="109" t="s">
        <v>109</v>
      </c>
      <c r="I1" s="109" t="s">
        <v>110</v>
      </c>
      <c r="J1" s="109" t="s">
        <v>111</v>
      </c>
      <c r="K1" s="109" t="s">
        <v>112</v>
      </c>
      <c r="L1" s="109" t="s">
        <v>113</v>
      </c>
      <c r="M1" s="110" t="s">
        <v>114</v>
      </c>
      <c r="N1" s="110" t="s">
        <v>115</v>
      </c>
      <c r="O1" s="110" t="s">
        <v>116</v>
      </c>
      <c r="P1" s="110" t="s">
        <v>117</v>
      </c>
      <c r="Q1" s="110" t="s">
        <v>118</v>
      </c>
      <c r="R1" s="109" t="s">
        <v>119</v>
      </c>
      <c r="S1" s="110" t="s">
        <v>120</v>
      </c>
      <c r="T1" s="109" t="s">
        <v>121</v>
      </c>
      <c r="U1" s="111" t="s">
        <v>122</v>
      </c>
      <c r="V1" s="111" t="s">
        <v>123</v>
      </c>
    </row>
    <row r="2" spans="1:22">
      <c r="A2" s="150">
        <v>1</v>
      </c>
      <c r="B2" s="109">
        <v>1</v>
      </c>
      <c r="C2" s="113" t="s">
        <v>124</v>
      </c>
      <c r="D2" s="114">
        <v>18697621741</v>
      </c>
      <c r="E2" s="115" t="s">
        <v>125</v>
      </c>
      <c r="F2" s="109" t="s">
        <v>126</v>
      </c>
      <c r="G2" s="109" t="s">
        <v>127</v>
      </c>
      <c r="H2" s="116">
        <v>45471</v>
      </c>
      <c r="I2" s="116">
        <v>45473</v>
      </c>
      <c r="J2" s="150" t="s">
        <v>128</v>
      </c>
      <c r="K2" s="153">
        <v>5490</v>
      </c>
      <c r="L2" s="115" t="s">
        <v>129</v>
      </c>
      <c r="M2" s="117">
        <v>45471</v>
      </c>
      <c r="N2" s="117" t="s">
        <v>130</v>
      </c>
      <c r="O2" s="117" t="s">
        <v>129</v>
      </c>
      <c r="P2" s="117">
        <v>45473</v>
      </c>
      <c r="Q2" s="117" t="s">
        <v>131</v>
      </c>
      <c r="R2" s="115">
        <f>1860+1190</f>
        <v>3050</v>
      </c>
      <c r="S2" s="117">
        <v>45472</v>
      </c>
      <c r="T2" s="118">
        <v>2800</v>
      </c>
      <c r="U2" s="115"/>
      <c r="V2" s="112" t="s">
        <v>132</v>
      </c>
    </row>
    <row r="3" spans="1:22">
      <c r="A3" s="151"/>
      <c r="B3" s="109">
        <v>2</v>
      </c>
      <c r="C3" s="113"/>
      <c r="D3" s="113"/>
      <c r="E3" s="115" t="s">
        <v>133</v>
      </c>
      <c r="F3" s="109" t="s">
        <v>126</v>
      </c>
      <c r="G3" s="109" t="s">
        <v>127</v>
      </c>
      <c r="H3" s="116">
        <v>45471</v>
      </c>
      <c r="I3" s="116">
        <v>45473</v>
      </c>
      <c r="J3" s="151"/>
      <c r="K3" s="154"/>
      <c r="L3" s="115" t="s">
        <v>129</v>
      </c>
      <c r="M3" s="117">
        <v>45471</v>
      </c>
      <c r="N3" s="117" t="s">
        <v>130</v>
      </c>
      <c r="O3" s="117" t="s">
        <v>129</v>
      </c>
      <c r="P3" s="117">
        <v>45473</v>
      </c>
      <c r="Q3" s="117" t="s">
        <v>131</v>
      </c>
      <c r="R3" s="115">
        <f>1860+1190</f>
        <v>3050</v>
      </c>
      <c r="S3" s="117">
        <v>45472</v>
      </c>
      <c r="T3" s="118">
        <v>2800</v>
      </c>
      <c r="U3" s="115"/>
    </row>
    <row r="4" spans="1:22">
      <c r="A4" s="152"/>
      <c r="B4" s="109">
        <v>3</v>
      </c>
      <c r="C4" s="113"/>
      <c r="D4" s="113"/>
      <c r="E4" s="115" t="s">
        <v>134</v>
      </c>
      <c r="F4" s="109" t="s">
        <v>126</v>
      </c>
      <c r="G4" s="109" t="s">
        <v>127</v>
      </c>
      <c r="H4" s="116">
        <v>45471</v>
      </c>
      <c r="I4" s="116">
        <v>45473</v>
      </c>
      <c r="J4" s="152"/>
      <c r="K4" s="155"/>
      <c r="L4" s="115" t="s">
        <v>129</v>
      </c>
      <c r="M4" s="117">
        <v>45471</v>
      </c>
      <c r="N4" s="117" t="s">
        <v>130</v>
      </c>
      <c r="O4" s="117" t="s">
        <v>129</v>
      </c>
      <c r="P4" s="117">
        <v>45473</v>
      </c>
      <c r="Q4" s="117" t="s">
        <v>131</v>
      </c>
      <c r="R4" s="115">
        <f>1860+1190</f>
        <v>3050</v>
      </c>
      <c r="S4" s="117">
        <v>45472</v>
      </c>
      <c r="T4" s="118">
        <v>2800</v>
      </c>
      <c r="U4" s="115"/>
    </row>
    <row r="5" spans="1:22">
      <c r="A5" s="150">
        <v>2</v>
      </c>
      <c r="B5" s="109">
        <v>4</v>
      </c>
      <c r="C5" s="113"/>
      <c r="D5" s="119"/>
      <c r="E5" s="115" t="s">
        <v>135</v>
      </c>
      <c r="F5" s="109" t="s">
        <v>126</v>
      </c>
      <c r="G5" s="109" t="s">
        <v>127</v>
      </c>
      <c r="H5" s="117">
        <v>45540</v>
      </c>
      <c r="I5" s="117">
        <v>45542</v>
      </c>
      <c r="J5" s="150" t="s">
        <v>136</v>
      </c>
      <c r="K5" s="150">
        <v>4400</v>
      </c>
      <c r="L5" s="115" t="s">
        <v>137</v>
      </c>
      <c r="M5" s="117">
        <v>45540</v>
      </c>
      <c r="N5" s="117" t="s">
        <v>138</v>
      </c>
      <c r="O5" s="117" t="s">
        <v>139</v>
      </c>
      <c r="P5" s="117">
        <v>45543</v>
      </c>
      <c r="Q5" s="117" t="s">
        <v>140</v>
      </c>
      <c r="R5" s="115">
        <v>2351</v>
      </c>
      <c r="S5" s="117">
        <v>45541</v>
      </c>
      <c r="T5" s="115">
        <v>2800</v>
      </c>
      <c r="U5" s="115"/>
    </row>
    <row r="6" spans="1:22">
      <c r="A6" s="151"/>
      <c r="B6" s="109">
        <v>5</v>
      </c>
      <c r="C6" s="113"/>
      <c r="D6" s="119"/>
      <c r="E6" s="115" t="s">
        <v>141</v>
      </c>
      <c r="F6" s="109" t="s">
        <v>126</v>
      </c>
      <c r="G6" s="109" t="s">
        <v>127</v>
      </c>
      <c r="H6" s="117">
        <v>45540</v>
      </c>
      <c r="I6" s="117">
        <v>45542</v>
      </c>
      <c r="J6" s="151"/>
      <c r="K6" s="151"/>
      <c r="L6" s="115" t="s">
        <v>137</v>
      </c>
      <c r="M6" s="117">
        <v>45540</v>
      </c>
      <c r="N6" s="117" t="s">
        <v>138</v>
      </c>
      <c r="O6" s="117" t="s">
        <v>139</v>
      </c>
      <c r="P6" s="117">
        <v>45543</v>
      </c>
      <c r="Q6" s="117" t="s">
        <v>140</v>
      </c>
      <c r="R6" s="115">
        <v>2351</v>
      </c>
      <c r="S6" s="117">
        <v>45541</v>
      </c>
      <c r="T6" s="115">
        <v>2800</v>
      </c>
      <c r="U6" s="115"/>
    </row>
    <row r="7" spans="1:22">
      <c r="A7" s="152"/>
      <c r="B7" s="109">
        <v>6</v>
      </c>
      <c r="C7" s="113" t="s">
        <v>142</v>
      </c>
      <c r="D7" s="119">
        <v>13606138475</v>
      </c>
      <c r="E7" s="115" t="s">
        <v>143</v>
      </c>
      <c r="F7" s="109" t="s">
        <v>126</v>
      </c>
      <c r="G7" s="109" t="s">
        <v>127</v>
      </c>
      <c r="H7" s="117">
        <v>45540</v>
      </c>
      <c r="I7" s="117">
        <v>45542</v>
      </c>
      <c r="J7" s="152"/>
      <c r="K7" s="152"/>
      <c r="L7" s="115" t="s">
        <v>137</v>
      </c>
      <c r="M7" s="117">
        <v>45540</v>
      </c>
      <c r="N7" s="117" t="s">
        <v>138</v>
      </c>
      <c r="O7" s="117" t="s">
        <v>139</v>
      </c>
      <c r="P7" s="117">
        <v>45543</v>
      </c>
      <c r="Q7" s="117" t="s">
        <v>140</v>
      </c>
      <c r="R7" s="115">
        <v>2351</v>
      </c>
      <c r="S7" s="117">
        <v>45541</v>
      </c>
      <c r="T7" s="115">
        <v>2800</v>
      </c>
      <c r="U7" s="115"/>
    </row>
    <row r="8" spans="1:22">
      <c r="A8" s="150">
        <v>3</v>
      </c>
      <c r="B8" s="109">
        <v>7</v>
      </c>
      <c r="C8" s="113"/>
      <c r="D8" s="119"/>
      <c r="E8" s="115" t="s">
        <v>144</v>
      </c>
      <c r="F8" s="109" t="s">
        <v>126</v>
      </c>
      <c r="G8" s="109" t="s">
        <v>127</v>
      </c>
      <c r="H8" s="117">
        <v>45476</v>
      </c>
      <c r="I8" s="117">
        <v>45478</v>
      </c>
      <c r="J8" s="150" t="s">
        <v>128</v>
      </c>
      <c r="K8" s="153">
        <v>5241</v>
      </c>
      <c r="L8" s="115" t="s">
        <v>139</v>
      </c>
      <c r="M8" s="117">
        <v>45476</v>
      </c>
      <c r="N8" s="117" t="s">
        <v>138</v>
      </c>
      <c r="O8" s="117" t="s">
        <v>139</v>
      </c>
      <c r="P8" s="117">
        <v>45483</v>
      </c>
      <c r="Q8" s="117" t="s">
        <v>145</v>
      </c>
      <c r="R8" s="115">
        <f>1250+1203</f>
        <v>2453</v>
      </c>
      <c r="S8" s="117">
        <v>45477</v>
      </c>
      <c r="T8" s="118">
        <v>2800</v>
      </c>
      <c r="U8" s="115"/>
      <c r="V8" s="112" t="s">
        <v>146</v>
      </c>
    </row>
    <row r="9" spans="1:22">
      <c r="A9" s="151"/>
      <c r="B9" s="109">
        <v>8</v>
      </c>
      <c r="C9" s="113"/>
      <c r="D9" s="120">
        <v>18616563377</v>
      </c>
      <c r="E9" s="115" t="s">
        <v>147</v>
      </c>
      <c r="F9" s="109" t="s">
        <v>126</v>
      </c>
      <c r="G9" s="109" t="s">
        <v>127</v>
      </c>
      <c r="H9" s="117">
        <v>45476</v>
      </c>
      <c r="I9" s="117">
        <v>45478</v>
      </c>
      <c r="J9" s="151"/>
      <c r="K9" s="154"/>
      <c r="L9" s="115" t="s">
        <v>139</v>
      </c>
      <c r="M9" s="117">
        <v>45476</v>
      </c>
      <c r="N9" s="117" t="s">
        <v>138</v>
      </c>
      <c r="O9" s="117" t="s">
        <v>139</v>
      </c>
      <c r="P9" s="117">
        <v>45483</v>
      </c>
      <c r="Q9" s="117" t="s">
        <v>140</v>
      </c>
      <c r="R9" s="115">
        <f>1250+1203</f>
        <v>2453</v>
      </c>
      <c r="S9" s="117">
        <v>45477</v>
      </c>
      <c r="T9" s="118">
        <v>2800</v>
      </c>
      <c r="U9" s="115"/>
    </row>
    <row r="10" spans="1:22">
      <c r="A10" s="152"/>
      <c r="B10" s="109">
        <v>9</v>
      </c>
      <c r="C10" s="113" t="s">
        <v>148</v>
      </c>
      <c r="D10" s="119">
        <v>17301672257</v>
      </c>
      <c r="E10" s="112" t="s">
        <v>149</v>
      </c>
      <c r="F10" s="109" t="s">
        <v>126</v>
      </c>
      <c r="G10" s="109" t="s">
        <v>127</v>
      </c>
      <c r="H10" s="117">
        <v>45476</v>
      </c>
      <c r="I10" s="117">
        <v>45478</v>
      </c>
      <c r="J10" s="152"/>
      <c r="K10" s="155"/>
      <c r="L10" s="115" t="s">
        <v>139</v>
      </c>
      <c r="M10" s="117">
        <v>45476</v>
      </c>
      <c r="N10" s="117" t="s">
        <v>138</v>
      </c>
      <c r="O10" s="117" t="s">
        <v>139</v>
      </c>
      <c r="P10" s="117">
        <v>45483</v>
      </c>
      <c r="Q10" s="117" t="s">
        <v>140</v>
      </c>
      <c r="R10" s="115">
        <f>1250+1203</f>
        <v>2453</v>
      </c>
      <c r="S10" s="117">
        <v>45477</v>
      </c>
      <c r="T10" s="118">
        <v>2800</v>
      </c>
      <c r="U10" s="115"/>
    </row>
    <row r="11" spans="1:22">
      <c r="A11" s="150">
        <v>4</v>
      </c>
      <c r="B11" s="109">
        <v>10</v>
      </c>
      <c r="C11" s="113" t="s">
        <v>150</v>
      </c>
      <c r="D11" s="119">
        <v>18602131682</v>
      </c>
      <c r="E11" s="112" t="s">
        <v>151</v>
      </c>
      <c r="F11" s="109" t="s">
        <v>126</v>
      </c>
      <c r="G11" s="109" t="s">
        <v>127</v>
      </c>
      <c r="H11" s="117">
        <v>45522</v>
      </c>
      <c r="I11" s="117">
        <v>45524</v>
      </c>
      <c r="J11" s="150" t="s">
        <v>128</v>
      </c>
      <c r="K11" s="153">
        <v>5393</v>
      </c>
      <c r="L11" s="115" t="s">
        <v>152</v>
      </c>
      <c r="M11" s="117">
        <v>45513</v>
      </c>
      <c r="N11" s="117" t="s">
        <v>153</v>
      </c>
      <c r="O11" s="117" t="s">
        <v>139</v>
      </c>
      <c r="P11" s="117">
        <v>45524</v>
      </c>
      <c r="Q11" s="117" t="s">
        <v>154</v>
      </c>
      <c r="R11" s="115">
        <f>1530+902</f>
        <v>2432</v>
      </c>
      <c r="S11" s="117">
        <v>45523</v>
      </c>
      <c r="T11" s="115">
        <v>2800</v>
      </c>
      <c r="U11" s="115"/>
      <c r="V11" s="109" t="s">
        <v>155</v>
      </c>
    </row>
    <row r="12" spans="1:22">
      <c r="A12" s="151"/>
      <c r="B12" s="109">
        <v>11</v>
      </c>
      <c r="C12" s="113" t="s">
        <v>156</v>
      </c>
      <c r="D12" s="119"/>
      <c r="E12" s="112" t="s">
        <v>157</v>
      </c>
      <c r="F12" s="109" t="s">
        <v>126</v>
      </c>
      <c r="G12" s="109" t="s">
        <v>127</v>
      </c>
      <c r="H12" s="117">
        <v>45522</v>
      </c>
      <c r="I12" s="117">
        <v>45524</v>
      </c>
      <c r="J12" s="151"/>
      <c r="K12" s="154"/>
      <c r="L12" s="115" t="s">
        <v>152</v>
      </c>
      <c r="M12" s="117">
        <v>45513</v>
      </c>
      <c r="N12" s="117" t="s">
        <v>153</v>
      </c>
      <c r="O12" s="117" t="s">
        <v>139</v>
      </c>
      <c r="P12" s="117">
        <v>45524</v>
      </c>
      <c r="Q12" s="117" t="s">
        <v>154</v>
      </c>
      <c r="R12" s="115">
        <f t="shared" ref="R12:R13" si="0">1530+902</f>
        <v>2432</v>
      </c>
      <c r="S12" s="117">
        <v>45523</v>
      </c>
      <c r="T12" s="115">
        <v>2800</v>
      </c>
      <c r="U12" s="115"/>
      <c r="V12" s="109" t="s">
        <v>158</v>
      </c>
    </row>
    <row r="13" spans="1:22">
      <c r="A13" s="152"/>
      <c r="B13" s="109">
        <v>12</v>
      </c>
      <c r="C13" s="113" t="s">
        <v>159</v>
      </c>
      <c r="D13" s="119"/>
      <c r="E13" s="115" t="s">
        <v>160</v>
      </c>
      <c r="F13" s="109" t="s">
        <v>126</v>
      </c>
      <c r="G13" s="109" t="s">
        <v>127</v>
      </c>
      <c r="H13" s="117">
        <v>45522</v>
      </c>
      <c r="I13" s="117">
        <v>45524</v>
      </c>
      <c r="J13" s="151"/>
      <c r="K13" s="155"/>
      <c r="L13" s="115" t="s">
        <v>152</v>
      </c>
      <c r="M13" s="117">
        <v>45513</v>
      </c>
      <c r="N13" s="117" t="s">
        <v>153</v>
      </c>
      <c r="O13" s="117" t="s">
        <v>139</v>
      </c>
      <c r="P13" s="117">
        <v>45524</v>
      </c>
      <c r="Q13" s="117" t="s">
        <v>154</v>
      </c>
      <c r="R13" s="115">
        <f t="shared" si="0"/>
        <v>2432</v>
      </c>
      <c r="S13" s="117">
        <v>45523</v>
      </c>
      <c r="T13" s="115">
        <v>2800</v>
      </c>
      <c r="U13" s="115"/>
      <c r="V13" s="115" t="s">
        <v>161</v>
      </c>
    </row>
    <row r="14" spans="1:22" s="115" customFormat="1" ht="13.5" customHeight="1">
      <c r="A14" s="150">
        <v>5</v>
      </c>
      <c r="B14" s="109">
        <v>13</v>
      </c>
      <c r="C14" s="113" t="s">
        <v>162</v>
      </c>
      <c r="D14" s="119">
        <v>18368100418</v>
      </c>
      <c r="E14" s="115" t="s">
        <v>163</v>
      </c>
      <c r="F14" s="109" t="s">
        <v>126</v>
      </c>
      <c r="G14" s="109" t="s">
        <v>127</v>
      </c>
      <c r="H14" s="117">
        <v>45468</v>
      </c>
      <c r="I14" s="117">
        <v>45470</v>
      </c>
      <c r="J14" s="170" t="s">
        <v>164</v>
      </c>
      <c r="K14" s="163">
        <v>5393</v>
      </c>
      <c r="L14" s="115" t="s">
        <v>165</v>
      </c>
      <c r="M14" s="117">
        <v>45468</v>
      </c>
      <c r="N14" s="117" t="s">
        <v>166</v>
      </c>
      <c r="O14" s="117" t="s">
        <v>165</v>
      </c>
      <c r="P14" s="121">
        <v>45475</v>
      </c>
      <c r="Q14" s="117" t="s">
        <v>167</v>
      </c>
      <c r="R14" s="115">
        <f>1005+985</f>
        <v>1990</v>
      </c>
      <c r="S14" s="117">
        <v>45469</v>
      </c>
      <c r="T14" s="118">
        <v>2800</v>
      </c>
      <c r="V14" s="122"/>
    </row>
    <row r="15" spans="1:22" s="115" customFormat="1" ht="13.5" customHeight="1">
      <c r="A15" s="151"/>
      <c r="B15" s="109">
        <v>14</v>
      </c>
      <c r="C15" s="113" t="s">
        <v>168</v>
      </c>
      <c r="D15" s="119"/>
      <c r="E15" s="115" t="s">
        <v>169</v>
      </c>
      <c r="F15" s="109" t="s">
        <v>126</v>
      </c>
      <c r="G15" s="109" t="s">
        <v>127</v>
      </c>
      <c r="H15" s="117">
        <v>45468</v>
      </c>
      <c r="I15" s="117">
        <v>45470</v>
      </c>
      <c r="J15" s="170"/>
      <c r="K15" s="163"/>
      <c r="L15" s="115" t="s">
        <v>165</v>
      </c>
      <c r="M15" s="117">
        <v>45468</v>
      </c>
      <c r="N15" s="117" t="s">
        <v>166</v>
      </c>
      <c r="O15" s="117" t="s">
        <v>165</v>
      </c>
      <c r="P15" s="121">
        <v>45475</v>
      </c>
      <c r="Q15" s="117" t="s">
        <v>167</v>
      </c>
      <c r="R15" s="115">
        <f>1005+985</f>
        <v>1990</v>
      </c>
      <c r="S15" s="117">
        <v>45469</v>
      </c>
      <c r="T15" s="118">
        <v>2800</v>
      </c>
      <c r="V15" s="122"/>
    </row>
    <row r="16" spans="1:22" s="115" customFormat="1" ht="13.5" customHeight="1">
      <c r="A16" s="152"/>
      <c r="B16" s="109">
        <v>15</v>
      </c>
      <c r="C16" s="113" t="s">
        <v>170</v>
      </c>
      <c r="D16" s="119" t="s">
        <v>171</v>
      </c>
      <c r="E16" s="115" t="s">
        <v>172</v>
      </c>
      <c r="F16" s="109" t="s">
        <v>126</v>
      </c>
      <c r="G16" s="109" t="s">
        <v>127</v>
      </c>
      <c r="H16" s="117">
        <v>45468</v>
      </c>
      <c r="I16" s="117">
        <v>45470</v>
      </c>
      <c r="J16" s="170"/>
      <c r="K16" s="163"/>
      <c r="L16" s="115" t="s">
        <v>165</v>
      </c>
      <c r="M16" s="117">
        <v>45468</v>
      </c>
      <c r="N16" s="117" t="s">
        <v>166</v>
      </c>
      <c r="O16" s="117" t="s">
        <v>165</v>
      </c>
      <c r="P16" s="117">
        <v>45470</v>
      </c>
      <c r="Q16" s="117" t="s">
        <v>173</v>
      </c>
      <c r="R16" s="115">
        <f>1005+962</f>
        <v>1967</v>
      </c>
      <c r="S16" s="117">
        <v>45469</v>
      </c>
      <c r="T16" s="118">
        <v>2800</v>
      </c>
      <c r="V16" s="122"/>
    </row>
    <row r="17" spans="1:23">
      <c r="A17" s="150">
        <v>6</v>
      </c>
      <c r="B17" s="109">
        <v>16</v>
      </c>
      <c r="C17" s="113" t="s">
        <v>174</v>
      </c>
      <c r="D17" s="119" t="s">
        <v>175</v>
      </c>
      <c r="E17" s="115" t="s">
        <v>176</v>
      </c>
      <c r="F17" s="109" t="s">
        <v>126</v>
      </c>
      <c r="G17" s="109" t="s">
        <v>127</v>
      </c>
      <c r="H17" s="117">
        <v>45473</v>
      </c>
      <c r="I17" s="117">
        <v>45475</v>
      </c>
      <c r="J17" s="150" t="s">
        <v>128</v>
      </c>
      <c r="K17" s="153">
        <v>5790</v>
      </c>
      <c r="L17" s="115" t="s">
        <v>177</v>
      </c>
      <c r="M17" s="117">
        <v>45469</v>
      </c>
      <c r="N17" s="117" t="s">
        <v>178</v>
      </c>
      <c r="O17" s="117" t="s">
        <v>177</v>
      </c>
      <c r="P17" s="117">
        <v>45475</v>
      </c>
      <c r="Q17" s="117" t="s">
        <v>179</v>
      </c>
      <c r="R17" s="115">
        <f>771.5+1723.5</f>
        <v>2495</v>
      </c>
      <c r="S17" s="117">
        <v>45474</v>
      </c>
      <c r="T17" s="118">
        <v>2800</v>
      </c>
      <c r="U17" s="115"/>
      <c r="V17" s="112" t="s">
        <v>180</v>
      </c>
    </row>
    <row r="18" spans="1:23">
      <c r="A18" s="151"/>
      <c r="B18" s="109">
        <v>17</v>
      </c>
      <c r="C18" s="113" t="s">
        <v>181</v>
      </c>
      <c r="D18" s="119">
        <v>18956020590</v>
      </c>
      <c r="E18" s="115" t="s">
        <v>182</v>
      </c>
      <c r="F18" s="109" t="s">
        <v>126</v>
      </c>
      <c r="G18" s="109" t="s">
        <v>127</v>
      </c>
      <c r="H18" s="117">
        <v>45473</v>
      </c>
      <c r="I18" s="117">
        <v>45475</v>
      </c>
      <c r="J18" s="151"/>
      <c r="K18" s="154"/>
      <c r="L18" s="115" t="s">
        <v>177</v>
      </c>
      <c r="M18" s="117">
        <v>45469</v>
      </c>
      <c r="N18" s="117" t="s">
        <v>178</v>
      </c>
      <c r="O18" s="117" t="s">
        <v>177</v>
      </c>
      <c r="P18" s="117">
        <v>45475</v>
      </c>
      <c r="Q18" s="117" t="s">
        <v>179</v>
      </c>
      <c r="R18" s="115">
        <f t="shared" ref="R18:R19" si="1">771.5+1723.5</f>
        <v>2495</v>
      </c>
      <c r="S18" s="117">
        <v>45474</v>
      </c>
      <c r="T18" s="118">
        <v>2800</v>
      </c>
      <c r="U18" s="115"/>
      <c r="V18" s="123" t="s">
        <v>183</v>
      </c>
    </row>
    <row r="19" spans="1:23">
      <c r="A19" s="152"/>
      <c r="B19" s="109">
        <v>18</v>
      </c>
      <c r="C19" s="124" t="s">
        <v>184</v>
      </c>
      <c r="E19" s="126" t="s">
        <v>185</v>
      </c>
      <c r="F19" s="109" t="s">
        <v>126</v>
      </c>
      <c r="G19" s="109" t="s">
        <v>127</v>
      </c>
      <c r="H19" s="117">
        <v>45473</v>
      </c>
      <c r="I19" s="117">
        <v>45475</v>
      </c>
      <c r="J19" s="152"/>
      <c r="K19" s="155"/>
      <c r="L19" s="115" t="s">
        <v>177</v>
      </c>
      <c r="M19" s="117">
        <v>45469</v>
      </c>
      <c r="N19" s="117" t="s">
        <v>178</v>
      </c>
      <c r="O19" s="117" t="s">
        <v>177</v>
      </c>
      <c r="P19" s="117">
        <v>45475</v>
      </c>
      <c r="Q19" s="117" t="s">
        <v>179</v>
      </c>
      <c r="R19" s="115">
        <f t="shared" si="1"/>
        <v>2495</v>
      </c>
      <c r="S19" s="117">
        <v>45474</v>
      </c>
      <c r="T19" s="118">
        <v>2800</v>
      </c>
      <c r="U19" s="115"/>
    </row>
    <row r="20" spans="1:23">
      <c r="A20" s="150">
        <v>7</v>
      </c>
      <c r="B20" s="109">
        <v>19</v>
      </c>
      <c r="C20" s="113"/>
      <c r="D20" s="127">
        <v>15905834807</v>
      </c>
      <c r="E20" s="126" t="s">
        <v>186</v>
      </c>
      <c r="F20" s="109" t="s">
        <v>126</v>
      </c>
      <c r="G20" s="109" t="s">
        <v>127</v>
      </c>
      <c r="H20" s="117">
        <v>45528</v>
      </c>
      <c r="I20" s="117">
        <v>45530</v>
      </c>
      <c r="J20" s="150" t="s">
        <v>187</v>
      </c>
      <c r="K20" s="157">
        <v>5346</v>
      </c>
      <c r="L20" s="115" t="s">
        <v>188</v>
      </c>
      <c r="M20" s="117">
        <v>45528</v>
      </c>
      <c r="N20" s="117" t="s">
        <v>189</v>
      </c>
      <c r="O20" s="117" t="s">
        <v>188</v>
      </c>
      <c r="P20" s="117">
        <v>45530</v>
      </c>
      <c r="Q20" s="117" t="s">
        <v>190</v>
      </c>
      <c r="R20" s="115">
        <v>2670</v>
      </c>
      <c r="S20" s="117">
        <v>45529</v>
      </c>
      <c r="T20" s="118">
        <v>2800</v>
      </c>
      <c r="U20" s="115"/>
    </row>
    <row r="21" spans="1:23">
      <c r="A21" s="151"/>
      <c r="B21" s="109">
        <v>20</v>
      </c>
      <c r="C21" s="113"/>
      <c r="D21" s="127"/>
      <c r="E21" s="126" t="s">
        <v>191</v>
      </c>
      <c r="F21" s="109" t="s">
        <v>126</v>
      </c>
      <c r="G21" s="109" t="s">
        <v>127</v>
      </c>
      <c r="H21" s="117">
        <v>45528</v>
      </c>
      <c r="I21" s="117">
        <v>45530</v>
      </c>
      <c r="J21" s="151"/>
      <c r="K21" s="158"/>
      <c r="L21" s="115" t="s">
        <v>188</v>
      </c>
      <c r="M21" s="117">
        <v>45528</v>
      </c>
      <c r="N21" s="117" t="s">
        <v>189</v>
      </c>
      <c r="O21" s="117" t="s">
        <v>188</v>
      </c>
      <c r="P21" s="117">
        <v>45530</v>
      </c>
      <c r="Q21" s="117" t="s">
        <v>190</v>
      </c>
      <c r="R21" s="115">
        <v>2670</v>
      </c>
      <c r="S21" s="117">
        <v>45529</v>
      </c>
      <c r="T21" s="118">
        <v>2800</v>
      </c>
      <c r="U21" s="115"/>
    </row>
    <row r="22" spans="1:23">
      <c r="A22" s="152"/>
      <c r="B22" s="109">
        <v>21</v>
      </c>
      <c r="C22" s="113" t="s">
        <v>192</v>
      </c>
      <c r="D22" s="119" t="s">
        <v>193</v>
      </c>
      <c r="E22" s="115" t="s">
        <v>194</v>
      </c>
      <c r="F22" s="109" t="s">
        <v>126</v>
      </c>
      <c r="G22" s="109" t="s">
        <v>127</v>
      </c>
      <c r="H22" s="117">
        <v>45528</v>
      </c>
      <c r="I22" s="117">
        <v>45530</v>
      </c>
      <c r="J22" s="152"/>
      <c r="K22" s="159"/>
      <c r="L22" s="115" t="s">
        <v>188</v>
      </c>
      <c r="M22" s="117">
        <v>45528</v>
      </c>
      <c r="N22" s="117" t="s">
        <v>189</v>
      </c>
      <c r="O22" s="117" t="s">
        <v>188</v>
      </c>
      <c r="P22" s="117">
        <v>45530</v>
      </c>
      <c r="Q22" s="117" t="s">
        <v>190</v>
      </c>
      <c r="R22" s="115">
        <v>2670</v>
      </c>
      <c r="S22" s="117">
        <v>45529</v>
      </c>
      <c r="T22" s="118">
        <v>2800</v>
      </c>
      <c r="U22" s="115"/>
    </row>
    <row r="23" spans="1:23">
      <c r="A23" s="150">
        <v>8</v>
      </c>
      <c r="B23" s="109">
        <v>22</v>
      </c>
      <c r="C23" s="113"/>
      <c r="D23" s="119"/>
      <c r="E23" s="115" t="s">
        <v>195</v>
      </c>
      <c r="F23" s="109" t="s">
        <v>126</v>
      </c>
      <c r="G23" s="109" t="s">
        <v>127</v>
      </c>
      <c r="H23" s="117">
        <v>45507</v>
      </c>
      <c r="I23" s="117">
        <v>45509</v>
      </c>
      <c r="J23" s="150" t="s">
        <v>128</v>
      </c>
      <c r="K23" s="153">
        <v>5393</v>
      </c>
      <c r="L23" s="115" t="s">
        <v>196</v>
      </c>
      <c r="M23" s="117">
        <v>45506</v>
      </c>
      <c r="N23" s="117" t="s">
        <v>197</v>
      </c>
      <c r="O23" s="117" t="s">
        <v>196</v>
      </c>
      <c r="P23" s="117">
        <v>45512</v>
      </c>
      <c r="Q23" s="117" t="s">
        <v>198</v>
      </c>
      <c r="R23" s="115">
        <v>2580</v>
      </c>
      <c r="S23" s="117">
        <v>45508</v>
      </c>
      <c r="T23" s="115">
        <v>2800</v>
      </c>
      <c r="U23" s="115"/>
    </row>
    <row r="24" spans="1:23">
      <c r="A24" s="151"/>
      <c r="B24" s="109">
        <v>23</v>
      </c>
      <c r="C24" s="113"/>
      <c r="D24" s="119">
        <v>18955570000</v>
      </c>
      <c r="E24" s="115" t="s">
        <v>199</v>
      </c>
      <c r="F24" s="109" t="s">
        <v>126</v>
      </c>
      <c r="G24" s="109" t="s">
        <v>127</v>
      </c>
      <c r="H24" s="117">
        <v>45507</v>
      </c>
      <c r="I24" s="117">
        <v>45509</v>
      </c>
      <c r="J24" s="151"/>
      <c r="K24" s="151"/>
      <c r="L24" s="115" t="s">
        <v>196</v>
      </c>
      <c r="M24" s="117">
        <v>45506</v>
      </c>
      <c r="N24" s="117" t="s">
        <v>197</v>
      </c>
      <c r="O24" s="117" t="s">
        <v>196</v>
      </c>
      <c r="P24" s="117">
        <v>45512</v>
      </c>
      <c r="Q24" s="117" t="s">
        <v>198</v>
      </c>
      <c r="R24" s="115">
        <v>2580</v>
      </c>
      <c r="S24" s="117">
        <v>45508</v>
      </c>
      <c r="T24" s="115">
        <v>2800</v>
      </c>
      <c r="U24" s="115"/>
    </row>
    <row r="25" spans="1:23">
      <c r="A25" s="152"/>
      <c r="B25" s="109">
        <v>24</v>
      </c>
      <c r="C25" s="113" t="s">
        <v>200</v>
      </c>
      <c r="D25" s="119" t="s">
        <v>201</v>
      </c>
      <c r="E25" s="115" t="s">
        <v>202</v>
      </c>
      <c r="F25" s="109" t="s">
        <v>126</v>
      </c>
      <c r="G25" s="109" t="s">
        <v>127</v>
      </c>
      <c r="H25" s="117">
        <v>45507</v>
      </c>
      <c r="I25" s="117">
        <v>45509</v>
      </c>
      <c r="J25" s="152"/>
      <c r="K25" s="152"/>
      <c r="L25" s="115" t="s">
        <v>196</v>
      </c>
      <c r="M25" s="117">
        <v>45506</v>
      </c>
      <c r="N25" s="117" t="s">
        <v>197</v>
      </c>
      <c r="O25" s="117" t="s">
        <v>196</v>
      </c>
      <c r="P25" s="117">
        <v>45512</v>
      </c>
      <c r="Q25" s="117" t="s">
        <v>198</v>
      </c>
      <c r="R25" s="115">
        <v>2580</v>
      </c>
      <c r="S25" s="117">
        <v>45508</v>
      </c>
      <c r="T25" s="115">
        <v>2800</v>
      </c>
      <c r="U25" s="115"/>
    </row>
    <row r="26" spans="1:23">
      <c r="A26" s="150">
        <v>9</v>
      </c>
      <c r="B26" s="109">
        <v>25</v>
      </c>
      <c r="C26" s="113" t="s">
        <v>203</v>
      </c>
      <c r="D26" s="119">
        <v>13967638791</v>
      </c>
      <c r="E26" s="115" t="s">
        <v>204</v>
      </c>
      <c r="F26" s="109" t="s">
        <v>126</v>
      </c>
      <c r="G26" s="109" t="s">
        <v>127</v>
      </c>
      <c r="H26" s="117">
        <v>45472</v>
      </c>
      <c r="I26" s="117">
        <v>45474</v>
      </c>
      <c r="J26" s="150" t="s">
        <v>128</v>
      </c>
      <c r="K26" s="153">
        <v>5393</v>
      </c>
      <c r="L26" s="115" t="s">
        <v>205</v>
      </c>
      <c r="M26" s="117">
        <v>45472</v>
      </c>
      <c r="N26" s="117" t="s">
        <v>206</v>
      </c>
      <c r="O26" s="128" t="s">
        <v>205</v>
      </c>
      <c r="P26" s="117">
        <v>45476</v>
      </c>
      <c r="Q26" s="117" t="s">
        <v>207</v>
      </c>
      <c r="R26" s="115">
        <f>1420+1260</f>
        <v>2680</v>
      </c>
      <c r="S26" s="117">
        <v>45473</v>
      </c>
      <c r="T26" s="118">
        <v>2800</v>
      </c>
      <c r="U26" s="115"/>
      <c r="V26" s="113" t="s">
        <v>208</v>
      </c>
      <c r="W26" s="113" t="s">
        <v>209</v>
      </c>
    </row>
    <row r="27" spans="1:23">
      <c r="A27" s="151"/>
      <c r="B27" s="109">
        <v>26</v>
      </c>
      <c r="C27" s="113" t="s">
        <v>210</v>
      </c>
      <c r="D27" s="119">
        <v>13967638791</v>
      </c>
      <c r="E27" s="115" t="s">
        <v>211</v>
      </c>
      <c r="F27" s="109" t="s">
        <v>126</v>
      </c>
      <c r="G27" s="109" t="s">
        <v>127</v>
      </c>
      <c r="H27" s="117">
        <v>45472</v>
      </c>
      <c r="I27" s="117">
        <v>45474</v>
      </c>
      <c r="J27" s="151"/>
      <c r="K27" s="154"/>
      <c r="L27" s="115" t="s">
        <v>205</v>
      </c>
      <c r="M27" s="117">
        <v>45472</v>
      </c>
      <c r="N27" s="117" t="s">
        <v>206</v>
      </c>
      <c r="O27" s="128" t="s">
        <v>205</v>
      </c>
      <c r="P27" s="117">
        <v>45476</v>
      </c>
      <c r="Q27" s="117" t="s">
        <v>207</v>
      </c>
      <c r="R27" s="115">
        <f>1420+1260</f>
        <v>2680</v>
      </c>
      <c r="S27" s="117">
        <v>45473</v>
      </c>
      <c r="T27" s="118">
        <v>2800</v>
      </c>
      <c r="U27" s="115"/>
      <c r="V27" s="113" t="s">
        <v>208</v>
      </c>
      <c r="W27" s="113" t="s">
        <v>209</v>
      </c>
    </row>
    <row r="28" spans="1:23">
      <c r="A28" s="152"/>
      <c r="B28" s="109">
        <v>27</v>
      </c>
      <c r="C28" s="113" t="s">
        <v>212</v>
      </c>
      <c r="D28" s="119">
        <v>13967638791</v>
      </c>
      <c r="E28" s="115" t="s">
        <v>213</v>
      </c>
      <c r="F28" s="109" t="s">
        <v>126</v>
      </c>
      <c r="G28" s="109" t="s">
        <v>127</v>
      </c>
      <c r="H28" s="117">
        <v>45472</v>
      </c>
      <c r="I28" s="117">
        <v>45474</v>
      </c>
      <c r="J28" s="152"/>
      <c r="K28" s="155"/>
      <c r="L28" s="115" t="s">
        <v>205</v>
      </c>
      <c r="M28" s="117">
        <v>45472</v>
      </c>
      <c r="N28" s="117" t="s">
        <v>206</v>
      </c>
      <c r="O28" s="128" t="s">
        <v>205</v>
      </c>
      <c r="P28" s="117">
        <v>45476</v>
      </c>
      <c r="Q28" s="117" t="s">
        <v>207</v>
      </c>
      <c r="R28" s="115">
        <f>1420+1260</f>
        <v>2680</v>
      </c>
      <c r="S28" s="117">
        <v>45473</v>
      </c>
      <c r="T28" s="118">
        <v>2800</v>
      </c>
      <c r="U28" s="115"/>
      <c r="V28" s="113" t="s">
        <v>208</v>
      </c>
      <c r="W28" s="113" t="s">
        <v>209</v>
      </c>
    </row>
    <row r="29" spans="1:23">
      <c r="A29" s="150">
        <v>10</v>
      </c>
      <c r="B29" s="109">
        <v>28</v>
      </c>
      <c r="C29" s="113" t="s">
        <v>214</v>
      </c>
      <c r="D29" s="119">
        <v>13906575538</v>
      </c>
      <c r="E29" s="115" t="s">
        <v>215</v>
      </c>
      <c r="F29" s="109" t="s">
        <v>126</v>
      </c>
      <c r="G29" s="109" t="s">
        <v>127</v>
      </c>
      <c r="H29" s="117">
        <v>45507</v>
      </c>
      <c r="I29" s="117">
        <v>45509</v>
      </c>
      <c r="J29" s="150" t="s">
        <v>128</v>
      </c>
      <c r="K29" s="153">
        <v>5393</v>
      </c>
      <c r="L29" s="115" t="s">
        <v>205</v>
      </c>
      <c r="M29" s="117">
        <v>45505</v>
      </c>
      <c r="N29" s="117" t="s">
        <v>216</v>
      </c>
      <c r="O29" s="117" t="s">
        <v>205</v>
      </c>
      <c r="P29" s="117">
        <v>45509</v>
      </c>
      <c r="Q29" s="117" t="s">
        <v>217</v>
      </c>
      <c r="R29" s="115">
        <f>1340+1420</f>
        <v>2760</v>
      </c>
      <c r="S29" s="117">
        <v>45508</v>
      </c>
      <c r="T29" s="115">
        <v>2800</v>
      </c>
      <c r="U29" s="115"/>
      <c r="V29" s="115" t="s">
        <v>218</v>
      </c>
    </row>
    <row r="30" spans="1:23">
      <c r="A30" s="151"/>
      <c r="B30" s="109">
        <v>29</v>
      </c>
      <c r="C30" s="113"/>
      <c r="D30" s="119"/>
      <c r="E30" s="115" t="s">
        <v>219</v>
      </c>
      <c r="F30" s="109" t="s">
        <v>126</v>
      </c>
      <c r="G30" s="109" t="s">
        <v>127</v>
      </c>
      <c r="H30" s="117">
        <v>45507</v>
      </c>
      <c r="I30" s="117">
        <v>45509</v>
      </c>
      <c r="J30" s="151"/>
      <c r="K30" s="151"/>
      <c r="L30" s="115" t="s">
        <v>205</v>
      </c>
      <c r="M30" s="117">
        <v>45505</v>
      </c>
      <c r="N30" s="117" t="s">
        <v>216</v>
      </c>
      <c r="O30" s="117" t="s">
        <v>205</v>
      </c>
      <c r="P30" s="117">
        <v>45509</v>
      </c>
      <c r="Q30" s="117" t="s">
        <v>217</v>
      </c>
      <c r="R30" s="115">
        <f>1340+1420</f>
        <v>2760</v>
      </c>
      <c r="S30" s="117">
        <v>45508</v>
      </c>
      <c r="T30" s="115">
        <v>2800</v>
      </c>
      <c r="U30" s="115"/>
    </row>
    <row r="31" spans="1:23">
      <c r="A31" s="152"/>
      <c r="B31" s="109">
        <v>30</v>
      </c>
      <c r="C31" s="113"/>
      <c r="D31" s="119"/>
      <c r="E31" s="115" t="s">
        <v>220</v>
      </c>
      <c r="F31" s="109" t="s">
        <v>126</v>
      </c>
      <c r="G31" s="109" t="s">
        <v>127</v>
      </c>
      <c r="H31" s="117">
        <v>45507</v>
      </c>
      <c r="I31" s="117">
        <v>45509</v>
      </c>
      <c r="J31" s="152"/>
      <c r="K31" s="152"/>
      <c r="L31" s="115" t="s">
        <v>205</v>
      </c>
      <c r="M31" s="117">
        <v>45505</v>
      </c>
      <c r="N31" s="117" t="s">
        <v>216</v>
      </c>
      <c r="O31" s="117" t="s">
        <v>205</v>
      </c>
      <c r="P31" s="117">
        <v>45509</v>
      </c>
      <c r="Q31" s="117" t="s">
        <v>217</v>
      </c>
      <c r="R31" s="115">
        <f>1340+1420</f>
        <v>2760</v>
      </c>
      <c r="S31" s="117">
        <v>45508</v>
      </c>
      <c r="T31" s="115">
        <v>2800</v>
      </c>
      <c r="U31" s="115"/>
    </row>
    <row r="32" spans="1:23">
      <c r="A32" s="150">
        <v>11</v>
      </c>
      <c r="B32" s="109">
        <v>31</v>
      </c>
      <c r="C32" s="113" t="s">
        <v>221</v>
      </c>
      <c r="D32" s="119">
        <v>13430383875</v>
      </c>
      <c r="E32" s="115" t="s">
        <v>222</v>
      </c>
      <c r="F32" s="109" t="s">
        <v>126</v>
      </c>
      <c r="G32" s="109" t="s">
        <v>127</v>
      </c>
      <c r="H32" s="117">
        <v>45480</v>
      </c>
      <c r="I32" s="117">
        <v>45482</v>
      </c>
      <c r="J32" s="150" t="s">
        <v>128</v>
      </c>
      <c r="K32" s="153">
        <v>5342</v>
      </c>
      <c r="L32" s="115" t="s">
        <v>196</v>
      </c>
      <c r="M32" s="117">
        <v>45480</v>
      </c>
      <c r="N32" s="117" t="s">
        <v>223</v>
      </c>
      <c r="O32" s="117" t="s">
        <v>196</v>
      </c>
      <c r="P32" s="117">
        <v>45482</v>
      </c>
      <c r="Q32" s="117" t="s">
        <v>224</v>
      </c>
      <c r="R32" s="115">
        <f>2487</f>
        <v>2487</v>
      </c>
      <c r="S32" s="117">
        <v>45481</v>
      </c>
      <c r="T32" s="118">
        <v>2800</v>
      </c>
      <c r="U32" s="115"/>
      <c r="V32" s="112" t="s">
        <v>225</v>
      </c>
    </row>
    <row r="33" spans="1:22">
      <c r="A33" s="151"/>
      <c r="B33" s="109">
        <v>32</v>
      </c>
      <c r="C33" s="113"/>
      <c r="D33" s="119">
        <v>15817123068</v>
      </c>
      <c r="E33" s="115" t="s">
        <v>226</v>
      </c>
      <c r="F33" s="109" t="s">
        <v>126</v>
      </c>
      <c r="G33" s="109" t="s">
        <v>127</v>
      </c>
      <c r="H33" s="117">
        <v>45480</v>
      </c>
      <c r="I33" s="117">
        <v>45482</v>
      </c>
      <c r="J33" s="151"/>
      <c r="K33" s="154"/>
      <c r="L33" s="115" t="s">
        <v>196</v>
      </c>
      <c r="M33" s="117">
        <v>45480</v>
      </c>
      <c r="N33" s="117" t="s">
        <v>223</v>
      </c>
      <c r="O33" s="117" t="s">
        <v>196</v>
      </c>
      <c r="P33" s="117">
        <v>45482</v>
      </c>
      <c r="Q33" s="117" t="s">
        <v>224</v>
      </c>
      <c r="R33" s="115">
        <f>2487</f>
        <v>2487</v>
      </c>
      <c r="S33" s="117">
        <v>45481</v>
      </c>
      <c r="T33" s="118">
        <v>2800</v>
      </c>
      <c r="U33" s="115"/>
    </row>
    <row r="34" spans="1:22">
      <c r="A34" s="152"/>
      <c r="B34" s="109">
        <v>33</v>
      </c>
      <c r="D34" s="112"/>
      <c r="E34" s="112" t="s">
        <v>227</v>
      </c>
      <c r="F34" s="109" t="s">
        <v>126</v>
      </c>
      <c r="G34" s="109" t="s">
        <v>127</v>
      </c>
      <c r="H34" s="117">
        <v>45480</v>
      </c>
      <c r="I34" s="117">
        <v>45482</v>
      </c>
      <c r="J34" s="151"/>
      <c r="K34" s="155"/>
      <c r="L34" s="115" t="s">
        <v>196</v>
      </c>
      <c r="M34" s="117">
        <v>45480</v>
      </c>
      <c r="N34" s="117" t="s">
        <v>223</v>
      </c>
      <c r="O34" s="117" t="s">
        <v>196</v>
      </c>
      <c r="P34" s="117">
        <v>45482</v>
      </c>
      <c r="Q34" s="117" t="s">
        <v>224</v>
      </c>
      <c r="R34" s="115">
        <f>2487</f>
        <v>2487</v>
      </c>
      <c r="S34" s="117">
        <v>45481</v>
      </c>
      <c r="T34" s="118">
        <v>2800</v>
      </c>
      <c r="U34" s="115"/>
    </row>
    <row r="35" spans="1:22">
      <c r="A35" s="150">
        <v>12</v>
      </c>
      <c r="B35" s="109">
        <v>34</v>
      </c>
      <c r="C35" s="113"/>
      <c r="D35" s="119"/>
      <c r="E35" s="115" t="s">
        <v>228</v>
      </c>
      <c r="F35" s="109" t="s">
        <v>126</v>
      </c>
      <c r="G35" s="109" t="s">
        <v>127</v>
      </c>
      <c r="H35" s="117">
        <v>45499</v>
      </c>
      <c r="I35" s="117">
        <v>45501</v>
      </c>
      <c r="J35" s="150" t="s">
        <v>128</v>
      </c>
      <c r="K35" s="150">
        <v>5393</v>
      </c>
      <c r="L35" s="115" t="s">
        <v>229</v>
      </c>
      <c r="M35" s="117">
        <v>45497</v>
      </c>
      <c r="N35" s="117" t="s">
        <v>230</v>
      </c>
      <c r="O35" s="117" t="s">
        <v>229</v>
      </c>
      <c r="P35" s="117">
        <v>45501</v>
      </c>
      <c r="Q35" s="117" t="s">
        <v>231</v>
      </c>
      <c r="R35" s="115">
        <f>1500+1390</f>
        <v>2890</v>
      </c>
      <c r="S35" s="117">
        <v>45500</v>
      </c>
      <c r="T35" s="118">
        <v>2800</v>
      </c>
      <c r="U35" s="115"/>
      <c r="V35" s="112" t="s">
        <v>232</v>
      </c>
    </row>
    <row r="36" spans="1:22">
      <c r="A36" s="151"/>
      <c r="B36" s="109">
        <v>35</v>
      </c>
      <c r="C36" s="113"/>
      <c r="D36" s="119">
        <v>13682533447</v>
      </c>
      <c r="E36" s="115" t="s">
        <v>233</v>
      </c>
      <c r="F36" s="109" t="s">
        <v>126</v>
      </c>
      <c r="G36" s="109" t="s">
        <v>127</v>
      </c>
      <c r="H36" s="117">
        <v>45499</v>
      </c>
      <c r="I36" s="117">
        <v>45501</v>
      </c>
      <c r="J36" s="151"/>
      <c r="K36" s="151"/>
      <c r="L36" s="115" t="s">
        <v>229</v>
      </c>
      <c r="M36" s="117">
        <v>45497</v>
      </c>
      <c r="N36" s="117" t="s">
        <v>230</v>
      </c>
      <c r="O36" s="117" t="s">
        <v>229</v>
      </c>
      <c r="P36" s="117">
        <v>45501</v>
      </c>
      <c r="Q36" s="117" t="s">
        <v>231</v>
      </c>
      <c r="R36" s="115">
        <f>1500+1390</f>
        <v>2890</v>
      </c>
      <c r="S36" s="117">
        <v>45500</v>
      </c>
      <c r="T36" s="118">
        <v>2800</v>
      </c>
      <c r="U36" s="115"/>
      <c r="V36" s="112" t="s">
        <v>234</v>
      </c>
    </row>
    <row r="37" spans="1:22">
      <c r="A37" s="152"/>
      <c r="B37" s="109">
        <v>36</v>
      </c>
      <c r="C37" s="113" t="s">
        <v>235</v>
      </c>
      <c r="D37" s="119">
        <v>13713670703</v>
      </c>
      <c r="E37" s="115" t="s">
        <v>236</v>
      </c>
      <c r="F37" s="109" t="s">
        <v>126</v>
      </c>
      <c r="G37" s="109" t="s">
        <v>127</v>
      </c>
      <c r="H37" s="117">
        <v>45499</v>
      </c>
      <c r="I37" s="117">
        <v>45501</v>
      </c>
      <c r="J37" s="152"/>
      <c r="K37" s="152"/>
      <c r="L37" s="115" t="s">
        <v>229</v>
      </c>
      <c r="M37" s="117">
        <v>45497</v>
      </c>
      <c r="N37" s="117" t="s">
        <v>230</v>
      </c>
      <c r="O37" s="117" t="s">
        <v>229</v>
      </c>
      <c r="P37" s="117">
        <v>45501</v>
      </c>
      <c r="Q37" s="117" t="s">
        <v>231</v>
      </c>
      <c r="R37" s="115">
        <f>1320+1310</f>
        <v>2630</v>
      </c>
      <c r="S37" s="117">
        <v>45500</v>
      </c>
      <c r="T37" s="118">
        <v>2800</v>
      </c>
      <c r="U37" s="115"/>
      <c r="V37" s="112" t="s">
        <v>237</v>
      </c>
    </row>
    <row r="38" spans="1:22">
      <c r="A38" s="150">
        <v>13</v>
      </c>
      <c r="B38" s="109">
        <v>37</v>
      </c>
      <c r="C38" s="113"/>
      <c r="D38" s="119"/>
      <c r="E38" s="115" t="s">
        <v>238</v>
      </c>
      <c r="F38" s="109" t="s">
        <v>126</v>
      </c>
      <c r="G38" s="109" t="s">
        <v>127</v>
      </c>
      <c r="H38" s="117">
        <v>45503</v>
      </c>
      <c r="I38" s="117">
        <v>45505</v>
      </c>
      <c r="J38" s="150" t="s">
        <v>187</v>
      </c>
      <c r="K38" s="153">
        <v>5392</v>
      </c>
      <c r="L38" s="115" t="s">
        <v>239</v>
      </c>
      <c r="M38" s="117">
        <v>45503</v>
      </c>
      <c r="N38" s="117" t="s">
        <v>240</v>
      </c>
      <c r="O38" s="117" t="s">
        <v>239</v>
      </c>
      <c r="P38" s="117">
        <v>45506</v>
      </c>
      <c r="Q38" s="117" t="s">
        <v>241</v>
      </c>
      <c r="R38" s="115">
        <f>1350+1680</f>
        <v>3030</v>
      </c>
      <c r="S38" s="117">
        <v>45504</v>
      </c>
      <c r="T38" s="115">
        <v>2800</v>
      </c>
      <c r="U38" s="115"/>
      <c r="V38" s="115" t="s">
        <v>242</v>
      </c>
    </row>
    <row r="39" spans="1:22">
      <c r="A39" s="151"/>
      <c r="B39" s="109">
        <v>38</v>
      </c>
      <c r="C39" s="113"/>
      <c r="D39" s="119"/>
      <c r="E39" s="115" t="s">
        <v>243</v>
      </c>
      <c r="F39" s="109" t="s">
        <v>126</v>
      </c>
      <c r="G39" s="109" t="s">
        <v>127</v>
      </c>
      <c r="H39" s="117">
        <v>45503</v>
      </c>
      <c r="I39" s="117">
        <v>45505</v>
      </c>
      <c r="J39" s="151"/>
      <c r="K39" s="151"/>
      <c r="L39" s="115" t="s">
        <v>239</v>
      </c>
      <c r="M39" s="117">
        <v>45503</v>
      </c>
      <c r="N39" s="117" t="s">
        <v>240</v>
      </c>
      <c r="O39" s="117" t="s">
        <v>239</v>
      </c>
      <c r="P39" s="117">
        <v>45506</v>
      </c>
      <c r="Q39" s="117" t="s">
        <v>241</v>
      </c>
      <c r="R39" s="115">
        <f>1350+1680</f>
        <v>3030</v>
      </c>
      <c r="S39" s="117">
        <v>45504</v>
      </c>
      <c r="T39" s="115">
        <v>2800</v>
      </c>
      <c r="U39" s="115"/>
    </row>
    <row r="40" spans="1:22">
      <c r="A40" s="152"/>
      <c r="B40" s="109">
        <v>39</v>
      </c>
      <c r="C40" s="113" t="s">
        <v>244</v>
      </c>
      <c r="D40" s="119">
        <v>13413938003</v>
      </c>
      <c r="E40" s="115" t="s">
        <v>245</v>
      </c>
      <c r="F40" s="109" t="s">
        <v>126</v>
      </c>
      <c r="G40" s="109" t="s">
        <v>127</v>
      </c>
      <c r="H40" s="117">
        <v>45503</v>
      </c>
      <c r="I40" s="117">
        <v>45505</v>
      </c>
      <c r="J40" s="152"/>
      <c r="K40" s="152"/>
      <c r="L40" s="115" t="s">
        <v>239</v>
      </c>
      <c r="M40" s="117">
        <v>45503</v>
      </c>
      <c r="N40" s="117" t="s">
        <v>240</v>
      </c>
      <c r="O40" s="117" t="s">
        <v>239</v>
      </c>
      <c r="P40" s="117">
        <v>45506</v>
      </c>
      <c r="Q40" s="117" t="s">
        <v>241</v>
      </c>
      <c r="R40" s="115">
        <f>980+980</f>
        <v>1960</v>
      </c>
      <c r="S40" s="117">
        <v>45504</v>
      </c>
      <c r="T40" s="115">
        <v>2800</v>
      </c>
      <c r="U40" s="115"/>
    </row>
    <row r="41" spans="1:22">
      <c r="A41" s="150">
        <v>14</v>
      </c>
      <c r="B41" s="109">
        <v>40</v>
      </c>
      <c r="C41" s="113" t="s">
        <v>246</v>
      </c>
      <c r="D41" s="119">
        <v>18682362339</v>
      </c>
      <c r="E41" s="115" t="s">
        <v>247</v>
      </c>
      <c r="F41" s="109" t="s">
        <v>126</v>
      </c>
      <c r="G41" s="109" t="s">
        <v>127</v>
      </c>
      <c r="H41" s="117">
        <v>45488</v>
      </c>
      <c r="I41" s="117">
        <v>45490</v>
      </c>
      <c r="J41" s="150" t="s">
        <v>248</v>
      </c>
      <c r="K41" s="153">
        <v>5293</v>
      </c>
      <c r="L41" s="115" t="s">
        <v>229</v>
      </c>
      <c r="M41" s="117">
        <v>45488</v>
      </c>
      <c r="N41" s="117" t="s">
        <v>249</v>
      </c>
      <c r="O41" s="117" t="s">
        <v>229</v>
      </c>
      <c r="P41" s="117">
        <v>45493</v>
      </c>
      <c r="Q41" s="117" t="s">
        <v>250</v>
      </c>
      <c r="R41" s="115">
        <f>1690+1990</f>
        <v>3680</v>
      </c>
      <c r="S41" s="117">
        <v>45489</v>
      </c>
      <c r="T41" s="118">
        <v>2800</v>
      </c>
      <c r="U41" s="115"/>
    </row>
    <row r="42" spans="1:22">
      <c r="A42" s="151"/>
      <c r="B42" s="109">
        <v>41</v>
      </c>
      <c r="C42" s="113"/>
      <c r="D42" s="119"/>
      <c r="E42" s="115" t="s">
        <v>251</v>
      </c>
      <c r="F42" s="109" t="s">
        <v>126</v>
      </c>
      <c r="G42" s="109" t="s">
        <v>127</v>
      </c>
      <c r="H42" s="117">
        <v>45488</v>
      </c>
      <c r="I42" s="117">
        <v>45490</v>
      </c>
      <c r="J42" s="151"/>
      <c r="K42" s="154"/>
      <c r="L42" s="115" t="s">
        <v>229</v>
      </c>
      <c r="M42" s="117">
        <v>45488</v>
      </c>
      <c r="N42" s="117" t="s">
        <v>249</v>
      </c>
      <c r="O42" s="117" t="s">
        <v>229</v>
      </c>
      <c r="P42" s="117">
        <v>45493</v>
      </c>
      <c r="Q42" s="117" t="s">
        <v>250</v>
      </c>
      <c r="R42" s="115">
        <f>2090+1990</f>
        <v>4080</v>
      </c>
      <c r="S42" s="117">
        <v>45489</v>
      </c>
      <c r="T42" s="118">
        <v>2800</v>
      </c>
      <c r="U42" s="115"/>
    </row>
    <row r="43" spans="1:22">
      <c r="A43" s="152"/>
      <c r="B43" s="109">
        <v>42</v>
      </c>
      <c r="E43" s="115" t="s">
        <v>252</v>
      </c>
      <c r="F43" s="109" t="s">
        <v>126</v>
      </c>
      <c r="G43" s="109" t="s">
        <v>127</v>
      </c>
      <c r="H43" s="117">
        <v>45488</v>
      </c>
      <c r="I43" s="117">
        <v>45490</v>
      </c>
      <c r="J43" s="152"/>
      <c r="K43" s="155"/>
      <c r="L43" s="115" t="s">
        <v>229</v>
      </c>
      <c r="M43" s="117">
        <v>45488</v>
      </c>
      <c r="N43" s="117" t="s">
        <v>249</v>
      </c>
      <c r="O43" s="117" t="s">
        <v>229</v>
      </c>
      <c r="P43" s="117">
        <v>45493</v>
      </c>
      <c r="Q43" s="117" t="s">
        <v>250</v>
      </c>
      <c r="R43" s="115">
        <f>1680+1680</f>
        <v>3360</v>
      </c>
      <c r="S43" s="117">
        <v>45489</v>
      </c>
      <c r="T43" s="118">
        <v>2800</v>
      </c>
      <c r="U43" s="115"/>
    </row>
    <row r="44" spans="1:22">
      <c r="A44" s="150">
        <v>15</v>
      </c>
      <c r="B44" s="109">
        <v>43</v>
      </c>
      <c r="C44" s="115"/>
      <c r="D44" s="127"/>
      <c r="E44" s="115" t="s">
        <v>253</v>
      </c>
      <c r="F44" s="109" t="s">
        <v>126</v>
      </c>
      <c r="G44" s="109" t="s">
        <v>127</v>
      </c>
      <c r="H44" s="117">
        <v>45502</v>
      </c>
      <c r="I44" s="117">
        <v>45504</v>
      </c>
      <c r="J44" s="150" t="s">
        <v>254</v>
      </c>
      <c r="K44" s="153">
        <v>5442</v>
      </c>
      <c r="L44" s="115" t="s">
        <v>255</v>
      </c>
      <c r="M44" s="117">
        <v>45499</v>
      </c>
      <c r="N44" s="117" t="s">
        <v>256</v>
      </c>
      <c r="O44" s="117" t="s">
        <v>257</v>
      </c>
      <c r="P44" s="117">
        <v>45504</v>
      </c>
      <c r="Q44" s="117" t="s">
        <v>258</v>
      </c>
      <c r="R44" s="115">
        <f>2080+1030</f>
        <v>3110</v>
      </c>
      <c r="S44" s="117">
        <v>45502</v>
      </c>
      <c r="T44" s="118">
        <v>2800</v>
      </c>
      <c r="U44" s="115"/>
    </row>
    <row r="45" spans="1:22">
      <c r="A45" s="151"/>
      <c r="B45" s="109">
        <v>44</v>
      </c>
      <c r="C45" s="115"/>
      <c r="D45" s="127"/>
      <c r="E45" s="115" t="s">
        <v>259</v>
      </c>
      <c r="F45" s="109" t="s">
        <v>126</v>
      </c>
      <c r="G45" s="109" t="s">
        <v>127</v>
      </c>
      <c r="H45" s="117">
        <v>45502</v>
      </c>
      <c r="I45" s="117">
        <v>45504</v>
      </c>
      <c r="J45" s="151"/>
      <c r="K45" s="158"/>
      <c r="L45" s="115" t="s">
        <v>255</v>
      </c>
      <c r="M45" s="117">
        <v>45499</v>
      </c>
      <c r="N45" s="117" t="s">
        <v>260</v>
      </c>
      <c r="O45" s="117" t="s">
        <v>257</v>
      </c>
      <c r="P45" s="117">
        <v>45504</v>
      </c>
      <c r="Q45" s="117" t="s">
        <v>258</v>
      </c>
      <c r="R45" s="115">
        <v>3030</v>
      </c>
      <c r="S45" s="117">
        <v>45502</v>
      </c>
      <c r="T45" s="118">
        <v>2800</v>
      </c>
      <c r="U45" s="115"/>
    </row>
    <row r="46" spans="1:22">
      <c r="A46" s="152"/>
      <c r="B46" s="109">
        <v>45</v>
      </c>
      <c r="C46" s="113" t="s">
        <v>261</v>
      </c>
      <c r="D46" s="119" t="s">
        <v>262</v>
      </c>
      <c r="E46" s="115" t="s">
        <v>263</v>
      </c>
      <c r="F46" s="109" t="s">
        <v>126</v>
      </c>
      <c r="G46" s="109" t="s">
        <v>127</v>
      </c>
      <c r="H46" s="117">
        <v>45502</v>
      </c>
      <c r="I46" s="117">
        <v>45504</v>
      </c>
      <c r="J46" s="152"/>
      <c r="K46" s="159"/>
      <c r="L46" s="115" t="s">
        <v>255</v>
      </c>
      <c r="M46" s="117">
        <v>45499</v>
      </c>
      <c r="N46" s="117" t="s">
        <v>256</v>
      </c>
      <c r="O46" s="117" t="s">
        <v>257</v>
      </c>
      <c r="P46" s="117">
        <v>45504</v>
      </c>
      <c r="Q46" s="117" t="s">
        <v>258</v>
      </c>
      <c r="R46" s="115">
        <f>2080+950</f>
        <v>3030</v>
      </c>
      <c r="S46" s="117">
        <v>45502</v>
      </c>
      <c r="T46" s="118">
        <v>2800</v>
      </c>
      <c r="U46" s="115"/>
    </row>
    <row r="47" spans="1:22">
      <c r="A47" s="150">
        <v>16</v>
      </c>
      <c r="B47" s="109">
        <v>46</v>
      </c>
      <c r="C47" s="113"/>
      <c r="D47" s="119"/>
      <c r="E47" s="115" t="s">
        <v>264</v>
      </c>
      <c r="F47" s="109" t="s">
        <v>126</v>
      </c>
      <c r="G47" s="109" t="s">
        <v>127</v>
      </c>
      <c r="H47" s="117">
        <v>45507</v>
      </c>
      <c r="I47" s="117">
        <v>45509</v>
      </c>
      <c r="J47" s="150" t="s">
        <v>187</v>
      </c>
      <c r="K47" s="157">
        <v>5092</v>
      </c>
      <c r="L47" s="115" t="s">
        <v>265</v>
      </c>
      <c r="M47" s="117">
        <v>45506</v>
      </c>
      <c r="N47" s="117" t="s">
        <v>266</v>
      </c>
      <c r="O47" s="117" t="s">
        <v>265</v>
      </c>
      <c r="P47" s="117">
        <v>45509</v>
      </c>
      <c r="Q47" s="117" t="s">
        <v>267</v>
      </c>
      <c r="R47" s="115">
        <f>1520+1760</f>
        <v>3280</v>
      </c>
      <c r="S47" s="117">
        <v>45508</v>
      </c>
      <c r="T47" s="129">
        <v>2800</v>
      </c>
      <c r="U47" s="115"/>
    </row>
    <row r="48" spans="1:22">
      <c r="A48" s="151"/>
      <c r="B48" s="109">
        <v>47</v>
      </c>
      <c r="C48" s="113"/>
      <c r="D48" s="119">
        <v>13662361119</v>
      </c>
      <c r="E48" s="115" t="s">
        <v>268</v>
      </c>
      <c r="F48" s="109" t="s">
        <v>126</v>
      </c>
      <c r="G48" s="109" t="s">
        <v>127</v>
      </c>
      <c r="H48" s="117">
        <v>45507</v>
      </c>
      <c r="I48" s="117">
        <v>45509</v>
      </c>
      <c r="J48" s="151"/>
      <c r="K48" s="158"/>
      <c r="L48" s="115" t="s">
        <v>265</v>
      </c>
      <c r="M48" s="117">
        <v>45506</v>
      </c>
      <c r="N48" s="117" t="s">
        <v>266</v>
      </c>
      <c r="O48" s="117" t="s">
        <v>265</v>
      </c>
      <c r="P48" s="117">
        <v>45509</v>
      </c>
      <c r="Q48" s="117" t="s">
        <v>267</v>
      </c>
      <c r="R48" s="115">
        <f t="shared" ref="R48:R49" si="2">1520+1760</f>
        <v>3280</v>
      </c>
      <c r="S48" s="117">
        <v>45508</v>
      </c>
      <c r="T48" s="129">
        <v>2800</v>
      </c>
      <c r="U48" s="115"/>
    </row>
    <row r="49" spans="1:22">
      <c r="A49" s="152"/>
      <c r="B49" s="109">
        <v>48</v>
      </c>
      <c r="C49" s="113" t="s">
        <v>269</v>
      </c>
      <c r="D49" s="119" t="s">
        <v>270</v>
      </c>
      <c r="E49" s="115" t="s">
        <v>271</v>
      </c>
      <c r="F49" s="109" t="s">
        <v>126</v>
      </c>
      <c r="G49" s="109" t="s">
        <v>127</v>
      </c>
      <c r="H49" s="117">
        <v>45507</v>
      </c>
      <c r="I49" s="117">
        <v>45509</v>
      </c>
      <c r="J49" s="152"/>
      <c r="K49" s="159"/>
      <c r="L49" s="115" t="s">
        <v>265</v>
      </c>
      <c r="M49" s="117">
        <v>45506</v>
      </c>
      <c r="N49" s="117" t="s">
        <v>266</v>
      </c>
      <c r="O49" s="117" t="s">
        <v>265</v>
      </c>
      <c r="P49" s="117">
        <v>45509</v>
      </c>
      <c r="Q49" s="117" t="s">
        <v>267</v>
      </c>
      <c r="R49" s="115">
        <f t="shared" si="2"/>
        <v>3280</v>
      </c>
      <c r="S49" s="117">
        <v>45508</v>
      </c>
      <c r="T49" s="129">
        <v>2800</v>
      </c>
      <c r="U49" s="115"/>
    </row>
    <row r="50" spans="1:22">
      <c r="A50" s="150">
        <v>17</v>
      </c>
      <c r="B50" s="109">
        <v>49</v>
      </c>
      <c r="C50" s="113"/>
      <c r="D50" s="119"/>
      <c r="E50" s="129" t="s">
        <v>272</v>
      </c>
      <c r="F50" s="109" t="s">
        <v>126</v>
      </c>
      <c r="G50" s="109" t="s">
        <v>127</v>
      </c>
      <c r="H50" s="117">
        <v>45494</v>
      </c>
      <c r="I50" s="117">
        <v>45496</v>
      </c>
      <c r="J50" s="150" t="s">
        <v>128</v>
      </c>
      <c r="K50" s="150">
        <v>5442</v>
      </c>
      <c r="L50" s="115" t="s">
        <v>265</v>
      </c>
      <c r="M50" s="117">
        <v>45491</v>
      </c>
      <c r="N50" s="117" t="s">
        <v>273</v>
      </c>
      <c r="O50" s="117" t="s">
        <v>265</v>
      </c>
      <c r="P50" s="117">
        <v>45496</v>
      </c>
      <c r="Q50" s="117" t="s">
        <v>274</v>
      </c>
      <c r="R50" s="115">
        <f>1639+1550</f>
        <v>3189</v>
      </c>
      <c r="S50" s="117">
        <v>45495</v>
      </c>
      <c r="T50" s="115">
        <v>2800</v>
      </c>
      <c r="U50" s="115"/>
    </row>
    <row r="51" spans="1:22">
      <c r="A51" s="151"/>
      <c r="B51" s="109">
        <v>50</v>
      </c>
      <c r="C51" s="113"/>
      <c r="D51" s="119"/>
      <c r="E51" s="129" t="s">
        <v>275</v>
      </c>
      <c r="F51" s="109" t="s">
        <v>126</v>
      </c>
      <c r="G51" s="109" t="s">
        <v>127</v>
      </c>
      <c r="H51" s="117">
        <v>45494</v>
      </c>
      <c r="I51" s="117">
        <v>45496</v>
      </c>
      <c r="J51" s="151"/>
      <c r="K51" s="151"/>
      <c r="L51" s="115" t="s">
        <v>265</v>
      </c>
      <c r="M51" s="117">
        <v>45491</v>
      </c>
      <c r="N51" s="117" t="s">
        <v>273</v>
      </c>
      <c r="O51" s="117" t="s">
        <v>265</v>
      </c>
      <c r="P51" s="117">
        <v>45496</v>
      </c>
      <c r="Q51" s="117" t="s">
        <v>274</v>
      </c>
      <c r="R51" s="115">
        <f t="shared" ref="R51:R52" si="3">1639+1550</f>
        <v>3189</v>
      </c>
      <c r="S51" s="117">
        <v>45495</v>
      </c>
      <c r="T51" s="115">
        <v>2800</v>
      </c>
      <c r="U51" s="115"/>
    </row>
    <row r="52" spans="1:22">
      <c r="A52" s="152"/>
      <c r="B52" s="109">
        <v>51</v>
      </c>
      <c r="C52" s="113" t="s">
        <v>276</v>
      </c>
      <c r="D52" s="119">
        <v>13926671955</v>
      </c>
      <c r="E52" s="129" t="s">
        <v>277</v>
      </c>
      <c r="F52" s="109" t="s">
        <v>126</v>
      </c>
      <c r="G52" s="109" t="s">
        <v>127</v>
      </c>
      <c r="H52" s="117">
        <v>45494</v>
      </c>
      <c r="I52" s="117">
        <v>45496</v>
      </c>
      <c r="J52" s="152"/>
      <c r="K52" s="152"/>
      <c r="L52" s="115" t="s">
        <v>265</v>
      </c>
      <c r="M52" s="117">
        <v>45491</v>
      </c>
      <c r="N52" s="117" t="s">
        <v>273</v>
      </c>
      <c r="O52" s="117" t="s">
        <v>265</v>
      </c>
      <c r="P52" s="117">
        <v>45496</v>
      </c>
      <c r="Q52" s="117" t="s">
        <v>274</v>
      </c>
      <c r="R52" s="115">
        <f t="shared" si="3"/>
        <v>3189</v>
      </c>
      <c r="S52" s="117">
        <v>45495</v>
      </c>
      <c r="T52" s="115">
        <v>2800</v>
      </c>
      <c r="U52" s="115"/>
    </row>
    <row r="53" spans="1:22">
      <c r="A53" s="150">
        <v>18</v>
      </c>
      <c r="B53" s="109">
        <v>52</v>
      </c>
      <c r="C53" s="113" t="s">
        <v>278</v>
      </c>
      <c r="D53" s="119">
        <v>15724919222</v>
      </c>
      <c r="E53" s="130" t="s">
        <v>279</v>
      </c>
      <c r="F53" s="109" t="s">
        <v>126</v>
      </c>
      <c r="G53" s="109" t="s">
        <v>127</v>
      </c>
      <c r="H53" s="175">
        <v>45486</v>
      </c>
      <c r="I53" s="175">
        <v>45488</v>
      </c>
      <c r="J53" s="150" t="s">
        <v>128</v>
      </c>
      <c r="K53" s="153">
        <v>5392</v>
      </c>
      <c r="L53" s="115" t="s">
        <v>280</v>
      </c>
      <c r="M53" s="117">
        <v>45483</v>
      </c>
      <c r="N53" s="117" t="s">
        <v>281</v>
      </c>
      <c r="O53" s="117" t="s">
        <v>280</v>
      </c>
      <c r="P53" s="117">
        <v>45488</v>
      </c>
      <c r="Q53" s="117" t="s">
        <v>282</v>
      </c>
      <c r="R53" s="115">
        <f>1670+1350</f>
        <v>3020</v>
      </c>
      <c r="S53" s="117">
        <v>45487</v>
      </c>
      <c r="T53" s="118">
        <v>2800</v>
      </c>
      <c r="U53" s="115"/>
      <c r="V53" s="131" t="s">
        <v>283</v>
      </c>
    </row>
    <row r="54" spans="1:22">
      <c r="A54" s="151"/>
      <c r="B54" s="109">
        <v>53</v>
      </c>
      <c r="C54" s="113" t="s">
        <v>284</v>
      </c>
      <c r="D54" s="119"/>
      <c r="E54" s="130" t="s">
        <v>285</v>
      </c>
      <c r="F54" s="109" t="s">
        <v>126</v>
      </c>
      <c r="G54" s="109" t="s">
        <v>127</v>
      </c>
      <c r="H54" s="176"/>
      <c r="I54" s="176"/>
      <c r="J54" s="151"/>
      <c r="K54" s="154"/>
      <c r="L54" s="115" t="s">
        <v>280</v>
      </c>
      <c r="M54" s="117">
        <v>45483</v>
      </c>
      <c r="N54" s="117" t="s">
        <v>281</v>
      </c>
      <c r="O54" s="117" t="s">
        <v>280</v>
      </c>
      <c r="P54" s="117">
        <v>45488</v>
      </c>
      <c r="Q54" s="117" t="s">
        <v>282</v>
      </c>
      <c r="R54" s="115">
        <f>1670+1350</f>
        <v>3020</v>
      </c>
      <c r="S54" s="117">
        <v>45487</v>
      </c>
      <c r="T54" s="118">
        <v>2800</v>
      </c>
      <c r="U54" s="115"/>
      <c r="V54" s="112" t="s">
        <v>286</v>
      </c>
    </row>
    <row r="55" spans="1:22">
      <c r="A55" s="152"/>
      <c r="B55" s="109">
        <v>54</v>
      </c>
      <c r="C55" s="112" t="s">
        <v>287</v>
      </c>
      <c r="E55" s="130" t="s">
        <v>288</v>
      </c>
      <c r="F55" s="109" t="s">
        <v>126</v>
      </c>
      <c r="G55" s="109" t="s">
        <v>127</v>
      </c>
      <c r="H55" s="177"/>
      <c r="I55" s="177"/>
      <c r="J55" s="152"/>
      <c r="K55" s="155"/>
      <c r="L55" s="115" t="s">
        <v>280</v>
      </c>
      <c r="M55" s="117">
        <v>45483</v>
      </c>
      <c r="N55" s="117" t="s">
        <v>281</v>
      </c>
      <c r="O55" s="117" t="s">
        <v>280</v>
      </c>
      <c r="P55" s="117">
        <v>45488</v>
      </c>
      <c r="Q55" s="117" t="s">
        <v>282</v>
      </c>
      <c r="R55" s="115">
        <f>980+980</f>
        <v>1960</v>
      </c>
      <c r="S55" s="117">
        <v>45487</v>
      </c>
      <c r="T55" s="118">
        <v>2800</v>
      </c>
      <c r="U55" s="115"/>
    </row>
    <row r="56" spans="1:22">
      <c r="A56" s="150">
        <v>19</v>
      </c>
      <c r="B56" s="109">
        <v>55</v>
      </c>
      <c r="C56" s="132"/>
      <c r="D56" s="133"/>
      <c r="E56" s="129" t="s">
        <v>289</v>
      </c>
      <c r="F56" s="134" t="s">
        <v>126</v>
      </c>
      <c r="G56" s="109" t="s">
        <v>127</v>
      </c>
      <c r="H56" s="135">
        <v>45514</v>
      </c>
      <c r="I56" s="135">
        <v>45516</v>
      </c>
      <c r="J56" s="157" t="s">
        <v>136</v>
      </c>
      <c r="K56" s="157">
        <v>5492</v>
      </c>
      <c r="L56" s="129" t="s">
        <v>290</v>
      </c>
      <c r="M56" s="135">
        <v>45514</v>
      </c>
      <c r="N56" s="135" t="s">
        <v>291</v>
      </c>
      <c r="O56" s="135" t="s">
        <v>290</v>
      </c>
      <c r="P56" s="135">
        <v>45518</v>
      </c>
      <c r="Q56" s="135" t="s">
        <v>292</v>
      </c>
      <c r="R56" s="129">
        <f>1330+2180</f>
        <v>3510</v>
      </c>
      <c r="S56" s="135">
        <v>45515</v>
      </c>
      <c r="T56" s="129">
        <v>2800</v>
      </c>
      <c r="U56" s="129"/>
    </row>
    <row r="57" spans="1:22">
      <c r="A57" s="151"/>
      <c r="B57" s="109">
        <v>56</v>
      </c>
      <c r="C57" s="132"/>
      <c r="D57" s="133">
        <v>16683979990</v>
      </c>
      <c r="E57" s="129" t="s">
        <v>293</v>
      </c>
      <c r="F57" s="134" t="s">
        <v>126</v>
      </c>
      <c r="G57" s="109" t="s">
        <v>127</v>
      </c>
      <c r="H57" s="135">
        <v>45514</v>
      </c>
      <c r="I57" s="135">
        <v>45516</v>
      </c>
      <c r="J57" s="158"/>
      <c r="K57" s="158"/>
      <c r="L57" s="129" t="s">
        <v>290</v>
      </c>
      <c r="M57" s="135">
        <v>45514</v>
      </c>
      <c r="N57" s="135" t="s">
        <v>291</v>
      </c>
      <c r="O57" s="135" t="s">
        <v>290</v>
      </c>
      <c r="P57" s="135">
        <v>45518</v>
      </c>
      <c r="Q57" s="135" t="s">
        <v>292</v>
      </c>
      <c r="R57" s="129">
        <f>1250+2100</f>
        <v>3350</v>
      </c>
      <c r="S57" s="135">
        <v>45515</v>
      </c>
      <c r="T57" s="129">
        <v>2800</v>
      </c>
      <c r="U57" s="129"/>
    </row>
    <row r="58" spans="1:22">
      <c r="A58" s="152"/>
      <c r="B58" s="109">
        <v>57</v>
      </c>
      <c r="C58" s="132" t="s">
        <v>294</v>
      </c>
      <c r="D58" s="133" t="s">
        <v>295</v>
      </c>
      <c r="E58" s="129" t="s">
        <v>296</v>
      </c>
      <c r="F58" s="134" t="s">
        <v>126</v>
      </c>
      <c r="G58" s="109" t="s">
        <v>127</v>
      </c>
      <c r="H58" s="135">
        <v>45514</v>
      </c>
      <c r="I58" s="135">
        <v>45516</v>
      </c>
      <c r="J58" s="159"/>
      <c r="K58" s="159"/>
      <c r="L58" s="129" t="s">
        <v>290</v>
      </c>
      <c r="M58" s="135">
        <v>45514</v>
      </c>
      <c r="N58" s="135" t="s">
        <v>291</v>
      </c>
      <c r="O58" s="135" t="s">
        <v>297</v>
      </c>
      <c r="P58" s="135">
        <v>45518</v>
      </c>
      <c r="Q58" s="135" t="s">
        <v>298</v>
      </c>
      <c r="R58" s="129">
        <f>2180+1310</f>
        <v>3490</v>
      </c>
      <c r="S58" s="135">
        <v>45515</v>
      </c>
      <c r="T58" s="129">
        <v>2800</v>
      </c>
      <c r="U58" s="129"/>
    </row>
    <row r="59" spans="1:22">
      <c r="A59" s="150">
        <v>20</v>
      </c>
      <c r="B59" s="109">
        <v>58</v>
      </c>
      <c r="C59" s="113" t="s">
        <v>299</v>
      </c>
      <c r="D59" s="119">
        <v>13692223047</v>
      </c>
      <c r="E59" s="115" t="s">
        <v>300</v>
      </c>
      <c r="F59" s="109" t="s">
        <v>126</v>
      </c>
      <c r="G59" s="109" t="s">
        <v>127</v>
      </c>
      <c r="H59" s="117">
        <v>45496</v>
      </c>
      <c r="I59" s="117">
        <v>45498</v>
      </c>
      <c r="J59" s="150" t="s">
        <v>128</v>
      </c>
      <c r="K59" s="153">
        <v>5594</v>
      </c>
      <c r="L59" s="115" t="s">
        <v>229</v>
      </c>
      <c r="M59" s="117">
        <v>45496</v>
      </c>
      <c r="N59" s="117" t="s">
        <v>249</v>
      </c>
      <c r="O59" s="117" t="s">
        <v>229</v>
      </c>
      <c r="P59" s="117">
        <v>45501</v>
      </c>
      <c r="Q59" s="117" t="s">
        <v>301</v>
      </c>
      <c r="R59" s="115">
        <f>1300+3390+129</f>
        <v>4819</v>
      </c>
      <c r="S59" s="117">
        <v>45497</v>
      </c>
      <c r="T59" s="118">
        <v>2800</v>
      </c>
      <c r="U59" s="115"/>
      <c r="V59" s="112" t="s">
        <v>302</v>
      </c>
    </row>
    <row r="60" spans="1:22">
      <c r="A60" s="151"/>
      <c r="B60" s="109">
        <v>59</v>
      </c>
      <c r="C60" s="113"/>
      <c r="D60" s="119"/>
      <c r="E60" s="115" t="s">
        <v>303</v>
      </c>
      <c r="F60" s="109" t="s">
        <v>126</v>
      </c>
      <c r="G60" s="109" t="s">
        <v>127</v>
      </c>
      <c r="H60" s="117">
        <v>45496</v>
      </c>
      <c r="I60" s="117">
        <v>45498</v>
      </c>
      <c r="J60" s="151"/>
      <c r="K60" s="154"/>
      <c r="L60" s="115" t="s">
        <v>229</v>
      </c>
      <c r="M60" s="117">
        <v>45496</v>
      </c>
      <c r="N60" s="117" t="s">
        <v>249</v>
      </c>
      <c r="O60" s="117" t="s">
        <v>229</v>
      </c>
      <c r="P60" s="117">
        <v>45501</v>
      </c>
      <c r="Q60" s="117" t="s">
        <v>301</v>
      </c>
      <c r="R60" s="115">
        <f>1300+3390+129</f>
        <v>4819</v>
      </c>
      <c r="S60" s="117">
        <v>45497</v>
      </c>
      <c r="T60" s="118">
        <v>2800</v>
      </c>
      <c r="U60" s="115"/>
      <c r="V60" s="112" t="s">
        <v>302</v>
      </c>
    </row>
    <row r="61" spans="1:22">
      <c r="A61" s="152"/>
      <c r="B61" s="109">
        <v>60</v>
      </c>
      <c r="C61" s="113"/>
      <c r="D61" s="119"/>
      <c r="E61" s="115" t="s">
        <v>304</v>
      </c>
      <c r="F61" s="109" t="s">
        <v>126</v>
      </c>
      <c r="G61" s="109" t="s">
        <v>127</v>
      </c>
      <c r="H61" s="117">
        <v>45496</v>
      </c>
      <c r="I61" s="117">
        <v>45498</v>
      </c>
      <c r="J61" s="152"/>
      <c r="K61" s="155"/>
      <c r="L61" s="115" t="s">
        <v>229</v>
      </c>
      <c r="M61" s="117">
        <v>45496</v>
      </c>
      <c r="N61" s="117" t="s">
        <v>249</v>
      </c>
      <c r="O61" s="117" t="s">
        <v>229</v>
      </c>
      <c r="P61" s="117">
        <v>45501</v>
      </c>
      <c r="Q61" s="117" t="s">
        <v>301</v>
      </c>
      <c r="R61" s="115">
        <f>1220+3310+129</f>
        <v>4659</v>
      </c>
      <c r="S61" s="117">
        <v>45497</v>
      </c>
      <c r="T61" s="118">
        <v>2800</v>
      </c>
      <c r="U61" s="115"/>
      <c r="V61" s="112" t="s">
        <v>302</v>
      </c>
    </row>
    <row r="62" spans="1:22">
      <c r="A62" s="150">
        <v>21</v>
      </c>
      <c r="B62" s="109">
        <v>61</v>
      </c>
      <c r="C62" s="113" t="s">
        <v>305</v>
      </c>
      <c r="D62" s="119">
        <v>13811100588</v>
      </c>
      <c r="E62" s="115" t="s">
        <v>306</v>
      </c>
      <c r="F62" s="109" t="s">
        <v>126</v>
      </c>
      <c r="G62" s="109" t="s">
        <v>127</v>
      </c>
      <c r="H62" s="117">
        <v>45483</v>
      </c>
      <c r="I62" s="117">
        <v>45485</v>
      </c>
      <c r="J62" s="150" t="s">
        <v>164</v>
      </c>
      <c r="K62" s="153">
        <v>5394</v>
      </c>
      <c r="L62" s="115" t="s">
        <v>139</v>
      </c>
      <c r="M62" s="117">
        <v>45480</v>
      </c>
      <c r="N62" s="117" t="s">
        <v>307</v>
      </c>
      <c r="O62" s="117" t="s">
        <v>139</v>
      </c>
      <c r="P62" s="117">
        <v>45485</v>
      </c>
      <c r="Q62" s="117" t="s">
        <v>308</v>
      </c>
      <c r="R62" s="115">
        <f>1060+1060</f>
        <v>2120</v>
      </c>
      <c r="S62" s="117">
        <v>45484</v>
      </c>
      <c r="T62" s="118">
        <v>2800</v>
      </c>
      <c r="U62" s="115"/>
      <c r="V62" s="112" t="s">
        <v>309</v>
      </c>
    </row>
    <row r="63" spans="1:22">
      <c r="A63" s="151"/>
      <c r="B63" s="109">
        <v>62</v>
      </c>
      <c r="C63" s="136" t="s">
        <v>310</v>
      </c>
      <c r="D63" s="119">
        <v>13602890888</v>
      </c>
      <c r="E63" s="115" t="s">
        <v>311</v>
      </c>
      <c r="F63" s="109" t="s">
        <v>126</v>
      </c>
      <c r="G63" s="109" t="s">
        <v>127</v>
      </c>
      <c r="H63" s="117">
        <v>45483</v>
      </c>
      <c r="I63" s="117">
        <v>45485</v>
      </c>
      <c r="J63" s="151"/>
      <c r="K63" s="154"/>
      <c r="L63" s="115" t="s">
        <v>139</v>
      </c>
      <c r="M63" s="117">
        <v>45480</v>
      </c>
      <c r="N63" s="117" t="s">
        <v>307</v>
      </c>
      <c r="O63" s="117" t="s">
        <v>312</v>
      </c>
      <c r="P63" s="117">
        <v>45483</v>
      </c>
      <c r="Q63" s="117" t="s">
        <v>313</v>
      </c>
      <c r="R63" s="115">
        <f>1060+2090</f>
        <v>3150</v>
      </c>
      <c r="S63" s="117">
        <v>45484</v>
      </c>
      <c r="T63" s="118">
        <v>2800</v>
      </c>
      <c r="U63" s="115"/>
    </row>
    <row r="64" spans="1:22">
      <c r="A64" s="152"/>
      <c r="B64" s="109">
        <v>63</v>
      </c>
      <c r="C64" s="124" t="s">
        <v>314</v>
      </c>
      <c r="E64" s="115" t="s">
        <v>315</v>
      </c>
      <c r="F64" s="109" t="s">
        <v>126</v>
      </c>
      <c r="G64" s="109" t="s">
        <v>127</v>
      </c>
      <c r="H64" s="117">
        <v>45483</v>
      </c>
      <c r="I64" s="117">
        <v>45485</v>
      </c>
      <c r="J64" s="152"/>
      <c r="K64" s="155"/>
      <c r="L64" s="115" t="s">
        <v>139</v>
      </c>
      <c r="M64" s="117">
        <v>45480</v>
      </c>
      <c r="N64" s="117" t="s">
        <v>307</v>
      </c>
      <c r="O64" s="117" t="s">
        <v>139</v>
      </c>
      <c r="P64" s="117">
        <v>45485</v>
      </c>
      <c r="Q64" s="117" t="s">
        <v>316</v>
      </c>
      <c r="R64" s="115">
        <f>1060+1190</f>
        <v>2250</v>
      </c>
      <c r="S64" s="117">
        <v>45484</v>
      </c>
      <c r="T64" s="118">
        <v>2800</v>
      </c>
      <c r="U64" s="115"/>
    </row>
    <row r="65" spans="1:22">
      <c r="A65" s="150">
        <v>22</v>
      </c>
      <c r="B65" s="109">
        <v>64</v>
      </c>
      <c r="C65" s="113" t="s">
        <v>317</v>
      </c>
      <c r="D65" s="119" t="s">
        <v>318</v>
      </c>
      <c r="E65" s="120" t="s">
        <v>319</v>
      </c>
      <c r="F65" s="109" t="s">
        <v>126</v>
      </c>
      <c r="G65" s="109" t="s">
        <v>127</v>
      </c>
      <c r="H65" s="117">
        <v>45520</v>
      </c>
      <c r="I65" s="117">
        <v>45522</v>
      </c>
      <c r="J65" s="150" t="s">
        <v>128</v>
      </c>
      <c r="K65" s="153">
        <v>5393</v>
      </c>
      <c r="L65" s="115" t="s">
        <v>139</v>
      </c>
      <c r="M65" s="117">
        <v>45520</v>
      </c>
      <c r="N65" s="117" t="s">
        <v>320</v>
      </c>
      <c r="O65" s="117" t="s">
        <v>139</v>
      </c>
      <c r="P65" s="117">
        <v>45522</v>
      </c>
      <c r="Q65" s="117" t="s">
        <v>321</v>
      </c>
      <c r="R65" s="115">
        <f>1060+1867</f>
        <v>2927</v>
      </c>
      <c r="S65" s="117">
        <v>45521</v>
      </c>
      <c r="T65" s="115">
        <v>2800</v>
      </c>
      <c r="U65" s="115"/>
    </row>
    <row r="66" spans="1:22">
      <c r="A66" s="151"/>
      <c r="B66" s="109">
        <v>65</v>
      </c>
      <c r="C66" s="113"/>
      <c r="D66" s="120">
        <v>13817074110</v>
      </c>
      <c r="E66" s="120" t="s">
        <v>322</v>
      </c>
      <c r="F66" s="109" t="s">
        <v>126</v>
      </c>
      <c r="G66" s="109" t="s">
        <v>127</v>
      </c>
      <c r="H66" s="117">
        <v>45520</v>
      </c>
      <c r="I66" s="117">
        <v>45522</v>
      </c>
      <c r="J66" s="151"/>
      <c r="K66" s="151"/>
      <c r="L66" s="115" t="s">
        <v>139</v>
      </c>
      <c r="M66" s="117">
        <v>45520</v>
      </c>
      <c r="N66" s="117" t="s">
        <v>320</v>
      </c>
      <c r="O66" s="117" t="s">
        <v>139</v>
      </c>
      <c r="P66" s="117">
        <v>45522</v>
      </c>
      <c r="Q66" s="117" t="s">
        <v>321</v>
      </c>
      <c r="R66" s="115">
        <f>1060+1867</f>
        <v>2927</v>
      </c>
      <c r="S66" s="117">
        <v>45521</v>
      </c>
      <c r="T66" s="115">
        <v>2800</v>
      </c>
      <c r="U66" s="115"/>
    </row>
    <row r="67" spans="1:22">
      <c r="A67" s="152"/>
      <c r="B67" s="109">
        <v>66</v>
      </c>
      <c r="C67" s="113"/>
      <c r="D67" s="119"/>
      <c r="E67" s="120" t="s">
        <v>323</v>
      </c>
      <c r="F67" s="109" t="s">
        <v>126</v>
      </c>
      <c r="G67" s="109" t="s">
        <v>127</v>
      </c>
      <c r="H67" s="117">
        <v>45520</v>
      </c>
      <c r="I67" s="117">
        <v>45522</v>
      </c>
      <c r="J67" s="152"/>
      <c r="K67" s="152"/>
      <c r="L67" s="115" t="s">
        <v>139</v>
      </c>
      <c r="M67" s="117">
        <v>45520</v>
      </c>
      <c r="N67" s="117" t="s">
        <v>320</v>
      </c>
      <c r="O67" s="117" t="s">
        <v>139</v>
      </c>
      <c r="P67" s="117">
        <v>45522</v>
      </c>
      <c r="Q67" s="117" t="s">
        <v>321</v>
      </c>
      <c r="R67" s="115">
        <f>535+1530</f>
        <v>2065</v>
      </c>
      <c r="S67" s="117">
        <v>45521</v>
      </c>
      <c r="T67" s="115">
        <v>2800</v>
      </c>
      <c r="U67" s="115"/>
    </row>
    <row r="68" spans="1:22">
      <c r="A68" s="150">
        <v>23</v>
      </c>
      <c r="B68" s="109">
        <v>67</v>
      </c>
      <c r="C68" s="113"/>
      <c r="D68" s="119"/>
      <c r="E68" s="115" t="s">
        <v>324</v>
      </c>
      <c r="F68" s="109" t="s">
        <v>126</v>
      </c>
      <c r="G68" s="109" t="s">
        <v>127</v>
      </c>
      <c r="H68" s="117">
        <v>45509</v>
      </c>
      <c r="I68" s="117">
        <v>45511</v>
      </c>
      <c r="J68" s="150" t="s">
        <v>254</v>
      </c>
      <c r="K68" s="150">
        <v>5793</v>
      </c>
      <c r="L68" s="115" t="s">
        <v>229</v>
      </c>
      <c r="M68" s="117">
        <v>45509</v>
      </c>
      <c r="N68" s="117" t="s">
        <v>325</v>
      </c>
      <c r="O68" s="117" t="s">
        <v>229</v>
      </c>
      <c r="P68" s="117">
        <v>45515</v>
      </c>
      <c r="Q68" s="117" t="s">
        <v>326</v>
      </c>
      <c r="R68" s="115">
        <f>1350+1600</f>
        <v>2950</v>
      </c>
      <c r="S68" s="117">
        <v>45510</v>
      </c>
      <c r="T68" s="115">
        <v>2800</v>
      </c>
      <c r="U68" s="115"/>
      <c r="V68" s="112" t="s">
        <v>327</v>
      </c>
    </row>
    <row r="69" spans="1:22">
      <c r="A69" s="151"/>
      <c r="B69" s="109">
        <v>68</v>
      </c>
      <c r="C69" s="113"/>
      <c r="D69" s="119"/>
      <c r="E69" s="115" t="s">
        <v>328</v>
      </c>
      <c r="F69" s="109" t="s">
        <v>126</v>
      </c>
      <c r="G69" s="109" t="s">
        <v>127</v>
      </c>
      <c r="H69" s="117">
        <v>45509</v>
      </c>
      <c r="I69" s="117">
        <v>45511</v>
      </c>
      <c r="J69" s="151"/>
      <c r="K69" s="151"/>
      <c r="L69" s="115" t="s">
        <v>229</v>
      </c>
      <c r="M69" s="117">
        <v>45509</v>
      </c>
      <c r="N69" s="117" t="s">
        <v>325</v>
      </c>
      <c r="O69" s="117" t="s">
        <v>229</v>
      </c>
      <c r="P69" s="117">
        <v>45515</v>
      </c>
      <c r="Q69" s="117" t="s">
        <v>326</v>
      </c>
      <c r="R69" s="115">
        <f>1350+1600</f>
        <v>2950</v>
      </c>
      <c r="S69" s="117">
        <v>45510</v>
      </c>
      <c r="T69" s="115">
        <v>2800</v>
      </c>
      <c r="U69" s="115"/>
    </row>
    <row r="70" spans="1:22">
      <c r="A70" s="152"/>
      <c r="B70" s="109">
        <v>69</v>
      </c>
      <c r="C70" s="113" t="s">
        <v>329</v>
      </c>
      <c r="D70" s="119">
        <v>13602585822</v>
      </c>
      <c r="E70" s="112" t="s">
        <v>330</v>
      </c>
      <c r="F70" s="109" t="s">
        <v>126</v>
      </c>
      <c r="G70" s="109" t="s">
        <v>127</v>
      </c>
      <c r="H70" s="117">
        <v>45509</v>
      </c>
      <c r="I70" s="117">
        <v>45511</v>
      </c>
      <c r="J70" s="152"/>
      <c r="K70" s="152"/>
      <c r="L70" s="115" t="s">
        <v>229</v>
      </c>
      <c r="M70" s="117">
        <v>45509</v>
      </c>
      <c r="N70" s="117" t="s">
        <v>325</v>
      </c>
      <c r="O70" s="117" t="s">
        <v>229</v>
      </c>
      <c r="P70" s="117">
        <v>45515</v>
      </c>
      <c r="Q70" s="117" t="s">
        <v>326</v>
      </c>
      <c r="R70" s="115">
        <f>1850+1350</f>
        <v>3200</v>
      </c>
      <c r="S70" s="117">
        <v>45510</v>
      </c>
      <c r="T70" s="115">
        <v>2800</v>
      </c>
      <c r="U70" s="115"/>
    </row>
    <row r="71" spans="1:22">
      <c r="A71" s="150">
        <v>24</v>
      </c>
      <c r="B71" s="109">
        <v>70</v>
      </c>
      <c r="C71" s="113"/>
      <c r="D71" s="119"/>
      <c r="E71" s="115" t="s">
        <v>331</v>
      </c>
      <c r="F71" s="109" t="s">
        <v>126</v>
      </c>
      <c r="G71" s="109" t="s">
        <v>127</v>
      </c>
      <c r="H71" s="117">
        <v>45496</v>
      </c>
      <c r="I71" s="117">
        <v>45498</v>
      </c>
      <c r="J71" s="150" t="s">
        <v>254</v>
      </c>
      <c r="K71" s="150">
        <v>5493</v>
      </c>
      <c r="L71" s="115" t="s">
        <v>229</v>
      </c>
      <c r="M71" s="117">
        <v>45496</v>
      </c>
      <c r="N71" s="117" t="s">
        <v>332</v>
      </c>
      <c r="O71" s="117" t="s">
        <v>229</v>
      </c>
      <c r="P71" s="117">
        <v>45500</v>
      </c>
      <c r="Q71" s="117" t="s">
        <v>250</v>
      </c>
      <c r="R71" s="115">
        <f>1650+1300</f>
        <v>2950</v>
      </c>
      <c r="S71" s="117">
        <v>45497</v>
      </c>
      <c r="T71" s="115">
        <v>2800</v>
      </c>
      <c r="U71" s="115"/>
    </row>
    <row r="72" spans="1:22">
      <c r="A72" s="151"/>
      <c r="B72" s="109">
        <v>71</v>
      </c>
      <c r="C72" s="113"/>
      <c r="D72" s="119">
        <v>15581431728</v>
      </c>
      <c r="E72" s="115" t="s">
        <v>333</v>
      </c>
      <c r="F72" s="109" t="s">
        <v>126</v>
      </c>
      <c r="G72" s="109" t="s">
        <v>127</v>
      </c>
      <c r="H72" s="117">
        <v>45496</v>
      </c>
      <c r="I72" s="117">
        <v>45498</v>
      </c>
      <c r="J72" s="151"/>
      <c r="K72" s="151"/>
      <c r="L72" s="115" t="s">
        <v>229</v>
      </c>
      <c r="M72" s="117">
        <v>45496</v>
      </c>
      <c r="N72" s="117" t="s">
        <v>332</v>
      </c>
      <c r="O72" s="117" t="s">
        <v>229</v>
      </c>
      <c r="P72" s="117">
        <v>45500</v>
      </c>
      <c r="Q72" s="117" t="s">
        <v>250</v>
      </c>
      <c r="R72" s="115">
        <f>1650+1300</f>
        <v>2950</v>
      </c>
      <c r="S72" s="117">
        <v>45497</v>
      </c>
      <c r="T72" s="115">
        <v>2800</v>
      </c>
      <c r="U72" s="115"/>
    </row>
    <row r="73" spans="1:22">
      <c r="A73" s="152"/>
      <c r="B73" s="109">
        <v>72</v>
      </c>
      <c r="C73" s="113" t="s">
        <v>334</v>
      </c>
      <c r="D73" s="119" t="s">
        <v>335</v>
      </c>
      <c r="E73" s="115" t="s">
        <v>336</v>
      </c>
      <c r="F73" s="109" t="s">
        <v>126</v>
      </c>
      <c r="G73" s="109" t="s">
        <v>127</v>
      </c>
      <c r="H73" s="117">
        <v>45496</v>
      </c>
      <c r="I73" s="117">
        <v>45498</v>
      </c>
      <c r="J73" s="152"/>
      <c r="K73" s="152"/>
      <c r="L73" s="115" t="s">
        <v>229</v>
      </c>
      <c r="M73" s="117">
        <v>45496</v>
      </c>
      <c r="N73" s="117" t="s">
        <v>332</v>
      </c>
      <c r="O73" s="117" t="s">
        <v>229</v>
      </c>
      <c r="P73" s="117">
        <v>45500</v>
      </c>
      <c r="Q73" s="117" t="s">
        <v>250</v>
      </c>
      <c r="R73" s="115">
        <f>1570+1220</f>
        <v>2790</v>
      </c>
      <c r="S73" s="117">
        <v>45497</v>
      </c>
      <c r="T73" s="115">
        <v>2800</v>
      </c>
      <c r="U73" s="115"/>
    </row>
    <row r="74" spans="1:22">
      <c r="A74" s="150">
        <v>25</v>
      </c>
      <c r="B74" s="109">
        <v>73</v>
      </c>
      <c r="C74" s="113"/>
      <c r="D74" s="119"/>
      <c r="E74" s="115" t="s">
        <v>337</v>
      </c>
      <c r="F74" s="109" t="s">
        <v>126</v>
      </c>
      <c r="G74" s="109" t="s">
        <v>127</v>
      </c>
      <c r="H74" s="117">
        <v>45534</v>
      </c>
      <c r="I74" s="117">
        <v>45536</v>
      </c>
      <c r="J74" s="150" t="s">
        <v>338</v>
      </c>
      <c r="K74" s="150">
        <v>5399</v>
      </c>
      <c r="L74" s="115" t="s">
        <v>339</v>
      </c>
      <c r="M74" s="117">
        <v>45528</v>
      </c>
      <c r="N74" s="117" t="s">
        <v>340</v>
      </c>
      <c r="O74" s="117" t="s">
        <v>339</v>
      </c>
      <c r="P74" s="117">
        <v>45536</v>
      </c>
      <c r="Q74" s="117" t="s">
        <v>341</v>
      </c>
      <c r="R74" s="115">
        <f>1600+1560</f>
        <v>3160</v>
      </c>
      <c r="S74" s="117">
        <v>45535</v>
      </c>
      <c r="T74" s="115">
        <v>2800</v>
      </c>
      <c r="U74" s="115"/>
    </row>
    <row r="75" spans="1:22">
      <c r="A75" s="151"/>
      <c r="B75" s="109">
        <v>74</v>
      </c>
      <c r="C75" s="113"/>
      <c r="D75" s="119"/>
      <c r="E75" s="115" t="s">
        <v>342</v>
      </c>
      <c r="F75" s="109" t="s">
        <v>126</v>
      </c>
      <c r="G75" s="109" t="s">
        <v>127</v>
      </c>
      <c r="H75" s="117">
        <v>45534</v>
      </c>
      <c r="I75" s="117">
        <v>45536</v>
      </c>
      <c r="J75" s="151"/>
      <c r="K75" s="151"/>
      <c r="L75" s="115" t="s">
        <v>339</v>
      </c>
      <c r="M75" s="117">
        <v>45528</v>
      </c>
      <c r="N75" s="117" t="s">
        <v>340</v>
      </c>
      <c r="O75" s="117" t="s">
        <v>339</v>
      </c>
      <c r="P75" s="117">
        <v>45536</v>
      </c>
      <c r="Q75" s="117" t="s">
        <v>341</v>
      </c>
      <c r="R75" s="115">
        <f t="shared" ref="R75:R76" si="4">1600+1560</f>
        <v>3160</v>
      </c>
      <c r="S75" s="117">
        <v>45535</v>
      </c>
      <c r="T75" s="115">
        <v>2800</v>
      </c>
      <c r="U75" s="115"/>
    </row>
    <row r="76" spans="1:22">
      <c r="A76" s="152"/>
      <c r="B76" s="109">
        <v>75</v>
      </c>
      <c r="C76" s="113" t="s">
        <v>343</v>
      </c>
      <c r="D76" s="119">
        <v>15818381261</v>
      </c>
      <c r="E76" s="115" t="s">
        <v>344</v>
      </c>
      <c r="F76" s="109" t="s">
        <v>126</v>
      </c>
      <c r="G76" s="109" t="s">
        <v>127</v>
      </c>
      <c r="H76" s="117">
        <v>45534</v>
      </c>
      <c r="I76" s="117">
        <v>45536</v>
      </c>
      <c r="J76" s="152"/>
      <c r="K76" s="152"/>
      <c r="L76" s="115" t="s">
        <v>339</v>
      </c>
      <c r="M76" s="117">
        <v>45528</v>
      </c>
      <c r="N76" s="117" t="s">
        <v>340</v>
      </c>
      <c r="O76" s="117" t="s">
        <v>339</v>
      </c>
      <c r="P76" s="117">
        <v>45536</v>
      </c>
      <c r="Q76" s="117" t="s">
        <v>341</v>
      </c>
      <c r="R76" s="115">
        <f t="shared" si="4"/>
        <v>3160</v>
      </c>
      <c r="S76" s="117">
        <v>45535</v>
      </c>
      <c r="T76" s="115">
        <v>2800</v>
      </c>
      <c r="U76" s="115"/>
    </row>
    <row r="77" spans="1:22">
      <c r="A77" s="150">
        <v>26</v>
      </c>
      <c r="B77" s="109">
        <v>76</v>
      </c>
      <c r="C77" s="113"/>
      <c r="D77" s="119">
        <v>18025993822</v>
      </c>
      <c r="E77" s="115" t="s">
        <v>345</v>
      </c>
      <c r="F77" s="109" t="s">
        <v>126</v>
      </c>
      <c r="G77" s="109" t="s">
        <v>127</v>
      </c>
      <c r="H77" s="117">
        <v>45506</v>
      </c>
      <c r="I77" s="117">
        <v>45508</v>
      </c>
      <c r="J77" s="150" t="s">
        <v>128</v>
      </c>
      <c r="K77" s="150">
        <v>5793</v>
      </c>
      <c r="L77" s="115" t="s">
        <v>265</v>
      </c>
      <c r="M77" s="117">
        <v>45506</v>
      </c>
      <c r="N77" s="117" t="s">
        <v>346</v>
      </c>
      <c r="O77" s="117" t="s">
        <v>265</v>
      </c>
      <c r="P77" s="117">
        <v>45514</v>
      </c>
      <c r="Q77" s="117" t="s">
        <v>341</v>
      </c>
      <c r="R77" s="115">
        <f>1710+1610</f>
        <v>3320</v>
      </c>
      <c r="S77" s="117">
        <v>45507</v>
      </c>
      <c r="T77" s="115">
        <v>2800</v>
      </c>
      <c r="U77" s="115"/>
    </row>
    <row r="78" spans="1:22">
      <c r="A78" s="151"/>
      <c r="B78" s="109">
        <v>77</v>
      </c>
      <c r="C78" s="113"/>
      <c r="D78" s="113"/>
      <c r="E78" s="115" t="s">
        <v>347</v>
      </c>
      <c r="F78" s="109" t="s">
        <v>126</v>
      </c>
      <c r="G78" s="109" t="s">
        <v>127</v>
      </c>
      <c r="H78" s="117">
        <v>45506</v>
      </c>
      <c r="I78" s="117">
        <v>45508</v>
      </c>
      <c r="J78" s="151"/>
      <c r="K78" s="151"/>
      <c r="L78" s="115" t="s">
        <v>265</v>
      </c>
      <c r="M78" s="117">
        <v>45506</v>
      </c>
      <c r="N78" s="117" t="s">
        <v>346</v>
      </c>
      <c r="O78" s="117" t="s">
        <v>265</v>
      </c>
      <c r="P78" s="117">
        <v>45514</v>
      </c>
      <c r="Q78" s="117" t="s">
        <v>341</v>
      </c>
      <c r="R78" s="115">
        <f t="shared" ref="R78:R79" si="5">1710+1610</f>
        <v>3320</v>
      </c>
      <c r="S78" s="117">
        <v>45507</v>
      </c>
      <c r="T78" s="115">
        <v>2800</v>
      </c>
      <c r="U78" s="115"/>
    </row>
    <row r="79" spans="1:22">
      <c r="A79" s="152"/>
      <c r="B79" s="109">
        <v>78</v>
      </c>
      <c r="C79" s="113" t="s">
        <v>348</v>
      </c>
      <c r="D79" s="119" t="s">
        <v>349</v>
      </c>
      <c r="E79" s="115" t="s">
        <v>350</v>
      </c>
      <c r="F79" s="109" t="s">
        <v>126</v>
      </c>
      <c r="G79" s="109" t="s">
        <v>127</v>
      </c>
      <c r="H79" s="117">
        <v>45506</v>
      </c>
      <c r="I79" s="117">
        <v>45508</v>
      </c>
      <c r="J79" s="152"/>
      <c r="K79" s="152"/>
      <c r="L79" s="115" t="s">
        <v>265</v>
      </c>
      <c r="M79" s="117">
        <v>45506</v>
      </c>
      <c r="N79" s="117" t="s">
        <v>346</v>
      </c>
      <c r="O79" s="117" t="s">
        <v>265</v>
      </c>
      <c r="P79" s="117">
        <v>45514</v>
      </c>
      <c r="Q79" s="117" t="s">
        <v>341</v>
      </c>
      <c r="R79" s="115">
        <f t="shared" si="5"/>
        <v>3320</v>
      </c>
      <c r="S79" s="117">
        <v>45507</v>
      </c>
      <c r="T79" s="115">
        <v>2800</v>
      </c>
      <c r="U79" s="115"/>
    </row>
    <row r="80" spans="1:22">
      <c r="A80" s="150">
        <v>27</v>
      </c>
      <c r="B80" s="109">
        <v>79</v>
      </c>
      <c r="C80" s="113" t="s">
        <v>351</v>
      </c>
      <c r="D80" s="119">
        <v>18929769779</v>
      </c>
      <c r="E80" s="115" t="s">
        <v>352</v>
      </c>
      <c r="F80" s="109" t="s">
        <v>126</v>
      </c>
      <c r="G80" s="109" t="s">
        <v>127</v>
      </c>
      <c r="H80" s="117">
        <v>45470</v>
      </c>
      <c r="I80" s="117">
        <v>45472</v>
      </c>
      <c r="J80" s="150" t="s">
        <v>164</v>
      </c>
      <c r="K80" s="153">
        <v>5790</v>
      </c>
      <c r="L80" s="115" t="s">
        <v>353</v>
      </c>
      <c r="M80" s="117">
        <v>45470</v>
      </c>
      <c r="N80" s="117" t="s">
        <v>354</v>
      </c>
      <c r="O80" s="117" t="s">
        <v>353</v>
      </c>
      <c r="P80" s="117">
        <v>45473</v>
      </c>
      <c r="Q80" s="117" t="s">
        <v>355</v>
      </c>
      <c r="R80" s="115">
        <f>1690+1300</f>
        <v>2990</v>
      </c>
      <c r="S80" s="117">
        <v>45471</v>
      </c>
      <c r="T80" s="118">
        <v>2800</v>
      </c>
      <c r="U80" s="115"/>
    </row>
    <row r="81" spans="1:22">
      <c r="A81" s="151"/>
      <c r="B81" s="109">
        <v>80</v>
      </c>
      <c r="C81" s="113" t="s">
        <v>356</v>
      </c>
      <c r="D81" s="119" t="s">
        <v>357</v>
      </c>
      <c r="E81" s="115" t="s">
        <v>358</v>
      </c>
      <c r="F81" s="109" t="s">
        <v>126</v>
      </c>
      <c r="G81" s="109" t="s">
        <v>127</v>
      </c>
      <c r="H81" s="117">
        <v>45470</v>
      </c>
      <c r="I81" s="117">
        <v>45472</v>
      </c>
      <c r="J81" s="151"/>
      <c r="K81" s="154"/>
      <c r="L81" s="115" t="s">
        <v>353</v>
      </c>
      <c r="M81" s="117">
        <v>45470</v>
      </c>
      <c r="N81" s="117" t="s">
        <v>354</v>
      </c>
      <c r="O81" s="117" t="s">
        <v>353</v>
      </c>
      <c r="P81" s="117">
        <v>45473</v>
      </c>
      <c r="Q81" s="117" t="s">
        <v>355</v>
      </c>
      <c r="R81" s="115">
        <f>1180+1180</f>
        <v>2360</v>
      </c>
      <c r="S81" s="117">
        <v>45471</v>
      </c>
      <c r="T81" s="118">
        <v>2800</v>
      </c>
      <c r="U81" s="115"/>
    </row>
    <row r="82" spans="1:22">
      <c r="A82" s="152"/>
      <c r="B82" s="109">
        <v>81</v>
      </c>
      <c r="C82" s="124" t="s">
        <v>359</v>
      </c>
      <c r="D82" s="119">
        <v>13580055337</v>
      </c>
      <c r="E82" s="115" t="s">
        <v>360</v>
      </c>
      <c r="F82" s="109" t="s">
        <v>126</v>
      </c>
      <c r="G82" s="109" t="s">
        <v>127</v>
      </c>
      <c r="H82" s="117">
        <v>45470</v>
      </c>
      <c r="I82" s="117">
        <v>45472</v>
      </c>
      <c r="J82" s="152"/>
      <c r="K82" s="155"/>
      <c r="L82" s="115" t="s">
        <v>353</v>
      </c>
      <c r="M82" s="117">
        <v>45470</v>
      </c>
      <c r="N82" s="117" t="s">
        <v>354</v>
      </c>
      <c r="O82" s="117" t="s">
        <v>353</v>
      </c>
      <c r="P82" s="117">
        <v>45473</v>
      </c>
      <c r="Q82" s="117" t="s">
        <v>355</v>
      </c>
      <c r="R82" s="115">
        <f>1690+1300</f>
        <v>2990</v>
      </c>
      <c r="S82" s="117">
        <v>45471</v>
      </c>
      <c r="T82" s="118">
        <v>2800</v>
      </c>
      <c r="U82" s="115"/>
    </row>
    <row r="83" spans="1:22">
      <c r="A83" s="150">
        <v>28</v>
      </c>
      <c r="B83" s="109">
        <v>82</v>
      </c>
      <c r="C83" s="113"/>
      <c r="D83" s="119"/>
      <c r="E83" s="115" t="s">
        <v>361</v>
      </c>
      <c r="F83" s="109" t="s">
        <v>126</v>
      </c>
      <c r="G83" s="109" t="s">
        <v>362</v>
      </c>
      <c r="H83" s="117">
        <v>45508</v>
      </c>
      <c r="I83" s="117">
        <v>45510</v>
      </c>
      <c r="J83" s="150" t="s">
        <v>187</v>
      </c>
      <c r="K83" s="150">
        <v>5694</v>
      </c>
      <c r="L83" s="115" t="s">
        <v>339</v>
      </c>
      <c r="M83" s="117">
        <v>45508</v>
      </c>
      <c r="N83" s="117" t="s">
        <v>363</v>
      </c>
      <c r="O83" s="117" t="s">
        <v>364</v>
      </c>
      <c r="P83" s="117">
        <v>45514</v>
      </c>
      <c r="Q83" s="117" t="s">
        <v>365</v>
      </c>
      <c r="R83" s="115">
        <f>1200+1800</f>
        <v>3000</v>
      </c>
      <c r="S83" s="117">
        <v>45509</v>
      </c>
      <c r="T83" s="115">
        <v>2800</v>
      </c>
      <c r="U83" s="115"/>
    </row>
    <row r="84" spans="1:22">
      <c r="A84" s="151"/>
      <c r="B84" s="109">
        <v>83</v>
      </c>
      <c r="C84" s="113"/>
      <c r="D84" s="119" t="s">
        <v>366</v>
      </c>
      <c r="E84" s="115" t="s">
        <v>367</v>
      </c>
      <c r="F84" s="109" t="s">
        <v>126</v>
      </c>
      <c r="G84" s="109" t="s">
        <v>362</v>
      </c>
      <c r="H84" s="117">
        <v>45508</v>
      </c>
      <c r="I84" s="117">
        <v>45510</v>
      </c>
      <c r="J84" s="151"/>
      <c r="K84" s="151"/>
      <c r="L84" s="115" t="s">
        <v>339</v>
      </c>
      <c r="M84" s="117">
        <v>45508</v>
      </c>
      <c r="N84" s="117" t="s">
        <v>363</v>
      </c>
      <c r="O84" s="117" t="s">
        <v>364</v>
      </c>
      <c r="P84" s="117">
        <v>45514</v>
      </c>
      <c r="Q84" s="117" t="s">
        <v>365</v>
      </c>
      <c r="R84" s="115">
        <f>1200+1800</f>
        <v>3000</v>
      </c>
      <c r="S84" s="117">
        <v>45509</v>
      </c>
      <c r="T84" s="115">
        <v>2800</v>
      </c>
      <c r="U84" s="115"/>
    </row>
    <row r="85" spans="1:22">
      <c r="A85" s="152"/>
      <c r="B85" s="109">
        <v>84</v>
      </c>
      <c r="C85" s="113" t="s">
        <v>368</v>
      </c>
      <c r="D85" s="119" t="s">
        <v>369</v>
      </c>
      <c r="E85" s="115" t="s">
        <v>370</v>
      </c>
      <c r="F85" s="109" t="s">
        <v>126</v>
      </c>
      <c r="G85" s="109" t="s">
        <v>362</v>
      </c>
      <c r="H85" s="117">
        <v>45508</v>
      </c>
      <c r="I85" s="117">
        <v>45510</v>
      </c>
      <c r="J85" s="152"/>
      <c r="K85" s="152"/>
      <c r="L85" s="115" t="s">
        <v>339</v>
      </c>
      <c r="M85" s="117">
        <v>45508</v>
      </c>
      <c r="N85" s="117" t="s">
        <v>363</v>
      </c>
      <c r="O85" s="117" t="s">
        <v>364</v>
      </c>
      <c r="P85" s="117">
        <v>45514</v>
      </c>
      <c r="Q85" s="117" t="s">
        <v>365</v>
      </c>
      <c r="R85" s="115">
        <f>1200+1540</f>
        <v>2740</v>
      </c>
      <c r="S85" s="117">
        <v>45509</v>
      </c>
      <c r="T85" s="115">
        <v>2800</v>
      </c>
      <c r="U85" s="115"/>
    </row>
    <row r="86" spans="1:22">
      <c r="A86" s="150">
        <v>29</v>
      </c>
      <c r="B86" s="109">
        <v>85</v>
      </c>
      <c r="C86" s="113"/>
      <c r="D86" s="119"/>
      <c r="E86" s="115" t="s">
        <v>371</v>
      </c>
      <c r="F86" s="109" t="s">
        <v>126</v>
      </c>
      <c r="G86" s="109" t="s">
        <v>362</v>
      </c>
      <c r="H86" s="117">
        <v>45510</v>
      </c>
      <c r="I86" s="117">
        <v>45512</v>
      </c>
      <c r="J86" s="150" t="s">
        <v>187</v>
      </c>
      <c r="K86" s="153">
        <v>5893</v>
      </c>
      <c r="L86" s="115" t="s">
        <v>372</v>
      </c>
      <c r="M86" s="117">
        <v>45510</v>
      </c>
      <c r="N86" s="117" t="s">
        <v>373</v>
      </c>
      <c r="O86" s="117" t="s">
        <v>372</v>
      </c>
      <c r="P86" s="117">
        <v>45516</v>
      </c>
      <c r="Q86" s="117" t="s">
        <v>374</v>
      </c>
      <c r="R86" s="115">
        <f>1440+1480</f>
        <v>2920</v>
      </c>
      <c r="S86" s="117">
        <v>45511</v>
      </c>
      <c r="T86" s="115">
        <v>2800</v>
      </c>
      <c r="U86" s="115"/>
    </row>
    <row r="87" spans="1:22">
      <c r="A87" s="151"/>
      <c r="B87" s="109">
        <v>86</v>
      </c>
      <c r="C87" s="113"/>
      <c r="D87" s="119"/>
      <c r="E87" s="115" t="s">
        <v>375</v>
      </c>
      <c r="F87" s="109" t="s">
        <v>126</v>
      </c>
      <c r="G87" s="109" t="s">
        <v>362</v>
      </c>
      <c r="H87" s="117">
        <v>45510</v>
      </c>
      <c r="I87" s="117">
        <v>45512</v>
      </c>
      <c r="J87" s="151"/>
      <c r="K87" s="151"/>
      <c r="L87" s="115" t="s">
        <v>372</v>
      </c>
      <c r="M87" s="117">
        <v>45510</v>
      </c>
      <c r="N87" s="117" t="s">
        <v>376</v>
      </c>
      <c r="O87" s="117" t="s">
        <v>372</v>
      </c>
      <c r="P87" s="117">
        <v>45516</v>
      </c>
      <c r="Q87" s="117" t="s">
        <v>374</v>
      </c>
      <c r="R87" s="115">
        <f>1440+1480</f>
        <v>2920</v>
      </c>
      <c r="S87" s="117">
        <v>45511</v>
      </c>
      <c r="T87" s="115">
        <v>2800</v>
      </c>
      <c r="U87" s="115"/>
    </row>
    <row r="88" spans="1:22">
      <c r="A88" s="152"/>
      <c r="B88" s="109">
        <v>87</v>
      </c>
      <c r="C88" s="113" t="s">
        <v>377</v>
      </c>
      <c r="D88" s="119">
        <v>18907729141</v>
      </c>
      <c r="E88" s="115" t="s">
        <v>378</v>
      </c>
      <c r="F88" s="109" t="s">
        <v>126</v>
      </c>
      <c r="G88" s="109" t="s">
        <v>362</v>
      </c>
      <c r="H88" s="117">
        <v>45510</v>
      </c>
      <c r="I88" s="117">
        <v>45512</v>
      </c>
      <c r="J88" s="152"/>
      <c r="K88" s="152"/>
      <c r="L88" s="115" t="s">
        <v>372</v>
      </c>
      <c r="M88" s="117">
        <v>45510</v>
      </c>
      <c r="N88" s="117" t="s">
        <v>373</v>
      </c>
      <c r="O88" s="117" t="s">
        <v>372</v>
      </c>
      <c r="P88" s="117">
        <v>45516</v>
      </c>
      <c r="Q88" s="117" t="s">
        <v>374</v>
      </c>
      <c r="R88" s="115">
        <f>990+1080</f>
        <v>2070</v>
      </c>
      <c r="S88" s="117">
        <v>45511</v>
      </c>
      <c r="T88" s="115">
        <v>2800</v>
      </c>
      <c r="U88" s="115"/>
    </row>
    <row r="89" spans="1:22">
      <c r="A89" s="150">
        <v>30</v>
      </c>
      <c r="B89" s="109">
        <v>88</v>
      </c>
      <c r="C89" s="113"/>
      <c r="D89" s="119"/>
      <c r="E89" s="129" t="s">
        <v>379</v>
      </c>
      <c r="F89" s="109" t="s">
        <v>126</v>
      </c>
      <c r="G89" s="109" t="s">
        <v>362</v>
      </c>
      <c r="H89" s="117">
        <v>45526</v>
      </c>
      <c r="I89" s="117">
        <v>45528</v>
      </c>
      <c r="J89" s="150" t="s">
        <v>187</v>
      </c>
      <c r="K89" s="150">
        <v>5494</v>
      </c>
      <c r="L89" s="115" t="s">
        <v>339</v>
      </c>
      <c r="M89" s="117">
        <v>45526</v>
      </c>
      <c r="N89" s="117" t="s">
        <v>363</v>
      </c>
      <c r="O89" s="117" t="s">
        <v>339</v>
      </c>
      <c r="P89" s="117">
        <v>45528</v>
      </c>
      <c r="Q89" s="117" t="s">
        <v>380</v>
      </c>
      <c r="R89" s="129">
        <v>2875</v>
      </c>
      <c r="S89" s="117">
        <v>45527</v>
      </c>
      <c r="T89" s="115">
        <v>2800</v>
      </c>
      <c r="U89" s="115"/>
    </row>
    <row r="90" spans="1:22">
      <c r="A90" s="151"/>
      <c r="B90" s="109">
        <v>89</v>
      </c>
      <c r="C90" s="113"/>
      <c r="D90" s="119"/>
      <c r="E90" s="129" t="s">
        <v>381</v>
      </c>
      <c r="F90" s="109" t="s">
        <v>126</v>
      </c>
      <c r="G90" s="109" t="s">
        <v>362</v>
      </c>
      <c r="H90" s="117">
        <v>45526</v>
      </c>
      <c r="I90" s="117">
        <v>45528</v>
      </c>
      <c r="J90" s="151"/>
      <c r="K90" s="151"/>
      <c r="L90" s="115" t="s">
        <v>339</v>
      </c>
      <c r="M90" s="117">
        <v>45526</v>
      </c>
      <c r="N90" s="117" t="s">
        <v>363</v>
      </c>
      <c r="O90" s="117" t="s">
        <v>339</v>
      </c>
      <c r="P90" s="117">
        <v>45528</v>
      </c>
      <c r="Q90" s="117" t="s">
        <v>380</v>
      </c>
      <c r="R90" s="129">
        <v>2875</v>
      </c>
      <c r="S90" s="117">
        <v>45527</v>
      </c>
      <c r="T90" s="115">
        <v>2800</v>
      </c>
      <c r="U90" s="115"/>
    </row>
    <row r="91" spans="1:22">
      <c r="A91" s="152"/>
      <c r="B91" s="109">
        <v>90</v>
      </c>
      <c r="C91" s="113" t="s">
        <v>382</v>
      </c>
      <c r="D91" s="119">
        <v>13376416999</v>
      </c>
      <c r="E91" s="115" t="s">
        <v>383</v>
      </c>
      <c r="F91" s="109" t="s">
        <v>126</v>
      </c>
      <c r="G91" s="109" t="s">
        <v>362</v>
      </c>
      <c r="H91" s="117">
        <v>45526</v>
      </c>
      <c r="I91" s="117">
        <v>45528</v>
      </c>
      <c r="J91" s="152"/>
      <c r="K91" s="152"/>
      <c r="L91" s="115" t="s">
        <v>339</v>
      </c>
      <c r="M91" s="117">
        <v>45526</v>
      </c>
      <c r="N91" s="117" t="s">
        <v>363</v>
      </c>
      <c r="O91" s="117" t="s">
        <v>339</v>
      </c>
      <c r="P91" s="117">
        <v>45528</v>
      </c>
      <c r="Q91" s="117" t="s">
        <v>380</v>
      </c>
      <c r="R91" s="129">
        <v>2875</v>
      </c>
      <c r="S91" s="117">
        <v>45527</v>
      </c>
      <c r="T91" s="115">
        <v>2800</v>
      </c>
      <c r="U91" s="115"/>
    </row>
    <row r="92" spans="1:22">
      <c r="A92" s="150">
        <v>31</v>
      </c>
      <c r="B92" s="109">
        <v>91</v>
      </c>
      <c r="C92" s="113"/>
      <c r="D92" s="119"/>
      <c r="E92" s="115" t="s">
        <v>384</v>
      </c>
      <c r="F92" s="109" t="s">
        <v>126</v>
      </c>
      <c r="G92" s="109" t="s">
        <v>362</v>
      </c>
      <c r="H92" s="117">
        <v>45524</v>
      </c>
      <c r="I92" s="117">
        <v>45526</v>
      </c>
      <c r="J92" s="150" t="s">
        <v>128</v>
      </c>
      <c r="K92" s="150">
        <v>5710</v>
      </c>
      <c r="L92" s="115" t="s">
        <v>265</v>
      </c>
      <c r="M92" s="117">
        <v>45524</v>
      </c>
      <c r="N92" s="117" t="s">
        <v>346</v>
      </c>
      <c r="O92" s="117" t="s">
        <v>265</v>
      </c>
      <c r="P92" s="117">
        <v>45514</v>
      </c>
      <c r="Q92" s="117" t="s">
        <v>341</v>
      </c>
      <c r="R92" s="115">
        <f>1400+1510</f>
        <v>2910</v>
      </c>
      <c r="S92" s="117">
        <v>45525</v>
      </c>
      <c r="T92" s="115">
        <v>2800</v>
      </c>
      <c r="U92" s="115"/>
    </row>
    <row r="93" spans="1:22">
      <c r="A93" s="151"/>
      <c r="B93" s="109">
        <v>92</v>
      </c>
      <c r="C93" s="113"/>
      <c r="D93" s="115">
        <v>15553106777</v>
      </c>
      <c r="E93" s="115" t="s">
        <v>385</v>
      </c>
      <c r="F93" s="109" t="s">
        <v>126</v>
      </c>
      <c r="G93" s="109" t="s">
        <v>362</v>
      </c>
      <c r="H93" s="117">
        <v>45524</v>
      </c>
      <c r="I93" s="117">
        <v>45526</v>
      </c>
      <c r="J93" s="151"/>
      <c r="K93" s="151"/>
      <c r="L93" s="115" t="s">
        <v>265</v>
      </c>
      <c r="M93" s="117">
        <v>45524</v>
      </c>
      <c r="N93" s="117" t="s">
        <v>346</v>
      </c>
      <c r="O93" s="117" t="s">
        <v>265</v>
      </c>
      <c r="P93" s="117">
        <v>45514</v>
      </c>
      <c r="Q93" s="117" t="s">
        <v>341</v>
      </c>
      <c r="R93" s="115">
        <f t="shared" ref="R93:R94" si="6">1400+1510</f>
        <v>2910</v>
      </c>
      <c r="S93" s="117">
        <v>45525</v>
      </c>
      <c r="T93" s="115">
        <v>2800</v>
      </c>
      <c r="U93" s="115"/>
    </row>
    <row r="94" spans="1:22">
      <c r="A94" s="152"/>
      <c r="B94" s="109">
        <v>93</v>
      </c>
      <c r="C94" s="113" t="s">
        <v>386</v>
      </c>
      <c r="D94" s="119" t="s">
        <v>387</v>
      </c>
      <c r="E94" s="115" t="s">
        <v>388</v>
      </c>
      <c r="F94" s="109" t="s">
        <v>126</v>
      </c>
      <c r="G94" s="109" t="s">
        <v>362</v>
      </c>
      <c r="H94" s="117">
        <v>45524</v>
      </c>
      <c r="I94" s="117">
        <v>45526</v>
      </c>
      <c r="J94" s="152"/>
      <c r="K94" s="152"/>
      <c r="L94" s="115" t="s">
        <v>265</v>
      </c>
      <c r="M94" s="117">
        <v>45524</v>
      </c>
      <c r="N94" s="117" t="s">
        <v>346</v>
      </c>
      <c r="O94" s="117" t="s">
        <v>265</v>
      </c>
      <c r="P94" s="117">
        <v>45514</v>
      </c>
      <c r="Q94" s="117" t="s">
        <v>341</v>
      </c>
      <c r="R94" s="115">
        <f t="shared" si="6"/>
        <v>2910</v>
      </c>
      <c r="S94" s="117">
        <v>45525</v>
      </c>
      <c r="T94" s="115">
        <v>2800</v>
      </c>
      <c r="U94" s="115"/>
    </row>
    <row r="95" spans="1:22">
      <c r="A95" s="150">
        <v>32</v>
      </c>
      <c r="B95" s="109">
        <v>94</v>
      </c>
      <c r="C95" s="113" t="s">
        <v>389</v>
      </c>
      <c r="D95" s="119">
        <v>15999999889</v>
      </c>
      <c r="E95" s="115" t="s">
        <v>390</v>
      </c>
      <c r="F95" s="109" t="s">
        <v>126</v>
      </c>
      <c r="G95" s="109" t="s">
        <v>362</v>
      </c>
      <c r="H95" s="174">
        <v>45505</v>
      </c>
      <c r="I95" s="174">
        <v>45507</v>
      </c>
      <c r="J95" s="170" t="s">
        <v>128</v>
      </c>
      <c r="K95" s="170">
        <v>5393</v>
      </c>
      <c r="L95" s="170" t="s">
        <v>265</v>
      </c>
      <c r="M95" s="174">
        <v>45505</v>
      </c>
      <c r="N95" s="174" t="s">
        <v>391</v>
      </c>
      <c r="O95" s="174" t="s">
        <v>265</v>
      </c>
      <c r="P95" s="174" t="s">
        <v>392</v>
      </c>
      <c r="Q95" s="174" t="s">
        <v>393</v>
      </c>
      <c r="R95" s="115">
        <f>2800+268</f>
        <v>3068</v>
      </c>
      <c r="S95" s="117">
        <v>45506</v>
      </c>
      <c r="T95" s="115">
        <v>2800</v>
      </c>
      <c r="U95" s="115"/>
      <c r="V95" s="112" t="s">
        <v>394</v>
      </c>
    </row>
    <row r="96" spans="1:22">
      <c r="A96" s="151"/>
      <c r="B96" s="109">
        <v>95</v>
      </c>
      <c r="C96" s="113" t="s">
        <v>395</v>
      </c>
      <c r="D96" s="119"/>
      <c r="E96" s="115" t="s">
        <v>396</v>
      </c>
      <c r="F96" s="109" t="s">
        <v>126</v>
      </c>
      <c r="G96" s="109" t="s">
        <v>362</v>
      </c>
      <c r="H96" s="174"/>
      <c r="I96" s="174"/>
      <c r="J96" s="170"/>
      <c r="K96" s="170"/>
      <c r="L96" s="170"/>
      <c r="M96" s="174"/>
      <c r="N96" s="174"/>
      <c r="O96" s="174"/>
      <c r="P96" s="174"/>
      <c r="Q96" s="174"/>
      <c r="R96" s="115">
        <f t="shared" ref="R96" si="7">2800+268</f>
        <v>3068</v>
      </c>
      <c r="S96" s="117">
        <v>45506</v>
      </c>
      <c r="T96" s="115">
        <v>2800</v>
      </c>
      <c r="U96" s="115"/>
      <c r="V96" s="112" t="s">
        <v>397</v>
      </c>
    </row>
    <row r="97" spans="1:22">
      <c r="A97" s="152"/>
      <c r="B97" s="109">
        <v>96</v>
      </c>
      <c r="C97" s="113" t="s">
        <v>398</v>
      </c>
      <c r="D97" s="119"/>
      <c r="E97" s="115" t="s">
        <v>399</v>
      </c>
      <c r="F97" s="109" t="s">
        <v>126</v>
      </c>
      <c r="G97" s="109" t="s">
        <v>362</v>
      </c>
      <c r="H97" s="174"/>
      <c r="I97" s="174"/>
      <c r="J97" s="170"/>
      <c r="K97" s="170"/>
      <c r="L97" s="170"/>
      <c r="M97" s="174"/>
      <c r="N97" s="174"/>
      <c r="O97" s="174"/>
      <c r="P97" s="174"/>
      <c r="Q97" s="174"/>
      <c r="R97" s="115">
        <f>2800+268</f>
        <v>3068</v>
      </c>
      <c r="S97" s="117">
        <v>45506</v>
      </c>
      <c r="T97" s="115">
        <v>2800</v>
      </c>
      <c r="U97" s="115"/>
    </row>
    <row r="98" spans="1:22">
      <c r="A98" s="150">
        <v>33</v>
      </c>
      <c r="B98" s="109">
        <v>97</v>
      </c>
      <c r="C98" s="113" t="s">
        <v>400</v>
      </c>
      <c r="D98" s="119" t="s">
        <v>401</v>
      </c>
      <c r="E98" s="115" t="s">
        <v>402</v>
      </c>
      <c r="F98" s="109" t="s">
        <v>126</v>
      </c>
      <c r="G98" s="109" t="s">
        <v>362</v>
      </c>
      <c r="H98" s="117">
        <v>45551</v>
      </c>
      <c r="I98" s="117">
        <v>45553</v>
      </c>
      <c r="J98" s="150" t="s">
        <v>338</v>
      </c>
      <c r="K98" s="150">
        <v>5393</v>
      </c>
      <c r="L98" s="115" t="s">
        <v>403</v>
      </c>
      <c r="M98" s="115"/>
      <c r="N98" s="115"/>
      <c r="O98" s="115"/>
      <c r="P98" s="115"/>
      <c r="Q98" s="115"/>
      <c r="R98" s="150">
        <v>1100</v>
      </c>
      <c r="S98" s="117">
        <v>45552</v>
      </c>
      <c r="T98" s="115">
        <v>2800</v>
      </c>
      <c r="U98" s="115"/>
    </row>
    <row r="99" spans="1:22">
      <c r="A99" s="151"/>
      <c r="B99" s="109">
        <v>98</v>
      </c>
      <c r="C99" s="113"/>
      <c r="D99" s="119"/>
      <c r="E99" s="115" t="s">
        <v>404</v>
      </c>
      <c r="F99" s="109" t="s">
        <v>126</v>
      </c>
      <c r="G99" s="109" t="s">
        <v>362</v>
      </c>
      <c r="H99" s="117">
        <v>45551</v>
      </c>
      <c r="I99" s="117">
        <v>45553</v>
      </c>
      <c r="J99" s="151"/>
      <c r="K99" s="151"/>
      <c r="L99" s="115" t="s">
        <v>403</v>
      </c>
      <c r="M99" s="115"/>
      <c r="N99" s="115"/>
      <c r="O99" s="115"/>
      <c r="P99" s="115"/>
      <c r="Q99" s="115"/>
      <c r="R99" s="151"/>
      <c r="S99" s="117">
        <v>45552</v>
      </c>
      <c r="T99" s="115">
        <v>2800</v>
      </c>
      <c r="U99" s="115"/>
    </row>
    <row r="100" spans="1:22">
      <c r="A100" s="152"/>
      <c r="B100" s="109">
        <v>99</v>
      </c>
      <c r="C100" s="113"/>
      <c r="D100" s="119"/>
      <c r="E100" s="115" t="s">
        <v>405</v>
      </c>
      <c r="F100" s="109" t="s">
        <v>126</v>
      </c>
      <c r="G100" s="109" t="s">
        <v>362</v>
      </c>
      <c r="H100" s="117">
        <v>45551</v>
      </c>
      <c r="I100" s="117">
        <v>45553</v>
      </c>
      <c r="J100" s="152"/>
      <c r="K100" s="152"/>
      <c r="L100" s="115" t="s">
        <v>403</v>
      </c>
      <c r="M100" s="115"/>
      <c r="N100" s="115"/>
      <c r="O100" s="115"/>
      <c r="P100" s="115"/>
      <c r="Q100" s="115"/>
      <c r="R100" s="152"/>
      <c r="S100" s="117">
        <v>45552</v>
      </c>
      <c r="T100" s="115">
        <v>2800</v>
      </c>
      <c r="U100" s="115"/>
    </row>
    <row r="101" spans="1:22">
      <c r="A101" s="150">
        <v>34</v>
      </c>
      <c r="B101" s="109">
        <v>100</v>
      </c>
      <c r="C101" s="113"/>
      <c r="D101" s="119"/>
      <c r="E101" s="137" t="s">
        <v>406</v>
      </c>
      <c r="F101" s="109" t="s">
        <v>126</v>
      </c>
      <c r="G101" s="109" t="s">
        <v>362</v>
      </c>
      <c r="H101" s="117">
        <v>45505</v>
      </c>
      <c r="I101" s="117">
        <v>45507</v>
      </c>
      <c r="J101" s="150" t="s">
        <v>187</v>
      </c>
      <c r="K101" s="150">
        <v>5393</v>
      </c>
      <c r="L101" s="115" t="s">
        <v>407</v>
      </c>
      <c r="M101" s="117">
        <v>45505</v>
      </c>
      <c r="N101" s="117" t="s">
        <v>408</v>
      </c>
      <c r="O101" s="117" t="s">
        <v>407</v>
      </c>
      <c r="P101" s="117">
        <v>45507</v>
      </c>
      <c r="Q101" s="117" t="s">
        <v>409</v>
      </c>
      <c r="R101" s="115">
        <f>1500+1370</f>
        <v>2870</v>
      </c>
      <c r="S101" s="117">
        <v>45506</v>
      </c>
      <c r="T101" s="115">
        <v>2800</v>
      </c>
      <c r="U101" s="115"/>
    </row>
    <row r="102" spans="1:22">
      <c r="A102" s="151"/>
      <c r="B102" s="109">
        <v>101</v>
      </c>
      <c r="C102" s="113"/>
      <c r="D102" s="119">
        <v>18965603900</v>
      </c>
      <c r="E102" s="120" t="s">
        <v>410</v>
      </c>
      <c r="F102" s="109" t="s">
        <v>126</v>
      </c>
      <c r="G102" s="109" t="s">
        <v>362</v>
      </c>
      <c r="H102" s="117">
        <v>45505</v>
      </c>
      <c r="I102" s="117">
        <v>45507</v>
      </c>
      <c r="J102" s="151"/>
      <c r="K102" s="151"/>
      <c r="L102" s="115" t="s">
        <v>407</v>
      </c>
      <c r="M102" s="117">
        <v>45505</v>
      </c>
      <c r="N102" s="117" t="s">
        <v>408</v>
      </c>
      <c r="O102" s="117" t="s">
        <v>407</v>
      </c>
      <c r="P102" s="117">
        <v>45507</v>
      </c>
      <c r="Q102" s="117" t="s">
        <v>409</v>
      </c>
      <c r="R102" s="115">
        <f t="shared" ref="R102:R103" si="8">1500+1370</f>
        <v>2870</v>
      </c>
      <c r="S102" s="117">
        <v>45506</v>
      </c>
      <c r="T102" s="115">
        <v>2800</v>
      </c>
      <c r="U102" s="115"/>
    </row>
    <row r="103" spans="1:22">
      <c r="A103" s="152"/>
      <c r="B103" s="109">
        <v>102</v>
      </c>
      <c r="C103" s="113" t="s">
        <v>411</v>
      </c>
      <c r="D103" s="119" t="s">
        <v>412</v>
      </c>
      <c r="E103" s="115" t="s">
        <v>413</v>
      </c>
      <c r="F103" s="109" t="s">
        <v>126</v>
      </c>
      <c r="G103" s="109" t="s">
        <v>362</v>
      </c>
      <c r="H103" s="117">
        <v>45505</v>
      </c>
      <c r="I103" s="117">
        <v>45507</v>
      </c>
      <c r="J103" s="152"/>
      <c r="K103" s="152"/>
      <c r="L103" s="115" t="s">
        <v>407</v>
      </c>
      <c r="M103" s="117">
        <v>45505</v>
      </c>
      <c r="N103" s="117" t="s">
        <v>408</v>
      </c>
      <c r="O103" s="117" t="s">
        <v>407</v>
      </c>
      <c r="P103" s="117">
        <v>45507</v>
      </c>
      <c r="Q103" s="117" t="s">
        <v>409</v>
      </c>
      <c r="R103" s="115">
        <f t="shared" si="8"/>
        <v>2870</v>
      </c>
      <c r="S103" s="117">
        <v>45506</v>
      </c>
      <c r="T103" s="115">
        <v>2800</v>
      </c>
      <c r="U103" s="115"/>
    </row>
    <row r="104" spans="1:22">
      <c r="A104" s="150">
        <v>35</v>
      </c>
      <c r="B104" s="109">
        <v>103</v>
      </c>
      <c r="C104" s="113"/>
      <c r="D104" s="119">
        <v>13308332211</v>
      </c>
      <c r="E104" s="115" t="s">
        <v>414</v>
      </c>
      <c r="F104" s="109" t="s">
        <v>126</v>
      </c>
      <c r="G104" s="109" t="s">
        <v>362</v>
      </c>
      <c r="H104" s="117">
        <v>45537</v>
      </c>
      <c r="I104" s="117">
        <v>45539</v>
      </c>
      <c r="J104" s="170" t="s">
        <v>187</v>
      </c>
      <c r="K104" s="150">
        <v>4400</v>
      </c>
      <c r="L104" s="115" t="s">
        <v>364</v>
      </c>
      <c r="M104" s="117">
        <v>45537</v>
      </c>
      <c r="N104" s="117" t="s">
        <v>415</v>
      </c>
      <c r="O104" s="117" t="s">
        <v>364</v>
      </c>
      <c r="P104" s="117">
        <v>45541</v>
      </c>
      <c r="Q104" s="117" t="s">
        <v>416</v>
      </c>
      <c r="R104" s="115">
        <f>1260+1850</f>
        <v>3110</v>
      </c>
      <c r="S104" s="117">
        <v>45538</v>
      </c>
      <c r="T104" s="115">
        <v>2800</v>
      </c>
      <c r="U104" s="115" t="s">
        <v>417</v>
      </c>
    </row>
    <row r="105" spans="1:22">
      <c r="A105" s="151"/>
      <c r="B105" s="109">
        <v>104</v>
      </c>
      <c r="C105" s="113" t="s">
        <v>418</v>
      </c>
      <c r="D105" s="127"/>
      <c r="E105" s="115" t="s">
        <v>419</v>
      </c>
      <c r="F105" s="109" t="s">
        <v>126</v>
      </c>
      <c r="G105" s="109" t="s">
        <v>362</v>
      </c>
      <c r="H105" s="117">
        <v>45537</v>
      </c>
      <c r="I105" s="117">
        <v>45539</v>
      </c>
      <c r="J105" s="170"/>
      <c r="K105" s="151"/>
      <c r="L105" s="115" t="s">
        <v>364</v>
      </c>
      <c r="M105" s="117">
        <v>45537</v>
      </c>
      <c r="N105" s="117" t="s">
        <v>415</v>
      </c>
      <c r="O105" s="117" t="s">
        <v>364</v>
      </c>
      <c r="P105" s="117">
        <v>45541</v>
      </c>
      <c r="Q105" s="117" t="s">
        <v>416</v>
      </c>
      <c r="R105" s="115">
        <f t="shared" ref="R105:R106" si="9">1260+1850</f>
        <v>3110</v>
      </c>
      <c r="S105" s="117">
        <v>45538</v>
      </c>
      <c r="T105" s="115">
        <v>2800</v>
      </c>
      <c r="U105" s="115" t="s">
        <v>420</v>
      </c>
    </row>
    <row r="106" spans="1:22">
      <c r="A106" s="152"/>
      <c r="B106" s="109">
        <v>105</v>
      </c>
      <c r="C106" s="113"/>
      <c r="D106" s="119"/>
      <c r="E106" s="115" t="s">
        <v>421</v>
      </c>
      <c r="F106" s="109" t="s">
        <v>126</v>
      </c>
      <c r="G106" s="109" t="s">
        <v>362</v>
      </c>
      <c r="H106" s="117">
        <v>45537</v>
      </c>
      <c r="I106" s="117">
        <v>45539</v>
      </c>
      <c r="J106" s="170"/>
      <c r="K106" s="152"/>
      <c r="L106" s="115" t="s">
        <v>364</v>
      </c>
      <c r="M106" s="117">
        <v>45537</v>
      </c>
      <c r="N106" s="117" t="s">
        <v>415</v>
      </c>
      <c r="O106" s="117" t="s">
        <v>364</v>
      </c>
      <c r="P106" s="117">
        <v>45541</v>
      </c>
      <c r="Q106" s="117" t="s">
        <v>416</v>
      </c>
      <c r="R106" s="115">
        <f t="shared" si="9"/>
        <v>3110</v>
      </c>
      <c r="S106" s="117">
        <v>45538</v>
      </c>
      <c r="T106" s="115">
        <v>2800</v>
      </c>
    </row>
    <row r="107" spans="1:22">
      <c r="A107" s="150">
        <v>36</v>
      </c>
      <c r="B107" s="109">
        <v>106</v>
      </c>
      <c r="C107" s="113"/>
      <c r="D107" s="119"/>
      <c r="E107" s="115" t="s">
        <v>422</v>
      </c>
      <c r="F107" s="109" t="s">
        <v>126</v>
      </c>
      <c r="G107" s="109" t="s">
        <v>362</v>
      </c>
      <c r="H107" s="117">
        <v>45526</v>
      </c>
      <c r="I107" s="117">
        <v>45528</v>
      </c>
      <c r="J107" s="150" t="s">
        <v>187</v>
      </c>
      <c r="K107" s="150">
        <v>5494</v>
      </c>
      <c r="L107" s="115" t="s">
        <v>423</v>
      </c>
      <c r="M107" s="117">
        <v>45526</v>
      </c>
      <c r="N107" s="117" t="s">
        <v>424</v>
      </c>
      <c r="O107" s="117" t="s">
        <v>425</v>
      </c>
      <c r="P107" s="117">
        <v>45530</v>
      </c>
      <c r="Q107" s="117" t="s">
        <v>426</v>
      </c>
      <c r="R107" s="115">
        <f>1960+1160</f>
        <v>3120</v>
      </c>
      <c r="S107" s="117">
        <v>45527</v>
      </c>
      <c r="T107" s="115">
        <v>2800</v>
      </c>
    </row>
    <row r="108" spans="1:22">
      <c r="A108" s="151"/>
      <c r="B108" s="109">
        <v>107</v>
      </c>
      <c r="C108" s="113"/>
      <c r="D108" s="119"/>
      <c r="E108" s="115" t="s">
        <v>427</v>
      </c>
      <c r="F108" s="109" t="s">
        <v>126</v>
      </c>
      <c r="G108" s="109" t="s">
        <v>362</v>
      </c>
      <c r="H108" s="117">
        <v>45526</v>
      </c>
      <c r="I108" s="117">
        <v>45528</v>
      </c>
      <c r="J108" s="151"/>
      <c r="K108" s="151"/>
      <c r="L108" s="115" t="s">
        <v>423</v>
      </c>
      <c r="M108" s="117">
        <v>45526</v>
      </c>
      <c r="N108" s="117" t="s">
        <v>424</v>
      </c>
      <c r="O108" s="117" t="s">
        <v>425</v>
      </c>
      <c r="P108" s="117">
        <v>45530</v>
      </c>
      <c r="Q108" s="117" t="s">
        <v>426</v>
      </c>
      <c r="R108" s="115">
        <f>1960+1160</f>
        <v>3120</v>
      </c>
      <c r="S108" s="117">
        <v>45527</v>
      </c>
      <c r="T108" s="115">
        <v>2800</v>
      </c>
    </row>
    <row r="109" spans="1:22">
      <c r="A109" s="152"/>
      <c r="B109" s="109">
        <v>108</v>
      </c>
      <c r="C109" s="113" t="s">
        <v>428</v>
      </c>
      <c r="D109" s="119">
        <v>13981193308</v>
      </c>
      <c r="E109" s="115" t="s">
        <v>429</v>
      </c>
      <c r="F109" s="109" t="s">
        <v>126</v>
      </c>
      <c r="G109" s="109" t="s">
        <v>362</v>
      </c>
      <c r="H109" s="117">
        <v>45526</v>
      </c>
      <c r="I109" s="117">
        <v>45528</v>
      </c>
      <c r="J109" s="152"/>
      <c r="K109" s="152"/>
      <c r="L109" s="115" t="s">
        <v>423</v>
      </c>
      <c r="M109" s="117">
        <v>45526</v>
      </c>
      <c r="N109" s="117" t="s">
        <v>424</v>
      </c>
      <c r="O109" s="117" t="s">
        <v>425</v>
      </c>
      <c r="P109" s="117">
        <v>45530</v>
      </c>
      <c r="Q109" s="117" t="s">
        <v>426</v>
      </c>
      <c r="R109" s="115">
        <f>1740+790</f>
        <v>2530</v>
      </c>
      <c r="S109" s="117">
        <v>45527</v>
      </c>
      <c r="T109" s="115">
        <v>2800</v>
      </c>
    </row>
    <row r="110" spans="1:22">
      <c r="A110" s="150">
        <v>37</v>
      </c>
      <c r="B110" s="109">
        <v>109</v>
      </c>
      <c r="C110" s="113" t="s">
        <v>430</v>
      </c>
      <c r="D110" s="119">
        <v>15681217691</v>
      </c>
      <c r="E110" s="115" t="s">
        <v>431</v>
      </c>
      <c r="F110" s="109" t="s">
        <v>126</v>
      </c>
      <c r="G110" s="109" t="s">
        <v>362</v>
      </c>
      <c r="H110" s="117">
        <v>45501</v>
      </c>
      <c r="I110" s="117">
        <v>45503</v>
      </c>
      <c r="J110" s="150" t="s">
        <v>248</v>
      </c>
      <c r="K110" s="153">
        <v>5393</v>
      </c>
      <c r="L110" s="115" t="s">
        <v>432</v>
      </c>
      <c r="M110" s="117">
        <v>45501</v>
      </c>
      <c r="N110" s="117" t="s">
        <v>433</v>
      </c>
      <c r="O110" s="117" t="s">
        <v>432</v>
      </c>
      <c r="P110" s="117">
        <v>45509</v>
      </c>
      <c r="Q110" s="117" t="s">
        <v>434</v>
      </c>
      <c r="R110" s="115">
        <f>1640+1360</f>
        <v>3000</v>
      </c>
      <c r="S110" s="117">
        <v>45502</v>
      </c>
      <c r="T110" s="115">
        <v>2800</v>
      </c>
      <c r="U110" s="115"/>
      <c r="V110" s="115"/>
    </row>
    <row r="111" spans="1:22">
      <c r="A111" s="151"/>
      <c r="B111" s="109">
        <v>110</v>
      </c>
      <c r="C111" s="113"/>
      <c r="D111" s="119"/>
      <c r="E111" s="115" t="s">
        <v>435</v>
      </c>
      <c r="F111" s="109" t="s">
        <v>126</v>
      </c>
      <c r="G111" s="109" t="s">
        <v>362</v>
      </c>
      <c r="H111" s="117">
        <v>45501</v>
      </c>
      <c r="I111" s="117">
        <v>45503</v>
      </c>
      <c r="J111" s="151"/>
      <c r="K111" s="154"/>
      <c r="L111" s="115" t="s">
        <v>432</v>
      </c>
      <c r="M111" s="117">
        <v>45501</v>
      </c>
      <c r="N111" s="117" t="s">
        <v>433</v>
      </c>
      <c r="O111" s="117" t="s">
        <v>432</v>
      </c>
      <c r="P111" s="117">
        <v>45509</v>
      </c>
      <c r="Q111" s="117" t="s">
        <v>434</v>
      </c>
      <c r="R111" s="115">
        <f>1640+1360</f>
        <v>3000</v>
      </c>
      <c r="S111" s="117">
        <v>45502</v>
      </c>
      <c r="T111" s="115">
        <v>2800</v>
      </c>
      <c r="U111" s="115"/>
      <c r="V111" s="115"/>
    </row>
    <row r="112" spans="1:22">
      <c r="A112" s="152"/>
      <c r="B112" s="109">
        <v>111</v>
      </c>
      <c r="C112" s="115"/>
      <c r="D112" s="127"/>
      <c r="E112" s="115" t="s">
        <v>436</v>
      </c>
      <c r="F112" s="109" t="s">
        <v>126</v>
      </c>
      <c r="G112" s="109" t="s">
        <v>362</v>
      </c>
      <c r="H112" s="117">
        <v>45501</v>
      </c>
      <c r="I112" s="117">
        <v>45503</v>
      </c>
      <c r="J112" s="152"/>
      <c r="K112" s="155"/>
      <c r="L112" s="115" t="s">
        <v>432</v>
      </c>
      <c r="M112" s="117">
        <v>45501</v>
      </c>
      <c r="N112" s="117" t="s">
        <v>433</v>
      </c>
      <c r="O112" s="117" t="s">
        <v>432</v>
      </c>
      <c r="P112" s="117">
        <v>45509</v>
      </c>
      <c r="Q112" s="117" t="s">
        <v>434</v>
      </c>
      <c r="R112" s="115">
        <f>1190+1190</f>
        <v>2380</v>
      </c>
      <c r="S112" s="117">
        <v>45502</v>
      </c>
      <c r="T112" s="115">
        <v>2800</v>
      </c>
      <c r="U112" s="115"/>
      <c r="V112" s="115"/>
    </row>
    <row r="113" spans="1:23">
      <c r="A113" s="150">
        <v>38</v>
      </c>
      <c r="B113" s="109">
        <v>112</v>
      </c>
      <c r="C113" s="172" t="s">
        <v>437</v>
      </c>
      <c r="D113" s="119">
        <v>13922911903</v>
      </c>
      <c r="E113" s="115" t="s">
        <v>438</v>
      </c>
      <c r="F113" s="109" t="s">
        <v>126</v>
      </c>
      <c r="G113" s="109" t="s">
        <v>362</v>
      </c>
      <c r="H113" s="117">
        <v>45547</v>
      </c>
      <c r="I113" s="117">
        <v>45549</v>
      </c>
      <c r="J113" s="170" t="s">
        <v>338</v>
      </c>
      <c r="K113" s="170">
        <v>4400</v>
      </c>
      <c r="L113" s="115" t="s">
        <v>439</v>
      </c>
      <c r="M113" s="117">
        <v>45547</v>
      </c>
      <c r="N113" s="117" t="s">
        <v>440</v>
      </c>
      <c r="O113" s="117" t="s">
        <v>439</v>
      </c>
      <c r="P113" s="117">
        <v>45551</v>
      </c>
      <c r="Q113" s="117" t="s">
        <v>441</v>
      </c>
      <c r="R113" s="115">
        <f>1730+1570</f>
        <v>3300</v>
      </c>
      <c r="S113" s="117">
        <v>45548</v>
      </c>
      <c r="T113" s="115">
        <v>2800</v>
      </c>
      <c r="U113" s="115"/>
      <c r="V113" s="115"/>
    </row>
    <row r="114" spans="1:23">
      <c r="A114" s="151"/>
      <c r="B114" s="109">
        <v>113</v>
      </c>
      <c r="C114" s="172"/>
      <c r="D114" s="119"/>
      <c r="E114" s="115" t="s">
        <v>442</v>
      </c>
      <c r="F114" s="109" t="s">
        <v>126</v>
      </c>
      <c r="G114" s="109" t="s">
        <v>362</v>
      </c>
      <c r="H114" s="117">
        <v>45547</v>
      </c>
      <c r="I114" s="117">
        <v>45549</v>
      </c>
      <c r="J114" s="170"/>
      <c r="K114" s="170"/>
      <c r="L114" s="115" t="s">
        <v>439</v>
      </c>
      <c r="M114" s="117">
        <v>45547</v>
      </c>
      <c r="N114" s="117" t="s">
        <v>440</v>
      </c>
      <c r="O114" s="117" t="s">
        <v>439</v>
      </c>
      <c r="P114" s="117">
        <v>45551</v>
      </c>
      <c r="Q114" s="117" t="s">
        <v>441</v>
      </c>
      <c r="R114" s="115">
        <f t="shared" ref="R114:R115" si="10">1730+1570</f>
        <v>3300</v>
      </c>
      <c r="S114" s="117">
        <v>45548</v>
      </c>
      <c r="T114" s="115">
        <v>2800</v>
      </c>
      <c r="U114" s="115"/>
      <c r="V114" s="115"/>
    </row>
    <row r="115" spans="1:23">
      <c r="A115" s="152"/>
      <c r="B115" s="109">
        <v>114</v>
      </c>
      <c r="C115" s="172"/>
      <c r="D115" s="119" t="s">
        <v>443</v>
      </c>
      <c r="E115" s="115" t="s">
        <v>444</v>
      </c>
      <c r="F115" s="109" t="s">
        <v>126</v>
      </c>
      <c r="G115" s="109" t="s">
        <v>362</v>
      </c>
      <c r="H115" s="117">
        <v>45547</v>
      </c>
      <c r="I115" s="117">
        <v>45549</v>
      </c>
      <c r="J115" s="170"/>
      <c r="K115" s="170"/>
      <c r="L115" s="115" t="s">
        <v>439</v>
      </c>
      <c r="M115" s="117">
        <v>45547</v>
      </c>
      <c r="N115" s="117" t="s">
        <v>440</v>
      </c>
      <c r="O115" s="117" t="s">
        <v>439</v>
      </c>
      <c r="P115" s="117">
        <v>45551</v>
      </c>
      <c r="Q115" s="117" t="s">
        <v>441</v>
      </c>
      <c r="R115" s="115">
        <f t="shared" si="10"/>
        <v>3300</v>
      </c>
      <c r="S115" s="117">
        <v>45548</v>
      </c>
      <c r="T115" s="115">
        <v>2800</v>
      </c>
      <c r="U115" s="115"/>
      <c r="V115" s="115"/>
    </row>
    <row r="116" spans="1:23">
      <c r="A116" s="150">
        <v>39</v>
      </c>
      <c r="B116" s="109">
        <v>115</v>
      </c>
      <c r="C116" s="172" t="s">
        <v>445</v>
      </c>
      <c r="D116" s="119"/>
      <c r="E116" s="115" t="s">
        <v>446</v>
      </c>
      <c r="F116" s="109" t="s">
        <v>126</v>
      </c>
      <c r="G116" s="109" t="s">
        <v>362</v>
      </c>
      <c r="H116" s="117">
        <v>45517</v>
      </c>
      <c r="I116" s="117">
        <v>45519</v>
      </c>
      <c r="J116" s="170" t="s">
        <v>254</v>
      </c>
      <c r="K116" s="163">
        <v>5594</v>
      </c>
      <c r="L116" s="115" t="s">
        <v>447</v>
      </c>
      <c r="M116" s="117">
        <v>45517</v>
      </c>
      <c r="N116" s="117" t="s">
        <v>448</v>
      </c>
      <c r="O116" s="117" t="s">
        <v>447</v>
      </c>
      <c r="P116" s="117">
        <v>45521</v>
      </c>
      <c r="Q116" s="117" t="s">
        <v>449</v>
      </c>
      <c r="R116" s="115">
        <f>1470+890</f>
        <v>2360</v>
      </c>
      <c r="S116" s="117">
        <v>45518</v>
      </c>
      <c r="T116" s="115">
        <v>2800</v>
      </c>
      <c r="U116" s="115"/>
      <c r="V116" s="115"/>
    </row>
    <row r="117" spans="1:23">
      <c r="A117" s="151"/>
      <c r="B117" s="109">
        <v>116</v>
      </c>
      <c r="C117" s="172"/>
      <c r="D117" s="119"/>
      <c r="E117" s="115" t="s">
        <v>450</v>
      </c>
      <c r="F117" s="109" t="s">
        <v>126</v>
      </c>
      <c r="G117" s="109" t="s">
        <v>362</v>
      </c>
      <c r="H117" s="117">
        <v>45517</v>
      </c>
      <c r="I117" s="117">
        <v>45519</v>
      </c>
      <c r="J117" s="170"/>
      <c r="K117" s="170"/>
      <c r="L117" s="115" t="s">
        <v>447</v>
      </c>
      <c r="M117" s="117">
        <v>45517</v>
      </c>
      <c r="N117" s="117" t="s">
        <v>448</v>
      </c>
      <c r="O117" s="117" t="s">
        <v>447</v>
      </c>
      <c r="P117" s="117">
        <v>45521</v>
      </c>
      <c r="Q117" s="117" t="s">
        <v>449</v>
      </c>
      <c r="R117" s="115">
        <f>1470+890</f>
        <v>2360</v>
      </c>
      <c r="S117" s="117">
        <v>45518</v>
      </c>
      <c r="T117" s="115">
        <v>2800</v>
      </c>
      <c r="U117" s="115"/>
      <c r="V117" s="115"/>
    </row>
    <row r="118" spans="1:23">
      <c r="A118" s="152"/>
      <c r="B118" s="109">
        <v>117</v>
      </c>
      <c r="C118" s="172"/>
      <c r="D118" s="119">
        <v>13156890123</v>
      </c>
      <c r="E118" s="115" t="s">
        <v>451</v>
      </c>
      <c r="F118" s="109" t="s">
        <v>126</v>
      </c>
      <c r="G118" s="109" t="s">
        <v>362</v>
      </c>
      <c r="H118" s="117">
        <v>45517</v>
      </c>
      <c r="I118" s="117">
        <v>45519</v>
      </c>
      <c r="J118" s="170"/>
      <c r="K118" s="170"/>
      <c r="L118" s="115" t="s">
        <v>447</v>
      </c>
      <c r="M118" s="117">
        <v>45517</v>
      </c>
      <c r="N118" s="117" t="s">
        <v>448</v>
      </c>
      <c r="O118" s="117" t="s">
        <v>447</v>
      </c>
      <c r="P118" s="117">
        <v>45521</v>
      </c>
      <c r="Q118" s="117" t="s">
        <v>449</v>
      </c>
      <c r="R118" s="115">
        <f>1080+820</f>
        <v>1900</v>
      </c>
      <c r="S118" s="117">
        <v>45518</v>
      </c>
      <c r="T118" s="115">
        <v>2800</v>
      </c>
      <c r="U118" s="115"/>
      <c r="V118" s="115"/>
    </row>
    <row r="119" spans="1:23">
      <c r="A119" s="150">
        <v>40</v>
      </c>
      <c r="B119" s="109">
        <v>118</v>
      </c>
      <c r="C119" s="113"/>
      <c r="D119" s="119"/>
      <c r="E119" s="115" t="s">
        <v>452</v>
      </c>
      <c r="F119" s="109" t="s">
        <v>126</v>
      </c>
      <c r="G119" s="109" t="s">
        <v>362</v>
      </c>
      <c r="H119" s="117">
        <v>45523</v>
      </c>
      <c r="I119" s="117">
        <v>45525</v>
      </c>
      <c r="J119" s="170" t="s">
        <v>187</v>
      </c>
      <c r="K119" s="170">
        <v>5395</v>
      </c>
      <c r="L119" s="115" t="s">
        <v>407</v>
      </c>
      <c r="M119" s="117">
        <v>45523</v>
      </c>
      <c r="N119" s="117" t="s">
        <v>453</v>
      </c>
      <c r="O119" s="117" t="s">
        <v>407</v>
      </c>
      <c r="P119" s="117">
        <v>45529</v>
      </c>
      <c r="Q119" s="117" t="s">
        <v>454</v>
      </c>
      <c r="R119" s="115">
        <f>1430+1580</f>
        <v>3010</v>
      </c>
      <c r="S119" s="117">
        <v>45524</v>
      </c>
      <c r="T119" s="115">
        <v>2800</v>
      </c>
      <c r="U119" s="115"/>
      <c r="V119" s="115" t="s">
        <v>455</v>
      </c>
    </row>
    <row r="120" spans="1:23">
      <c r="A120" s="151"/>
      <c r="B120" s="109">
        <v>119</v>
      </c>
      <c r="C120" s="113"/>
      <c r="D120" s="119"/>
      <c r="E120" s="115" t="s">
        <v>456</v>
      </c>
      <c r="F120" s="109" t="s">
        <v>126</v>
      </c>
      <c r="G120" s="109" t="s">
        <v>362</v>
      </c>
      <c r="H120" s="117">
        <v>45523</v>
      </c>
      <c r="I120" s="117">
        <v>45525</v>
      </c>
      <c r="J120" s="170"/>
      <c r="K120" s="170"/>
      <c r="L120" s="115" t="s">
        <v>407</v>
      </c>
      <c r="M120" s="117">
        <v>45523</v>
      </c>
      <c r="N120" s="117" t="s">
        <v>453</v>
      </c>
      <c r="O120" s="117" t="s">
        <v>407</v>
      </c>
      <c r="P120" s="117">
        <v>45529</v>
      </c>
      <c r="Q120" s="117" t="s">
        <v>454</v>
      </c>
      <c r="R120" s="115">
        <f>1430+1580</f>
        <v>3010</v>
      </c>
      <c r="S120" s="117">
        <v>45524</v>
      </c>
      <c r="T120" s="115">
        <v>2800</v>
      </c>
      <c r="U120" s="115"/>
      <c r="V120" s="115"/>
    </row>
    <row r="121" spans="1:23">
      <c r="A121" s="152"/>
      <c r="B121" s="109">
        <v>120</v>
      </c>
      <c r="C121" s="113" t="s">
        <v>457</v>
      </c>
      <c r="D121" s="119">
        <v>13950156755</v>
      </c>
      <c r="E121" s="115" t="s">
        <v>458</v>
      </c>
      <c r="F121" s="109" t="s">
        <v>126</v>
      </c>
      <c r="G121" s="109" t="s">
        <v>362</v>
      </c>
      <c r="H121" s="117">
        <v>45523</v>
      </c>
      <c r="I121" s="117">
        <v>45525</v>
      </c>
      <c r="J121" s="170"/>
      <c r="K121" s="170"/>
      <c r="L121" s="115" t="s">
        <v>407</v>
      </c>
      <c r="M121" s="117">
        <v>45523</v>
      </c>
      <c r="N121" s="117" t="s">
        <v>453</v>
      </c>
      <c r="O121" s="117" t="s">
        <v>407</v>
      </c>
      <c r="P121" s="117">
        <v>45529</v>
      </c>
      <c r="Q121" s="117" t="s">
        <v>454</v>
      </c>
      <c r="R121" s="115">
        <f>1350+1300</f>
        <v>2650</v>
      </c>
      <c r="S121" s="117">
        <v>45524</v>
      </c>
      <c r="T121" s="115">
        <v>2800</v>
      </c>
      <c r="U121" s="115"/>
      <c r="V121" s="115"/>
    </row>
    <row r="122" spans="1:23">
      <c r="A122" s="150">
        <v>41</v>
      </c>
      <c r="B122" s="109">
        <v>121</v>
      </c>
      <c r="C122" s="113"/>
      <c r="D122" s="119"/>
      <c r="E122" s="115" t="s">
        <v>459</v>
      </c>
      <c r="F122" s="109" t="s">
        <v>126</v>
      </c>
      <c r="G122" s="109" t="s">
        <v>362</v>
      </c>
      <c r="H122" s="117">
        <v>45544</v>
      </c>
      <c r="I122" s="117">
        <v>45546</v>
      </c>
      <c r="J122" s="150" t="s">
        <v>187</v>
      </c>
      <c r="K122" s="150">
        <v>4400</v>
      </c>
      <c r="L122" s="115" t="s">
        <v>407</v>
      </c>
      <c r="M122" s="117">
        <v>45544</v>
      </c>
      <c r="N122" s="115" t="s">
        <v>408</v>
      </c>
      <c r="O122" s="115" t="s">
        <v>407</v>
      </c>
      <c r="P122" s="117">
        <v>45547</v>
      </c>
      <c r="Q122" s="115" t="s">
        <v>460</v>
      </c>
      <c r="R122" s="115">
        <f>1650+ 1200</f>
        <v>2850</v>
      </c>
      <c r="S122" s="117">
        <v>45545</v>
      </c>
      <c r="T122" s="115">
        <v>2800</v>
      </c>
      <c r="U122" s="115"/>
      <c r="V122" s="115" t="s">
        <v>461</v>
      </c>
    </row>
    <row r="123" spans="1:23">
      <c r="A123" s="151"/>
      <c r="B123" s="109">
        <v>122</v>
      </c>
      <c r="C123" s="113"/>
      <c r="D123" s="119"/>
      <c r="E123" s="115" t="s">
        <v>462</v>
      </c>
      <c r="F123" s="109" t="s">
        <v>126</v>
      </c>
      <c r="G123" s="109" t="s">
        <v>362</v>
      </c>
      <c r="H123" s="117">
        <v>45544</v>
      </c>
      <c r="I123" s="117">
        <v>45546</v>
      </c>
      <c r="J123" s="151"/>
      <c r="K123" s="151"/>
      <c r="L123" s="115" t="s">
        <v>407</v>
      </c>
      <c r="M123" s="117">
        <v>45544</v>
      </c>
      <c r="N123" s="115" t="s">
        <v>408</v>
      </c>
      <c r="O123" s="115" t="s">
        <v>407</v>
      </c>
      <c r="P123" s="117">
        <v>45547</v>
      </c>
      <c r="Q123" s="115" t="s">
        <v>460</v>
      </c>
      <c r="R123" s="115">
        <f t="shared" ref="R123:R124" si="11">1650+ 1200</f>
        <v>2850</v>
      </c>
      <c r="S123" s="117">
        <v>45545</v>
      </c>
      <c r="T123" s="115">
        <v>2800</v>
      </c>
      <c r="U123" s="115"/>
      <c r="V123" s="115"/>
    </row>
    <row r="124" spans="1:23">
      <c r="A124" s="152"/>
      <c r="B124" s="109">
        <v>123</v>
      </c>
      <c r="C124" s="113" t="s">
        <v>463</v>
      </c>
      <c r="D124" s="119">
        <v>18016517985</v>
      </c>
      <c r="E124" s="115" t="s">
        <v>464</v>
      </c>
      <c r="F124" s="109" t="s">
        <v>126</v>
      </c>
      <c r="G124" s="109" t="s">
        <v>362</v>
      </c>
      <c r="H124" s="117">
        <v>45544</v>
      </c>
      <c r="I124" s="117">
        <v>45546</v>
      </c>
      <c r="J124" s="152"/>
      <c r="K124" s="151"/>
      <c r="L124" s="115" t="s">
        <v>407</v>
      </c>
      <c r="M124" s="117">
        <v>45544</v>
      </c>
      <c r="N124" s="115" t="s">
        <v>408</v>
      </c>
      <c r="O124" s="115" t="s">
        <v>407</v>
      </c>
      <c r="P124" s="117">
        <v>45547</v>
      </c>
      <c r="Q124" s="115" t="s">
        <v>460</v>
      </c>
      <c r="R124" s="115">
        <f t="shared" si="11"/>
        <v>2850</v>
      </c>
      <c r="S124" s="117">
        <v>45545</v>
      </c>
      <c r="T124" s="115">
        <v>2800</v>
      </c>
      <c r="U124" s="115"/>
      <c r="V124" s="115"/>
    </row>
    <row r="125" spans="1:23" s="115" customFormat="1">
      <c r="A125" s="150">
        <v>42</v>
      </c>
      <c r="B125" s="109">
        <v>124</v>
      </c>
      <c r="C125" s="172" t="s">
        <v>465</v>
      </c>
      <c r="D125" s="119" t="s">
        <v>466</v>
      </c>
      <c r="E125" s="115" t="s">
        <v>467</v>
      </c>
      <c r="F125" s="109" t="s">
        <v>126</v>
      </c>
      <c r="G125" s="109" t="s">
        <v>127</v>
      </c>
      <c r="H125" s="117">
        <v>45485</v>
      </c>
      <c r="I125" s="117">
        <v>45487</v>
      </c>
      <c r="J125" s="170" t="s">
        <v>248</v>
      </c>
      <c r="K125" s="163">
        <v>5393</v>
      </c>
      <c r="L125" s="115" t="s">
        <v>468</v>
      </c>
      <c r="M125" s="117">
        <v>45485</v>
      </c>
      <c r="N125" s="117" t="s">
        <v>469</v>
      </c>
      <c r="O125" s="117" t="s">
        <v>470</v>
      </c>
      <c r="P125" s="117">
        <v>45487</v>
      </c>
      <c r="Q125" s="117" t="s">
        <v>469</v>
      </c>
      <c r="R125" s="170">
        <v>800</v>
      </c>
      <c r="S125" s="117">
        <v>45486</v>
      </c>
      <c r="T125" s="118">
        <v>2800</v>
      </c>
      <c r="W125" s="122"/>
    </row>
    <row r="126" spans="1:23" s="115" customFormat="1">
      <c r="A126" s="151"/>
      <c r="B126" s="109">
        <v>125</v>
      </c>
      <c r="C126" s="172"/>
      <c r="D126" s="119"/>
      <c r="E126" s="115" t="s">
        <v>471</v>
      </c>
      <c r="F126" s="109" t="s">
        <v>126</v>
      </c>
      <c r="G126" s="109" t="s">
        <v>127</v>
      </c>
      <c r="H126" s="117">
        <v>45485</v>
      </c>
      <c r="I126" s="117">
        <v>45487</v>
      </c>
      <c r="J126" s="170"/>
      <c r="K126" s="163"/>
      <c r="L126" s="115" t="s">
        <v>468</v>
      </c>
      <c r="M126" s="117">
        <v>45485</v>
      </c>
      <c r="N126" s="117" t="s">
        <v>469</v>
      </c>
      <c r="O126" s="117" t="s">
        <v>470</v>
      </c>
      <c r="P126" s="117">
        <v>45487</v>
      </c>
      <c r="Q126" s="117" t="s">
        <v>469</v>
      </c>
      <c r="R126" s="170"/>
      <c r="S126" s="117">
        <v>45486</v>
      </c>
      <c r="T126" s="118">
        <v>2800</v>
      </c>
      <c r="W126" s="122"/>
    </row>
    <row r="127" spans="1:23" s="115" customFormat="1">
      <c r="A127" s="152"/>
      <c r="B127" s="109">
        <v>126</v>
      </c>
      <c r="C127" s="172"/>
      <c r="D127" s="127"/>
      <c r="E127" s="115" t="s">
        <v>472</v>
      </c>
      <c r="F127" s="109" t="s">
        <v>126</v>
      </c>
      <c r="G127" s="109" t="s">
        <v>127</v>
      </c>
      <c r="H127" s="117">
        <v>45485</v>
      </c>
      <c r="I127" s="117">
        <v>45487</v>
      </c>
      <c r="J127" s="170"/>
      <c r="K127" s="163"/>
      <c r="L127" s="115" t="s">
        <v>468</v>
      </c>
      <c r="M127" s="117">
        <v>45485</v>
      </c>
      <c r="N127" s="117" t="s">
        <v>469</v>
      </c>
      <c r="O127" s="117" t="s">
        <v>470</v>
      </c>
      <c r="P127" s="117">
        <v>45487</v>
      </c>
      <c r="Q127" s="117" t="s">
        <v>469</v>
      </c>
      <c r="R127" s="170"/>
      <c r="S127" s="117">
        <v>45486</v>
      </c>
      <c r="T127" s="118">
        <v>2800</v>
      </c>
      <c r="W127" s="122"/>
    </row>
    <row r="128" spans="1:23">
      <c r="A128" s="150">
        <v>43</v>
      </c>
      <c r="B128" s="109">
        <v>127</v>
      </c>
      <c r="C128" s="172" t="s">
        <v>473</v>
      </c>
      <c r="D128" s="119">
        <v>15847255999</v>
      </c>
      <c r="E128" s="115" t="s">
        <v>474</v>
      </c>
      <c r="F128" s="109" t="s">
        <v>126</v>
      </c>
      <c r="G128" s="109" t="s">
        <v>127</v>
      </c>
      <c r="H128" s="117">
        <v>45493</v>
      </c>
      <c r="I128" s="117">
        <v>45495</v>
      </c>
      <c r="J128" s="170" t="s">
        <v>254</v>
      </c>
      <c r="K128" s="163">
        <v>5393</v>
      </c>
      <c r="L128" s="115" t="s">
        <v>475</v>
      </c>
      <c r="M128" s="117">
        <v>45493</v>
      </c>
      <c r="N128" s="117" t="s">
        <v>476</v>
      </c>
      <c r="O128" s="117" t="s">
        <v>475</v>
      </c>
      <c r="P128" s="117">
        <v>45495</v>
      </c>
      <c r="Q128" s="117" t="s">
        <v>477</v>
      </c>
      <c r="R128" s="115">
        <f>393+431</f>
        <v>824</v>
      </c>
      <c r="S128" s="117">
        <v>45494</v>
      </c>
      <c r="T128" s="115">
        <v>2800</v>
      </c>
      <c r="U128" s="115"/>
      <c r="V128" s="115" t="s">
        <v>478</v>
      </c>
    </row>
    <row r="129" spans="1:22">
      <c r="A129" s="151"/>
      <c r="B129" s="109">
        <v>128</v>
      </c>
      <c r="C129" s="172"/>
      <c r="D129" s="119"/>
      <c r="E129" s="115" t="s">
        <v>479</v>
      </c>
      <c r="F129" s="109" t="s">
        <v>126</v>
      </c>
      <c r="G129" s="109" t="s">
        <v>127</v>
      </c>
      <c r="H129" s="117">
        <v>45493</v>
      </c>
      <c r="I129" s="117">
        <v>45495</v>
      </c>
      <c r="J129" s="170"/>
      <c r="K129" s="170"/>
      <c r="L129" s="115" t="s">
        <v>475</v>
      </c>
      <c r="M129" s="117">
        <v>45493</v>
      </c>
      <c r="N129" s="117" t="s">
        <v>476</v>
      </c>
      <c r="O129" s="117" t="s">
        <v>475</v>
      </c>
      <c r="P129" s="117">
        <v>45495</v>
      </c>
      <c r="Q129" s="117" t="s">
        <v>477</v>
      </c>
      <c r="R129" s="115">
        <f>393+431</f>
        <v>824</v>
      </c>
      <c r="S129" s="117">
        <v>45494</v>
      </c>
      <c r="T129" s="115">
        <v>2800</v>
      </c>
      <c r="U129" s="115"/>
      <c r="V129" s="115"/>
    </row>
    <row r="130" spans="1:22">
      <c r="A130" s="152"/>
      <c r="B130" s="109">
        <v>129</v>
      </c>
      <c r="C130" s="172"/>
      <c r="D130" s="119"/>
      <c r="E130" s="115" t="s">
        <v>480</v>
      </c>
      <c r="F130" s="109" t="s">
        <v>126</v>
      </c>
      <c r="G130" s="109" t="s">
        <v>127</v>
      </c>
      <c r="H130" s="117">
        <v>45493</v>
      </c>
      <c r="I130" s="117">
        <v>45495</v>
      </c>
      <c r="J130" s="170"/>
      <c r="K130" s="170"/>
      <c r="L130" s="115" t="s">
        <v>475</v>
      </c>
      <c r="M130" s="117">
        <v>45493</v>
      </c>
      <c r="N130" s="117" t="s">
        <v>476</v>
      </c>
      <c r="O130" s="117" t="s">
        <v>475</v>
      </c>
      <c r="P130" s="117">
        <v>45495</v>
      </c>
      <c r="Q130" s="117" t="s">
        <v>477</v>
      </c>
      <c r="R130" s="115">
        <f>393+431</f>
        <v>824</v>
      </c>
      <c r="S130" s="117">
        <v>45494</v>
      </c>
      <c r="T130" s="115">
        <v>2800</v>
      </c>
      <c r="U130" s="115"/>
      <c r="V130" s="115"/>
    </row>
    <row r="131" spans="1:22">
      <c r="A131" s="150">
        <v>44</v>
      </c>
      <c r="B131" s="109">
        <v>130</v>
      </c>
      <c r="C131" s="173" t="s">
        <v>481</v>
      </c>
      <c r="D131" s="115">
        <v>13434821237</v>
      </c>
      <c r="E131" s="115" t="s">
        <v>482</v>
      </c>
      <c r="F131" s="109" t="s">
        <v>126</v>
      </c>
      <c r="G131" s="109" t="s">
        <v>127</v>
      </c>
      <c r="H131" s="116">
        <v>45527</v>
      </c>
      <c r="I131" s="116">
        <v>45529</v>
      </c>
      <c r="J131" s="170" t="s">
        <v>128</v>
      </c>
      <c r="K131" s="170">
        <v>5494</v>
      </c>
      <c r="L131" s="115" t="s">
        <v>265</v>
      </c>
      <c r="M131" s="117">
        <v>45526</v>
      </c>
      <c r="N131" s="117" t="s">
        <v>483</v>
      </c>
      <c r="O131" s="117" t="s">
        <v>265</v>
      </c>
      <c r="P131" s="117">
        <v>45529</v>
      </c>
      <c r="Q131" s="117" t="s">
        <v>484</v>
      </c>
      <c r="R131" s="115">
        <f>1370+1500</f>
        <v>2870</v>
      </c>
      <c r="S131" s="117">
        <v>45528</v>
      </c>
      <c r="T131" s="115">
        <v>2800</v>
      </c>
      <c r="U131" s="115"/>
      <c r="V131" s="115"/>
    </row>
    <row r="132" spans="1:22">
      <c r="A132" s="151"/>
      <c r="B132" s="109">
        <v>131</v>
      </c>
      <c r="C132" s="173"/>
      <c r="D132" s="115">
        <v>13690210002</v>
      </c>
      <c r="E132" s="115" t="s">
        <v>485</v>
      </c>
      <c r="F132" s="109" t="s">
        <v>126</v>
      </c>
      <c r="G132" s="109" t="s">
        <v>127</v>
      </c>
      <c r="H132" s="116">
        <v>45527</v>
      </c>
      <c r="I132" s="116">
        <v>45529</v>
      </c>
      <c r="J132" s="170"/>
      <c r="K132" s="170"/>
      <c r="L132" s="115" t="s">
        <v>265</v>
      </c>
      <c r="M132" s="117">
        <v>45526</v>
      </c>
      <c r="N132" s="117" t="s">
        <v>483</v>
      </c>
      <c r="O132" s="117" t="s">
        <v>265</v>
      </c>
      <c r="P132" s="117">
        <v>45529</v>
      </c>
      <c r="Q132" s="117" t="s">
        <v>484</v>
      </c>
      <c r="R132" s="115">
        <f t="shared" ref="R132:R133" si="12">1370+1500</f>
        <v>2870</v>
      </c>
      <c r="S132" s="117">
        <v>45528</v>
      </c>
      <c r="T132" s="115">
        <v>2800</v>
      </c>
      <c r="U132" s="115"/>
      <c r="V132" s="115"/>
    </row>
    <row r="133" spans="1:22">
      <c r="A133" s="152"/>
      <c r="B133" s="109">
        <v>132</v>
      </c>
      <c r="C133" s="173"/>
      <c r="D133" s="119" t="s">
        <v>486</v>
      </c>
      <c r="E133" s="115" t="s">
        <v>487</v>
      </c>
      <c r="F133" s="109" t="s">
        <v>126</v>
      </c>
      <c r="G133" s="109" t="s">
        <v>127</v>
      </c>
      <c r="H133" s="116">
        <v>45527</v>
      </c>
      <c r="I133" s="116">
        <v>45529</v>
      </c>
      <c r="J133" s="170"/>
      <c r="K133" s="170"/>
      <c r="L133" s="115" t="s">
        <v>265</v>
      </c>
      <c r="M133" s="117">
        <v>45526</v>
      </c>
      <c r="N133" s="117" t="s">
        <v>483</v>
      </c>
      <c r="O133" s="117" t="s">
        <v>265</v>
      </c>
      <c r="P133" s="117">
        <v>45529</v>
      </c>
      <c r="Q133" s="117" t="s">
        <v>484</v>
      </c>
      <c r="R133" s="115">
        <f t="shared" si="12"/>
        <v>2870</v>
      </c>
      <c r="S133" s="117">
        <v>45528</v>
      </c>
      <c r="T133" s="115">
        <v>2800</v>
      </c>
      <c r="U133" s="115"/>
      <c r="V133" s="115"/>
    </row>
    <row r="134" spans="1:22">
      <c r="A134" s="150">
        <v>45</v>
      </c>
      <c r="B134" s="109">
        <v>133</v>
      </c>
      <c r="C134" s="113" t="s">
        <v>488</v>
      </c>
      <c r="D134" s="113">
        <v>18978864241</v>
      </c>
      <c r="E134" s="115" t="s">
        <v>489</v>
      </c>
      <c r="F134" s="109" t="s">
        <v>126</v>
      </c>
      <c r="G134" s="109" t="s">
        <v>127</v>
      </c>
      <c r="H134" s="116">
        <v>45476</v>
      </c>
      <c r="I134" s="116">
        <v>45478</v>
      </c>
      <c r="J134" s="170" t="s">
        <v>128</v>
      </c>
      <c r="K134" s="163">
        <v>5242</v>
      </c>
      <c r="L134" s="115" t="s">
        <v>490</v>
      </c>
      <c r="M134" s="117">
        <v>45476</v>
      </c>
      <c r="N134" s="117" t="s">
        <v>491</v>
      </c>
      <c r="O134" s="117" t="s">
        <v>490</v>
      </c>
      <c r="P134" s="117">
        <v>45479</v>
      </c>
      <c r="Q134" s="117" t="s">
        <v>492</v>
      </c>
      <c r="R134" s="115">
        <f>1520+1180</f>
        <v>2700</v>
      </c>
      <c r="S134" s="117">
        <v>45477</v>
      </c>
      <c r="T134" s="118">
        <v>2800</v>
      </c>
      <c r="U134" s="115"/>
      <c r="V134" s="115"/>
    </row>
    <row r="135" spans="1:22">
      <c r="A135" s="151"/>
      <c r="B135" s="109">
        <v>134</v>
      </c>
      <c r="C135" s="113"/>
      <c r="D135" s="113"/>
      <c r="E135" s="115" t="s">
        <v>493</v>
      </c>
      <c r="F135" s="109" t="s">
        <v>126</v>
      </c>
      <c r="G135" s="109" t="s">
        <v>127</v>
      </c>
      <c r="H135" s="116">
        <v>45476</v>
      </c>
      <c r="I135" s="116">
        <v>45478</v>
      </c>
      <c r="J135" s="170"/>
      <c r="K135" s="163"/>
      <c r="L135" s="115" t="s">
        <v>490</v>
      </c>
      <c r="M135" s="117">
        <v>45476</v>
      </c>
      <c r="N135" s="117" t="s">
        <v>491</v>
      </c>
      <c r="O135" s="117" t="s">
        <v>490</v>
      </c>
      <c r="P135" s="117">
        <v>45479</v>
      </c>
      <c r="Q135" s="117" t="s">
        <v>492</v>
      </c>
      <c r="R135" s="115">
        <f>1180+1520</f>
        <v>2700</v>
      </c>
      <c r="S135" s="117">
        <v>45477</v>
      </c>
      <c r="T135" s="118">
        <v>2800</v>
      </c>
      <c r="U135" s="115"/>
      <c r="V135" s="115"/>
    </row>
    <row r="136" spans="1:22">
      <c r="A136" s="152"/>
      <c r="B136" s="109">
        <v>135</v>
      </c>
      <c r="C136" s="115"/>
      <c r="D136" s="115"/>
      <c r="E136" s="115" t="s">
        <v>494</v>
      </c>
      <c r="F136" s="109" t="s">
        <v>126</v>
      </c>
      <c r="G136" s="109" t="s">
        <v>127</v>
      </c>
      <c r="H136" s="116">
        <v>45476</v>
      </c>
      <c r="I136" s="116">
        <v>45478</v>
      </c>
      <c r="J136" s="170"/>
      <c r="K136" s="163"/>
      <c r="L136" s="115" t="s">
        <v>490</v>
      </c>
      <c r="M136" s="117">
        <v>45476</v>
      </c>
      <c r="N136" s="117" t="s">
        <v>491</v>
      </c>
      <c r="O136" s="117" t="s">
        <v>490</v>
      </c>
      <c r="P136" s="117">
        <v>45479</v>
      </c>
      <c r="Q136" s="117" t="s">
        <v>492</v>
      </c>
      <c r="R136" s="115">
        <f>1320+1400</f>
        <v>2720</v>
      </c>
      <c r="S136" s="117">
        <v>45477</v>
      </c>
      <c r="T136" s="118">
        <v>2800</v>
      </c>
      <c r="U136" s="115"/>
      <c r="V136" s="115"/>
    </row>
    <row r="137" spans="1:22" s="115" customFormat="1">
      <c r="A137" s="150">
        <v>46</v>
      </c>
      <c r="B137" s="109">
        <v>136</v>
      </c>
      <c r="C137" s="113"/>
      <c r="D137" s="119"/>
      <c r="E137" s="115" t="s">
        <v>495</v>
      </c>
      <c r="F137" s="109" t="s">
        <v>126</v>
      </c>
      <c r="G137" s="109" t="s">
        <v>127</v>
      </c>
      <c r="H137" s="116">
        <v>45472</v>
      </c>
      <c r="I137" s="116">
        <v>45474</v>
      </c>
      <c r="J137" s="150" t="s">
        <v>128</v>
      </c>
      <c r="K137" s="153">
        <v>5790</v>
      </c>
      <c r="L137" s="115" t="s">
        <v>496</v>
      </c>
      <c r="M137" s="117">
        <v>45472</v>
      </c>
      <c r="N137" s="117" t="s">
        <v>497</v>
      </c>
      <c r="O137" s="117" t="s">
        <v>496</v>
      </c>
      <c r="P137" s="117">
        <v>45474</v>
      </c>
      <c r="Q137" s="117" t="s">
        <v>498</v>
      </c>
      <c r="R137" s="115">
        <f>475+457</f>
        <v>932</v>
      </c>
      <c r="S137" s="117">
        <v>45473</v>
      </c>
      <c r="T137" s="118">
        <v>2800</v>
      </c>
    </row>
    <row r="138" spans="1:22" s="115" customFormat="1">
      <c r="A138" s="151"/>
      <c r="B138" s="109">
        <v>137</v>
      </c>
      <c r="C138" s="113"/>
      <c r="D138" s="119"/>
      <c r="E138" s="115" t="s">
        <v>499</v>
      </c>
      <c r="F138" s="109" t="s">
        <v>126</v>
      </c>
      <c r="G138" s="109" t="s">
        <v>127</v>
      </c>
      <c r="H138" s="116">
        <v>45472</v>
      </c>
      <c r="I138" s="116">
        <v>45474</v>
      </c>
      <c r="J138" s="151"/>
      <c r="K138" s="154"/>
      <c r="L138" s="115" t="s">
        <v>500</v>
      </c>
      <c r="M138" s="117">
        <v>45472</v>
      </c>
      <c r="N138" s="117" t="s">
        <v>497</v>
      </c>
      <c r="O138" s="117" t="s">
        <v>496</v>
      </c>
      <c r="P138" s="117">
        <v>45474</v>
      </c>
      <c r="Q138" s="117" t="s">
        <v>498</v>
      </c>
      <c r="R138" s="115">
        <f>326+457</f>
        <v>783</v>
      </c>
      <c r="S138" s="117">
        <v>45473</v>
      </c>
      <c r="T138" s="118">
        <v>2800</v>
      </c>
    </row>
    <row r="139" spans="1:22" s="115" customFormat="1">
      <c r="A139" s="152"/>
      <c r="B139" s="109">
        <v>138</v>
      </c>
      <c r="C139" s="113" t="s">
        <v>501</v>
      </c>
      <c r="D139" s="119">
        <v>13153035136</v>
      </c>
      <c r="E139" s="115" t="s">
        <v>502</v>
      </c>
      <c r="F139" s="109" t="s">
        <v>126</v>
      </c>
      <c r="G139" s="109" t="s">
        <v>127</v>
      </c>
      <c r="H139" s="116">
        <v>45472</v>
      </c>
      <c r="I139" s="116">
        <v>45474</v>
      </c>
      <c r="J139" s="152"/>
      <c r="K139" s="155"/>
      <c r="L139" s="115" t="s">
        <v>500</v>
      </c>
      <c r="M139" s="117">
        <v>45472</v>
      </c>
      <c r="N139" s="117" t="s">
        <v>497</v>
      </c>
      <c r="O139" s="117" t="s">
        <v>500</v>
      </c>
      <c r="P139" s="117">
        <v>45475</v>
      </c>
      <c r="Q139" s="117" t="s">
        <v>503</v>
      </c>
      <c r="R139" s="115">
        <f>326+339</f>
        <v>665</v>
      </c>
      <c r="S139" s="117">
        <v>45473</v>
      </c>
      <c r="T139" s="118">
        <v>2800</v>
      </c>
    </row>
    <row r="140" spans="1:22">
      <c r="A140" s="150">
        <v>47</v>
      </c>
      <c r="B140" s="109">
        <v>139</v>
      </c>
      <c r="C140" s="167" t="s">
        <v>504</v>
      </c>
      <c r="D140" s="119"/>
      <c r="E140" s="115" t="s">
        <v>505</v>
      </c>
      <c r="F140" s="109" t="s">
        <v>126</v>
      </c>
      <c r="G140" s="109" t="s">
        <v>127</v>
      </c>
      <c r="H140" s="117">
        <v>45498</v>
      </c>
      <c r="I140" s="117">
        <v>45500</v>
      </c>
      <c r="J140" s="150" t="s">
        <v>128</v>
      </c>
      <c r="K140" s="157">
        <v>5793</v>
      </c>
      <c r="L140" s="115" t="s">
        <v>506</v>
      </c>
      <c r="M140" s="117">
        <v>45498</v>
      </c>
      <c r="N140" s="117" t="s">
        <v>497</v>
      </c>
      <c r="O140" s="117" t="s">
        <v>506</v>
      </c>
      <c r="P140" s="117">
        <v>45500</v>
      </c>
      <c r="Q140" s="117" t="s">
        <v>498</v>
      </c>
      <c r="R140" s="115">
        <f t="shared" ref="R140:R142" si="13">572+572</f>
        <v>1144</v>
      </c>
      <c r="S140" s="117">
        <v>45499</v>
      </c>
      <c r="T140" s="115">
        <v>2800</v>
      </c>
      <c r="U140" s="115"/>
    </row>
    <row r="141" spans="1:22">
      <c r="A141" s="151"/>
      <c r="B141" s="109">
        <v>140</v>
      </c>
      <c r="C141" s="168"/>
      <c r="D141" s="119"/>
      <c r="E141" s="115" t="s">
        <v>507</v>
      </c>
      <c r="F141" s="109" t="s">
        <v>126</v>
      </c>
      <c r="G141" s="109" t="s">
        <v>127</v>
      </c>
      <c r="H141" s="117">
        <v>45498</v>
      </c>
      <c r="I141" s="117">
        <v>45500</v>
      </c>
      <c r="J141" s="151"/>
      <c r="K141" s="158"/>
      <c r="L141" s="115" t="s">
        <v>506</v>
      </c>
      <c r="M141" s="117">
        <v>45498</v>
      </c>
      <c r="N141" s="117" t="s">
        <v>497</v>
      </c>
      <c r="O141" s="117" t="s">
        <v>506</v>
      </c>
      <c r="P141" s="117">
        <v>45500</v>
      </c>
      <c r="Q141" s="117" t="s">
        <v>498</v>
      </c>
      <c r="R141" s="115">
        <f t="shared" si="13"/>
        <v>1144</v>
      </c>
      <c r="S141" s="117">
        <v>45499</v>
      </c>
      <c r="T141" s="115">
        <v>2800</v>
      </c>
      <c r="U141" s="115"/>
    </row>
    <row r="142" spans="1:22">
      <c r="A142" s="152"/>
      <c r="B142" s="109">
        <v>141</v>
      </c>
      <c r="C142" s="169"/>
      <c r="D142" s="119">
        <v>13326217688</v>
      </c>
      <c r="E142" s="115" t="s">
        <v>508</v>
      </c>
      <c r="F142" s="109" t="s">
        <v>126</v>
      </c>
      <c r="G142" s="109" t="s">
        <v>127</v>
      </c>
      <c r="H142" s="117">
        <v>45498</v>
      </c>
      <c r="I142" s="117">
        <v>45500</v>
      </c>
      <c r="J142" s="152"/>
      <c r="K142" s="159"/>
      <c r="L142" s="115" t="s">
        <v>506</v>
      </c>
      <c r="M142" s="117">
        <v>45498</v>
      </c>
      <c r="N142" s="117" t="s">
        <v>497</v>
      </c>
      <c r="O142" s="117" t="s">
        <v>506</v>
      </c>
      <c r="P142" s="117">
        <v>45500</v>
      </c>
      <c r="Q142" s="117" t="s">
        <v>498</v>
      </c>
      <c r="R142" s="115">
        <f t="shared" si="13"/>
        <v>1144</v>
      </c>
      <c r="S142" s="117">
        <v>45499</v>
      </c>
      <c r="T142" s="115">
        <v>2800</v>
      </c>
      <c r="U142" s="115"/>
    </row>
    <row r="143" spans="1:22">
      <c r="A143" s="150">
        <v>48</v>
      </c>
      <c r="B143" s="109">
        <v>142</v>
      </c>
      <c r="C143" s="167" t="s">
        <v>509</v>
      </c>
      <c r="D143" s="119"/>
      <c r="E143" s="115" t="s">
        <v>510</v>
      </c>
      <c r="F143" s="109" t="s">
        <v>126</v>
      </c>
      <c r="G143" s="109" t="s">
        <v>362</v>
      </c>
      <c r="H143" s="117">
        <v>45503</v>
      </c>
      <c r="I143" s="117">
        <v>45505</v>
      </c>
      <c r="J143" s="150" t="s">
        <v>164</v>
      </c>
      <c r="K143" s="153">
        <v>5594</v>
      </c>
      <c r="L143" s="115" t="s">
        <v>490</v>
      </c>
      <c r="M143" s="117">
        <v>45503</v>
      </c>
      <c r="N143" s="117" t="s">
        <v>511</v>
      </c>
      <c r="O143" s="117" t="s">
        <v>490</v>
      </c>
      <c r="P143" s="117">
        <v>45508</v>
      </c>
      <c r="Q143" s="117" t="s">
        <v>512</v>
      </c>
      <c r="R143" s="115">
        <f>1370+1850+120</f>
        <v>3340</v>
      </c>
      <c r="S143" s="117">
        <v>45504</v>
      </c>
      <c r="T143" s="115">
        <v>2800</v>
      </c>
    </row>
    <row r="144" spans="1:22">
      <c r="A144" s="151"/>
      <c r="B144" s="109">
        <v>143</v>
      </c>
      <c r="C144" s="168"/>
      <c r="D144" s="119"/>
      <c r="E144" s="115" t="s">
        <v>513</v>
      </c>
      <c r="F144" s="109" t="s">
        <v>126</v>
      </c>
      <c r="G144" s="109" t="s">
        <v>362</v>
      </c>
      <c r="H144" s="117">
        <v>45503</v>
      </c>
      <c r="I144" s="117">
        <v>45505</v>
      </c>
      <c r="J144" s="151"/>
      <c r="K144" s="151"/>
      <c r="L144" s="115" t="s">
        <v>490</v>
      </c>
      <c r="M144" s="117">
        <v>45503</v>
      </c>
      <c r="N144" s="117" t="s">
        <v>511</v>
      </c>
      <c r="O144" s="117" t="s">
        <v>490</v>
      </c>
      <c r="P144" s="117">
        <v>45508</v>
      </c>
      <c r="Q144" s="117" t="s">
        <v>514</v>
      </c>
      <c r="R144" s="115">
        <f t="shared" ref="R144:R145" si="14">1370+1850+120</f>
        <v>3340</v>
      </c>
      <c r="S144" s="117">
        <v>45504</v>
      </c>
      <c r="T144" s="115">
        <v>2800</v>
      </c>
    </row>
    <row r="145" spans="1:22">
      <c r="A145" s="152"/>
      <c r="B145" s="109">
        <v>144</v>
      </c>
      <c r="C145" s="169"/>
      <c r="D145" s="119" t="s">
        <v>515</v>
      </c>
      <c r="E145" s="115" t="s">
        <v>516</v>
      </c>
      <c r="F145" s="109" t="s">
        <v>126</v>
      </c>
      <c r="G145" s="109" t="s">
        <v>362</v>
      </c>
      <c r="H145" s="117">
        <v>45503</v>
      </c>
      <c r="I145" s="117">
        <v>45505</v>
      </c>
      <c r="J145" s="152"/>
      <c r="K145" s="152"/>
      <c r="L145" s="115" t="s">
        <v>490</v>
      </c>
      <c r="M145" s="117">
        <v>45503</v>
      </c>
      <c r="N145" s="117" t="s">
        <v>511</v>
      </c>
      <c r="O145" s="117" t="s">
        <v>490</v>
      </c>
      <c r="P145" s="117">
        <v>45508</v>
      </c>
      <c r="Q145" s="117" t="s">
        <v>512</v>
      </c>
      <c r="R145" s="115">
        <f t="shared" si="14"/>
        <v>3340</v>
      </c>
      <c r="S145" s="117">
        <v>45504</v>
      </c>
      <c r="T145" s="115">
        <v>2800</v>
      </c>
    </row>
    <row r="146" spans="1:22">
      <c r="A146" s="150">
        <v>49</v>
      </c>
      <c r="B146" s="109">
        <v>145</v>
      </c>
      <c r="C146" s="113" t="s">
        <v>517</v>
      </c>
      <c r="D146" s="119" t="s">
        <v>518</v>
      </c>
      <c r="E146" s="115" t="s">
        <v>519</v>
      </c>
      <c r="F146" s="109" t="s">
        <v>126</v>
      </c>
      <c r="G146" s="109" t="s">
        <v>127</v>
      </c>
      <c r="H146" s="117">
        <v>45485</v>
      </c>
      <c r="I146" s="117">
        <v>45487</v>
      </c>
      <c r="J146" s="150" t="s">
        <v>128</v>
      </c>
      <c r="K146" s="153">
        <v>5393</v>
      </c>
      <c r="L146" s="115" t="s">
        <v>520</v>
      </c>
      <c r="M146" s="117">
        <v>45485</v>
      </c>
      <c r="N146" s="117" t="s">
        <v>469</v>
      </c>
      <c r="O146" s="117" t="s">
        <v>520</v>
      </c>
      <c r="P146" s="117">
        <v>45487</v>
      </c>
      <c r="Q146" s="117" t="s">
        <v>469</v>
      </c>
      <c r="R146" s="115">
        <v>800</v>
      </c>
      <c r="S146" s="117">
        <v>45486</v>
      </c>
      <c r="T146" s="118">
        <v>2800</v>
      </c>
      <c r="U146" s="115"/>
    </row>
    <row r="147" spans="1:22">
      <c r="A147" s="151"/>
      <c r="B147" s="109">
        <v>146</v>
      </c>
      <c r="C147" s="113"/>
      <c r="D147" s="119"/>
      <c r="E147" s="115" t="s">
        <v>521</v>
      </c>
      <c r="F147" s="109" t="s">
        <v>126</v>
      </c>
      <c r="G147" s="109" t="s">
        <v>127</v>
      </c>
      <c r="H147" s="117">
        <v>45485</v>
      </c>
      <c r="I147" s="117">
        <v>45487</v>
      </c>
      <c r="J147" s="151"/>
      <c r="K147" s="154"/>
      <c r="L147" s="115" t="s">
        <v>520</v>
      </c>
      <c r="M147" s="117">
        <v>45485</v>
      </c>
      <c r="N147" s="117" t="s">
        <v>469</v>
      </c>
      <c r="O147" s="117" t="s">
        <v>520</v>
      </c>
      <c r="P147" s="117">
        <v>45487</v>
      </c>
      <c r="Q147" s="117" t="s">
        <v>469</v>
      </c>
      <c r="R147" s="115"/>
      <c r="S147" s="117">
        <v>45486</v>
      </c>
      <c r="T147" s="118">
        <v>2800</v>
      </c>
      <c r="U147" s="115"/>
    </row>
    <row r="148" spans="1:22">
      <c r="A148" s="152"/>
      <c r="B148" s="109">
        <v>147</v>
      </c>
      <c r="C148" s="115"/>
      <c r="D148" s="115"/>
      <c r="E148" s="115" t="s">
        <v>522</v>
      </c>
      <c r="F148" s="109" t="s">
        <v>126</v>
      </c>
      <c r="G148" s="109" t="s">
        <v>127</v>
      </c>
      <c r="H148" s="117">
        <v>45485</v>
      </c>
      <c r="I148" s="117">
        <v>45487</v>
      </c>
      <c r="J148" s="152"/>
      <c r="K148" s="155"/>
      <c r="L148" s="115" t="s">
        <v>520</v>
      </c>
      <c r="M148" s="117">
        <v>45485</v>
      </c>
      <c r="N148" s="117" t="s">
        <v>469</v>
      </c>
      <c r="O148" s="117" t="s">
        <v>520</v>
      </c>
      <c r="P148" s="117">
        <v>45487</v>
      </c>
      <c r="Q148" s="117" t="s">
        <v>469</v>
      </c>
      <c r="R148" s="115"/>
      <c r="S148" s="117">
        <v>45486</v>
      </c>
      <c r="T148" s="118">
        <v>2800</v>
      </c>
      <c r="U148" s="115"/>
    </row>
    <row r="149" spans="1:22">
      <c r="A149" s="150">
        <v>50</v>
      </c>
      <c r="B149" s="109">
        <v>148</v>
      </c>
      <c r="C149" s="115"/>
      <c r="D149" s="115"/>
      <c r="E149" s="115" t="s">
        <v>523</v>
      </c>
      <c r="F149" s="109" t="s">
        <v>126</v>
      </c>
      <c r="G149" s="109" t="s">
        <v>127</v>
      </c>
      <c r="H149" s="117">
        <v>45511</v>
      </c>
      <c r="I149" s="117">
        <v>45513</v>
      </c>
      <c r="J149" s="150" t="s">
        <v>136</v>
      </c>
      <c r="K149" s="153">
        <v>5393</v>
      </c>
      <c r="L149" s="115" t="s">
        <v>524</v>
      </c>
      <c r="M149" s="117">
        <v>45511</v>
      </c>
      <c r="N149" s="117" t="s">
        <v>525</v>
      </c>
      <c r="O149" s="117" t="s">
        <v>297</v>
      </c>
      <c r="P149" s="117">
        <v>45531</v>
      </c>
      <c r="Q149" s="117" t="s">
        <v>526</v>
      </c>
      <c r="R149" s="115">
        <f>1550+1875</f>
        <v>3425</v>
      </c>
      <c r="S149" s="117">
        <v>45512</v>
      </c>
      <c r="T149" s="118">
        <v>2800</v>
      </c>
      <c r="U149" s="112" t="s">
        <v>527</v>
      </c>
    </row>
    <row r="150" spans="1:22">
      <c r="A150" s="151"/>
      <c r="B150" s="109">
        <v>149</v>
      </c>
      <c r="C150" s="115"/>
      <c r="D150" s="115"/>
      <c r="E150" s="115" t="s">
        <v>528</v>
      </c>
      <c r="F150" s="109" t="s">
        <v>126</v>
      </c>
      <c r="G150" s="109" t="s">
        <v>127</v>
      </c>
      <c r="H150" s="117">
        <v>45511</v>
      </c>
      <c r="I150" s="117">
        <v>45513</v>
      </c>
      <c r="J150" s="151"/>
      <c r="K150" s="158"/>
      <c r="L150" s="115" t="s">
        <v>524</v>
      </c>
      <c r="M150" s="117">
        <v>45511</v>
      </c>
      <c r="N150" s="117" t="s">
        <v>525</v>
      </c>
      <c r="O150" s="117" t="s">
        <v>297</v>
      </c>
      <c r="P150" s="117">
        <v>45531</v>
      </c>
      <c r="Q150" s="117" t="s">
        <v>526</v>
      </c>
      <c r="R150" s="115">
        <f t="shared" ref="R150:R151" si="15">1550+1875</f>
        <v>3425</v>
      </c>
      <c r="S150" s="117">
        <v>45512</v>
      </c>
      <c r="T150" s="118">
        <v>2800</v>
      </c>
    </row>
    <row r="151" spans="1:22">
      <c r="A151" s="152"/>
      <c r="B151" s="109">
        <v>150</v>
      </c>
      <c r="C151" s="113" t="s">
        <v>529</v>
      </c>
      <c r="D151" s="119" t="s">
        <v>530</v>
      </c>
      <c r="E151" s="115" t="s">
        <v>531</v>
      </c>
      <c r="F151" s="109" t="s">
        <v>126</v>
      </c>
      <c r="G151" s="109" t="s">
        <v>127</v>
      </c>
      <c r="H151" s="117">
        <v>45511</v>
      </c>
      <c r="I151" s="117">
        <v>45513</v>
      </c>
      <c r="J151" s="152"/>
      <c r="K151" s="159"/>
      <c r="L151" s="115" t="s">
        <v>524</v>
      </c>
      <c r="M151" s="117">
        <v>45511</v>
      </c>
      <c r="N151" s="117" t="s">
        <v>525</v>
      </c>
      <c r="O151" s="117" t="s">
        <v>297</v>
      </c>
      <c r="P151" s="117">
        <v>45531</v>
      </c>
      <c r="Q151" s="117" t="s">
        <v>526</v>
      </c>
      <c r="R151" s="115">
        <f t="shared" si="15"/>
        <v>3425</v>
      </c>
      <c r="S151" s="117">
        <v>45512</v>
      </c>
      <c r="T151" s="118">
        <v>2800</v>
      </c>
    </row>
    <row r="152" spans="1:22">
      <c r="A152" s="150">
        <v>51</v>
      </c>
      <c r="B152" s="109">
        <v>151</v>
      </c>
      <c r="C152" s="171" t="s">
        <v>532</v>
      </c>
      <c r="D152" s="119" t="s">
        <v>533</v>
      </c>
      <c r="E152" s="115" t="s">
        <v>534</v>
      </c>
      <c r="F152" s="109" t="s">
        <v>126</v>
      </c>
      <c r="G152" s="109" t="s">
        <v>127</v>
      </c>
      <c r="H152" s="117">
        <v>45484</v>
      </c>
      <c r="I152" s="117">
        <v>45486</v>
      </c>
      <c r="J152" s="150" t="s">
        <v>128</v>
      </c>
      <c r="K152" s="153">
        <v>5292</v>
      </c>
      <c r="L152" s="115" t="s">
        <v>468</v>
      </c>
      <c r="M152" s="117">
        <v>45484</v>
      </c>
      <c r="N152" s="117" t="s">
        <v>469</v>
      </c>
      <c r="O152" s="117" t="s">
        <v>470</v>
      </c>
      <c r="P152" s="117">
        <v>45486</v>
      </c>
      <c r="Q152" s="117" t="s">
        <v>469</v>
      </c>
      <c r="R152" s="115">
        <v>800</v>
      </c>
      <c r="S152" s="117">
        <v>45485</v>
      </c>
      <c r="T152" s="118">
        <v>2800</v>
      </c>
      <c r="U152" s="115"/>
      <c r="V152" s="115"/>
    </row>
    <row r="153" spans="1:22">
      <c r="A153" s="151"/>
      <c r="B153" s="109">
        <v>152</v>
      </c>
      <c r="C153" s="171"/>
      <c r="D153" s="119"/>
      <c r="E153" s="115" t="s">
        <v>535</v>
      </c>
      <c r="F153" s="109" t="s">
        <v>126</v>
      </c>
      <c r="G153" s="109" t="s">
        <v>127</v>
      </c>
      <c r="H153" s="117">
        <v>45484</v>
      </c>
      <c r="I153" s="117">
        <v>45486</v>
      </c>
      <c r="J153" s="151"/>
      <c r="K153" s="154"/>
      <c r="L153" s="115" t="s">
        <v>468</v>
      </c>
      <c r="M153" s="117">
        <v>45484</v>
      </c>
      <c r="N153" s="117" t="s">
        <v>469</v>
      </c>
      <c r="O153" s="117" t="s">
        <v>470</v>
      </c>
      <c r="P153" s="117">
        <v>45486</v>
      </c>
      <c r="Q153" s="117" t="s">
        <v>469</v>
      </c>
      <c r="R153" s="115"/>
      <c r="S153" s="117">
        <v>45485</v>
      </c>
      <c r="T153" s="118">
        <v>2800</v>
      </c>
      <c r="U153" s="115"/>
      <c r="V153" s="115"/>
    </row>
    <row r="154" spans="1:22">
      <c r="A154" s="152"/>
      <c r="B154" s="109">
        <v>153</v>
      </c>
      <c r="C154" s="171"/>
      <c r="D154" s="115"/>
      <c r="E154" s="115" t="s">
        <v>536</v>
      </c>
      <c r="F154" s="109" t="s">
        <v>126</v>
      </c>
      <c r="G154" s="109" t="s">
        <v>127</v>
      </c>
      <c r="H154" s="117">
        <v>45484</v>
      </c>
      <c r="I154" s="117">
        <v>45486</v>
      </c>
      <c r="J154" s="152"/>
      <c r="K154" s="155"/>
      <c r="L154" s="115" t="s">
        <v>468</v>
      </c>
      <c r="M154" s="117">
        <v>45484</v>
      </c>
      <c r="N154" s="117" t="s">
        <v>469</v>
      </c>
      <c r="O154" s="117" t="s">
        <v>470</v>
      </c>
      <c r="P154" s="117">
        <v>45486</v>
      </c>
      <c r="Q154" s="117" t="s">
        <v>469</v>
      </c>
      <c r="R154" s="115"/>
      <c r="S154" s="117">
        <v>45485</v>
      </c>
      <c r="T154" s="118">
        <v>2800</v>
      </c>
      <c r="U154" s="115"/>
      <c r="V154" s="115"/>
    </row>
    <row r="155" spans="1:22">
      <c r="A155" s="150">
        <v>52</v>
      </c>
      <c r="B155" s="109">
        <v>154</v>
      </c>
      <c r="C155" s="164" t="s">
        <v>537</v>
      </c>
      <c r="D155" s="119"/>
      <c r="E155" s="115" t="s">
        <v>538</v>
      </c>
      <c r="F155" s="109" t="s">
        <v>126</v>
      </c>
      <c r="G155" s="109" t="s">
        <v>127</v>
      </c>
      <c r="H155" s="117">
        <v>45510</v>
      </c>
      <c r="I155" s="117">
        <v>45512</v>
      </c>
      <c r="J155" s="150" t="s">
        <v>136</v>
      </c>
      <c r="K155" s="153">
        <v>5590</v>
      </c>
      <c r="L155" s="115" t="s">
        <v>539</v>
      </c>
      <c r="M155" s="117">
        <v>45510</v>
      </c>
      <c r="N155" s="117" t="s">
        <v>540</v>
      </c>
      <c r="O155" s="117" t="s">
        <v>539</v>
      </c>
      <c r="P155" s="117">
        <v>45510</v>
      </c>
      <c r="Q155" s="117" t="s">
        <v>541</v>
      </c>
      <c r="R155" s="115">
        <f>1583+1340</f>
        <v>2923</v>
      </c>
      <c r="S155" s="117">
        <v>45511</v>
      </c>
      <c r="T155" s="115">
        <v>2800</v>
      </c>
    </row>
    <row r="156" spans="1:22">
      <c r="A156" s="151"/>
      <c r="B156" s="109">
        <v>155</v>
      </c>
      <c r="C156" s="165"/>
      <c r="D156" s="119"/>
      <c r="E156" s="115" t="s">
        <v>542</v>
      </c>
      <c r="F156" s="109" t="s">
        <v>126</v>
      </c>
      <c r="G156" s="109" t="s">
        <v>127</v>
      </c>
      <c r="H156" s="117">
        <v>45510</v>
      </c>
      <c r="I156" s="117">
        <v>45512</v>
      </c>
      <c r="J156" s="151"/>
      <c r="K156" s="154"/>
      <c r="L156" s="115" t="s">
        <v>539</v>
      </c>
      <c r="M156" s="117">
        <v>45510</v>
      </c>
      <c r="N156" s="117" t="s">
        <v>540</v>
      </c>
      <c r="O156" s="117" t="s">
        <v>539</v>
      </c>
      <c r="P156" s="117">
        <v>45510</v>
      </c>
      <c r="Q156" s="117" t="s">
        <v>541</v>
      </c>
      <c r="R156" s="115">
        <f t="shared" ref="R156:R157" si="16">1583+1340</f>
        <v>2923</v>
      </c>
      <c r="S156" s="117">
        <v>45511</v>
      </c>
      <c r="T156" s="115">
        <v>2800</v>
      </c>
    </row>
    <row r="157" spans="1:22">
      <c r="A157" s="152"/>
      <c r="B157" s="109">
        <v>156</v>
      </c>
      <c r="C157" s="166"/>
      <c r="D157" s="119" t="s">
        <v>543</v>
      </c>
      <c r="E157" s="115" t="s">
        <v>544</v>
      </c>
      <c r="F157" s="109" t="s">
        <v>126</v>
      </c>
      <c r="G157" s="109" t="s">
        <v>127</v>
      </c>
      <c r="H157" s="117">
        <v>45510</v>
      </c>
      <c r="I157" s="117">
        <v>45512</v>
      </c>
      <c r="J157" s="152"/>
      <c r="K157" s="155"/>
      <c r="L157" s="115" t="s">
        <v>539</v>
      </c>
      <c r="M157" s="117">
        <v>45510</v>
      </c>
      <c r="N157" s="117" t="s">
        <v>540</v>
      </c>
      <c r="O157" s="117" t="s">
        <v>539</v>
      </c>
      <c r="P157" s="117">
        <v>45510</v>
      </c>
      <c r="Q157" s="117" t="s">
        <v>541</v>
      </c>
      <c r="R157" s="115">
        <f t="shared" si="16"/>
        <v>2923</v>
      </c>
      <c r="S157" s="117">
        <v>45511</v>
      </c>
      <c r="T157" s="115">
        <v>2800</v>
      </c>
    </row>
    <row r="158" spans="1:22">
      <c r="A158" s="150">
        <v>53</v>
      </c>
      <c r="B158" s="109">
        <v>157</v>
      </c>
      <c r="C158" s="113" t="s">
        <v>545</v>
      </c>
      <c r="D158" s="119">
        <v>15348173060</v>
      </c>
      <c r="E158" s="115" t="s">
        <v>546</v>
      </c>
      <c r="F158" s="109" t="s">
        <v>126</v>
      </c>
      <c r="G158" s="109" t="s">
        <v>127</v>
      </c>
      <c r="H158" s="117">
        <v>45472</v>
      </c>
      <c r="I158" s="117">
        <v>45474</v>
      </c>
      <c r="J158" s="170" t="s">
        <v>254</v>
      </c>
      <c r="K158" s="163">
        <v>5392</v>
      </c>
      <c r="L158" s="115" t="s">
        <v>524</v>
      </c>
      <c r="M158" s="117">
        <v>45472</v>
      </c>
      <c r="N158" s="117" t="s">
        <v>547</v>
      </c>
      <c r="O158" s="117" t="s">
        <v>524</v>
      </c>
      <c r="P158" s="117">
        <v>45474</v>
      </c>
      <c r="Q158" s="117" t="s">
        <v>548</v>
      </c>
      <c r="R158" s="115">
        <f>1400+1380</f>
        <v>2780</v>
      </c>
      <c r="S158" s="117">
        <v>45473</v>
      </c>
      <c r="T158" s="118">
        <v>2800</v>
      </c>
      <c r="U158" s="115"/>
    </row>
    <row r="159" spans="1:22">
      <c r="A159" s="151"/>
      <c r="B159" s="109">
        <v>158</v>
      </c>
      <c r="C159" s="113" t="s">
        <v>549</v>
      </c>
      <c r="D159" s="119"/>
      <c r="E159" s="115" t="s">
        <v>550</v>
      </c>
      <c r="F159" s="109" t="s">
        <v>126</v>
      </c>
      <c r="G159" s="109" t="s">
        <v>127</v>
      </c>
      <c r="H159" s="117">
        <v>45472</v>
      </c>
      <c r="I159" s="117">
        <v>45474</v>
      </c>
      <c r="J159" s="170"/>
      <c r="K159" s="163"/>
      <c r="L159" s="115" t="s">
        <v>524</v>
      </c>
      <c r="M159" s="117">
        <v>45472</v>
      </c>
      <c r="N159" s="117" t="s">
        <v>547</v>
      </c>
      <c r="O159" s="117" t="s">
        <v>524</v>
      </c>
      <c r="P159" s="117">
        <v>45474</v>
      </c>
      <c r="Q159" s="117" t="s">
        <v>548</v>
      </c>
      <c r="R159" s="115">
        <f>1400+1380</f>
        <v>2780</v>
      </c>
      <c r="S159" s="117">
        <v>45473</v>
      </c>
      <c r="T159" s="118">
        <v>2800</v>
      </c>
      <c r="U159" s="115"/>
    </row>
    <row r="160" spans="1:22">
      <c r="A160" s="152"/>
      <c r="B160" s="109">
        <v>159</v>
      </c>
      <c r="C160" s="113" t="s">
        <v>551</v>
      </c>
      <c r="D160" s="119"/>
      <c r="E160" s="115" t="s">
        <v>552</v>
      </c>
      <c r="F160" s="109" t="s">
        <v>126</v>
      </c>
      <c r="G160" s="109" t="s">
        <v>127</v>
      </c>
      <c r="H160" s="117">
        <v>45472</v>
      </c>
      <c r="I160" s="117">
        <v>45474</v>
      </c>
      <c r="J160" s="170"/>
      <c r="K160" s="163"/>
      <c r="L160" s="115" t="s">
        <v>524</v>
      </c>
      <c r="M160" s="117">
        <v>45472</v>
      </c>
      <c r="N160" s="117" t="s">
        <v>547</v>
      </c>
      <c r="O160" s="117" t="s">
        <v>524</v>
      </c>
      <c r="P160" s="117">
        <v>45474</v>
      </c>
      <c r="Q160" s="117" t="s">
        <v>548</v>
      </c>
      <c r="R160" s="115">
        <f>1400+1380</f>
        <v>2780</v>
      </c>
      <c r="S160" s="117">
        <v>45473</v>
      </c>
      <c r="T160" s="118">
        <v>2800</v>
      </c>
      <c r="U160" s="115"/>
    </row>
    <row r="161" spans="1:22">
      <c r="A161" s="150">
        <v>54</v>
      </c>
      <c r="B161" s="109">
        <v>160</v>
      </c>
      <c r="C161" s="113"/>
      <c r="D161" s="119"/>
      <c r="E161" s="115" t="s">
        <v>553</v>
      </c>
      <c r="F161" s="109" t="s">
        <v>126</v>
      </c>
      <c r="G161" s="109" t="s">
        <v>127</v>
      </c>
      <c r="H161" s="117">
        <v>45504</v>
      </c>
      <c r="I161" s="117">
        <v>45506</v>
      </c>
      <c r="J161" s="150" t="s">
        <v>187</v>
      </c>
      <c r="K161" s="157">
        <v>5493</v>
      </c>
      <c r="L161" s="115" t="s">
        <v>297</v>
      </c>
      <c r="M161" s="117">
        <v>45504</v>
      </c>
      <c r="N161" s="117" t="s">
        <v>554</v>
      </c>
      <c r="O161" s="117" t="s">
        <v>297</v>
      </c>
      <c r="P161" s="117">
        <v>45509</v>
      </c>
      <c r="Q161" s="117" t="s">
        <v>555</v>
      </c>
      <c r="R161" s="115">
        <f>1250+1530</f>
        <v>2780</v>
      </c>
      <c r="S161" s="117">
        <v>45505</v>
      </c>
      <c r="T161" s="129">
        <v>2800</v>
      </c>
      <c r="U161" s="115"/>
    </row>
    <row r="162" spans="1:22">
      <c r="A162" s="151"/>
      <c r="B162" s="109">
        <v>161</v>
      </c>
      <c r="C162" s="113"/>
      <c r="D162" s="119">
        <v>18108257490</v>
      </c>
      <c r="E162" s="115" t="s">
        <v>556</v>
      </c>
      <c r="F162" s="109" t="s">
        <v>126</v>
      </c>
      <c r="G162" s="109" t="s">
        <v>127</v>
      </c>
      <c r="H162" s="117">
        <v>45504</v>
      </c>
      <c r="I162" s="117">
        <v>45506</v>
      </c>
      <c r="J162" s="151"/>
      <c r="K162" s="158"/>
      <c r="L162" s="115" t="s">
        <v>297</v>
      </c>
      <c r="M162" s="117">
        <v>45504</v>
      </c>
      <c r="N162" s="117" t="s">
        <v>554</v>
      </c>
      <c r="O162" s="117" t="s">
        <v>297</v>
      </c>
      <c r="P162" s="117">
        <v>45509</v>
      </c>
      <c r="Q162" s="117" t="s">
        <v>555</v>
      </c>
      <c r="R162" s="115">
        <f t="shared" ref="R162:R163" si="17">1250+1530</f>
        <v>2780</v>
      </c>
      <c r="S162" s="117">
        <v>45505</v>
      </c>
      <c r="T162" s="129">
        <v>2800</v>
      </c>
      <c r="U162" s="115"/>
    </row>
    <row r="163" spans="1:22">
      <c r="A163" s="152"/>
      <c r="B163" s="109">
        <v>162</v>
      </c>
      <c r="C163" s="113" t="s">
        <v>557</v>
      </c>
      <c r="D163" s="119" t="s">
        <v>558</v>
      </c>
      <c r="E163" s="115" t="s">
        <v>559</v>
      </c>
      <c r="F163" s="109" t="s">
        <v>126</v>
      </c>
      <c r="G163" s="109" t="s">
        <v>127</v>
      </c>
      <c r="H163" s="117">
        <v>45504</v>
      </c>
      <c r="I163" s="117">
        <v>45506</v>
      </c>
      <c r="J163" s="152"/>
      <c r="K163" s="159"/>
      <c r="L163" s="115" t="s">
        <v>297</v>
      </c>
      <c r="M163" s="117">
        <v>45504</v>
      </c>
      <c r="N163" s="117" t="s">
        <v>554</v>
      </c>
      <c r="O163" s="117" t="s">
        <v>297</v>
      </c>
      <c r="P163" s="117">
        <v>45509</v>
      </c>
      <c r="Q163" s="117" t="s">
        <v>555</v>
      </c>
      <c r="R163" s="115">
        <f t="shared" si="17"/>
        <v>2780</v>
      </c>
      <c r="S163" s="117">
        <v>45505</v>
      </c>
      <c r="T163" s="129">
        <v>2800</v>
      </c>
      <c r="U163" s="115"/>
    </row>
    <row r="164" spans="1:22">
      <c r="A164" s="150">
        <v>55</v>
      </c>
      <c r="B164" s="109">
        <v>163</v>
      </c>
      <c r="C164" s="113"/>
      <c r="D164" s="119"/>
      <c r="E164" s="115" t="s">
        <v>560</v>
      </c>
      <c r="F164" s="109" t="s">
        <v>126</v>
      </c>
      <c r="G164" s="109" t="s">
        <v>127</v>
      </c>
      <c r="H164" s="117">
        <v>45491</v>
      </c>
      <c r="I164" s="117">
        <v>45493</v>
      </c>
      <c r="J164" s="150" t="s">
        <v>187</v>
      </c>
      <c r="K164" s="157">
        <v>5493</v>
      </c>
      <c r="L164" s="115" t="s">
        <v>561</v>
      </c>
      <c r="M164" s="117">
        <v>45488</v>
      </c>
      <c r="N164" s="140" t="s">
        <v>562</v>
      </c>
      <c r="O164" s="140" t="s">
        <v>561</v>
      </c>
      <c r="P164" s="128">
        <v>45522</v>
      </c>
      <c r="Q164" s="140" t="s">
        <v>563</v>
      </c>
      <c r="R164" s="115">
        <f>860+1060</f>
        <v>1920</v>
      </c>
      <c r="S164" s="117">
        <v>45492</v>
      </c>
      <c r="T164" s="115">
        <v>2800</v>
      </c>
      <c r="U164" s="115"/>
    </row>
    <row r="165" spans="1:22">
      <c r="A165" s="151"/>
      <c r="B165" s="109">
        <v>164</v>
      </c>
      <c r="C165" s="113"/>
      <c r="D165" s="119"/>
      <c r="E165" s="115" t="s">
        <v>564</v>
      </c>
      <c r="F165" s="109" t="s">
        <v>126</v>
      </c>
      <c r="G165" s="109" t="s">
        <v>127</v>
      </c>
      <c r="H165" s="117">
        <v>45491</v>
      </c>
      <c r="I165" s="117">
        <v>45493</v>
      </c>
      <c r="J165" s="151"/>
      <c r="K165" s="158"/>
      <c r="L165" s="115" t="s">
        <v>561</v>
      </c>
      <c r="M165" s="117">
        <v>45488</v>
      </c>
      <c r="N165" s="117" t="s">
        <v>562</v>
      </c>
      <c r="O165" s="117" t="s">
        <v>561</v>
      </c>
      <c r="P165" s="117">
        <v>45522</v>
      </c>
      <c r="Q165" s="117" t="s">
        <v>563</v>
      </c>
      <c r="R165" s="115">
        <f t="shared" ref="R165:R166" si="18">860+1060</f>
        <v>1920</v>
      </c>
      <c r="S165" s="117">
        <v>45492</v>
      </c>
      <c r="T165" s="115">
        <v>2800</v>
      </c>
      <c r="U165" s="115"/>
    </row>
    <row r="166" spans="1:22">
      <c r="A166" s="152"/>
      <c r="B166" s="109">
        <v>165</v>
      </c>
      <c r="C166" s="113" t="s">
        <v>565</v>
      </c>
      <c r="D166" s="119" t="s">
        <v>566</v>
      </c>
      <c r="E166" s="115" t="s">
        <v>567</v>
      </c>
      <c r="F166" s="109" t="s">
        <v>126</v>
      </c>
      <c r="G166" s="109" t="s">
        <v>127</v>
      </c>
      <c r="H166" s="117">
        <v>45491</v>
      </c>
      <c r="I166" s="117">
        <v>45493</v>
      </c>
      <c r="J166" s="152"/>
      <c r="K166" s="159"/>
      <c r="L166" s="115" t="s">
        <v>561</v>
      </c>
      <c r="M166" s="117">
        <v>45488</v>
      </c>
      <c r="N166" s="117" t="s">
        <v>562</v>
      </c>
      <c r="O166" s="117" t="s">
        <v>561</v>
      </c>
      <c r="P166" s="117">
        <v>45522</v>
      </c>
      <c r="Q166" s="117" t="s">
        <v>563</v>
      </c>
      <c r="R166" s="115">
        <f t="shared" si="18"/>
        <v>1920</v>
      </c>
      <c r="S166" s="117">
        <v>45492</v>
      </c>
      <c r="T166" s="115">
        <v>2800</v>
      </c>
      <c r="U166" s="115"/>
    </row>
    <row r="167" spans="1:22" ht="14" customHeight="1">
      <c r="A167" s="150">
        <v>56</v>
      </c>
      <c r="B167" s="109">
        <v>166</v>
      </c>
      <c r="C167" s="113" t="s">
        <v>568</v>
      </c>
      <c r="D167" s="119">
        <v>18920129551</v>
      </c>
      <c r="E167" s="115" t="s">
        <v>569</v>
      </c>
      <c r="F167" s="109" t="s">
        <v>126</v>
      </c>
      <c r="G167" s="109" t="s">
        <v>127</v>
      </c>
      <c r="H167" s="117">
        <v>45518</v>
      </c>
      <c r="I167" s="117">
        <v>45520</v>
      </c>
      <c r="J167" s="150" t="s">
        <v>187</v>
      </c>
      <c r="K167" s="157">
        <v>4494</v>
      </c>
      <c r="L167" s="115" t="s">
        <v>339</v>
      </c>
      <c r="M167" s="117">
        <v>45518</v>
      </c>
      <c r="N167" s="117" t="s">
        <v>570</v>
      </c>
      <c r="O167" s="117" t="s">
        <v>339</v>
      </c>
      <c r="P167" s="117">
        <v>45520</v>
      </c>
      <c r="Q167" s="117" t="s">
        <v>341</v>
      </c>
      <c r="R167" s="115">
        <f>1710+1610</f>
        <v>3320</v>
      </c>
      <c r="S167" s="117">
        <v>45519</v>
      </c>
      <c r="T167" s="129">
        <v>2800</v>
      </c>
      <c r="U167" s="115"/>
    </row>
    <row r="168" spans="1:22">
      <c r="A168" s="151"/>
      <c r="B168" s="109">
        <v>167</v>
      </c>
      <c r="C168" s="113"/>
      <c r="D168" s="119"/>
      <c r="E168" s="115" t="s">
        <v>571</v>
      </c>
      <c r="F168" s="109" t="s">
        <v>126</v>
      </c>
      <c r="G168" s="109" t="s">
        <v>127</v>
      </c>
      <c r="H168" s="117">
        <v>45518</v>
      </c>
      <c r="I168" s="117">
        <v>45520</v>
      </c>
      <c r="J168" s="151"/>
      <c r="K168" s="158"/>
      <c r="L168" s="115" t="s">
        <v>339</v>
      </c>
      <c r="M168" s="117">
        <v>45518</v>
      </c>
      <c r="N168" s="117" t="s">
        <v>570</v>
      </c>
      <c r="O168" s="117" t="s">
        <v>339</v>
      </c>
      <c r="P168" s="117">
        <v>45520</v>
      </c>
      <c r="Q168" s="117" t="s">
        <v>341</v>
      </c>
      <c r="R168" s="115">
        <f t="shared" ref="R168:R169" si="19">1710+1610</f>
        <v>3320</v>
      </c>
      <c r="S168" s="117">
        <v>45519</v>
      </c>
      <c r="T168" s="129">
        <v>2800</v>
      </c>
      <c r="U168" s="115"/>
    </row>
    <row r="169" spans="1:22">
      <c r="A169" s="152"/>
      <c r="B169" s="109">
        <v>168</v>
      </c>
      <c r="C169" s="113"/>
      <c r="D169" s="119">
        <v>13332025855</v>
      </c>
      <c r="E169" s="115" t="s">
        <v>572</v>
      </c>
      <c r="F169" s="109" t="s">
        <v>126</v>
      </c>
      <c r="G169" s="109" t="s">
        <v>127</v>
      </c>
      <c r="H169" s="117">
        <v>45518</v>
      </c>
      <c r="I169" s="117">
        <v>45520</v>
      </c>
      <c r="J169" s="152"/>
      <c r="K169" s="159"/>
      <c r="L169" s="115" t="s">
        <v>339</v>
      </c>
      <c r="M169" s="117">
        <v>45518</v>
      </c>
      <c r="N169" s="117" t="s">
        <v>570</v>
      </c>
      <c r="O169" s="117" t="s">
        <v>339</v>
      </c>
      <c r="P169" s="117">
        <v>45520</v>
      </c>
      <c r="Q169" s="117" t="s">
        <v>341</v>
      </c>
      <c r="R169" s="115">
        <f t="shared" si="19"/>
        <v>3320</v>
      </c>
      <c r="S169" s="117">
        <v>45519</v>
      </c>
      <c r="T169" s="129">
        <v>2800</v>
      </c>
      <c r="U169" s="115"/>
    </row>
    <row r="170" spans="1:22">
      <c r="A170" s="150">
        <v>57</v>
      </c>
      <c r="B170" s="109">
        <v>169</v>
      </c>
      <c r="C170" s="171" t="s">
        <v>573</v>
      </c>
      <c r="D170" s="119">
        <v>13730812766</v>
      </c>
      <c r="E170" s="115" t="s">
        <v>574</v>
      </c>
      <c r="F170" s="109" t="s">
        <v>126</v>
      </c>
      <c r="G170" s="109" t="s">
        <v>127</v>
      </c>
      <c r="H170" s="117">
        <v>45493</v>
      </c>
      <c r="I170" s="117">
        <v>45495</v>
      </c>
      <c r="J170" s="170" t="s">
        <v>254</v>
      </c>
      <c r="K170" s="163">
        <v>5293</v>
      </c>
      <c r="L170" s="115" t="s">
        <v>524</v>
      </c>
      <c r="M170" s="117">
        <v>45493</v>
      </c>
      <c r="N170" s="117" t="s">
        <v>575</v>
      </c>
      <c r="O170" s="117" t="s">
        <v>576</v>
      </c>
      <c r="P170" s="117">
        <v>45497</v>
      </c>
      <c r="Q170" s="117" t="s">
        <v>577</v>
      </c>
      <c r="R170" s="115">
        <f>1690+1390</f>
        <v>3080</v>
      </c>
      <c r="S170" s="117">
        <v>45494</v>
      </c>
      <c r="T170" s="118">
        <v>2800</v>
      </c>
      <c r="U170" s="115"/>
      <c r="V170" s="112" t="s">
        <v>578</v>
      </c>
    </row>
    <row r="171" spans="1:22">
      <c r="A171" s="151"/>
      <c r="B171" s="109">
        <v>170</v>
      </c>
      <c r="C171" s="171"/>
      <c r="D171" s="119">
        <v>13666228853</v>
      </c>
      <c r="E171" s="115" t="s">
        <v>579</v>
      </c>
      <c r="F171" s="109" t="s">
        <v>126</v>
      </c>
      <c r="G171" s="109" t="s">
        <v>362</v>
      </c>
      <c r="H171" s="117">
        <v>45493</v>
      </c>
      <c r="I171" s="117">
        <v>45495</v>
      </c>
      <c r="J171" s="170"/>
      <c r="K171" s="163"/>
      <c r="L171" s="115" t="s">
        <v>524</v>
      </c>
      <c r="M171" s="117">
        <v>45493</v>
      </c>
      <c r="N171" s="117" t="s">
        <v>575</v>
      </c>
      <c r="O171" s="117" t="s">
        <v>576</v>
      </c>
      <c r="P171" s="117">
        <v>45497</v>
      </c>
      <c r="Q171" s="117" t="s">
        <v>577</v>
      </c>
      <c r="R171" s="115">
        <f>1690+1390</f>
        <v>3080</v>
      </c>
      <c r="S171" s="117">
        <v>45494</v>
      </c>
      <c r="T171" s="118">
        <v>2800</v>
      </c>
      <c r="U171" s="115"/>
    </row>
    <row r="172" spans="1:22">
      <c r="A172" s="152"/>
      <c r="B172" s="109">
        <v>171</v>
      </c>
      <c r="C172" s="171"/>
      <c r="D172" s="127"/>
      <c r="E172" s="115" t="s">
        <v>580</v>
      </c>
      <c r="F172" s="109" t="s">
        <v>126</v>
      </c>
      <c r="G172" s="109" t="s">
        <v>127</v>
      </c>
      <c r="H172" s="117">
        <v>45493</v>
      </c>
      <c r="I172" s="117">
        <v>45495</v>
      </c>
      <c r="J172" s="170"/>
      <c r="K172" s="163"/>
      <c r="L172" s="115" t="s">
        <v>524</v>
      </c>
      <c r="M172" s="117">
        <v>45493</v>
      </c>
      <c r="N172" s="117" t="s">
        <v>575</v>
      </c>
      <c r="O172" s="117" t="s">
        <v>576</v>
      </c>
      <c r="P172" s="117">
        <v>45497</v>
      </c>
      <c r="Q172" s="117" t="s">
        <v>577</v>
      </c>
      <c r="R172" s="115">
        <f>1500+930</f>
        <v>2430</v>
      </c>
      <c r="S172" s="117">
        <v>45494</v>
      </c>
      <c r="T172" s="118">
        <v>2800</v>
      </c>
      <c r="U172" s="115"/>
    </row>
    <row r="173" spans="1:22">
      <c r="A173" s="150">
        <v>58</v>
      </c>
      <c r="B173" s="109">
        <v>172</v>
      </c>
      <c r="C173" s="167" t="s">
        <v>581</v>
      </c>
      <c r="D173" s="127"/>
      <c r="E173" s="115" t="s">
        <v>582</v>
      </c>
      <c r="F173" s="109" t="s">
        <v>126</v>
      </c>
      <c r="G173" s="109" t="s">
        <v>127</v>
      </c>
      <c r="H173" s="117">
        <v>45541</v>
      </c>
      <c r="I173" s="117">
        <v>45543</v>
      </c>
      <c r="J173" s="150" t="s">
        <v>187</v>
      </c>
      <c r="K173" s="157">
        <v>4400</v>
      </c>
      <c r="L173" s="115" t="s">
        <v>583</v>
      </c>
      <c r="M173" s="117">
        <v>45541</v>
      </c>
      <c r="N173" s="117" t="s">
        <v>320</v>
      </c>
      <c r="O173" s="117" t="s">
        <v>583</v>
      </c>
      <c r="P173" s="117">
        <v>45543</v>
      </c>
      <c r="Q173" s="117" t="s">
        <v>584</v>
      </c>
      <c r="R173" s="115">
        <v>2120</v>
      </c>
      <c r="S173" s="117">
        <v>45543</v>
      </c>
      <c r="T173" s="118">
        <v>2800</v>
      </c>
      <c r="U173" s="115"/>
      <c r="V173" s="115" t="s">
        <v>585</v>
      </c>
    </row>
    <row r="174" spans="1:22">
      <c r="A174" s="151"/>
      <c r="B174" s="109">
        <v>173</v>
      </c>
      <c r="C174" s="168"/>
      <c r="D174" s="127"/>
      <c r="E174" s="115" t="s">
        <v>586</v>
      </c>
      <c r="F174" s="109" t="s">
        <v>126</v>
      </c>
      <c r="G174" s="109" t="s">
        <v>127</v>
      </c>
      <c r="H174" s="117">
        <v>45541</v>
      </c>
      <c r="I174" s="117">
        <v>45543</v>
      </c>
      <c r="J174" s="151"/>
      <c r="K174" s="158"/>
      <c r="L174" s="115" t="s">
        <v>583</v>
      </c>
      <c r="M174" s="117">
        <v>45541</v>
      </c>
      <c r="N174" s="117" t="s">
        <v>320</v>
      </c>
      <c r="O174" s="117" t="s">
        <v>583</v>
      </c>
      <c r="P174" s="117">
        <v>45543</v>
      </c>
      <c r="Q174" s="117" t="s">
        <v>584</v>
      </c>
      <c r="R174" s="115">
        <v>2120</v>
      </c>
      <c r="S174" s="117">
        <v>45543</v>
      </c>
      <c r="T174" s="118">
        <v>2800</v>
      </c>
      <c r="U174" s="115"/>
    </row>
    <row r="175" spans="1:22">
      <c r="A175" s="152"/>
      <c r="B175" s="109">
        <v>174</v>
      </c>
      <c r="C175" s="169"/>
      <c r="D175" s="119" t="s">
        <v>587</v>
      </c>
      <c r="E175" s="115" t="s">
        <v>588</v>
      </c>
      <c r="F175" s="109" t="s">
        <v>126</v>
      </c>
      <c r="G175" s="109" t="s">
        <v>127</v>
      </c>
      <c r="H175" s="117">
        <v>45541</v>
      </c>
      <c r="I175" s="117">
        <v>45543</v>
      </c>
      <c r="J175" s="152"/>
      <c r="K175" s="159"/>
      <c r="L175" s="115" t="s">
        <v>583</v>
      </c>
      <c r="M175" s="117">
        <v>45541</v>
      </c>
      <c r="N175" s="117" t="s">
        <v>320</v>
      </c>
      <c r="O175" s="117" t="s">
        <v>583</v>
      </c>
      <c r="P175" s="117">
        <v>45543</v>
      </c>
      <c r="Q175" s="117" t="s">
        <v>584</v>
      </c>
      <c r="R175" s="115">
        <v>2120</v>
      </c>
      <c r="S175" s="117">
        <v>45543</v>
      </c>
      <c r="T175" s="118">
        <v>2800</v>
      </c>
      <c r="U175" s="115"/>
    </row>
    <row r="176" spans="1:22">
      <c r="A176" s="150">
        <v>59</v>
      </c>
      <c r="B176" s="109">
        <v>175</v>
      </c>
      <c r="C176" s="167" t="s">
        <v>589</v>
      </c>
      <c r="D176" s="119"/>
      <c r="E176" s="115" t="s">
        <v>590</v>
      </c>
      <c r="F176" s="109" t="s">
        <v>126</v>
      </c>
      <c r="G176" s="109" t="s">
        <v>127</v>
      </c>
      <c r="H176" s="117">
        <v>45479</v>
      </c>
      <c r="I176" s="117">
        <v>45481</v>
      </c>
      <c r="J176" s="150" t="s">
        <v>254</v>
      </c>
      <c r="K176" s="153">
        <v>5392</v>
      </c>
      <c r="L176" s="115" t="s">
        <v>591</v>
      </c>
      <c r="M176" s="117">
        <v>45479</v>
      </c>
      <c r="N176" s="117" t="s">
        <v>592</v>
      </c>
      <c r="O176" s="117" t="s">
        <v>591</v>
      </c>
      <c r="P176" s="117">
        <v>45528</v>
      </c>
      <c r="Q176" s="117" t="s">
        <v>593</v>
      </c>
      <c r="R176" s="115">
        <v>2640</v>
      </c>
      <c r="S176" s="117">
        <v>45480</v>
      </c>
      <c r="T176" s="118">
        <v>2800</v>
      </c>
      <c r="U176" s="115"/>
    </row>
    <row r="177" spans="1:22">
      <c r="A177" s="151"/>
      <c r="B177" s="109">
        <v>176</v>
      </c>
      <c r="C177" s="168"/>
      <c r="D177" s="119"/>
      <c r="E177" s="115" t="s">
        <v>594</v>
      </c>
      <c r="F177" s="109" t="s">
        <v>126</v>
      </c>
      <c r="G177" s="109" t="s">
        <v>362</v>
      </c>
      <c r="H177" s="117">
        <v>45479</v>
      </c>
      <c r="I177" s="117">
        <v>45481</v>
      </c>
      <c r="J177" s="151"/>
      <c r="K177" s="154"/>
      <c r="L177" s="115" t="s">
        <v>591</v>
      </c>
      <c r="M177" s="117">
        <v>45479</v>
      </c>
      <c r="N177" s="117" t="s">
        <v>592</v>
      </c>
      <c r="O177" s="117" t="s">
        <v>591</v>
      </c>
      <c r="P177" s="117">
        <v>45528</v>
      </c>
      <c r="Q177" s="117" t="s">
        <v>595</v>
      </c>
      <c r="R177" s="115">
        <v>2640</v>
      </c>
      <c r="S177" s="117">
        <v>45480</v>
      </c>
      <c r="T177" s="118">
        <v>2800</v>
      </c>
      <c r="U177" s="115"/>
    </row>
    <row r="178" spans="1:22" ht="14" customHeight="1">
      <c r="A178" s="152"/>
      <c r="B178" s="109">
        <v>177</v>
      </c>
      <c r="C178" s="169"/>
      <c r="D178" s="119">
        <v>13811792588</v>
      </c>
      <c r="E178" s="115" t="s">
        <v>596</v>
      </c>
      <c r="F178" s="109" t="s">
        <v>126</v>
      </c>
      <c r="G178" s="109" t="s">
        <v>127</v>
      </c>
      <c r="H178" s="117">
        <v>45479</v>
      </c>
      <c r="I178" s="117">
        <v>45481</v>
      </c>
      <c r="J178" s="152"/>
      <c r="K178" s="155"/>
      <c r="L178" s="115" t="s">
        <v>591</v>
      </c>
      <c r="M178" s="117">
        <v>45479</v>
      </c>
      <c r="N178" s="117" t="s">
        <v>592</v>
      </c>
      <c r="O178" s="117" t="s">
        <v>591</v>
      </c>
      <c r="P178" s="117">
        <v>45528</v>
      </c>
      <c r="Q178" s="117" t="s">
        <v>597</v>
      </c>
      <c r="R178" s="115">
        <v>2640</v>
      </c>
      <c r="S178" s="117">
        <v>45480</v>
      </c>
      <c r="T178" s="118">
        <v>2800</v>
      </c>
      <c r="U178" s="115"/>
    </row>
    <row r="179" spans="1:22" ht="14" customHeight="1">
      <c r="A179" s="150">
        <v>60</v>
      </c>
      <c r="B179" s="109">
        <v>178</v>
      </c>
      <c r="C179" s="138"/>
      <c r="D179" s="119"/>
      <c r="E179" s="115" t="s">
        <v>598</v>
      </c>
      <c r="F179" s="109" t="s">
        <v>126</v>
      </c>
      <c r="G179" s="109" t="s">
        <v>127</v>
      </c>
      <c r="H179" s="117">
        <v>45530</v>
      </c>
      <c r="I179" s="117">
        <v>45532</v>
      </c>
      <c r="J179" s="150" t="s">
        <v>187</v>
      </c>
      <c r="K179" s="157">
        <v>5393</v>
      </c>
      <c r="L179" s="115" t="s">
        <v>599</v>
      </c>
      <c r="M179" s="117">
        <v>45530</v>
      </c>
      <c r="N179" s="117" t="s">
        <v>600</v>
      </c>
      <c r="O179" s="117" t="s">
        <v>599</v>
      </c>
      <c r="P179" s="117">
        <v>45533</v>
      </c>
      <c r="Q179" s="117" t="s">
        <v>601</v>
      </c>
      <c r="R179" s="115">
        <f>1050+1780</f>
        <v>2830</v>
      </c>
      <c r="S179" s="117">
        <v>45531</v>
      </c>
      <c r="T179" s="118">
        <v>2800</v>
      </c>
      <c r="U179" s="115"/>
    </row>
    <row r="180" spans="1:22" ht="14" customHeight="1">
      <c r="A180" s="151"/>
      <c r="B180" s="109">
        <v>179</v>
      </c>
      <c r="C180" s="138"/>
      <c r="D180" s="119">
        <v>17375884366</v>
      </c>
      <c r="E180" s="115" t="s">
        <v>602</v>
      </c>
      <c r="F180" s="109" t="s">
        <v>126</v>
      </c>
      <c r="G180" s="109" t="s">
        <v>127</v>
      </c>
      <c r="H180" s="117">
        <v>45530</v>
      </c>
      <c r="I180" s="117">
        <v>45532</v>
      </c>
      <c r="J180" s="151"/>
      <c r="K180" s="158"/>
      <c r="L180" s="115" t="s">
        <v>599</v>
      </c>
      <c r="M180" s="117">
        <v>45530</v>
      </c>
      <c r="N180" s="117" t="s">
        <v>600</v>
      </c>
      <c r="O180" s="117" t="s">
        <v>599</v>
      </c>
      <c r="P180" s="117">
        <v>45533</v>
      </c>
      <c r="Q180" s="117" t="s">
        <v>601</v>
      </c>
      <c r="R180" s="115">
        <f t="shared" ref="R180:R181" si="20">1050+1780</f>
        <v>2830</v>
      </c>
      <c r="S180" s="117">
        <v>45531</v>
      </c>
      <c r="T180" s="118">
        <v>2800</v>
      </c>
      <c r="U180" s="115"/>
    </row>
    <row r="181" spans="1:22">
      <c r="A181" s="152"/>
      <c r="B181" s="109">
        <v>180</v>
      </c>
      <c r="C181" s="113" t="s">
        <v>603</v>
      </c>
      <c r="D181" s="119" t="s">
        <v>604</v>
      </c>
      <c r="E181" s="115" t="s">
        <v>605</v>
      </c>
      <c r="F181" s="109" t="s">
        <v>126</v>
      </c>
      <c r="G181" s="109" t="s">
        <v>127</v>
      </c>
      <c r="H181" s="117">
        <v>45530</v>
      </c>
      <c r="I181" s="117">
        <v>45532</v>
      </c>
      <c r="J181" s="152"/>
      <c r="K181" s="159"/>
      <c r="L181" s="115" t="s">
        <v>599</v>
      </c>
      <c r="M181" s="117">
        <v>45530</v>
      </c>
      <c r="N181" s="117" t="s">
        <v>600</v>
      </c>
      <c r="O181" s="117" t="s">
        <v>599</v>
      </c>
      <c r="P181" s="117">
        <v>45533</v>
      </c>
      <c r="Q181" s="117" t="s">
        <v>601</v>
      </c>
      <c r="R181" s="115">
        <f t="shared" si="20"/>
        <v>2830</v>
      </c>
      <c r="S181" s="117">
        <v>45531</v>
      </c>
      <c r="T181" s="118">
        <v>2800</v>
      </c>
      <c r="U181" s="115"/>
    </row>
    <row r="182" spans="1:22">
      <c r="A182" s="150">
        <v>61</v>
      </c>
      <c r="B182" s="109">
        <v>181</v>
      </c>
      <c r="C182" s="113" t="s">
        <v>606</v>
      </c>
      <c r="D182" s="119">
        <v>13578036358</v>
      </c>
      <c r="E182" s="115" t="s">
        <v>607</v>
      </c>
      <c r="F182" s="109" t="s">
        <v>126</v>
      </c>
      <c r="G182" s="109" t="s">
        <v>127</v>
      </c>
      <c r="H182" s="117">
        <v>45504</v>
      </c>
      <c r="I182" s="117">
        <v>45506</v>
      </c>
      <c r="J182" s="170" t="s">
        <v>254</v>
      </c>
      <c r="K182" s="153">
        <v>5694</v>
      </c>
      <c r="L182" s="115" t="s">
        <v>608</v>
      </c>
      <c r="M182" s="117">
        <v>45504</v>
      </c>
      <c r="N182" s="117" t="s">
        <v>609</v>
      </c>
      <c r="O182" s="117" t="s">
        <v>608</v>
      </c>
      <c r="P182" s="117">
        <v>45509</v>
      </c>
      <c r="Q182" s="117" t="s">
        <v>610</v>
      </c>
      <c r="R182" s="115">
        <f>1800+1470</f>
        <v>3270</v>
      </c>
      <c r="S182" s="117">
        <v>45505</v>
      </c>
      <c r="T182" s="115">
        <v>2800</v>
      </c>
      <c r="U182" s="115"/>
      <c r="V182" s="115" t="s">
        <v>611</v>
      </c>
    </row>
    <row r="183" spans="1:22">
      <c r="A183" s="151"/>
      <c r="B183" s="109">
        <v>182</v>
      </c>
      <c r="C183" s="113"/>
      <c r="D183" s="115">
        <v>15125388877</v>
      </c>
      <c r="E183" s="115" t="s">
        <v>612</v>
      </c>
      <c r="F183" s="109" t="s">
        <v>126</v>
      </c>
      <c r="G183" s="109" t="s">
        <v>127</v>
      </c>
      <c r="H183" s="117">
        <v>45504</v>
      </c>
      <c r="I183" s="117">
        <v>45506</v>
      </c>
      <c r="J183" s="170"/>
      <c r="K183" s="151"/>
      <c r="L183" s="115" t="s">
        <v>608</v>
      </c>
      <c r="M183" s="117">
        <v>45504</v>
      </c>
      <c r="N183" s="117" t="s">
        <v>609</v>
      </c>
      <c r="O183" s="117" t="s">
        <v>608</v>
      </c>
      <c r="P183" s="117">
        <v>45509</v>
      </c>
      <c r="Q183" s="117" t="s">
        <v>610</v>
      </c>
      <c r="R183" s="115">
        <f>1800+1470</f>
        <v>3270</v>
      </c>
      <c r="S183" s="117">
        <v>45505</v>
      </c>
      <c r="T183" s="115">
        <v>2800</v>
      </c>
      <c r="U183" s="115"/>
      <c r="V183" s="115" t="s">
        <v>613</v>
      </c>
    </row>
    <row r="184" spans="1:22">
      <c r="A184" s="152"/>
      <c r="B184" s="109">
        <v>183</v>
      </c>
      <c r="C184" s="113"/>
      <c r="D184" s="119"/>
      <c r="E184" s="115" t="s">
        <v>614</v>
      </c>
      <c r="F184" s="109" t="s">
        <v>126</v>
      </c>
      <c r="G184" s="109" t="s">
        <v>127</v>
      </c>
      <c r="H184" s="117">
        <v>45504</v>
      </c>
      <c r="I184" s="117">
        <v>45506</v>
      </c>
      <c r="J184" s="170"/>
      <c r="K184" s="152"/>
      <c r="L184" s="115" t="s">
        <v>608</v>
      </c>
      <c r="M184" s="117">
        <v>45504</v>
      </c>
      <c r="N184" s="117" t="s">
        <v>609</v>
      </c>
      <c r="O184" s="117" t="s">
        <v>608</v>
      </c>
      <c r="P184" s="117">
        <v>45509</v>
      </c>
      <c r="Q184" s="117" t="s">
        <v>610</v>
      </c>
      <c r="R184" s="115">
        <f>1030+1030</f>
        <v>2060</v>
      </c>
      <c r="S184" s="117">
        <v>45505</v>
      </c>
      <c r="T184" s="115">
        <v>2800</v>
      </c>
      <c r="U184" s="115"/>
      <c r="V184" s="115"/>
    </row>
    <row r="185" spans="1:22">
      <c r="A185" s="150">
        <v>62</v>
      </c>
      <c r="B185" s="109">
        <v>184</v>
      </c>
      <c r="C185" s="171" t="s">
        <v>615</v>
      </c>
      <c r="D185" s="119" t="s">
        <v>616</v>
      </c>
      <c r="E185" s="115" t="s">
        <v>617</v>
      </c>
      <c r="F185" s="109" t="s">
        <v>126</v>
      </c>
      <c r="G185" s="109" t="s">
        <v>127</v>
      </c>
      <c r="H185" s="117">
        <v>45487</v>
      </c>
      <c r="I185" s="117">
        <v>45489</v>
      </c>
      <c r="J185" s="150" t="s">
        <v>254</v>
      </c>
      <c r="K185" s="153">
        <v>5393</v>
      </c>
      <c r="L185" s="115" t="s">
        <v>618</v>
      </c>
      <c r="M185" s="117">
        <v>45487</v>
      </c>
      <c r="N185" s="141" t="s">
        <v>619</v>
      </c>
      <c r="O185" s="117" t="s">
        <v>618</v>
      </c>
      <c r="P185" s="117">
        <v>45489</v>
      </c>
      <c r="Q185" s="117" t="s">
        <v>620</v>
      </c>
      <c r="R185" s="115">
        <f>321+358.5</f>
        <v>679.5</v>
      </c>
      <c r="S185" s="117">
        <v>45488</v>
      </c>
      <c r="T185" s="118">
        <v>2800</v>
      </c>
      <c r="U185" s="115"/>
      <c r="V185" s="115"/>
    </row>
    <row r="186" spans="1:22">
      <c r="A186" s="151"/>
      <c r="B186" s="109">
        <v>185</v>
      </c>
      <c r="C186" s="171"/>
      <c r="D186" s="142" t="s">
        <v>621</v>
      </c>
      <c r="E186" s="115" t="s">
        <v>622</v>
      </c>
      <c r="F186" s="109" t="s">
        <v>126</v>
      </c>
      <c r="G186" s="109" t="s">
        <v>127</v>
      </c>
      <c r="H186" s="117">
        <v>45487</v>
      </c>
      <c r="I186" s="117">
        <v>45489</v>
      </c>
      <c r="J186" s="151"/>
      <c r="K186" s="154"/>
      <c r="L186" s="115" t="s">
        <v>618</v>
      </c>
      <c r="M186" s="117">
        <v>45487</v>
      </c>
      <c r="N186" s="141" t="s">
        <v>619</v>
      </c>
      <c r="O186" s="117" t="s">
        <v>623</v>
      </c>
      <c r="P186" s="117">
        <v>45489</v>
      </c>
      <c r="Q186" s="117" t="s">
        <v>624</v>
      </c>
      <c r="R186" s="115">
        <f>321+681</f>
        <v>1002</v>
      </c>
      <c r="S186" s="117">
        <v>45488</v>
      </c>
      <c r="T186" s="118">
        <v>2800</v>
      </c>
      <c r="U186" s="115"/>
      <c r="V186" s="115"/>
    </row>
    <row r="187" spans="1:22">
      <c r="A187" s="152"/>
      <c r="B187" s="109">
        <v>186</v>
      </c>
      <c r="C187" s="171"/>
      <c r="D187" s="119"/>
      <c r="E187" s="115" t="s">
        <v>625</v>
      </c>
      <c r="F187" s="109" t="s">
        <v>126</v>
      </c>
      <c r="G187" s="109" t="s">
        <v>127</v>
      </c>
      <c r="H187" s="117">
        <v>45487</v>
      </c>
      <c r="I187" s="117">
        <v>45489</v>
      </c>
      <c r="J187" s="152"/>
      <c r="K187" s="155"/>
      <c r="L187" s="115" t="s">
        <v>129</v>
      </c>
      <c r="M187" s="117">
        <v>45487</v>
      </c>
      <c r="N187" s="141" t="s">
        <v>619</v>
      </c>
      <c r="O187" s="117" t="s">
        <v>623</v>
      </c>
      <c r="P187" s="117">
        <v>45489</v>
      </c>
      <c r="Q187" s="117" t="s">
        <v>624</v>
      </c>
      <c r="R187" s="115">
        <f>1003+681</f>
        <v>1684</v>
      </c>
      <c r="S187" s="117">
        <v>45488</v>
      </c>
      <c r="T187" s="118">
        <v>2800</v>
      </c>
      <c r="U187" s="115"/>
      <c r="V187" s="115"/>
    </row>
    <row r="188" spans="1:22">
      <c r="A188" s="150">
        <v>63</v>
      </c>
      <c r="B188" s="109">
        <v>187</v>
      </c>
      <c r="C188" s="139"/>
      <c r="D188" s="119"/>
      <c r="E188" s="115" t="s">
        <v>626</v>
      </c>
      <c r="F188" s="109" t="s">
        <v>126</v>
      </c>
      <c r="G188" s="109" t="s">
        <v>127</v>
      </c>
      <c r="H188" s="117">
        <v>45550</v>
      </c>
      <c r="I188" s="117">
        <v>45552</v>
      </c>
      <c r="J188" s="150" t="s">
        <v>187</v>
      </c>
      <c r="K188" s="157">
        <v>5393</v>
      </c>
      <c r="L188" s="115" t="s">
        <v>627</v>
      </c>
      <c r="M188" s="117">
        <v>45548</v>
      </c>
      <c r="N188" s="120" t="s">
        <v>628</v>
      </c>
      <c r="O188" s="115" t="s">
        <v>297</v>
      </c>
      <c r="P188" s="117">
        <v>45552</v>
      </c>
      <c r="Q188" s="115" t="s">
        <v>629</v>
      </c>
      <c r="R188" s="129">
        <f>1100+1610</f>
        <v>2710</v>
      </c>
      <c r="S188" s="117">
        <v>45550</v>
      </c>
      <c r="T188" s="118">
        <v>2800</v>
      </c>
    </row>
    <row r="189" spans="1:22">
      <c r="A189" s="151"/>
      <c r="B189" s="109">
        <v>188</v>
      </c>
      <c r="C189" s="139"/>
      <c r="D189" s="119" t="s">
        <v>630</v>
      </c>
      <c r="E189" s="126" t="s">
        <v>631</v>
      </c>
      <c r="F189" s="109" t="s">
        <v>126</v>
      </c>
      <c r="G189" s="109" t="s">
        <v>127</v>
      </c>
      <c r="H189" s="117">
        <v>45550</v>
      </c>
      <c r="I189" s="117">
        <v>45552</v>
      </c>
      <c r="J189" s="151"/>
      <c r="K189" s="158"/>
      <c r="L189" s="115" t="s">
        <v>627</v>
      </c>
      <c r="M189" s="117">
        <v>45548</v>
      </c>
      <c r="N189" s="120" t="s">
        <v>628</v>
      </c>
      <c r="O189" s="115" t="s">
        <v>297</v>
      </c>
      <c r="P189" s="117">
        <v>45552</v>
      </c>
      <c r="Q189" s="115" t="s">
        <v>629</v>
      </c>
      <c r="R189" s="129">
        <f t="shared" ref="R189:R190" si="21">1100+1610</f>
        <v>2710</v>
      </c>
      <c r="S189" s="117">
        <v>45550</v>
      </c>
      <c r="T189" s="118">
        <v>2800</v>
      </c>
    </row>
    <row r="190" spans="1:22">
      <c r="A190" s="152"/>
      <c r="B190" s="109">
        <v>189</v>
      </c>
      <c r="C190" s="113" t="s">
        <v>632</v>
      </c>
      <c r="D190" s="119" t="s">
        <v>633</v>
      </c>
      <c r="E190" s="115" t="s">
        <v>634</v>
      </c>
      <c r="F190" s="109" t="s">
        <v>126</v>
      </c>
      <c r="G190" s="109" t="s">
        <v>127</v>
      </c>
      <c r="H190" s="117">
        <v>45550</v>
      </c>
      <c r="I190" s="117">
        <v>45552</v>
      </c>
      <c r="J190" s="152"/>
      <c r="K190" s="159"/>
      <c r="L190" s="115" t="s">
        <v>627</v>
      </c>
      <c r="M190" s="117">
        <v>45548</v>
      </c>
      <c r="N190" s="120" t="s">
        <v>628</v>
      </c>
      <c r="O190" s="115" t="s">
        <v>297</v>
      </c>
      <c r="P190" s="117">
        <v>45552</v>
      </c>
      <c r="Q190" s="115" t="s">
        <v>629</v>
      </c>
      <c r="R190" s="129">
        <f t="shared" si="21"/>
        <v>2710</v>
      </c>
      <c r="S190" s="117">
        <v>45550</v>
      </c>
      <c r="T190" s="118">
        <v>2800</v>
      </c>
    </row>
    <row r="191" spans="1:22">
      <c r="A191" s="150">
        <v>64</v>
      </c>
      <c r="B191" s="109">
        <v>190</v>
      </c>
      <c r="C191" s="113"/>
      <c r="D191" s="119">
        <v>17791596155</v>
      </c>
      <c r="E191" s="115" t="s">
        <v>635</v>
      </c>
      <c r="F191" s="109" t="s">
        <v>126</v>
      </c>
      <c r="G191" s="109" t="s">
        <v>127</v>
      </c>
      <c r="H191" s="117">
        <v>45496</v>
      </c>
      <c r="I191" s="117">
        <v>45498</v>
      </c>
      <c r="J191" s="150" t="s">
        <v>187</v>
      </c>
      <c r="K191" s="153">
        <v>5493</v>
      </c>
      <c r="L191" s="115" t="s">
        <v>636</v>
      </c>
      <c r="M191" s="117">
        <v>45496</v>
      </c>
      <c r="N191" s="117" t="s">
        <v>637</v>
      </c>
      <c r="O191" s="117" t="s">
        <v>636</v>
      </c>
      <c r="P191" s="117">
        <v>45498</v>
      </c>
      <c r="Q191" s="117" t="s">
        <v>638</v>
      </c>
      <c r="R191" s="115">
        <f t="shared" ref="R191:R193" si="22">970+920</f>
        <v>1890</v>
      </c>
      <c r="S191" s="117">
        <v>45497</v>
      </c>
      <c r="T191" s="115">
        <v>2800</v>
      </c>
      <c r="U191" s="115"/>
    </row>
    <row r="192" spans="1:22">
      <c r="A192" s="151"/>
      <c r="B192" s="109">
        <v>191</v>
      </c>
      <c r="C192" s="113"/>
      <c r="D192" s="119"/>
      <c r="E192" s="115" t="s">
        <v>639</v>
      </c>
      <c r="F192" s="109" t="s">
        <v>126</v>
      </c>
      <c r="G192" s="109" t="s">
        <v>127</v>
      </c>
      <c r="H192" s="117">
        <v>45496</v>
      </c>
      <c r="I192" s="117">
        <v>45498</v>
      </c>
      <c r="J192" s="151"/>
      <c r="K192" s="154"/>
      <c r="L192" s="115" t="s">
        <v>636</v>
      </c>
      <c r="M192" s="117">
        <v>45496</v>
      </c>
      <c r="N192" s="117" t="s">
        <v>637</v>
      </c>
      <c r="O192" s="117" t="s">
        <v>636</v>
      </c>
      <c r="P192" s="117">
        <v>45498</v>
      </c>
      <c r="Q192" s="117" t="s">
        <v>638</v>
      </c>
      <c r="R192" s="115">
        <f t="shared" si="22"/>
        <v>1890</v>
      </c>
      <c r="S192" s="117">
        <v>45497</v>
      </c>
      <c r="T192" s="115">
        <v>2800</v>
      </c>
      <c r="U192" s="115"/>
    </row>
    <row r="193" spans="1:22">
      <c r="A193" s="152"/>
      <c r="B193" s="109">
        <v>192</v>
      </c>
      <c r="C193" s="113" t="s">
        <v>640</v>
      </c>
      <c r="D193" s="119" t="s">
        <v>641</v>
      </c>
      <c r="E193" s="115" t="s">
        <v>642</v>
      </c>
      <c r="F193" s="109" t="s">
        <v>126</v>
      </c>
      <c r="G193" s="109" t="s">
        <v>127</v>
      </c>
      <c r="H193" s="117">
        <v>45496</v>
      </c>
      <c r="I193" s="117">
        <v>45498</v>
      </c>
      <c r="J193" s="152"/>
      <c r="K193" s="155"/>
      <c r="L193" s="115" t="s">
        <v>636</v>
      </c>
      <c r="M193" s="117">
        <v>45496</v>
      </c>
      <c r="N193" s="117" t="s">
        <v>637</v>
      </c>
      <c r="O193" s="117" t="s">
        <v>636</v>
      </c>
      <c r="P193" s="117">
        <v>45498</v>
      </c>
      <c r="Q193" s="117" t="s">
        <v>638</v>
      </c>
      <c r="R193" s="115">
        <f t="shared" si="22"/>
        <v>1890</v>
      </c>
      <c r="S193" s="117">
        <v>45497</v>
      </c>
      <c r="T193" s="115">
        <v>2800</v>
      </c>
      <c r="U193" s="115"/>
    </row>
    <row r="194" spans="1:22" s="115" customFormat="1">
      <c r="A194" s="150">
        <v>65</v>
      </c>
      <c r="B194" s="109">
        <v>193</v>
      </c>
      <c r="C194" s="167" t="s">
        <v>643</v>
      </c>
      <c r="D194" s="119"/>
      <c r="E194" s="115" t="s">
        <v>644</v>
      </c>
      <c r="F194" s="109" t="s">
        <v>126</v>
      </c>
      <c r="G194" s="109" t="s">
        <v>127</v>
      </c>
      <c r="H194" s="117">
        <v>45479</v>
      </c>
      <c r="I194" s="117">
        <v>45481</v>
      </c>
      <c r="J194" s="150" t="s">
        <v>254</v>
      </c>
      <c r="K194" s="153">
        <v>5292</v>
      </c>
      <c r="L194" s="115" t="s">
        <v>645</v>
      </c>
      <c r="M194" s="117">
        <v>45479</v>
      </c>
      <c r="N194" s="117" t="s">
        <v>646</v>
      </c>
      <c r="O194" s="117" t="s">
        <v>645</v>
      </c>
      <c r="P194" s="117">
        <v>45481</v>
      </c>
      <c r="Q194" s="117" t="s">
        <v>647</v>
      </c>
      <c r="R194" s="115">
        <f>1057+1434</f>
        <v>2491</v>
      </c>
      <c r="S194" s="117">
        <v>45480</v>
      </c>
      <c r="T194" s="118">
        <v>2800</v>
      </c>
    </row>
    <row r="195" spans="1:22" s="115" customFormat="1">
      <c r="A195" s="151"/>
      <c r="B195" s="109">
        <v>194</v>
      </c>
      <c r="C195" s="168"/>
      <c r="D195" s="119"/>
      <c r="E195" s="115" t="s">
        <v>648</v>
      </c>
      <c r="F195" s="109" t="s">
        <v>126</v>
      </c>
      <c r="G195" s="109" t="s">
        <v>127</v>
      </c>
      <c r="H195" s="117">
        <v>45479</v>
      </c>
      <c r="I195" s="117">
        <v>45481</v>
      </c>
      <c r="J195" s="151"/>
      <c r="K195" s="154"/>
      <c r="L195" s="115" t="s">
        <v>645</v>
      </c>
      <c r="M195" s="117">
        <v>45479</v>
      </c>
      <c r="N195" s="117" t="s">
        <v>646</v>
      </c>
      <c r="O195" s="117" t="s">
        <v>645</v>
      </c>
      <c r="P195" s="117">
        <v>45481</v>
      </c>
      <c r="Q195" s="117" t="s">
        <v>647</v>
      </c>
      <c r="R195" s="115">
        <f t="shared" ref="R195:R196" si="23">1057+1434</f>
        <v>2491</v>
      </c>
      <c r="S195" s="117">
        <v>45480</v>
      </c>
      <c r="T195" s="118">
        <v>2800</v>
      </c>
    </row>
    <row r="196" spans="1:22" s="115" customFormat="1">
      <c r="A196" s="152"/>
      <c r="B196" s="109">
        <v>195</v>
      </c>
      <c r="C196" s="169"/>
      <c r="D196" s="119" t="s">
        <v>649</v>
      </c>
      <c r="E196" s="115" t="s">
        <v>650</v>
      </c>
      <c r="F196" s="109" t="s">
        <v>126</v>
      </c>
      <c r="G196" s="109" t="s">
        <v>127</v>
      </c>
      <c r="H196" s="117">
        <v>45479</v>
      </c>
      <c r="I196" s="117">
        <v>45481</v>
      </c>
      <c r="J196" s="152"/>
      <c r="K196" s="155"/>
      <c r="L196" s="115" t="s">
        <v>645</v>
      </c>
      <c r="M196" s="117">
        <v>45479</v>
      </c>
      <c r="N196" s="117" t="s">
        <v>646</v>
      </c>
      <c r="O196" s="117" t="s">
        <v>645</v>
      </c>
      <c r="P196" s="117">
        <v>45481</v>
      </c>
      <c r="Q196" s="117" t="s">
        <v>647</v>
      </c>
      <c r="R196" s="115">
        <f t="shared" si="23"/>
        <v>2491</v>
      </c>
      <c r="S196" s="117">
        <v>45480</v>
      </c>
      <c r="T196" s="118">
        <v>2800</v>
      </c>
    </row>
    <row r="197" spans="1:22">
      <c r="A197" s="150">
        <v>66</v>
      </c>
      <c r="B197" s="109">
        <v>196</v>
      </c>
      <c r="C197" s="113"/>
      <c r="D197" s="119"/>
      <c r="E197" s="115" t="s">
        <v>651</v>
      </c>
      <c r="F197" s="109" t="s">
        <v>126</v>
      </c>
      <c r="G197" s="109" t="s">
        <v>127</v>
      </c>
      <c r="H197" s="117">
        <v>45510</v>
      </c>
      <c r="I197" s="117">
        <v>45512</v>
      </c>
      <c r="J197" s="150" t="s">
        <v>254</v>
      </c>
      <c r="K197" s="157">
        <v>5494</v>
      </c>
      <c r="L197" s="115" t="s">
        <v>652</v>
      </c>
      <c r="M197" s="117">
        <v>45510</v>
      </c>
      <c r="N197" s="117" t="s">
        <v>637</v>
      </c>
      <c r="O197" s="117" t="s">
        <v>652</v>
      </c>
      <c r="P197" s="117">
        <v>45512</v>
      </c>
      <c r="Q197" s="117" t="s">
        <v>638</v>
      </c>
      <c r="R197" s="115">
        <f t="shared" ref="R197:R199" si="24">970+920</f>
        <v>1890</v>
      </c>
      <c r="S197" s="117">
        <v>45511</v>
      </c>
      <c r="T197" s="115">
        <v>2800</v>
      </c>
      <c r="U197" s="115"/>
      <c r="V197" s="115"/>
    </row>
    <row r="198" spans="1:22">
      <c r="A198" s="151"/>
      <c r="B198" s="109">
        <v>197</v>
      </c>
      <c r="C198" s="113"/>
      <c r="D198" s="119"/>
      <c r="E198" s="115" t="s">
        <v>653</v>
      </c>
      <c r="F198" s="109" t="s">
        <v>126</v>
      </c>
      <c r="G198" s="109" t="s">
        <v>127</v>
      </c>
      <c r="H198" s="117">
        <v>45510</v>
      </c>
      <c r="I198" s="117">
        <v>45512</v>
      </c>
      <c r="J198" s="151"/>
      <c r="K198" s="158"/>
      <c r="L198" s="115" t="s">
        <v>652</v>
      </c>
      <c r="M198" s="117">
        <v>45510</v>
      </c>
      <c r="N198" s="117" t="s">
        <v>637</v>
      </c>
      <c r="O198" s="117" t="s">
        <v>652</v>
      </c>
      <c r="P198" s="117">
        <v>45512</v>
      </c>
      <c r="Q198" s="117" t="s">
        <v>638</v>
      </c>
      <c r="R198" s="115">
        <f t="shared" si="24"/>
        <v>1890</v>
      </c>
      <c r="S198" s="117">
        <v>45511</v>
      </c>
      <c r="T198" s="115">
        <v>2800</v>
      </c>
      <c r="U198" s="115"/>
      <c r="V198" s="115"/>
    </row>
    <row r="199" spans="1:22">
      <c r="A199" s="152"/>
      <c r="B199" s="109">
        <v>198</v>
      </c>
      <c r="C199" s="113" t="s">
        <v>654</v>
      </c>
      <c r="D199" s="119" t="s">
        <v>655</v>
      </c>
      <c r="E199" s="115" t="s">
        <v>656</v>
      </c>
      <c r="F199" s="109" t="s">
        <v>126</v>
      </c>
      <c r="G199" s="109" t="s">
        <v>127</v>
      </c>
      <c r="H199" s="117">
        <v>45510</v>
      </c>
      <c r="I199" s="117">
        <v>45512</v>
      </c>
      <c r="J199" s="152"/>
      <c r="K199" s="159"/>
      <c r="L199" s="115" t="s">
        <v>652</v>
      </c>
      <c r="M199" s="117">
        <v>45510</v>
      </c>
      <c r="N199" s="117" t="s">
        <v>637</v>
      </c>
      <c r="O199" s="117" t="s">
        <v>652</v>
      </c>
      <c r="P199" s="117">
        <v>45512</v>
      </c>
      <c r="Q199" s="117" t="s">
        <v>638</v>
      </c>
      <c r="R199" s="115">
        <f t="shared" si="24"/>
        <v>1890</v>
      </c>
      <c r="S199" s="117">
        <v>45511</v>
      </c>
      <c r="T199" s="115">
        <v>2800</v>
      </c>
      <c r="U199" s="115"/>
      <c r="V199" s="115"/>
    </row>
    <row r="200" spans="1:22">
      <c r="A200" s="150">
        <v>67</v>
      </c>
      <c r="B200" s="109">
        <v>199</v>
      </c>
      <c r="C200" s="113"/>
      <c r="D200" s="119"/>
      <c r="E200" s="115" t="s">
        <v>657</v>
      </c>
      <c r="F200" s="109" t="s">
        <v>658</v>
      </c>
      <c r="G200" s="109" t="s">
        <v>127</v>
      </c>
      <c r="H200" s="117">
        <v>45510</v>
      </c>
      <c r="I200" s="117">
        <v>45512</v>
      </c>
      <c r="J200" s="150" t="s">
        <v>187</v>
      </c>
      <c r="K200" s="157">
        <v>5395</v>
      </c>
      <c r="L200" s="115" t="s">
        <v>290</v>
      </c>
      <c r="M200" s="117">
        <v>45508</v>
      </c>
      <c r="N200" s="117" t="s">
        <v>659</v>
      </c>
      <c r="O200" s="117" t="s">
        <v>290</v>
      </c>
      <c r="P200" s="117">
        <v>45512</v>
      </c>
      <c r="Q200" s="117" t="s">
        <v>660</v>
      </c>
      <c r="R200" s="115">
        <f>1910+1580</f>
        <v>3490</v>
      </c>
      <c r="S200" s="117">
        <v>45511</v>
      </c>
      <c r="T200" s="115">
        <v>2800</v>
      </c>
    </row>
    <row r="201" spans="1:22">
      <c r="A201" s="151"/>
      <c r="B201" s="109">
        <v>200</v>
      </c>
      <c r="C201" s="113"/>
      <c r="D201" s="119" t="s">
        <v>661</v>
      </c>
      <c r="E201" s="115" t="s">
        <v>662</v>
      </c>
      <c r="F201" s="109" t="s">
        <v>658</v>
      </c>
      <c r="G201" s="109" t="s">
        <v>127</v>
      </c>
      <c r="H201" s="117">
        <v>45510</v>
      </c>
      <c r="I201" s="117">
        <v>45512</v>
      </c>
      <c r="J201" s="151"/>
      <c r="K201" s="158"/>
      <c r="L201" s="115" t="s">
        <v>290</v>
      </c>
      <c r="M201" s="117">
        <v>45508</v>
      </c>
      <c r="N201" s="117" t="s">
        <v>659</v>
      </c>
      <c r="O201" s="117" t="s">
        <v>290</v>
      </c>
      <c r="P201" s="117">
        <v>45512</v>
      </c>
      <c r="Q201" s="117" t="s">
        <v>660</v>
      </c>
      <c r="R201" s="115">
        <f>1910+1580</f>
        <v>3490</v>
      </c>
      <c r="S201" s="117">
        <v>45511</v>
      </c>
      <c r="T201" s="115">
        <v>2800</v>
      </c>
    </row>
    <row r="202" spans="1:22">
      <c r="A202" s="152"/>
      <c r="B202" s="109">
        <v>201</v>
      </c>
      <c r="C202" s="113" t="s">
        <v>663</v>
      </c>
      <c r="D202" s="119" t="s">
        <v>664</v>
      </c>
      <c r="E202" s="115" t="s">
        <v>665</v>
      </c>
      <c r="F202" s="109" t="s">
        <v>658</v>
      </c>
      <c r="G202" s="109" t="s">
        <v>127</v>
      </c>
      <c r="H202" s="117">
        <v>45510</v>
      </c>
      <c r="I202" s="117">
        <v>45512</v>
      </c>
      <c r="J202" s="152"/>
      <c r="K202" s="159"/>
      <c r="L202" s="115" t="s">
        <v>290</v>
      </c>
      <c r="M202" s="117">
        <v>45508</v>
      </c>
      <c r="N202" s="117" t="s">
        <v>659</v>
      </c>
      <c r="O202" s="117" t="s">
        <v>290</v>
      </c>
      <c r="P202" s="117">
        <v>45512</v>
      </c>
      <c r="Q202" s="117" t="s">
        <v>660</v>
      </c>
      <c r="R202" s="115">
        <f>1710+1500</f>
        <v>3210</v>
      </c>
      <c r="S202" s="117">
        <v>45511</v>
      </c>
      <c r="T202" s="115">
        <v>2800</v>
      </c>
    </row>
    <row r="203" spans="1:22">
      <c r="A203" s="150">
        <v>68</v>
      </c>
      <c r="B203" s="109">
        <v>202</v>
      </c>
      <c r="C203" s="164" t="s">
        <v>666</v>
      </c>
      <c r="D203" s="119"/>
      <c r="E203" s="115" t="s">
        <v>667</v>
      </c>
      <c r="F203" s="109" t="s">
        <v>126</v>
      </c>
      <c r="G203" s="109" t="s">
        <v>127</v>
      </c>
      <c r="H203" s="117">
        <v>45528</v>
      </c>
      <c r="I203" s="117">
        <v>45530</v>
      </c>
      <c r="J203" s="150" t="s">
        <v>187</v>
      </c>
      <c r="K203" s="150">
        <v>4195</v>
      </c>
      <c r="L203" s="115" t="s">
        <v>668</v>
      </c>
      <c r="M203" s="117">
        <v>45528</v>
      </c>
      <c r="N203" s="117" t="s">
        <v>669</v>
      </c>
      <c r="O203" s="117" t="s">
        <v>668</v>
      </c>
      <c r="P203" s="117">
        <v>45530</v>
      </c>
      <c r="Q203" s="117" t="s">
        <v>670</v>
      </c>
      <c r="R203" s="115">
        <v>2740</v>
      </c>
      <c r="S203" s="117">
        <v>45529</v>
      </c>
      <c r="T203" s="115">
        <v>2800</v>
      </c>
    </row>
    <row r="204" spans="1:22">
      <c r="A204" s="151"/>
      <c r="B204" s="109">
        <v>203</v>
      </c>
      <c r="C204" s="165"/>
      <c r="D204" s="119"/>
      <c r="E204" s="115" t="s">
        <v>671</v>
      </c>
      <c r="F204" s="109" t="s">
        <v>126</v>
      </c>
      <c r="G204" s="109" t="s">
        <v>127</v>
      </c>
      <c r="H204" s="117">
        <v>45528</v>
      </c>
      <c r="I204" s="117">
        <v>45530</v>
      </c>
      <c r="J204" s="151"/>
      <c r="K204" s="151"/>
      <c r="L204" s="115" t="s">
        <v>668</v>
      </c>
      <c r="M204" s="117">
        <v>45528</v>
      </c>
      <c r="N204" s="117" t="s">
        <v>669</v>
      </c>
      <c r="O204" s="117" t="s">
        <v>668</v>
      </c>
      <c r="P204" s="117">
        <v>45530</v>
      </c>
      <c r="Q204" s="117" t="s">
        <v>670</v>
      </c>
      <c r="R204" s="115">
        <v>2740</v>
      </c>
      <c r="S204" s="117">
        <v>45529</v>
      </c>
      <c r="T204" s="115">
        <v>2800</v>
      </c>
    </row>
    <row r="205" spans="1:22">
      <c r="A205" s="152"/>
      <c r="B205" s="109">
        <v>204</v>
      </c>
      <c r="C205" s="166"/>
      <c r="D205" s="119" t="s">
        <v>672</v>
      </c>
      <c r="E205" s="115" t="s">
        <v>673</v>
      </c>
      <c r="F205" s="109" t="s">
        <v>126</v>
      </c>
      <c r="G205" s="109" t="s">
        <v>127</v>
      </c>
      <c r="H205" s="117">
        <v>45528</v>
      </c>
      <c r="I205" s="117">
        <v>45530</v>
      </c>
      <c r="J205" s="152"/>
      <c r="K205" s="152"/>
      <c r="L205" s="115" t="s">
        <v>668</v>
      </c>
      <c r="M205" s="117">
        <v>45528</v>
      </c>
      <c r="N205" s="117" t="s">
        <v>669</v>
      </c>
      <c r="O205" s="117" t="s">
        <v>668</v>
      </c>
      <c r="P205" s="117">
        <v>45530</v>
      </c>
      <c r="Q205" s="117" t="s">
        <v>670</v>
      </c>
      <c r="R205" s="115">
        <v>2740</v>
      </c>
      <c r="S205" s="117">
        <v>45529</v>
      </c>
      <c r="T205" s="115">
        <v>2800</v>
      </c>
    </row>
    <row r="206" spans="1:22">
      <c r="A206" s="150">
        <v>69</v>
      </c>
      <c r="B206" s="109">
        <v>205</v>
      </c>
      <c r="C206" s="113"/>
      <c r="D206" s="109"/>
      <c r="E206" s="115" t="s">
        <v>674</v>
      </c>
      <c r="F206" s="109" t="s">
        <v>126</v>
      </c>
      <c r="G206" s="109" t="s">
        <v>127</v>
      </c>
      <c r="H206" s="117">
        <v>45524</v>
      </c>
      <c r="I206" s="117">
        <v>45526</v>
      </c>
      <c r="J206" s="150" t="s">
        <v>128</v>
      </c>
      <c r="K206" s="150">
        <v>4793</v>
      </c>
      <c r="L206" s="115" t="s">
        <v>675</v>
      </c>
      <c r="M206" s="117">
        <v>45524</v>
      </c>
      <c r="N206" s="117" t="s">
        <v>676</v>
      </c>
      <c r="O206" s="117" t="s">
        <v>675</v>
      </c>
      <c r="P206" s="117">
        <v>45529</v>
      </c>
      <c r="Q206" s="117" t="s">
        <v>677</v>
      </c>
      <c r="R206" s="115">
        <v>2950</v>
      </c>
      <c r="S206" s="117">
        <v>45525</v>
      </c>
      <c r="T206" s="115">
        <v>2800</v>
      </c>
      <c r="U206" s="115"/>
    </row>
    <row r="207" spans="1:22">
      <c r="A207" s="151"/>
      <c r="B207" s="109">
        <v>206</v>
      </c>
      <c r="C207" s="113"/>
      <c r="D207" s="109">
        <v>13981300726</v>
      </c>
      <c r="E207" s="115" t="s">
        <v>678</v>
      </c>
      <c r="F207" s="109" t="s">
        <v>126</v>
      </c>
      <c r="G207" s="109" t="s">
        <v>127</v>
      </c>
      <c r="H207" s="117">
        <v>45524</v>
      </c>
      <c r="I207" s="117">
        <v>45526</v>
      </c>
      <c r="J207" s="151"/>
      <c r="K207" s="151"/>
      <c r="L207" s="115" t="s">
        <v>675</v>
      </c>
      <c r="M207" s="117">
        <v>45524</v>
      </c>
      <c r="N207" s="117" t="s">
        <v>676</v>
      </c>
      <c r="O207" s="117" t="s">
        <v>675</v>
      </c>
      <c r="P207" s="117">
        <v>45529</v>
      </c>
      <c r="Q207" s="117" t="s">
        <v>677</v>
      </c>
      <c r="R207" s="115">
        <v>2950</v>
      </c>
      <c r="S207" s="117">
        <v>45525</v>
      </c>
      <c r="T207" s="115">
        <v>2800</v>
      </c>
      <c r="U207" s="115"/>
    </row>
    <row r="208" spans="1:22">
      <c r="A208" s="152"/>
      <c r="B208" s="109">
        <v>207</v>
      </c>
      <c r="C208" s="113" t="s">
        <v>679</v>
      </c>
      <c r="D208" s="119" t="s">
        <v>680</v>
      </c>
      <c r="E208" s="115" t="s">
        <v>681</v>
      </c>
      <c r="F208" s="109" t="s">
        <v>126</v>
      </c>
      <c r="G208" s="109" t="s">
        <v>127</v>
      </c>
      <c r="H208" s="117">
        <v>45524</v>
      </c>
      <c r="I208" s="117">
        <v>45526</v>
      </c>
      <c r="J208" s="152"/>
      <c r="K208" s="152"/>
      <c r="L208" s="115" t="s">
        <v>675</v>
      </c>
      <c r="M208" s="117">
        <v>45524</v>
      </c>
      <c r="N208" s="117" t="s">
        <v>676</v>
      </c>
      <c r="O208" s="117" t="s">
        <v>675</v>
      </c>
      <c r="P208" s="117">
        <v>45529</v>
      </c>
      <c r="Q208" s="117" t="s">
        <v>677</v>
      </c>
      <c r="R208" s="115">
        <f>1820+870</f>
        <v>2690</v>
      </c>
      <c r="S208" s="117">
        <v>45525</v>
      </c>
      <c r="T208" s="115">
        <v>2800</v>
      </c>
      <c r="U208" s="115"/>
    </row>
    <row r="209" spans="1:23">
      <c r="A209" s="150">
        <v>70</v>
      </c>
      <c r="B209" s="109">
        <v>208</v>
      </c>
      <c r="C209" s="167" t="s">
        <v>682</v>
      </c>
      <c r="D209" s="119">
        <v>13668045307</v>
      </c>
      <c r="E209" s="115" t="s">
        <v>683</v>
      </c>
      <c r="F209" s="109" t="s">
        <v>126</v>
      </c>
      <c r="G209" s="109" t="s">
        <v>127</v>
      </c>
      <c r="H209" s="117">
        <v>45511</v>
      </c>
      <c r="I209" s="117">
        <v>45513</v>
      </c>
      <c r="J209" s="150" t="s">
        <v>254</v>
      </c>
      <c r="K209" s="150">
        <v>5694</v>
      </c>
      <c r="L209" s="115" t="s">
        <v>675</v>
      </c>
      <c r="M209" s="117">
        <v>45510</v>
      </c>
      <c r="N209" s="117" t="s">
        <v>684</v>
      </c>
      <c r="O209" s="117" t="s">
        <v>675</v>
      </c>
      <c r="P209" s="117">
        <v>45513</v>
      </c>
      <c r="Q209" s="117" t="s">
        <v>685</v>
      </c>
      <c r="R209" s="115">
        <f t="shared" ref="R209:R211" si="25">1210+1700</f>
        <v>2910</v>
      </c>
      <c r="S209" s="117">
        <v>45513</v>
      </c>
      <c r="T209" s="115">
        <v>2800</v>
      </c>
      <c r="U209" s="115"/>
    </row>
    <row r="210" spans="1:23">
      <c r="A210" s="151"/>
      <c r="B210" s="109">
        <v>209</v>
      </c>
      <c r="C210" s="168"/>
      <c r="D210" s="119"/>
      <c r="E210" s="115" t="s">
        <v>686</v>
      </c>
      <c r="F210" s="109" t="s">
        <v>126</v>
      </c>
      <c r="G210" s="109" t="s">
        <v>127</v>
      </c>
      <c r="H210" s="117">
        <v>45511</v>
      </c>
      <c r="I210" s="117">
        <v>45513</v>
      </c>
      <c r="J210" s="151"/>
      <c r="K210" s="151"/>
      <c r="L210" s="115" t="s">
        <v>675</v>
      </c>
      <c r="M210" s="117">
        <v>45510</v>
      </c>
      <c r="N210" s="117" t="s">
        <v>684</v>
      </c>
      <c r="O210" s="117" t="s">
        <v>675</v>
      </c>
      <c r="P210" s="117">
        <v>45513</v>
      </c>
      <c r="Q210" s="117" t="s">
        <v>685</v>
      </c>
      <c r="R210" s="115">
        <f t="shared" si="25"/>
        <v>2910</v>
      </c>
      <c r="S210" s="117">
        <v>45513</v>
      </c>
      <c r="T210" s="115">
        <v>2800</v>
      </c>
      <c r="U210" s="115"/>
    </row>
    <row r="211" spans="1:23">
      <c r="A211" s="152"/>
      <c r="B211" s="109">
        <v>210</v>
      </c>
      <c r="C211" s="169"/>
      <c r="D211" s="119">
        <v>13983249099</v>
      </c>
      <c r="E211" s="115" t="s">
        <v>687</v>
      </c>
      <c r="F211" s="109" t="s">
        <v>126</v>
      </c>
      <c r="G211" s="109" t="s">
        <v>127</v>
      </c>
      <c r="H211" s="117">
        <v>45511</v>
      </c>
      <c r="I211" s="117">
        <v>45513</v>
      </c>
      <c r="J211" s="152"/>
      <c r="K211" s="152"/>
      <c r="L211" s="115" t="s">
        <v>675</v>
      </c>
      <c r="M211" s="117">
        <v>45510</v>
      </c>
      <c r="N211" s="117" t="s">
        <v>684</v>
      </c>
      <c r="O211" s="117" t="s">
        <v>675</v>
      </c>
      <c r="P211" s="117">
        <v>45513</v>
      </c>
      <c r="Q211" s="117" t="s">
        <v>685</v>
      </c>
      <c r="R211" s="115">
        <f t="shared" si="25"/>
        <v>2910</v>
      </c>
      <c r="S211" s="117">
        <v>45513</v>
      </c>
      <c r="T211" s="115">
        <v>2800</v>
      </c>
      <c r="U211" s="115"/>
    </row>
    <row r="212" spans="1:23">
      <c r="A212" s="150">
        <v>71</v>
      </c>
      <c r="B212" s="109">
        <v>211</v>
      </c>
      <c r="C212" s="113"/>
      <c r="D212" s="119"/>
      <c r="E212" s="115" t="s">
        <v>688</v>
      </c>
      <c r="F212" s="109" t="s">
        <v>126</v>
      </c>
      <c r="G212" s="109" t="s">
        <v>362</v>
      </c>
      <c r="H212" s="117">
        <v>45505</v>
      </c>
      <c r="I212" s="117">
        <v>45507</v>
      </c>
      <c r="J212" s="150" t="s">
        <v>187</v>
      </c>
      <c r="K212" s="157">
        <v>5692</v>
      </c>
      <c r="L212" s="115" t="s">
        <v>524</v>
      </c>
      <c r="M212" s="117">
        <v>45505</v>
      </c>
      <c r="N212" s="117" t="s">
        <v>689</v>
      </c>
      <c r="O212" s="117" t="s">
        <v>524</v>
      </c>
      <c r="P212" s="117">
        <v>45508</v>
      </c>
      <c r="Q212" s="117" t="s">
        <v>690</v>
      </c>
      <c r="R212" s="115">
        <f>1250 +1660</f>
        <v>2910</v>
      </c>
      <c r="S212" s="117">
        <v>45506</v>
      </c>
      <c r="T212" s="115">
        <v>2800</v>
      </c>
    </row>
    <row r="213" spans="1:23">
      <c r="A213" s="151"/>
      <c r="B213" s="109">
        <v>212</v>
      </c>
      <c r="C213" s="113"/>
      <c r="D213" s="119"/>
      <c r="E213" s="115" t="s">
        <v>691</v>
      </c>
      <c r="F213" s="109" t="s">
        <v>126</v>
      </c>
      <c r="G213" s="109" t="s">
        <v>362</v>
      </c>
      <c r="H213" s="117">
        <v>45505</v>
      </c>
      <c r="I213" s="117">
        <v>45507</v>
      </c>
      <c r="J213" s="151"/>
      <c r="K213" s="158"/>
      <c r="L213" s="115" t="s">
        <v>524</v>
      </c>
      <c r="M213" s="117">
        <v>45505</v>
      </c>
      <c r="N213" s="117" t="s">
        <v>689</v>
      </c>
      <c r="O213" s="117" t="s">
        <v>524</v>
      </c>
      <c r="P213" s="117">
        <v>45508</v>
      </c>
      <c r="Q213" s="117" t="s">
        <v>690</v>
      </c>
      <c r="R213" s="115">
        <f>1250+1380</f>
        <v>2630</v>
      </c>
      <c r="S213" s="117">
        <v>45506</v>
      </c>
      <c r="T213" s="115">
        <v>2800</v>
      </c>
    </row>
    <row r="214" spans="1:23">
      <c r="A214" s="152"/>
      <c r="B214" s="109">
        <v>213</v>
      </c>
      <c r="C214" s="113" t="s">
        <v>692</v>
      </c>
      <c r="D214" s="119">
        <v>18602852519</v>
      </c>
      <c r="E214" s="115" t="s">
        <v>693</v>
      </c>
      <c r="F214" s="109" t="s">
        <v>126</v>
      </c>
      <c r="G214" s="109" t="s">
        <v>362</v>
      </c>
      <c r="H214" s="117">
        <v>45505</v>
      </c>
      <c r="I214" s="117">
        <v>45507</v>
      </c>
      <c r="J214" s="152"/>
      <c r="K214" s="159"/>
      <c r="L214" s="115" t="s">
        <v>524</v>
      </c>
      <c r="M214" s="117">
        <v>45505</v>
      </c>
      <c r="N214" s="117" t="s">
        <v>689</v>
      </c>
      <c r="O214" s="117" t="s">
        <v>524</v>
      </c>
      <c r="P214" s="117">
        <v>45508</v>
      </c>
      <c r="Q214" s="117" t="s">
        <v>690</v>
      </c>
      <c r="R214" s="115">
        <f>R212</f>
        <v>2910</v>
      </c>
      <c r="S214" s="117">
        <v>45506</v>
      </c>
      <c r="T214" s="115">
        <v>2800</v>
      </c>
    </row>
    <row r="215" spans="1:23">
      <c r="A215" s="150">
        <v>72</v>
      </c>
      <c r="B215" s="109">
        <v>214</v>
      </c>
      <c r="C215" s="164" t="s">
        <v>694</v>
      </c>
      <c r="D215" s="127"/>
      <c r="E215" s="115" t="s">
        <v>695</v>
      </c>
      <c r="F215" s="109" t="s">
        <v>126</v>
      </c>
      <c r="G215" s="109" t="s">
        <v>362</v>
      </c>
      <c r="H215" s="117">
        <v>45549</v>
      </c>
      <c r="I215" s="117">
        <v>45551</v>
      </c>
      <c r="J215" s="150" t="s">
        <v>187</v>
      </c>
      <c r="K215" s="150">
        <v>5395</v>
      </c>
      <c r="L215" s="115" t="s">
        <v>524</v>
      </c>
      <c r="M215" s="117">
        <v>45549</v>
      </c>
      <c r="N215" s="115" t="s">
        <v>696</v>
      </c>
      <c r="O215" s="115" t="s">
        <v>524</v>
      </c>
      <c r="P215" s="117">
        <v>45552</v>
      </c>
      <c r="Q215" s="115" t="s">
        <v>697</v>
      </c>
      <c r="R215" s="115">
        <f>1650+1170</f>
        <v>2820</v>
      </c>
      <c r="S215" s="117">
        <v>45550</v>
      </c>
      <c r="T215" s="115">
        <v>2800</v>
      </c>
    </row>
    <row r="216" spans="1:23">
      <c r="A216" s="151"/>
      <c r="B216" s="109">
        <v>215</v>
      </c>
      <c r="C216" s="165"/>
      <c r="D216" s="127"/>
      <c r="E216" s="115" t="s">
        <v>698</v>
      </c>
      <c r="F216" s="109" t="s">
        <v>126</v>
      </c>
      <c r="G216" s="109" t="s">
        <v>362</v>
      </c>
      <c r="H216" s="117">
        <v>45549</v>
      </c>
      <c r="I216" s="117">
        <v>45551</v>
      </c>
      <c r="J216" s="151"/>
      <c r="K216" s="151"/>
      <c r="L216" s="115" t="s">
        <v>524</v>
      </c>
      <c r="M216" s="117">
        <v>45549</v>
      </c>
      <c r="N216" s="115" t="s">
        <v>696</v>
      </c>
      <c r="O216" s="115" t="s">
        <v>524</v>
      </c>
      <c r="P216" s="117">
        <v>45552</v>
      </c>
      <c r="Q216" s="115" t="s">
        <v>697</v>
      </c>
      <c r="R216" s="115">
        <f t="shared" ref="R216:R217" si="26">1650+1170</f>
        <v>2820</v>
      </c>
      <c r="S216" s="117">
        <v>45550</v>
      </c>
      <c r="T216" s="115">
        <v>2800</v>
      </c>
    </row>
    <row r="217" spans="1:23">
      <c r="A217" s="152"/>
      <c r="B217" s="109">
        <v>216</v>
      </c>
      <c r="C217" s="166"/>
      <c r="D217" s="133">
        <v>17002826366</v>
      </c>
      <c r="E217" s="115" t="s">
        <v>699</v>
      </c>
      <c r="F217" s="109" t="s">
        <v>126</v>
      </c>
      <c r="G217" s="109" t="s">
        <v>362</v>
      </c>
      <c r="H217" s="117">
        <v>45549</v>
      </c>
      <c r="I217" s="117">
        <v>45551</v>
      </c>
      <c r="J217" s="152"/>
      <c r="K217" s="152"/>
      <c r="L217" s="115" t="s">
        <v>524</v>
      </c>
      <c r="M217" s="117">
        <v>45549</v>
      </c>
      <c r="N217" s="115" t="s">
        <v>696</v>
      </c>
      <c r="O217" s="115" t="s">
        <v>524</v>
      </c>
      <c r="P217" s="117">
        <v>45552</v>
      </c>
      <c r="Q217" s="115" t="s">
        <v>697</v>
      </c>
      <c r="R217" s="115">
        <f t="shared" si="26"/>
        <v>2820</v>
      </c>
      <c r="S217" s="117">
        <v>45550</v>
      </c>
      <c r="T217" s="115">
        <v>2800</v>
      </c>
    </row>
    <row r="218" spans="1:23">
      <c r="A218" s="150">
        <v>73</v>
      </c>
      <c r="B218" s="109">
        <v>217</v>
      </c>
      <c r="C218" s="113" t="s">
        <v>700</v>
      </c>
      <c r="D218" s="113">
        <v>18258879898</v>
      </c>
      <c r="E218" s="115" t="s">
        <v>701</v>
      </c>
      <c r="F218" s="109" t="s">
        <v>126</v>
      </c>
      <c r="G218" s="109" t="s">
        <v>127</v>
      </c>
      <c r="H218" s="116">
        <v>45485</v>
      </c>
      <c r="I218" s="116">
        <v>45487</v>
      </c>
      <c r="J218" s="150" t="s">
        <v>128</v>
      </c>
      <c r="K218" s="163">
        <v>5393</v>
      </c>
      <c r="L218" s="115" t="s">
        <v>645</v>
      </c>
      <c r="M218" s="117">
        <v>45485</v>
      </c>
      <c r="N218" s="117" t="s">
        <v>166</v>
      </c>
      <c r="O218" s="117" t="s">
        <v>645</v>
      </c>
      <c r="P218" s="117">
        <v>45490</v>
      </c>
      <c r="Q218" s="117" t="s">
        <v>702</v>
      </c>
      <c r="R218" s="115">
        <f>1664+991</f>
        <v>2655</v>
      </c>
      <c r="S218" s="117">
        <v>45486</v>
      </c>
      <c r="T218" s="118">
        <v>2800</v>
      </c>
      <c r="U218" s="115"/>
      <c r="V218" s="113" t="s">
        <v>703</v>
      </c>
      <c r="W218" s="113" t="s">
        <v>704</v>
      </c>
    </row>
    <row r="219" spans="1:23">
      <c r="A219" s="151"/>
      <c r="B219" s="109">
        <v>218</v>
      </c>
      <c r="C219" s="115"/>
      <c r="D219" s="115"/>
      <c r="E219" s="115" t="s">
        <v>705</v>
      </c>
      <c r="F219" s="109" t="s">
        <v>126</v>
      </c>
      <c r="G219" s="109" t="s">
        <v>127</v>
      </c>
      <c r="H219" s="116">
        <v>45485</v>
      </c>
      <c r="I219" s="116">
        <v>45487</v>
      </c>
      <c r="J219" s="151"/>
      <c r="K219" s="163"/>
      <c r="L219" s="115" t="s">
        <v>645</v>
      </c>
      <c r="M219" s="117">
        <v>45485</v>
      </c>
      <c r="N219" s="117" t="s">
        <v>166</v>
      </c>
      <c r="O219" s="117" t="s">
        <v>645</v>
      </c>
      <c r="P219" s="117">
        <v>45490</v>
      </c>
      <c r="Q219" s="117" t="s">
        <v>702</v>
      </c>
      <c r="R219" s="115">
        <f>1664+991</f>
        <v>2655</v>
      </c>
      <c r="S219" s="117">
        <v>45486</v>
      </c>
      <c r="T219" s="118">
        <v>2800</v>
      </c>
      <c r="U219" s="115"/>
      <c r="V219" s="115" t="s">
        <v>706</v>
      </c>
    </row>
    <row r="220" spans="1:23">
      <c r="A220" s="152"/>
      <c r="B220" s="109">
        <v>219</v>
      </c>
      <c r="C220" s="113"/>
      <c r="D220" s="113"/>
      <c r="E220" s="115" t="s">
        <v>707</v>
      </c>
      <c r="F220" s="109" t="s">
        <v>126</v>
      </c>
      <c r="G220" s="109" t="s">
        <v>127</v>
      </c>
      <c r="H220" s="116">
        <v>45485</v>
      </c>
      <c r="I220" s="116">
        <v>45487</v>
      </c>
      <c r="J220" s="152"/>
      <c r="K220" s="163"/>
      <c r="L220" s="115" t="s">
        <v>645</v>
      </c>
      <c r="M220" s="117">
        <v>45485</v>
      </c>
      <c r="N220" s="117" t="s">
        <v>166</v>
      </c>
      <c r="O220" s="117" t="s">
        <v>645</v>
      </c>
      <c r="P220" s="117">
        <v>45490</v>
      </c>
      <c r="Q220" s="117" t="s">
        <v>702</v>
      </c>
      <c r="R220" s="115">
        <f>539+1139</f>
        <v>1678</v>
      </c>
      <c r="S220" s="117">
        <v>45486</v>
      </c>
      <c r="T220" s="118">
        <v>2800</v>
      </c>
      <c r="U220" s="115"/>
      <c r="V220" s="115"/>
    </row>
    <row r="221" spans="1:23">
      <c r="A221" s="150">
        <v>74</v>
      </c>
      <c r="B221" s="109">
        <v>220</v>
      </c>
      <c r="C221" s="164" t="s">
        <v>708</v>
      </c>
      <c r="D221" s="119"/>
      <c r="E221" s="115" t="s">
        <v>709</v>
      </c>
      <c r="F221" s="109" t="s">
        <v>126</v>
      </c>
      <c r="G221" s="109" t="s">
        <v>127</v>
      </c>
      <c r="H221" s="117">
        <v>45501</v>
      </c>
      <c r="I221" s="117">
        <v>45503</v>
      </c>
      <c r="J221" s="150" t="s">
        <v>136</v>
      </c>
      <c r="K221" s="150">
        <v>5393</v>
      </c>
      <c r="L221" s="115" t="s">
        <v>710</v>
      </c>
      <c r="M221" s="117">
        <v>45501</v>
      </c>
      <c r="N221" s="117" t="s">
        <v>711</v>
      </c>
      <c r="O221" s="117" t="s">
        <v>710</v>
      </c>
      <c r="P221" s="117">
        <v>45503</v>
      </c>
      <c r="Q221" s="117" t="s">
        <v>712</v>
      </c>
      <c r="R221" s="115">
        <f>666+678</f>
        <v>1344</v>
      </c>
      <c r="S221" s="117">
        <v>45502</v>
      </c>
      <c r="T221" s="115">
        <v>2800</v>
      </c>
      <c r="U221" s="115"/>
    </row>
    <row r="222" spans="1:23">
      <c r="A222" s="151"/>
      <c r="B222" s="109">
        <v>221</v>
      </c>
      <c r="C222" s="165"/>
      <c r="D222" s="119">
        <v>18605356791</v>
      </c>
      <c r="E222" s="115" t="s">
        <v>713</v>
      </c>
      <c r="F222" s="109" t="s">
        <v>126</v>
      </c>
      <c r="G222" s="109" t="s">
        <v>362</v>
      </c>
      <c r="H222" s="117">
        <v>45501</v>
      </c>
      <c r="I222" s="117">
        <v>45503</v>
      </c>
      <c r="J222" s="151"/>
      <c r="K222" s="151"/>
      <c r="L222" s="115" t="s">
        <v>710</v>
      </c>
      <c r="M222" s="117">
        <v>45501</v>
      </c>
      <c r="N222" s="117" t="s">
        <v>711</v>
      </c>
      <c r="O222" s="117" t="s">
        <v>710</v>
      </c>
      <c r="P222" s="117">
        <v>45503</v>
      </c>
      <c r="Q222" s="117" t="s">
        <v>712</v>
      </c>
      <c r="R222" s="115">
        <f t="shared" ref="R222:R223" si="27">666+678</f>
        <v>1344</v>
      </c>
      <c r="S222" s="117">
        <v>45502</v>
      </c>
      <c r="T222" s="115">
        <v>2800</v>
      </c>
      <c r="U222" s="115"/>
    </row>
    <row r="223" spans="1:23">
      <c r="A223" s="152"/>
      <c r="B223" s="109">
        <v>222</v>
      </c>
      <c r="C223" s="166"/>
      <c r="D223" s="119" t="s">
        <v>714</v>
      </c>
      <c r="E223" s="115" t="s">
        <v>715</v>
      </c>
      <c r="F223" s="109" t="s">
        <v>126</v>
      </c>
      <c r="G223" s="109" t="s">
        <v>127</v>
      </c>
      <c r="H223" s="117">
        <v>45501</v>
      </c>
      <c r="I223" s="117">
        <v>45503</v>
      </c>
      <c r="J223" s="152"/>
      <c r="K223" s="152"/>
      <c r="L223" s="115" t="s">
        <v>710</v>
      </c>
      <c r="M223" s="117">
        <v>45501</v>
      </c>
      <c r="N223" s="117" t="s">
        <v>711</v>
      </c>
      <c r="O223" s="117" t="s">
        <v>710</v>
      </c>
      <c r="P223" s="117">
        <v>45503</v>
      </c>
      <c r="Q223" s="117" t="s">
        <v>712</v>
      </c>
      <c r="R223" s="115">
        <f t="shared" si="27"/>
        <v>1344</v>
      </c>
      <c r="S223" s="117">
        <v>45502</v>
      </c>
      <c r="T223" s="115">
        <v>2800</v>
      </c>
      <c r="U223" s="115"/>
    </row>
    <row r="224" spans="1:23">
      <c r="A224" s="150">
        <v>75</v>
      </c>
      <c r="B224" s="109">
        <v>223</v>
      </c>
      <c r="C224" s="160" t="s">
        <v>716</v>
      </c>
      <c r="D224" s="119"/>
      <c r="E224" s="115" t="s">
        <v>717</v>
      </c>
      <c r="F224" s="109" t="s">
        <v>126</v>
      </c>
      <c r="G224" s="109" t="s">
        <v>127</v>
      </c>
      <c r="H224" s="117">
        <v>45501</v>
      </c>
      <c r="I224" s="117">
        <v>45503</v>
      </c>
      <c r="J224" s="150" t="s">
        <v>254</v>
      </c>
      <c r="K224" s="150">
        <v>5393</v>
      </c>
      <c r="L224" s="115" t="s">
        <v>718</v>
      </c>
      <c r="M224" s="117">
        <v>45501</v>
      </c>
      <c r="N224" s="117" t="s">
        <v>719</v>
      </c>
      <c r="O224" s="117" t="s">
        <v>718</v>
      </c>
      <c r="P224" s="117">
        <v>45507</v>
      </c>
      <c r="Q224" s="117" t="s">
        <v>720</v>
      </c>
      <c r="R224" s="115">
        <f>1430+1620</f>
        <v>3050</v>
      </c>
      <c r="S224" s="117">
        <v>45502</v>
      </c>
      <c r="T224" s="115">
        <v>2800</v>
      </c>
      <c r="U224" s="115"/>
      <c r="V224" s="115"/>
      <c r="W224" s="112" t="s">
        <v>721</v>
      </c>
    </row>
    <row r="225" spans="1:23">
      <c r="A225" s="151"/>
      <c r="B225" s="109">
        <v>224</v>
      </c>
      <c r="C225" s="161"/>
      <c r="D225" s="119"/>
      <c r="E225" s="112" t="s">
        <v>722</v>
      </c>
      <c r="F225" s="109" t="s">
        <v>126</v>
      </c>
      <c r="G225" s="109" t="s">
        <v>362</v>
      </c>
      <c r="H225" s="117">
        <v>45501</v>
      </c>
      <c r="I225" s="117">
        <v>45503</v>
      </c>
      <c r="J225" s="151"/>
      <c r="K225" s="151"/>
      <c r="L225" s="115" t="s">
        <v>718</v>
      </c>
      <c r="M225" s="117">
        <v>45501</v>
      </c>
      <c r="N225" s="117" t="s">
        <v>719</v>
      </c>
      <c r="O225" s="117" t="s">
        <v>718</v>
      </c>
      <c r="P225" s="117">
        <v>45507</v>
      </c>
      <c r="Q225" s="117" t="s">
        <v>720</v>
      </c>
      <c r="R225" s="115">
        <f>1430+1620</f>
        <v>3050</v>
      </c>
      <c r="S225" s="117">
        <v>45502</v>
      </c>
      <c r="T225" s="115">
        <v>2800</v>
      </c>
      <c r="U225" s="115"/>
      <c r="V225" s="115"/>
    </row>
    <row r="226" spans="1:23">
      <c r="A226" s="152"/>
      <c r="B226" s="109">
        <v>225</v>
      </c>
      <c r="C226" s="162"/>
      <c r="D226" s="119">
        <v>13850052635</v>
      </c>
      <c r="E226" s="115" t="s">
        <v>723</v>
      </c>
      <c r="F226" s="109" t="s">
        <v>126</v>
      </c>
      <c r="G226" s="109" t="s">
        <v>127</v>
      </c>
      <c r="H226" s="117">
        <v>45501</v>
      </c>
      <c r="I226" s="117">
        <v>45503</v>
      </c>
      <c r="J226" s="152"/>
      <c r="K226" s="152"/>
      <c r="L226" s="115" t="s">
        <v>718</v>
      </c>
      <c r="M226" s="117">
        <v>45501</v>
      </c>
      <c r="N226" s="117" t="s">
        <v>719</v>
      </c>
      <c r="O226" s="117" t="s">
        <v>718</v>
      </c>
      <c r="P226" s="117">
        <v>45507</v>
      </c>
      <c r="Q226" s="117" t="s">
        <v>720</v>
      </c>
      <c r="R226" s="115">
        <f>1350+1540</f>
        <v>2890</v>
      </c>
      <c r="S226" s="117">
        <v>45502</v>
      </c>
      <c r="T226" s="115">
        <v>2800</v>
      </c>
      <c r="U226" s="115"/>
      <c r="V226" s="115"/>
    </row>
    <row r="227" spans="1:23">
      <c r="A227" s="150">
        <v>76</v>
      </c>
      <c r="B227" s="109">
        <v>226</v>
      </c>
      <c r="C227" s="113"/>
      <c r="D227" s="119"/>
      <c r="E227" s="115" t="s">
        <v>724</v>
      </c>
      <c r="F227" s="109" t="s">
        <v>126</v>
      </c>
      <c r="G227" s="109" t="s">
        <v>127</v>
      </c>
      <c r="H227" s="117">
        <v>45541</v>
      </c>
      <c r="I227" s="117">
        <v>45543</v>
      </c>
      <c r="J227" s="150" t="s">
        <v>187</v>
      </c>
      <c r="K227" s="150">
        <v>4400</v>
      </c>
      <c r="L227" s="115" t="s">
        <v>725</v>
      </c>
      <c r="M227" s="117">
        <v>45541</v>
      </c>
      <c r="N227" s="115" t="s">
        <v>726</v>
      </c>
      <c r="O227" s="115" t="s">
        <v>725</v>
      </c>
      <c r="P227" s="117">
        <v>45543</v>
      </c>
      <c r="Q227" s="115" t="s">
        <v>727</v>
      </c>
      <c r="R227" s="115">
        <v>2450</v>
      </c>
      <c r="S227" s="117">
        <v>45542</v>
      </c>
      <c r="T227" s="115">
        <v>2800</v>
      </c>
    </row>
    <row r="228" spans="1:23">
      <c r="A228" s="151"/>
      <c r="B228" s="109">
        <v>227</v>
      </c>
      <c r="C228" s="113"/>
      <c r="D228" s="119"/>
      <c r="E228" s="115" t="s">
        <v>728</v>
      </c>
      <c r="F228" s="109" t="s">
        <v>126</v>
      </c>
      <c r="G228" s="109" t="s">
        <v>362</v>
      </c>
      <c r="H228" s="117">
        <v>45541</v>
      </c>
      <c r="I228" s="117">
        <v>45543</v>
      </c>
      <c r="J228" s="151"/>
      <c r="K228" s="151"/>
      <c r="L228" s="115" t="s">
        <v>725</v>
      </c>
      <c r="M228" s="117">
        <v>45541</v>
      </c>
      <c r="N228" s="115" t="s">
        <v>726</v>
      </c>
      <c r="O228" s="115" t="s">
        <v>725</v>
      </c>
      <c r="P228" s="117">
        <v>45543</v>
      </c>
      <c r="Q228" s="115" t="s">
        <v>727</v>
      </c>
      <c r="R228" s="115">
        <v>2450</v>
      </c>
      <c r="S228" s="117">
        <v>45542</v>
      </c>
      <c r="T228" s="115">
        <v>2800</v>
      </c>
    </row>
    <row r="229" spans="1:23">
      <c r="A229" s="152"/>
      <c r="B229" s="109">
        <v>228</v>
      </c>
      <c r="C229" s="113" t="s">
        <v>729</v>
      </c>
      <c r="D229" s="119">
        <v>18004591989</v>
      </c>
      <c r="E229" s="115" t="s">
        <v>730</v>
      </c>
      <c r="F229" s="109" t="s">
        <v>126</v>
      </c>
      <c r="G229" s="109" t="s">
        <v>127</v>
      </c>
      <c r="H229" s="117">
        <v>45541</v>
      </c>
      <c r="I229" s="117">
        <v>45543</v>
      </c>
      <c r="J229" s="152"/>
      <c r="K229" s="152"/>
      <c r="L229" s="115" t="s">
        <v>725</v>
      </c>
      <c r="M229" s="117">
        <v>45541</v>
      </c>
      <c r="N229" s="115" t="s">
        <v>726</v>
      </c>
      <c r="O229" s="115" t="s">
        <v>725</v>
      </c>
      <c r="P229" s="117">
        <v>45543</v>
      </c>
      <c r="Q229" s="115" t="s">
        <v>727</v>
      </c>
      <c r="R229" s="115">
        <v>2450</v>
      </c>
      <c r="S229" s="117">
        <v>45542</v>
      </c>
      <c r="T229" s="115">
        <v>2800</v>
      </c>
    </row>
    <row r="230" spans="1:23">
      <c r="A230" s="150">
        <v>77</v>
      </c>
      <c r="B230" s="109">
        <v>229</v>
      </c>
      <c r="C230" s="115" t="s">
        <v>731</v>
      </c>
      <c r="D230" s="127">
        <v>18859716536</v>
      </c>
      <c r="E230" s="115" t="s">
        <v>732</v>
      </c>
      <c r="F230" s="109" t="s">
        <v>126</v>
      </c>
      <c r="G230" s="109" t="s">
        <v>127</v>
      </c>
      <c r="H230" s="117">
        <v>45483</v>
      </c>
      <c r="I230" s="117">
        <v>45485</v>
      </c>
      <c r="J230" s="150" t="s">
        <v>254</v>
      </c>
      <c r="K230" s="150">
        <v>5492</v>
      </c>
      <c r="L230" s="115" t="s">
        <v>733</v>
      </c>
      <c r="M230" s="117">
        <v>45483</v>
      </c>
      <c r="N230" s="117" t="s">
        <v>734</v>
      </c>
      <c r="O230" s="117" t="s">
        <v>733</v>
      </c>
      <c r="P230" s="117">
        <v>45486</v>
      </c>
      <c r="Q230" s="117" t="s">
        <v>735</v>
      </c>
      <c r="R230" s="115">
        <f>1460+1460</f>
        <v>2920</v>
      </c>
      <c r="S230" s="117">
        <v>45484</v>
      </c>
      <c r="T230" s="115">
        <v>2800</v>
      </c>
      <c r="U230" s="115"/>
    </row>
    <row r="231" spans="1:23">
      <c r="A231" s="151"/>
      <c r="B231" s="109">
        <v>230</v>
      </c>
      <c r="C231" s="113" t="s">
        <v>736</v>
      </c>
      <c r="D231" s="143" t="s">
        <v>737</v>
      </c>
      <c r="E231" s="115" t="s">
        <v>738</v>
      </c>
      <c r="F231" s="109" t="s">
        <v>126</v>
      </c>
      <c r="G231" s="109" t="s">
        <v>127</v>
      </c>
      <c r="H231" s="117">
        <v>45483</v>
      </c>
      <c r="I231" s="117">
        <v>45485</v>
      </c>
      <c r="J231" s="151"/>
      <c r="K231" s="151"/>
      <c r="L231" s="115" t="s">
        <v>733</v>
      </c>
      <c r="M231" s="117">
        <v>45483</v>
      </c>
      <c r="N231" s="117" t="s">
        <v>734</v>
      </c>
      <c r="O231" s="117" t="s">
        <v>733</v>
      </c>
      <c r="P231" s="117">
        <v>45486</v>
      </c>
      <c r="Q231" s="117" t="s">
        <v>735</v>
      </c>
      <c r="R231" s="115">
        <f>1460+1460</f>
        <v>2920</v>
      </c>
      <c r="S231" s="117">
        <v>45484</v>
      </c>
      <c r="T231" s="115">
        <v>2800</v>
      </c>
      <c r="U231" s="115"/>
      <c r="V231" s="113"/>
      <c r="W231" s="143"/>
    </row>
    <row r="232" spans="1:23">
      <c r="A232" s="152"/>
      <c r="B232" s="109">
        <v>231</v>
      </c>
      <c r="C232" s="115" t="s">
        <v>739</v>
      </c>
      <c r="D232" s="127">
        <v>13960308887</v>
      </c>
      <c r="E232" s="115" t="s">
        <v>740</v>
      </c>
      <c r="F232" s="109" t="s">
        <v>126</v>
      </c>
      <c r="G232" s="109" t="s">
        <v>127</v>
      </c>
      <c r="H232" s="117">
        <v>45483</v>
      </c>
      <c r="I232" s="117">
        <v>45485</v>
      </c>
      <c r="J232" s="152"/>
      <c r="K232" s="152"/>
      <c r="L232" s="115" t="s">
        <v>733</v>
      </c>
      <c r="M232" s="117">
        <v>45483</v>
      </c>
      <c r="N232" s="117" t="s">
        <v>734</v>
      </c>
      <c r="O232" s="117" t="s">
        <v>733</v>
      </c>
      <c r="P232" s="117">
        <v>45486</v>
      </c>
      <c r="Q232" s="117" t="s">
        <v>735</v>
      </c>
      <c r="R232" s="115">
        <f>1460+1460</f>
        <v>2920</v>
      </c>
      <c r="S232" s="117">
        <v>45484</v>
      </c>
      <c r="T232" s="115">
        <v>2800</v>
      </c>
      <c r="U232" s="115"/>
      <c r="V232" s="115"/>
    </row>
    <row r="233" spans="1:23">
      <c r="A233" s="150">
        <v>78</v>
      </c>
      <c r="B233" s="109">
        <v>232</v>
      </c>
      <c r="C233" s="115"/>
      <c r="D233" s="127"/>
      <c r="E233" s="115" t="s">
        <v>741</v>
      </c>
      <c r="F233" s="109" t="s">
        <v>658</v>
      </c>
      <c r="G233" s="109" t="s">
        <v>127</v>
      </c>
      <c r="H233" s="117">
        <v>45524</v>
      </c>
      <c r="I233" s="117">
        <v>45526</v>
      </c>
      <c r="J233" s="150" t="s">
        <v>338</v>
      </c>
      <c r="K233" s="157">
        <v>5412</v>
      </c>
      <c r="L233" s="115" t="s">
        <v>718</v>
      </c>
      <c r="M233" s="117">
        <v>45524</v>
      </c>
      <c r="N233" s="117" t="s">
        <v>719</v>
      </c>
      <c r="O233" s="117" t="s">
        <v>718</v>
      </c>
      <c r="P233" s="117">
        <v>45526</v>
      </c>
      <c r="Q233" s="117" t="s">
        <v>720</v>
      </c>
      <c r="R233" s="115">
        <f>1230+1620</f>
        <v>2850</v>
      </c>
      <c r="S233" s="117">
        <v>45525</v>
      </c>
      <c r="T233" s="118">
        <v>2800</v>
      </c>
    </row>
    <row r="234" spans="1:23">
      <c r="A234" s="151"/>
      <c r="B234" s="109">
        <v>233</v>
      </c>
      <c r="C234" s="115"/>
      <c r="D234" s="127"/>
      <c r="E234" s="115" t="s">
        <v>742</v>
      </c>
      <c r="F234" s="109" t="s">
        <v>658</v>
      </c>
      <c r="G234" s="109" t="s">
        <v>127</v>
      </c>
      <c r="H234" s="117">
        <v>45524</v>
      </c>
      <c r="I234" s="117">
        <v>45526</v>
      </c>
      <c r="J234" s="151"/>
      <c r="K234" s="158"/>
      <c r="L234" s="115" t="s">
        <v>718</v>
      </c>
      <c r="M234" s="117">
        <v>45524</v>
      </c>
      <c r="N234" s="117" t="s">
        <v>719</v>
      </c>
      <c r="O234" s="117" t="s">
        <v>718</v>
      </c>
      <c r="P234" s="117">
        <v>45526</v>
      </c>
      <c r="Q234" s="117" t="s">
        <v>720</v>
      </c>
      <c r="R234" s="115">
        <f>1230+1620</f>
        <v>2850</v>
      </c>
      <c r="S234" s="117">
        <v>45525</v>
      </c>
      <c r="T234" s="118">
        <v>2800</v>
      </c>
    </row>
    <row r="235" spans="1:23">
      <c r="A235" s="152"/>
      <c r="B235" s="109">
        <v>234</v>
      </c>
      <c r="C235" s="113" t="s">
        <v>743</v>
      </c>
      <c r="D235" s="115">
        <v>15620929352</v>
      </c>
      <c r="E235" s="126" t="s">
        <v>744</v>
      </c>
      <c r="F235" s="109" t="s">
        <v>658</v>
      </c>
      <c r="G235" s="109" t="s">
        <v>127</v>
      </c>
      <c r="H235" s="117">
        <v>45524</v>
      </c>
      <c r="I235" s="117">
        <v>45526</v>
      </c>
      <c r="J235" s="152"/>
      <c r="K235" s="159"/>
      <c r="L235" s="115" t="s">
        <v>718</v>
      </c>
      <c r="M235" s="117">
        <v>45524</v>
      </c>
      <c r="N235" s="117" t="s">
        <v>719</v>
      </c>
      <c r="O235" s="117" t="s">
        <v>718</v>
      </c>
      <c r="P235" s="117">
        <v>45526</v>
      </c>
      <c r="Q235" s="117" t="s">
        <v>720</v>
      </c>
      <c r="R235" s="115">
        <f>1150+1540</f>
        <v>2690</v>
      </c>
      <c r="S235" s="117">
        <v>45525</v>
      </c>
      <c r="T235" s="118">
        <v>2800</v>
      </c>
    </row>
    <row r="236" spans="1:23">
      <c r="A236" s="150">
        <v>79</v>
      </c>
      <c r="B236" s="109">
        <v>235</v>
      </c>
      <c r="C236" s="113" t="s">
        <v>745</v>
      </c>
      <c r="D236" s="119" t="s">
        <v>746</v>
      </c>
      <c r="E236" s="115" t="s">
        <v>747</v>
      </c>
      <c r="F236" s="109" t="s">
        <v>126</v>
      </c>
      <c r="G236" s="109" t="s">
        <v>127</v>
      </c>
      <c r="H236" s="117">
        <v>45491</v>
      </c>
      <c r="I236" s="117">
        <v>45493</v>
      </c>
      <c r="J236" s="150" t="s">
        <v>254</v>
      </c>
      <c r="K236" s="150">
        <v>5392</v>
      </c>
      <c r="L236" s="115" t="s">
        <v>748</v>
      </c>
      <c r="M236" s="117">
        <v>45491</v>
      </c>
      <c r="N236" s="117" t="s">
        <v>749</v>
      </c>
      <c r="O236" s="117" t="s">
        <v>748</v>
      </c>
      <c r="P236" s="117">
        <v>45493</v>
      </c>
      <c r="Q236" s="117" t="s">
        <v>750</v>
      </c>
      <c r="R236" s="115">
        <f>1850+992</f>
        <v>2842</v>
      </c>
      <c r="S236" s="117">
        <v>45492</v>
      </c>
      <c r="T236" s="118">
        <v>2800</v>
      </c>
    </row>
    <row r="237" spans="1:23">
      <c r="A237" s="151"/>
      <c r="B237" s="109">
        <v>236</v>
      </c>
      <c r="C237" s="113"/>
      <c r="D237" s="119">
        <v>18908749366</v>
      </c>
      <c r="E237" s="115" t="s">
        <v>751</v>
      </c>
      <c r="F237" s="109" t="s">
        <v>126</v>
      </c>
      <c r="G237" s="109" t="s">
        <v>127</v>
      </c>
      <c r="H237" s="117">
        <v>45491</v>
      </c>
      <c r="I237" s="117">
        <v>45493</v>
      </c>
      <c r="J237" s="151"/>
      <c r="K237" s="151"/>
      <c r="L237" s="115" t="s">
        <v>748</v>
      </c>
      <c r="M237" s="117">
        <v>45491</v>
      </c>
      <c r="N237" s="117" t="s">
        <v>749</v>
      </c>
      <c r="O237" s="117" t="s">
        <v>748</v>
      </c>
      <c r="P237" s="117">
        <v>45493</v>
      </c>
      <c r="Q237" s="117" t="s">
        <v>750</v>
      </c>
      <c r="R237" s="115">
        <f>1850+992</f>
        <v>2842</v>
      </c>
      <c r="S237" s="117">
        <v>45492</v>
      </c>
      <c r="T237" s="118">
        <v>2800</v>
      </c>
    </row>
    <row r="238" spans="1:23" ht="28">
      <c r="A238" s="152"/>
      <c r="B238" s="109">
        <v>237</v>
      </c>
      <c r="C238" s="113"/>
      <c r="D238" s="119"/>
      <c r="E238" s="126" t="s">
        <v>752</v>
      </c>
      <c r="F238" s="109" t="s">
        <v>126</v>
      </c>
      <c r="G238" s="109" t="s">
        <v>362</v>
      </c>
      <c r="H238" s="117">
        <v>45491</v>
      </c>
      <c r="I238" s="117">
        <v>45493</v>
      </c>
      <c r="J238" s="152"/>
      <c r="K238" s="152"/>
      <c r="L238" s="115" t="s">
        <v>748</v>
      </c>
      <c r="M238" s="117">
        <v>45491</v>
      </c>
      <c r="N238" s="117" t="s">
        <v>749</v>
      </c>
      <c r="O238" s="117" t="s">
        <v>748</v>
      </c>
      <c r="P238" s="117">
        <v>45493</v>
      </c>
      <c r="Q238" s="117" t="s">
        <v>750</v>
      </c>
      <c r="R238" s="115">
        <f>1710+912</f>
        <v>2622</v>
      </c>
      <c r="S238" s="117">
        <v>45492</v>
      </c>
      <c r="T238" s="118">
        <v>2800</v>
      </c>
    </row>
    <row r="239" spans="1:23">
      <c r="A239" s="150">
        <v>80</v>
      </c>
      <c r="B239" s="109">
        <v>238</v>
      </c>
      <c r="C239" s="113"/>
      <c r="D239" s="119"/>
      <c r="E239" s="115" t="s">
        <v>753</v>
      </c>
      <c r="F239" s="109" t="s">
        <v>126</v>
      </c>
      <c r="G239" s="109" t="s">
        <v>127</v>
      </c>
      <c r="H239" s="117">
        <v>45532</v>
      </c>
      <c r="I239" s="117">
        <v>45534</v>
      </c>
      <c r="J239" s="150" t="s">
        <v>187</v>
      </c>
      <c r="K239" s="150">
        <v>5346</v>
      </c>
      <c r="L239" s="115" t="s">
        <v>447</v>
      </c>
      <c r="M239" s="117">
        <v>45532</v>
      </c>
      <c r="N239" s="117" t="s">
        <v>448</v>
      </c>
      <c r="O239" s="117" t="s">
        <v>447</v>
      </c>
      <c r="P239" s="117">
        <v>45535</v>
      </c>
      <c r="Q239" s="117" t="s">
        <v>449</v>
      </c>
      <c r="R239" s="115">
        <f>1470+890</f>
        <v>2360</v>
      </c>
      <c r="S239" s="117">
        <v>45533</v>
      </c>
      <c r="T239" s="115">
        <v>2800</v>
      </c>
    </row>
    <row r="240" spans="1:23">
      <c r="A240" s="151"/>
      <c r="B240" s="109">
        <v>239</v>
      </c>
      <c r="C240" s="113"/>
      <c r="D240" s="119"/>
      <c r="E240" s="115" t="s">
        <v>754</v>
      </c>
      <c r="F240" s="109" t="s">
        <v>126</v>
      </c>
      <c r="G240" s="109" t="s">
        <v>127</v>
      </c>
      <c r="H240" s="117">
        <v>45532</v>
      </c>
      <c r="I240" s="117">
        <v>45534</v>
      </c>
      <c r="J240" s="151"/>
      <c r="K240" s="151"/>
      <c r="L240" s="115" t="s">
        <v>447</v>
      </c>
      <c r="M240" s="117">
        <v>45532</v>
      </c>
      <c r="N240" s="117" t="s">
        <v>448</v>
      </c>
      <c r="O240" s="117" t="s">
        <v>447</v>
      </c>
      <c r="P240" s="117">
        <v>45535</v>
      </c>
      <c r="Q240" s="117" t="s">
        <v>449</v>
      </c>
      <c r="R240" s="115">
        <f>1470+890</f>
        <v>2360</v>
      </c>
      <c r="S240" s="117">
        <v>45533</v>
      </c>
      <c r="T240" s="115">
        <v>2800</v>
      </c>
    </row>
    <row r="241" spans="1:22">
      <c r="A241" s="152"/>
      <c r="B241" s="109">
        <v>240</v>
      </c>
      <c r="C241" s="113" t="s">
        <v>755</v>
      </c>
      <c r="D241" s="119" t="s">
        <v>756</v>
      </c>
      <c r="E241" s="115" t="s">
        <v>757</v>
      </c>
      <c r="F241" s="109" t="s">
        <v>126</v>
      </c>
      <c r="G241" s="109" t="s">
        <v>127</v>
      </c>
      <c r="H241" s="117">
        <v>45532</v>
      </c>
      <c r="I241" s="117">
        <v>45534</v>
      </c>
      <c r="J241" s="152"/>
      <c r="K241" s="152"/>
      <c r="L241" s="115" t="s">
        <v>447</v>
      </c>
      <c r="M241" s="117">
        <v>45532</v>
      </c>
      <c r="N241" s="117" t="s">
        <v>448</v>
      </c>
      <c r="O241" s="117" t="s">
        <v>447</v>
      </c>
      <c r="P241" s="117">
        <v>45535</v>
      </c>
      <c r="Q241" s="117" t="s">
        <v>449</v>
      </c>
      <c r="R241" s="115">
        <f>1080+820</f>
        <v>1900</v>
      </c>
      <c r="S241" s="117">
        <v>45533</v>
      </c>
      <c r="T241" s="115">
        <v>2800</v>
      </c>
    </row>
    <row r="242" spans="1:22">
      <c r="A242" s="150">
        <v>81</v>
      </c>
      <c r="B242" s="109">
        <v>241</v>
      </c>
      <c r="C242" s="113"/>
      <c r="D242" s="119">
        <v>18945201074</v>
      </c>
      <c r="E242" s="115" t="s">
        <v>758</v>
      </c>
      <c r="F242" s="109" t="s">
        <v>126</v>
      </c>
      <c r="G242" s="109" t="s">
        <v>127</v>
      </c>
      <c r="H242" s="117">
        <v>45505</v>
      </c>
      <c r="I242" s="117">
        <v>45507</v>
      </c>
      <c r="J242" s="150" t="s">
        <v>254</v>
      </c>
      <c r="K242" s="150">
        <v>5393</v>
      </c>
      <c r="L242" s="115" t="s">
        <v>759</v>
      </c>
      <c r="M242" s="117">
        <v>45505</v>
      </c>
      <c r="N242" s="117" t="s">
        <v>760</v>
      </c>
      <c r="O242" s="117" t="s">
        <v>759</v>
      </c>
      <c r="P242" s="117">
        <v>45507</v>
      </c>
      <c r="Q242" s="117" t="s">
        <v>761</v>
      </c>
      <c r="R242" s="115">
        <f t="shared" ref="R242:R244" si="28">568+568</f>
        <v>1136</v>
      </c>
      <c r="S242" s="117">
        <v>45506</v>
      </c>
      <c r="T242" s="115">
        <v>2800</v>
      </c>
      <c r="U242" s="115"/>
      <c r="V242" s="115"/>
    </row>
    <row r="243" spans="1:22">
      <c r="A243" s="151"/>
      <c r="B243" s="109">
        <v>242</v>
      </c>
      <c r="C243" s="113"/>
      <c r="D243" s="119"/>
      <c r="E243" s="115" t="s">
        <v>762</v>
      </c>
      <c r="F243" s="109" t="s">
        <v>126</v>
      </c>
      <c r="G243" s="109" t="s">
        <v>127</v>
      </c>
      <c r="H243" s="117">
        <v>45505</v>
      </c>
      <c r="I243" s="117">
        <v>45507</v>
      </c>
      <c r="J243" s="151"/>
      <c r="K243" s="151"/>
      <c r="L243" s="115" t="s">
        <v>759</v>
      </c>
      <c r="M243" s="117">
        <v>45505</v>
      </c>
      <c r="N243" s="117" t="s">
        <v>760</v>
      </c>
      <c r="O243" s="117" t="s">
        <v>759</v>
      </c>
      <c r="P243" s="117">
        <v>45507</v>
      </c>
      <c r="Q243" s="117" t="s">
        <v>761</v>
      </c>
      <c r="R243" s="115">
        <f t="shared" si="28"/>
        <v>1136</v>
      </c>
      <c r="S243" s="117">
        <v>45506</v>
      </c>
      <c r="T243" s="115">
        <v>2800</v>
      </c>
      <c r="U243" s="115"/>
      <c r="V243" s="115"/>
    </row>
    <row r="244" spans="1:22">
      <c r="A244" s="152"/>
      <c r="B244" s="109">
        <v>243</v>
      </c>
      <c r="C244" s="113" t="s">
        <v>763</v>
      </c>
      <c r="D244" s="119" t="s">
        <v>764</v>
      </c>
      <c r="E244" s="126" t="s">
        <v>765</v>
      </c>
      <c r="F244" s="109" t="s">
        <v>126</v>
      </c>
      <c r="G244" s="109" t="s">
        <v>362</v>
      </c>
      <c r="H244" s="117">
        <v>45505</v>
      </c>
      <c r="I244" s="117">
        <v>45507</v>
      </c>
      <c r="J244" s="152"/>
      <c r="K244" s="152"/>
      <c r="L244" s="115" t="s">
        <v>759</v>
      </c>
      <c r="M244" s="117">
        <v>45505</v>
      </c>
      <c r="N244" s="117" t="s">
        <v>760</v>
      </c>
      <c r="O244" s="117" t="s">
        <v>759</v>
      </c>
      <c r="P244" s="117">
        <v>45507</v>
      </c>
      <c r="Q244" s="117" t="s">
        <v>761</v>
      </c>
      <c r="R244" s="115">
        <f t="shared" si="28"/>
        <v>1136</v>
      </c>
      <c r="S244" s="117">
        <v>45506</v>
      </c>
      <c r="T244" s="115">
        <v>2800</v>
      </c>
      <c r="U244" s="115"/>
      <c r="V244" s="115"/>
    </row>
    <row r="245" spans="1:22">
      <c r="A245" s="150">
        <v>82</v>
      </c>
      <c r="B245" s="109">
        <v>244</v>
      </c>
      <c r="C245" s="156" t="s">
        <v>766</v>
      </c>
      <c r="D245" s="119"/>
      <c r="E245" s="115" t="s">
        <v>767</v>
      </c>
      <c r="F245" s="109" t="s">
        <v>126</v>
      </c>
      <c r="G245" s="109" t="s">
        <v>127</v>
      </c>
      <c r="H245" s="117">
        <v>45520</v>
      </c>
      <c r="I245" s="117">
        <v>45522</v>
      </c>
      <c r="J245" s="150" t="s">
        <v>254</v>
      </c>
      <c r="K245" s="153">
        <v>5393</v>
      </c>
      <c r="L245" s="115" t="s">
        <v>139</v>
      </c>
      <c r="M245" s="117">
        <v>45520</v>
      </c>
      <c r="N245" s="117" t="s">
        <v>768</v>
      </c>
      <c r="O245" s="117" t="s">
        <v>139</v>
      </c>
      <c r="P245" s="117" t="s">
        <v>769</v>
      </c>
      <c r="Q245" s="117" t="s">
        <v>770</v>
      </c>
      <c r="R245" s="115">
        <f>1000+1402+400</f>
        <v>2802</v>
      </c>
      <c r="S245" s="117">
        <v>45521</v>
      </c>
      <c r="T245" s="115">
        <v>2800</v>
      </c>
      <c r="U245" s="115"/>
      <c r="V245" s="115"/>
    </row>
    <row r="246" spans="1:22">
      <c r="A246" s="151"/>
      <c r="B246" s="109">
        <v>245</v>
      </c>
      <c r="C246" s="156"/>
      <c r="D246" s="119"/>
      <c r="E246" s="115" t="s">
        <v>771</v>
      </c>
      <c r="F246" s="109" t="s">
        <v>126</v>
      </c>
      <c r="G246" s="109" t="s">
        <v>127</v>
      </c>
      <c r="H246" s="117">
        <v>45520</v>
      </c>
      <c r="I246" s="117">
        <v>45522</v>
      </c>
      <c r="J246" s="151"/>
      <c r="K246" s="154"/>
      <c r="L246" s="115" t="s">
        <v>139</v>
      </c>
      <c r="M246" s="117">
        <v>45520</v>
      </c>
      <c r="N246" s="117" t="s">
        <v>768</v>
      </c>
      <c r="O246" s="117" t="s">
        <v>139</v>
      </c>
      <c r="P246" s="117" t="s">
        <v>769</v>
      </c>
      <c r="Q246" s="117" t="s">
        <v>772</v>
      </c>
      <c r="R246" s="115">
        <f>1000+1402+400</f>
        <v>2802</v>
      </c>
      <c r="S246" s="117">
        <v>45521</v>
      </c>
      <c r="T246" s="115">
        <v>2800</v>
      </c>
      <c r="U246" s="115"/>
      <c r="V246" s="115"/>
    </row>
    <row r="247" spans="1:22">
      <c r="A247" s="152"/>
      <c r="B247" s="109">
        <v>246</v>
      </c>
      <c r="C247" s="156"/>
      <c r="D247" s="119">
        <v>13916963637</v>
      </c>
      <c r="E247" s="115" t="s">
        <v>773</v>
      </c>
      <c r="F247" s="109" t="s">
        <v>126</v>
      </c>
      <c r="G247" s="109" t="s">
        <v>362</v>
      </c>
      <c r="H247" s="117">
        <v>45520</v>
      </c>
      <c r="I247" s="117">
        <v>45522</v>
      </c>
      <c r="J247" s="152"/>
      <c r="K247" s="155"/>
      <c r="L247" s="115" t="s">
        <v>139</v>
      </c>
      <c r="M247" s="117">
        <v>45520</v>
      </c>
      <c r="N247" s="117" t="s">
        <v>768</v>
      </c>
      <c r="O247" s="117" t="s">
        <v>139</v>
      </c>
      <c r="P247" s="117" t="s">
        <v>769</v>
      </c>
      <c r="Q247" s="117" t="s">
        <v>772</v>
      </c>
      <c r="R247" s="115">
        <f>1000+1402+400</f>
        <v>2802</v>
      </c>
      <c r="S247" s="117">
        <v>45521</v>
      </c>
      <c r="T247" s="115">
        <v>2800</v>
      </c>
      <c r="U247" s="115"/>
      <c r="V247" s="115"/>
    </row>
    <row r="248" spans="1:22" s="115" customFormat="1">
      <c r="A248" s="150">
        <v>83</v>
      </c>
      <c r="B248" s="109">
        <v>247</v>
      </c>
      <c r="C248" s="113" t="s">
        <v>774</v>
      </c>
      <c r="D248" s="119">
        <v>18699078728</v>
      </c>
      <c r="E248" s="115" t="s">
        <v>775</v>
      </c>
      <c r="F248" s="109" t="s">
        <v>126</v>
      </c>
      <c r="G248" s="109" t="s">
        <v>127</v>
      </c>
      <c r="H248" s="117">
        <v>45483</v>
      </c>
      <c r="I248" s="117">
        <v>45485</v>
      </c>
      <c r="J248" s="150" t="s">
        <v>254</v>
      </c>
      <c r="K248" s="153">
        <v>5393</v>
      </c>
      <c r="L248" s="115" t="s">
        <v>312</v>
      </c>
      <c r="M248" s="117">
        <v>45483</v>
      </c>
      <c r="N248" s="117" t="s">
        <v>776</v>
      </c>
      <c r="O248" s="117" t="s">
        <v>312</v>
      </c>
      <c r="P248" s="117">
        <v>45490</v>
      </c>
      <c r="Q248" s="117" t="s">
        <v>777</v>
      </c>
      <c r="R248" s="115">
        <f t="shared" ref="R248:R249" si="29">1700+1880</f>
        <v>3580</v>
      </c>
      <c r="S248" s="117">
        <v>45484</v>
      </c>
      <c r="T248" s="118">
        <v>2800</v>
      </c>
    </row>
    <row r="249" spans="1:22" s="115" customFormat="1">
      <c r="A249" s="151"/>
      <c r="B249" s="109">
        <v>248</v>
      </c>
      <c r="C249" s="113"/>
      <c r="D249" s="119"/>
      <c r="E249" s="115" t="s">
        <v>778</v>
      </c>
      <c r="F249" s="109" t="s">
        <v>126</v>
      </c>
      <c r="G249" s="109" t="s">
        <v>127</v>
      </c>
      <c r="H249" s="117">
        <v>45483</v>
      </c>
      <c r="I249" s="117">
        <v>45485</v>
      </c>
      <c r="J249" s="151"/>
      <c r="K249" s="154"/>
      <c r="L249" s="115" t="s">
        <v>312</v>
      </c>
      <c r="M249" s="117">
        <v>45483</v>
      </c>
      <c r="N249" s="117" t="s">
        <v>776</v>
      </c>
      <c r="O249" s="117" t="s">
        <v>312</v>
      </c>
      <c r="P249" s="117">
        <v>45490</v>
      </c>
      <c r="Q249" s="117" t="s">
        <v>777</v>
      </c>
      <c r="R249" s="115">
        <f t="shared" si="29"/>
        <v>3580</v>
      </c>
      <c r="S249" s="117">
        <v>45484</v>
      </c>
      <c r="T249" s="118">
        <v>2800</v>
      </c>
    </row>
    <row r="250" spans="1:22" s="115" customFormat="1">
      <c r="A250" s="152"/>
      <c r="B250" s="109">
        <v>249</v>
      </c>
      <c r="D250" s="127"/>
      <c r="E250" s="115" t="s">
        <v>779</v>
      </c>
      <c r="F250" s="109" t="s">
        <v>126</v>
      </c>
      <c r="G250" s="109" t="s">
        <v>362</v>
      </c>
      <c r="H250" s="117">
        <v>45483</v>
      </c>
      <c r="I250" s="117">
        <v>45485</v>
      </c>
      <c r="J250" s="152"/>
      <c r="K250" s="155"/>
      <c r="L250" s="115" t="s">
        <v>312</v>
      </c>
      <c r="M250" s="117">
        <v>45483</v>
      </c>
      <c r="N250" s="117" t="s">
        <v>776</v>
      </c>
      <c r="O250" s="117" t="s">
        <v>312</v>
      </c>
      <c r="P250" s="117">
        <v>45490</v>
      </c>
      <c r="Q250" s="117" t="s">
        <v>777</v>
      </c>
      <c r="R250" s="115">
        <f>1700+1880</f>
        <v>3580</v>
      </c>
      <c r="S250" s="117">
        <v>45484</v>
      </c>
      <c r="T250" s="118">
        <v>2800</v>
      </c>
    </row>
    <row r="283" spans="11:20">
      <c r="K283" s="112">
        <f>SUM(K2:K250)</f>
        <v>444247</v>
      </c>
      <c r="R283" s="112">
        <f>SUM(R2:R250)</f>
        <v>640519.5</v>
      </c>
      <c r="T283" s="112">
        <f>SUM(T2:T250)</f>
        <v>697200</v>
      </c>
    </row>
  </sheetData>
  <autoFilter ref="A1:W250" xr:uid="{00000000-0009-0000-0000-000001000000}"/>
  <mergeCells count="281">
    <mergeCell ref="A8:A10"/>
    <mergeCell ref="J8:J10"/>
    <mergeCell ref="K8:K10"/>
    <mergeCell ref="A11:A13"/>
    <mergeCell ref="J11:J13"/>
    <mergeCell ref="K11:K13"/>
    <mergeCell ref="A2:A4"/>
    <mergeCell ref="J2:J4"/>
    <mergeCell ref="K2:K4"/>
    <mergeCell ref="A5:A7"/>
    <mergeCell ref="J5:J7"/>
    <mergeCell ref="K5:K7"/>
    <mergeCell ref="A20:A22"/>
    <mergeCell ref="J20:J22"/>
    <mergeCell ref="K20:K22"/>
    <mergeCell ref="A23:A25"/>
    <mergeCell ref="J23:J25"/>
    <mergeCell ref="K23:K25"/>
    <mergeCell ref="A14:A16"/>
    <mergeCell ref="J14:J16"/>
    <mergeCell ref="K14:K16"/>
    <mergeCell ref="A17:A19"/>
    <mergeCell ref="J17:J19"/>
    <mergeCell ref="K17:K19"/>
    <mergeCell ref="A32:A34"/>
    <mergeCell ref="J32:J34"/>
    <mergeCell ref="K32:K34"/>
    <mergeCell ref="A35:A37"/>
    <mergeCell ref="J35:J37"/>
    <mergeCell ref="K35:K37"/>
    <mergeCell ref="A26:A28"/>
    <mergeCell ref="J26:J28"/>
    <mergeCell ref="K26:K28"/>
    <mergeCell ref="A29:A31"/>
    <mergeCell ref="J29:J31"/>
    <mergeCell ref="K29:K31"/>
    <mergeCell ref="A44:A46"/>
    <mergeCell ref="J44:J46"/>
    <mergeCell ref="K44:K46"/>
    <mergeCell ref="A47:A49"/>
    <mergeCell ref="J47:J49"/>
    <mergeCell ref="K47:K49"/>
    <mergeCell ref="A38:A40"/>
    <mergeCell ref="J38:J40"/>
    <mergeCell ref="K38:K40"/>
    <mergeCell ref="A41:A43"/>
    <mergeCell ref="J41:J43"/>
    <mergeCell ref="K41:K43"/>
    <mergeCell ref="A56:A58"/>
    <mergeCell ref="J56:J58"/>
    <mergeCell ref="K56:K58"/>
    <mergeCell ref="A59:A61"/>
    <mergeCell ref="J59:J61"/>
    <mergeCell ref="K59:K61"/>
    <mergeCell ref="A50:A52"/>
    <mergeCell ref="J50:J52"/>
    <mergeCell ref="K50:K52"/>
    <mergeCell ref="A53:A55"/>
    <mergeCell ref="H53:H55"/>
    <mergeCell ref="I53:I55"/>
    <mergeCell ref="J53:J55"/>
    <mergeCell ref="K53:K55"/>
    <mergeCell ref="A68:A70"/>
    <mergeCell ref="J68:J70"/>
    <mergeCell ref="K68:K70"/>
    <mergeCell ref="A71:A73"/>
    <mergeCell ref="J71:J73"/>
    <mergeCell ref="K71:K73"/>
    <mergeCell ref="A62:A64"/>
    <mergeCell ref="J62:J64"/>
    <mergeCell ref="K62:K64"/>
    <mergeCell ref="A65:A67"/>
    <mergeCell ref="J65:J67"/>
    <mergeCell ref="K65:K67"/>
    <mergeCell ref="A80:A82"/>
    <mergeCell ref="J80:J82"/>
    <mergeCell ref="K80:K82"/>
    <mergeCell ref="A83:A85"/>
    <mergeCell ref="J83:J85"/>
    <mergeCell ref="K83:K85"/>
    <mergeCell ref="A74:A76"/>
    <mergeCell ref="J74:J76"/>
    <mergeCell ref="K74:K76"/>
    <mergeCell ref="A77:A79"/>
    <mergeCell ref="J77:J79"/>
    <mergeCell ref="K77:K79"/>
    <mergeCell ref="A92:A94"/>
    <mergeCell ref="J92:J94"/>
    <mergeCell ref="K92:K94"/>
    <mergeCell ref="A95:A97"/>
    <mergeCell ref="H95:H97"/>
    <mergeCell ref="I95:I97"/>
    <mergeCell ref="J95:J97"/>
    <mergeCell ref="K95:K97"/>
    <mergeCell ref="A86:A88"/>
    <mergeCell ref="J86:J88"/>
    <mergeCell ref="K86:K88"/>
    <mergeCell ref="A89:A91"/>
    <mergeCell ref="J89:J91"/>
    <mergeCell ref="K89:K91"/>
    <mergeCell ref="A98:A100"/>
    <mergeCell ref="J98:J100"/>
    <mergeCell ref="K98:K100"/>
    <mergeCell ref="R98:R100"/>
    <mergeCell ref="A101:A103"/>
    <mergeCell ref="J101:J103"/>
    <mergeCell ref="K101:K103"/>
    <mergeCell ref="L95:L97"/>
    <mergeCell ref="M95:M97"/>
    <mergeCell ref="N95:N97"/>
    <mergeCell ref="O95:O97"/>
    <mergeCell ref="P95:P97"/>
    <mergeCell ref="Q95:Q97"/>
    <mergeCell ref="A110:A112"/>
    <mergeCell ref="J110:J112"/>
    <mergeCell ref="K110:K112"/>
    <mergeCell ref="A113:A115"/>
    <mergeCell ref="C113:C115"/>
    <mergeCell ref="J113:J115"/>
    <mergeCell ref="K113:K115"/>
    <mergeCell ref="A104:A106"/>
    <mergeCell ref="J104:J106"/>
    <mergeCell ref="K104:K106"/>
    <mergeCell ref="A107:A109"/>
    <mergeCell ref="J107:J109"/>
    <mergeCell ref="K107:K109"/>
    <mergeCell ref="A122:A124"/>
    <mergeCell ref="J122:J124"/>
    <mergeCell ref="K122:K124"/>
    <mergeCell ref="A125:A127"/>
    <mergeCell ref="C125:C127"/>
    <mergeCell ref="J125:J127"/>
    <mergeCell ref="K125:K127"/>
    <mergeCell ref="A116:A118"/>
    <mergeCell ref="C116:C118"/>
    <mergeCell ref="J116:J118"/>
    <mergeCell ref="K116:K118"/>
    <mergeCell ref="A119:A121"/>
    <mergeCell ref="J119:J121"/>
    <mergeCell ref="K119:K121"/>
    <mergeCell ref="R125:R127"/>
    <mergeCell ref="A128:A130"/>
    <mergeCell ref="C128:C130"/>
    <mergeCell ref="J128:J130"/>
    <mergeCell ref="K128:K130"/>
    <mergeCell ref="A131:A133"/>
    <mergeCell ref="C131:C133"/>
    <mergeCell ref="J131:J133"/>
    <mergeCell ref="K131:K133"/>
    <mergeCell ref="A140:A142"/>
    <mergeCell ref="C140:C142"/>
    <mergeCell ref="J140:J142"/>
    <mergeCell ref="K140:K142"/>
    <mergeCell ref="A143:A145"/>
    <mergeCell ref="C143:C145"/>
    <mergeCell ref="J143:J145"/>
    <mergeCell ref="K143:K145"/>
    <mergeCell ref="A134:A136"/>
    <mergeCell ref="J134:J136"/>
    <mergeCell ref="K134:K136"/>
    <mergeCell ref="A137:A139"/>
    <mergeCell ref="J137:J139"/>
    <mergeCell ref="K137:K139"/>
    <mergeCell ref="A152:A154"/>
    <mergeCell ref="C152:C154"/>
    <mergeCell ref="J152:J154"/>
    <mergeCell ref="K152:K154"/>
    <mergeCell ref="A155:A157"/>
    <mergeCell ref="C155:C157"/>
    <mergeCell ref="J155:J157"/>
    <mergeCell ref="K155:K157"/>
    <mergeCell ref="A146:A148"/>
    <mergeCell ref="J146:J148"/>
    <mergeCell ref="K146:K148"/>
    <mergeCell ref="A149:A151"/>
    <mergeCell ref="J149:J151"/>
    <mergeCell ref="K149:K151"/>
    <mergeCell ref="A164:A166"/>
    <mergeCell ref="J164:J166"/>
    <mergeCell ref="K164:K166"/>
    <mergeCell ref="A167:A169"/>
    <mergeCell ref="J167:J169"/>
    <mergeCell ref="K167:K169"/>
    <mergeCell ref="A158:A160"/>
    <mergeCell ref="J158:J160"/>
    <mergeCell ref="K158:K160"/>
    <mergeCell ref="A161:A163"/>
    <mergeCell ref="J161:J163"/>
    <mergeCell ref="K161:K163"/>
    <mergeCell ref="A176:A178"/>
    <mergeCell ref="C176:C178"/>
    <mergeCell ref="J176:J178"/>
    <mergeCell ref="K176:K178"/>
    <mergeCell ref="A179:A181"/>
    <mergeCell ref="J179:J181"/>
    <mergeCell ref="K179:K181"/>
    <mergeCell ref="A170:A172"/>
    <mergeCell ref="C170:C172"/>
    <mergeCell ref="J170:J172"/>
    <mergeCell ref="K170:K172"/>
    <mergeCell ref="A173:A175"/>
    <mergeCell ref="C173:C175"/>
    <mergeCell ref="J173:J175"/>
    <mergeCell ref="K173:K175"/>
    <mergeCell ref="A188:A190"/>
    <mergeCell ref="J188:J190"/>
    <mergeCell ref="K188:K190"/>
    <mergeCell ref="A191:A193"/>
    <mergeCell ref="J191:J193"/>
    <mergeCell ref="K191:K193"/>
    <mergeCell ref="A182:A184"/>
    <mergeCell ref="J182:J184"/>
    <mergeCell ref="K182:K184"/>
    <mergeCell ref="A185:A187"/>
    <mergeCell ref="C185:C187"/>
    <mergeCell ref="J185:J187"/>
    <mergeCell ref="K185:K187"/>
    <mergeCell ref="A200:A202"/>
    <mergeCell ref="J200:J202"/>
    <mergeCell ref="K200:K202"/>
    <mergeCell ref="A203:A205"/>
    <mergeCell ref="C203:C205"/>
    <mergeCell ref="J203:J205"/>
    <mergeCell ref="K203:K205"/>
    <mergeCell ref="A194:A196"/>
    <mergeCell ref="C194:C196"/>
    <mergeCell ref="J194:J196"/>
    <mergeCell ref="K194:K196"/>
    <mergeCell ref="A197:A199"/>
    <mergeCell ref="J197:J199"/>
    <mergeCell ref="K197:K199"/>
    <mergeCell ref="A212:A214"/>
    <mergeCell ref="J212:J214"/>
    <mergeCell ref="K212:K214"/>
    <mergeCell ref="A215:A217"/>
    <mergeCell ref="C215:C217"/>
    <mergeCell ref="J215:J217"/>
    <mergeCell ref="K215:K217"/>
    <mergeCell ref="A206:A208"/>
    <mergeCell ref="J206:J208"/>
    <mergeCell ref="K206:K208"/>
    <mergeCell ref="A209:A211"/>
    <mergeCell ref="C209:C211"/>
    <mergeCell ref="J209:J211"/>
    <mergeCell ref="K209:K211"/>
    <mergeCell ref="A224:A226"/>
    <mergeCell ref="C224:C226"/>
    <mergeCell ref="J224:J226"/>
    <mergeCell ref="K224:K226"/>
    <mergeCell ref="A227:A229"/>
    <mergeCell ref="J227:J229"/>
    <mergeCell ref="K227:K229"/>
    <mergeCell ref="A218:A220"/>
    <mergeCell ref="J218:J220"/>
    <mergeCell ref="K218:K220"/>
    <mergeCell ref="A221:A223"/>
    <mergeCell ref="C221:C223"/>
    <mergeCell ref="J221:J223"/>
    <mergeCell ref="K221:K223"/>
    <mergeCell ref="A236:A238"/>
    <mergeCell ref="J236:J238"/>
    <mergeCell ref="K236:K238"/>
    <mergeCell ref="A239:A241"/>
    <mergeCell ref="J239:J241"/>
    <mergeCell ref="K239:K241"/>
    <mergeCell ref="A230:A232"/>
    <mergeCell ref="J230:J232"/>
    <mergeCell ref="K230:K232"/>
    <mergeCell ref="A233:A235"/>
    <mergeCell ref="J233:J235"/>
    <mergeCell ref="K233:K235"/>
    <mergeCell ref="A248:A250"/>
    <mergeCell ref="J248:J250"/>
    <mergeCell ref="K248:K250"/>
    <mergeCell ref="A242:A244"/>
    <mergeCell ref="J242:J244"/>
    <mergeCell ref="K242:K244"/>
    <mergeCell ref="A245:A247"/>
    <mergeCell ref="C245:C247"/>
    <mergeCell ref="J245:J247"/>
    <mergeCell ref="K245:K247"/>
  </mergeCells>
  <phoneticPr fontId="2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Summary</vt:lpstr>
      <vt:lpstr>报价</vt:lpstr>
      <vt:lpstr>结算</vt:lpstr>
      <vt:lpstr>结算明细</vt:lpstr>
      <vt:lpstr>Summary!Print_Area</vt:lpstr>
    </vt:vector>
  </TitlesOfParts>
  <Company>BMW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Heine Joerg</dc:creator>
  <cp:lastModifiedBy>lihanbin581127@outlook.com</cp:lastModifiedBy>
  <cp:lastPrinted>2024-05-22T01:39:33Z</cp:lastPrinted>
  <dcterms:created xsi:type="dcterms:W3CDTF">2016-11-15T09:10:33Z</dcterms:created>
  <dcterms:modified xsi:type="dcterms:W3CDTF">2024-09-25T11:12:55Z</dcterms:modified>
</cp:coreProperties>
</file>