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ianxue/Desktop/360数字安全公开赛/"/>
    </mc:Choice>
  </mc:AlternateContent>
  <xr:revisionPtr revIDLastSave="0" documentId="13_ncr:1_{0D0D9A10-66BD-1844-BA5C-299092AF6455}" xr6:coauthVersionLast="47" xr6:coauthVersionMax="47" xr10:uidLastSave="{00000000-0000-0000-0000-000000000000}"/>
  <bookViews>
    <workbookView xWindow="1820" yWindow="740" windowWidth="31620" windowHeight="18380" xr2:uid="{00000000-000D-0000-FFFF-FFFF00000000}"/>
  </bookViews>
  <sheets>
    <sheet name="Sheet1" sheetId="8" r:id="rId1"/>
    <sheet name="Sheet2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7" i="8" l="1"/>
  <c r="H60" i="8"/>
  <c r="H59" i="8"/>
  <c r="H70" i="8" l="1"/>
  <c r="H58" i="8"/>
  <c r="H56" i="8"/>
  <c r="H55" i="8"/>
  <c r="H50" i="8"/>
  <c r="H33" i="8"/>
  <c r="H54" i="8" l="1"/>
  <c r="H38" i="8"/>
  <c r="G19" i="8"/>
  <c r="G6" i="8"/>
  <c r="H49" i="8" l="1"/>
  <c r="H51" i="8"/>
  <c r="H52" i="8"/>
  <c r="H53" i="8"/>
  <c r="H39" i="8" l="1"/>
  <c r="H40" i="8"/>
  <c r="H31" i="8"/>
  <c r="H32" i="8"/>
  <c r="E9" i="9" l="1"/>
  <c r="E3" i="9"/>
  <c r="E4" i="9"/>
  <c r="E5" i="9"/>
  <c r="E6" i="9"/>
  <c r="E7" i="9"/>
  <c r="E8" i="9"/>
  <c r="E2" i="9"/>
  <c r="H48" i="8"/>
  <c r="H47" i="8"/>
  <c r="H45" i="8"/>
  <c r="H44" i="8"/>
  <c r="H26" i="8"/>
  <c r="H43" i="8" l="1"/>
  <c r="H46" i="8"/>
  <c r="H42" i="8"/>
  <c r="H41" i="8"/>
  <c r="H37" i="8"/>
  <c r="H35" i="8"/>
  <c r="H34" i="8"/>
  <c r="C111" i="8" l="1"/>
  <c r="C110" i="8"/>
  <c r="H92" i="8"/>
  <c r="H101" i="8"/>
  <c r="H100" i="8"/>
  <c r="H99" i="8"/>
  <c r="H98" i="8"/>
  <c r="H97" i="8"/>
  <c r="H96" i="8"/>
  <c r="H95" i="8"/>
  <c r="H94" i="8"/>
  <c r="H93" i="8"/>
  <c r="H91" i="8"/>
  <c r="H90" i="8"/>
  <c r="H86" i="8"/>
  <c r="H82" i="8"/>
  <c r="H83" i="8"/>
  <c r="H69" i="8"/>
  <c r="H71" i="8"/>
  <c r="H72" i="8"/>
  <c r="H73" i="8"/>
  <c r="H74" i="8"/>
  <c r="H75" i="8"/>
  <c r="H76" i="8"/>
  <c r="H77" i="8"/>
  <c r="H68" i="8"/>
  <c r="H65" i="8"/>
  <c r="I66" i="8" s="1"/>
  <c r="H23" i="8"/>
  <c r="H30" i="8"/>
  <c r="H29" i="8"/>
  <c r="H28" i="8"/>
  <c r="H24" i="8"/>
  <c r="H25" i="8"/>
  <c r="H27" i="8"/>
  <c r="H22" i="8"/>
  <c r="H18" i="8"/>
  <c r="H21" i="8"/>
  <c r="H19" i="8"/>
  <c r="H20" i="8"/>
  <c r="H17" i="8"/>
  <c r="H15" i="8"/>
  <c r="H13" i="8"/>
  <c r="H14" i="8"/>
  <c r="H12" i="8"/>
  <c r="H11" i="8"/>
  <c r="H10" i="8"/>
  <c r="H9" i="8"/>
  <c r="H8" i="8"/>
  <c r="H7" i="8"/>
  <c r="H6" i="8"/>
  <c r="H5" i="8"/>
  <c r="H61" i="8" l="1"/>
  <c r="I62" i="8"/>
  <c r="H78" i="8"/>
  <c r="I79" i="8" s="1"/>
  <c r="H102" i="8"/>
  <c r="I103" i="8" s="1"/>
  <c r="H87" i="8"/>
  <c r="I88" i="8" s="1"/>
  <c r="C109" i="8" l="1"/>
  <c r="C112" i="8" s="1"/>
  <c r="C113" i="8" s="1"/>
  <c r="H104" i="8"/>
  <c r="H105" i="8" l="1"/>
  <c r="H106" i="8" s="1"/>
  <c r="H107" i="8" s="1"/>
</calcChain>
</file>

<file path=xl/sharedStrings.xml><?xml version="1.0" encoding="utf-8"?>
<sst xmlns="http://schemas.openxmlformats.org/spreadsheetml/2006/main" count="573" uniqueCount="219">
  <si>
    <t>序号</t>
  </si>
  <si>
    <t>内容</t>
  </si>
  <si>
    <t>单位</t>
  </si>
  <si>
    <t>张</t>
    <phoneticPr fontId="1" type="noConversion"/>
  </si>
  <si>
    <t>个</t>
    <phoneticPr fontId="1" type="noConversion"/>
  </si>
  <si>
    <t>单价</t>
    <phoneticPr fontId="1" type="noConversion"/>
  </si>
  <si>
    <t>数量合计</t>
    <phoneticPr fontId="1" type="noConversion"/>
  </si>
  <si>
    <t>总价</t>
    <phoneticPr fontId="1" type="noConversion"/>
  </si>
  <si>
    <t>套</t>
    <phoneticPr fontId="1" type="noConversion"/>
  </si>
  <si>
    <t>件</t>
    <phoneticPr fontId="1" type="noConversion"/>
  </si>
  <si>
    <t>条</t>
    <phoneticPr fontId="1" type="noConversion"/>
  </si>
  <si>
    <t>装饰气球</t>
    <phoneticPr fontId="1" type="noConversion"/>
  </si>
  <si>
    <t>打样日期</t>
    <phoneticPr fontId="1" type="noConversion"/>
  </si>
  <si>
    <t>主持人</t>
    <phoneticPr fontId="1" type="noConversion"/>
  </si>
  <si>
    <t>位</t>
    <phoneticPr fontId="1" type="noConversion"/>
  </si>
  <si>
    <t>天</t>
    <phoneticPr fontId="1" type="noConversion"/>
  </si>
  <si>
    <t>选手交通</t>
    <phoneticPr fontId="1" type="noConversion"/>
  </si>
  <si>
    <t>评委交通</t>
    <phoneticPr fontId="1" type="noConversion"/>
  </si>
  <si>
    <t>评委住宿</t>
    <phoneticPr fontId="1" type="noConversion"/>
  </si>
  <si>
    <t>摄影师</t>
    <phoneticPr fontId="1" type="noConversion"/>
  </si>
  <si>
    <t>摄像师</t>
    <phoneticPr fontId="1" type="noConversion"/>
  </si>
  <si>
    <t>兼职</t>
    <phoneticPr fontId="1" type="noConversion"/>
  </si>
  <si>
    <t>30s</t>
    <phoneticPr fontId="1" type="noConversion"/>
  </si>
  <si>
    <t>收官视频</t>
    <phoneticPr fontId="1" type="noConversion"/>
  </si>
  <si>
    <t>300s</t>
    <phoneticPr fontId="1" type="noConversion"/>
  </si>
  <si>
    <t>微博运维</t>
    <phoneticPr fontId="1" type="noConversion"/>
  </si>
  <si>
    <t>微信视频号运维</t>
    <phoneticPr fontId="1" type="noConversion"/>
  </si>
  <si>
    <t>日常运维，发稿，发视频，互动，热点事件</t>
    <phoneticPr fontId="1" type="noConversion"/>
  </si>
  <si>
    <t>平面设计</t>
    <phoneticPr fontId="1" type="noConversion"/>
  </si>
  <si>
    <t>战队宣传icon</t>
    <phoneticPr fontId="1" type="noConversion"/>
  </si>
  <si>
    <t>小计</t>
    <phoneticPr fontId="1" type="noConversion"/>
  </si>
  <si>
    <t>总计</t>
    <phoneticPr fontId="1" type="noConversion"/>
  </si>
  <si>
    <t>服务费</t>
    <phoneticPr fontId="1" type="noConversion"/>
  </si>
  <si>
    <t>税费</t>
    <phoneticPr fontId="1" type="noConversion"/>
  </si>
  <si>
    <t>合计</t>
    <phoneticPr fontId="1" type="noConversion"/>
  </si>
  <si>
    <t>KV空宣演绎视频</t>
    <phoneticPr fontId="1" type="noConversion"/>
  </si>
  <si>
    <t>公众号运维（包含稿件撰写）</t>
    <phoneticPr fontId="1" type="noConversion"/>
  </si>
  <si>
    <t>是否完成</t>
    <phoneticPr fontId="1" type="noConversion"/>
  </si>
  <si>
    <t>微博水军</t>
    <phoneticPr fontId="1" type="noConversion"/>
  </si>
  <si>
    <t>环球票务抽奖</t>
    <phoneticPr fontId="1" type="noConversion"/>
  </si>
  <si>
    <t>freebuf网站预留</t>
    <phoneticPr fontId="1" type="noConversion"/>
  </si>
  <si>
    <t>税金</t>
    <phoneticPr fontId="1" type="noConversion"/>
  </si>
  <si>
    <t>拍立得</t>
    <phoneticPr fontId="1" type="noConversion"/>
  </si>
  <si>
    <t>笔</t>
    <phoneticPr fontId="1" type="noConversion"/>
  </si>
  <si>
    <t>田雪</t>
    <phoneticPr fontId="1" type="noConversion"/>
  </si>
  <si>
    <t>小米</t>
    <phoneticPr fontId="1" type="noConversion"/>
  </si>
  <si>
    <t>垫付情况</t>
    <phoneticPr fontId="1" type="noConversion"/>
  </si>
  <si>
    <t>样品费用</t>
    <phoneticPr fontId="1" type="noConversion"/>
  </si>
  <si>
    <t>报销情况</t>
    <phoneticPr fontId="1" type="noConversion"/>
  </si>
  <si>
    <t>发票情况</t>
    <phoneticPr fontId="1" type="noConversion"/>
  </si>
  <si>
    <t>报销申请</t>
    <phoneticPr fontId="1" type="noConversion"/>
  </si>
  <si>
    <t>未申请</t>
    <phoneticPr fontId="1" type="noConversion"/>
  </si>
  <si>
    <t>无发票</t>
    <phoneticPr fontId="1" type="noConversion"/>
  </si>
  <si>
    <t>设计是否确认</t>
    <phoneticPr fontId="1" type="noConversion"/>
  </si>
  <si>
    <t>材质是否确认</t>
    <phoneticPr fontId="1" type="noConversion"/>
  </si>
  <si>
    <t>是</t>
    <phoneticPr fontId="1" type="noConversion"/>
  </si>
  <si>
    <t>否</t>
    <phoneticPr fontId="1" type="noConversion"/>
  </si>
  <si>
    <t>无需设计</t>
    <phoneticPr fontId="1" type="noConversion"/>
  </si>
  <si>
    <t>尺寸/规格/材质</t>
    <phoneticPr fontId="1" type="noConversion"/>
  </si>
  <si>
    <t>田雪样品</t>
    <phoneticPr fontId="1" type="noConversion"/>
  </si>
  <si>
    <t>备注</t>
    <phoneticPr fontId="1" type="noConversion"/>
  </si>
  <si>
    <t>口罩包装袋</t>
    <phoneticPr fontId="1" type="noConversion"/>
  </si>
  <si>
    <t>limalv颈枕</t>
    <phoneticPr fontId="1" type="noConversion"/>
  </si>
  <si>
    <t>白板架</t>
    <phoneticPr fontId="1" type="noConversion"/>
  </si>
  <si>
    <t>白板纸</t>
    <phoneticPr fontId="1" type="noConversion"/>
  </si>
  <si>
    <t>餐垫</t>
    <phoneticPr fontId="1" type="noConversion"/>
  </si>
  <si>
    <t>杯垫</t>
    <phoneticPr fontId="1" type="noConversion"/>
  </si>
  <si>
    <t>物料类</t>
    <phoneticPr fontId="1" type="noConversion"/>
  </si>
  <si>
    <t>PVC礼品袋</t>
    <phoneticPr fontId="1" type="noConversion"/>
  </si>
  <si>
    <t>28*36*12</t>
    <phoneticPr fontId="1" type="noConversion"/>
  </si>
  <si>
    <t>已开具</t>
    <phoneticPr fontId="1" type="noConversion"/>
  </si>
  <si>
    <t>limalv扇子</t>
    <phoneticPr fontId="1" type="noConversion"/>
  </si>
  <si>
    <t>直径17cm</t>
    <phoneticPr fontId="1" type="noConversion"/>
  </si>
  <si>
    <t>26*21*3</t>
    <phoneticPr fontId="1" type="noConversion"/>
  </si>
  <si>
    <t>样品修订ing 1018提供</t>
    <phoneticPr fontId="1" type="noConversion"/>
  </si>
  <si>
    <t>limalv笔本套装</t>
    <phoneticPr fontId="1" type="noConversion"/>
  </si>
  <si>
    <t>17*11</t>
    <phoneticPr fontId="1" type="noConversion"/>
  </si>
  <si>
    <t>样品10月18日提供</t>
    <phoneticPr fontId="1" type="noConversion"/>
  </si>
  <si>
    <t>limalv口罩</t>
    <phoneticPr fontId="1" type="noConversion"/>
  </si>
  <si>
    <t>大货已到达</t>
    <phoneticPr fontId="1" type="noConversion"/>
  </si>
  <si>
    <t>透明</t>
    <phoneticPr fontId="1" type="noConversion"/>
  </si>
  <si>
    <t>20cm</t>
    <phoneticPr fontId="1" type="noConversion"/>
  </si>
  <si>
    <t>120cm</t>
    <phoneticPr fontId="1" type="noConversion"/>
  </si>
  <si>
    <t>样品3及配件修订</t>
    <phoneticPr fontId="1" type="noConversion"/>
  </si>
  <si>
    <t>丙方</t>
    <phoneticPr fontId="1" type="noConversion"/>
  </si>
  <si>
    <t>淘宝</t>
    <phoneticPr fontId="1" type="noConversion"/>
  </si>
  <si>
    <t>赵艳</t>
    <phoneticPr fontId="1" type="noConversion"/>
  </si>
  <si>
    <t>limalv小公仔</t>
    <phoneticPr fontId="1" type="noConversion"/>
  </si>
  <si>
    <t>limalv大公仔</t>
    <phoneticPr fontId="1" type="noConversion"/>
  </si>
  <si>
    <t>桌布</t>
    <phoneticPr fontId="1" type="noConversion"/>
  </si>
  <si>
    <t>260*150</t>
    <phoneticPr fontId="1" type="noConversion"/>
  </si>
  <si>
    <t>黄白绿浅绿银</t>
    <phoneticPr fontId="1" type="noConversion"/>
  </si>
  <si>
    <t>选手帽衫</t>
    <phoneticPr fontId="1" type="noConversion"/>
  </si>
  <si>
    <t>黄紫灰蓝每色30件</t>
    <phoneticPr fontId="1" type="noConversion"/>
  </si>
  <si>
    <t>工作人员冲锋衣</t>
    <phoneticPr fontId="1" type="noConversion"/>
  </si>
  <si>
    <t>黑色</t>
    <phoneticPr fontId="1" type="noConversion"/>
  </si>
  <si>
    <t>墨绿色</t>
    <phoneticPr fontId="1" type="noConversion"/>
  </si>
  <si>
    <t>源点</t>
    <phoneticPr fontId="1" type="noConversion"/>
  </si>
  <si>
    <t>装饰小道具玩具</t>
    <phoneticPr fontId="1" type="noConversion"/>
  </si>
  <si>
    <t>工作证卡套+挂绳</t>
    <phoneticPr fontId="1" type="noConversion"/>
  </si>
  <si>
    <t>三脚架</t>
    <phoneticPr fontId="1" type="noConversion"/>
  </si>
  <si>
    <t>空宣</t>
    <phoneticPr fontId="1" type="noConversion"/>
  </si>
  <si>
    <t>京东</t>
    <phoneticPr fontId="1" type="noConversion"/>
  </si>
  <si>
    <t>测距仪</t>
    <phoneticPr fontId="1" type="noConversion"/>
  </si>
  <si>
    <t>富士</t>
    <phoneticPr fontId="1" type="noConversion"/>
  </si>
  <si>
    <t>相纸100张</t>
    <phoneticPr fontId="1" type="noConversion"/>
  </si>
  <si>
    <t>答辩区（三道赛题）备战区（三道赛题）评委休息区（三道赛题）采访区/用餐区/电梯间/休闲区/签到区/晚宴</t>
    <phoneticPr fontId="1" type="noConversion"/>
  </si>
  <si>
    <t>搭建</t>
    <phoneticPr fontId="1" type="noConversion"/>
  </si>
  <si>
    <t>预留</t>
    <phoneticPr fontId="1" type="noConversion"/>
  </si>
  <si>
    <t>等图拆明细</t>
    <phoneticPr fontId="1" type="noConversion"/>
  </si>
  <si>
    <t>DJ</t>
    <phoneticPr fontId="1" type="noConversion"/>
  </si>
  <si>
    <t>制片人</t>
    <phoneticPr fontId="1" type="noConversion"/>
  </si>
  <si>
    <t>灯光师</t>
    <phoneticPr fontId="1" type="noConversion"/>
  </si>
  <si>
    <t>修图师</t>
    <phoneticPr fontId="1" type="noConversion"/>
  </si>
  <si>
    <t>云平台</t>
    <phoneticPr fontId="1" type="noConversion"/>
  </si>
  <si>
    <t>第三方人员</t>
    <phoneticPr fontId="1" type="noConversion"/>
  </si>
  <si>
    <t>接待服务</t>
    <phoneticPr fontId="1" type="noConversion"/>
  </si>
  <si>
    <t>全季酒店</t>
    <phoneticPr fontId="1" type="noConversion"/>
  </si>
  <si>
    <t>STEY</t>
    <phoneticPr fontId="1" type="noConversion"/>
  </si>
  <si>
    <t>全天餐饮服务</t>
    <phoneticPr fontId="1" type="noConversion"/>
  </si>
  <si>
    <t>备用金</t>
    <phoneticPr fontId="1" type="noConversion"/>
  </si>
  <si>
    <t>传播与内容产出</t>
    <phoneticPr fontId="1" type="noConversion"/>
  </si>
  <si>
    <t>limalv烫嘴大赛</t>
    <phoneticPr fontId="1" type="noConversion"/>
  </si>
  <si>
    <t>1106现场快剪</t>
    <phoneticPr fontId="1" type="noConversion"/>
  </si>
  <si>
    <t>120s</t>
    <phoneticPr fontId="1" type="noConversion"/>
  </si>
  <si>
    <t>全案所有图片处理设计打包</t>
    <phoneticPr fontId="1" type="noConversion"/>
  </si>
  <si>
    <t>花费总计</t>
    <phoneticPr fontId="1" type="noConversion"/>
  </si>
  <si>
    <t>项目一：CCF BDCI x 360 数字安全公开赛 执行费用明细</t>
    <phoneticPr fontId="1" type="noConversion"/>
  </si>
  <si>
    <t>10月18日样品发出</t>
    <phoneticPr fontId="1" type="noConversion"/>
  </si>
  <si>
    <t>彦文</t>
    <phoneticPr fontId="1" type="noConversion"/>
  </si>
  <si>
    <t>多边形</t>
    <phoneticPr fontId="1" type="noConversion"/>
  </si>
  <si>
    <t>10月15日下大货</t>
    <phoneticPr fontId="1" type="noConversion"/>
  </si>
  <si>
    <t>竹林</t>
    <phoneticPr fontId="1" type="noConversion"/>
  </si>
  <si>
    <t>康辉</t>
    <phoneticPr fontId="1" type="noConversion"/>
  </si>
  <si>
    <t>龙哥</t>
    <phoneticPr fontId="1" type="noConversion"/>
  </si>
  <si>
    <t>不做了</t>
    <phoneticPr fontId="1" type="noConversion"/>
  </si>
  <si>
    <t>落地衣帽架</t>
    <phoneticPr fontId="1" type="noConversion"/>
  </si>
  <si>
    <t>衣服架</t>
    <phoneticPr fontId="1" type="noConversion"/>
  </si>
  <si>
    <t>漱口水</t>
    <phoneticPr fontId="1" type="noConversion"/>
  </si>
  <si>
    <t>玻璃托盘</t>
    <phoneticPr fontId="1" type="noConversion"/>
  </si>
  <si>
    <t>绿色玻璃托盘6套</t>
    <phoneticPr fontId="1" type="noConversion"/>
  </si>
  <si>
    <t>衣服架20个白色</t>
    <phoneticPr fontId="1" type="noConversion"/>
  </si>
  <si>
    <t>200个</t>
    <phoneticPr fontId="1" type="noConversion"/>
  </si>
  <si>
    <t>玻璃冷饮桶6个+6木架</t>
    <phoneticPr fontId="1" type="noConversion"/>
  </si>
  <si>
    <t>随快递</t>
    <phoneticPr fontId="1" type="noConversion"/>
  </si>
  <si>
    <t>保温桶2套含架子+白色保温箱</t>
    <phoneticPr fontId="1" type="noConversion"/>
  </si>
  <si>
    <t>装饰花瓶</t>
    <phoneticPr fontId="1" type="noConversion"/>
  </si>
  <si>
    <t>10月20已下大货</t>
    <phoneticPr fontId="1" type="noConversion"/>
  </si>
  <si>
    <t>画架采买</t>
    <phoneticPr fontId="1" type="noConversion"/>
  </si>
  <si>
    <t>答辩区赛题三/休闲区</t>
    <phoneticPr fontId="1" type="noConversion"/>
  </si>
  <si>
    <t>limalv鼠标垫含束口包装袋</t>
    <phoneticPr fontId="1" type="noConversion"/>
  </si>
  <si>
    <t>55*55*45</t>
    <phoneticPr fontId="1" type="noConversion"/>
  </si>
  <si>
    <t>宜家小方桌10个</t>
    <phoneticPr fontId="1" type="noConversion"/>
  </si>
  <si>
    <t>无票</t>
    <phoneticPr fontId="1" type="noConversion"/>
  </si>
  <si>
    <t>奖杯定制（相框）</t>
    <phoneticPr fontId="1" type="noConversion"/>
  </si>
  <si>
    <t>场记板</t>
    <phoneticPr fontId="1" type="noConversion"/>
  </si>
  <si>
    <t>3个</t>
    <phoneticPr fontId="1" type="noConversion"/>
  </si>
  <si>
    <t>一次性航空杯</t>
    <phoneticPr fontId="1" type="noConversion"/>
  </si>
  <si>
    <t>晚餐零食袋</t>
    <phoneticPr fontId="1" type="noConversion"/>
  </si>
  <si>
    <t>标签夹</t>
    <phoneticPr fontId="1" type="noConversion"/>
  </si>
  <si>
    <t>懒人沙发</t>
    <phoneticPr fontId="1" type="noConversion"/>
  </si>
  <si>
    <t>郁金香圆形茶几</t>
    <phoneticPr fontId="1" type="noConversion"/>
  </si>
  <si>
    <t>无发票 29.7有票</t>
    <phoneticPr fontId="1" type="noConversion"/>
  </si>
  <si>
    <t>70*74*50</t>
    <phoneticPr fontId="1" type="noConversion"/>
  </si>
  <si>
    <t>零食采买</t>
    <phoneticPr fontId="1" type="noConversion"/>
  </si>
  <si>
    <t>全季</t>
    <phoneticPr fontId="1" type="noConversion"/>
  </si>
  <si>
    <t>公仔包装盲盒</t>
    <phoneticPr fontId="1" type="noConversion"/>
  </si>
  <si>
    <t>选手住宿18间37晚</t>
    <phoneticPr fontId="1" type="noConversion"/>
  </si>
  <si>
    <t>序号</t>
    <phoneticPr fontId="1" type="noConversion"/>
  </si>
  <si>
    <t>产品名称</t>
    <phoneticPr fontId="1" type="noConversion"/>
  </si>
  <si>
    <t>数量</t>
    <phoneticPr fontId="1" type="noConversion"/>
  </si>
  <si>
    <t>小公仔+鱼</t>
    <phoneticPr fontId="1" type="noConversion"/>
  </si>
  <si>
    <t>小公仔+发带</t>
    <phoneticPr fontId="1" type="noConversion"/>
  </si>
  <si>
    <t>小公仔+裙子</t>
    <phoneticPr fontId="1" type="noConversion"/>
  </si>
  <si>
    <t>大公仔</t>
    <phoneticPr fontId="1" type="noConversion"/>
  </si>
  <si>
    <t>颈枕</t>
    <phoneticPr fontId="1" type="noConversion"/>
  </si>
  <si>
    <t>本</t>
    <phoneticPr fontId="1" type="noConversion"/>
  </si>
  <si>
    <t>打样费</t>
    <phoneticPr fontId="1" type="noConversion"/>
  </si>
  <si>
    <t>11月3日交大货</t>
    <phoneticPr fontId="1" type="noConversion"/>
  </si>
  <si>
    <t>工作人员Polo衫</t>
    <phoneticPr fontId="1" type="noConversion"/>
  </si>
  <si>
    <t>样品待确认</t>
    <phoneticPr fontId="1" type="noConversion"/>
  </si>
  <si>
    <t>规格尺寸待确认</t>
    <phoneticPr fontId="1" type="noConversion"/>
  </si>
  <si>
    <t>公仔挂扣（绿色）</t>
    <phoneticPr fontId="1" type="noConversion"/>
  </si>
  <si>
    <t>赵姐</t>
    <phoneticPr fontId="1" type="noConversion"/>
  </si>
  <si>
    <t>钱归纳到思想荟</t>
    <phoneticPr fontId="1" type="noConversion"/>
  </si>
  <si>
    <t>样品费为塑封装订费</t>
    <phoneticPr fontId="1" type="noConversion"/>
  </si>
  <si>
    <t>按压式冷水壶</t>
    <phoneticPr fontId="1" type="noConversion"/>
  </si>
  <si>
    <t>接待紧急预留费用/防疫物资采买</t>
    <phoneticPr fontId="1" type="noConversion"/>
  </si>
  <si>
    <t>氦气罐</t>
    <phoneticPr fontId="1" type="noConversion"/>
  </si>
  <si>
    <t>桌花</t>
    <phoneticPr fontId="1" type="noConversion"/>
  </si>
  <si>
    <t>纸巾盒</t>
    <phoneticPr fontId="1" type="noConversion"/>
  </si>
  <si>
    <t>飞机盒</t>
    <phoneticPr fontId="1" type="noConversion"/>
  </si>
  <si>
    <t>雪梨纸</t>
    <phoneticPr fontId="1" type="noConversion"/>
  </si>
  <si>
    <t>450张</t>
    <phoneticPr fontId="1" type="noConversion"/>
  </si>
  <si>
    <t>刘全奕</t>
    <phoneticPr fontId="1" type="noConversion"/>
  </si>
  <si>
    <t>RAW</t>
    <phoneticPr fontId="1" type="noConversion"/>
  </si>
  <si>
    <t>彦文171</t>
    <phoneticPr fontId="1" type="noConversion"/>
  </si>
  <si>
    <t>牙线</t>
    <phoneticPr fontId="1" type="noConversion"/>
  </si>
  <si>
    <t>确认样品</t>
    <phoneticPr fontId="1" type="noConversion"/>
  </si>
  <si>
    <t>弹力绳</t>
    <phoneticPr fontId="1" type="noConversion"/>
  </si>
  <si>
    <t>盒</t>
    <phoneticPr fontId="1" type="noConversion"/>
  </si>
  <si>
    <t>田雪480 彦文66.96</t>
    <phoneticPr fontId="1" type="noConversion"/>
  </si>
  <si>
    <t>stey</t>
    <phoneticPr fontId="1" type="noConversion"/>
  </si>
  <si>
    <t>田雪垫付</t>
    <phoneticPr fontId="1" type="noConversion"/>
  </si>
  <si>
    <t>大货在途</t>
    <phoneticPr fontId="1" type="noConversion"/>
  </si>
  <si>
    <t>611待发</t>
    <phoneticPr fontId="1" type="noConversion"/>
  </si>
  <si>
    <t>纸巾夹子</t>
    <phoneticPr fontId="1" type="noConversion"/>
  </si>
  <si>
    <t>二选一</t>
    <phoneticPr fontId="1" type="noConversion"/>
  </si>
  <si>
    <t>黑色工作证挂绳</t>
    <phoneticPr fontId="1" type="noConversion"/>
  </si>
  <si>
    <t>花瓶</t>
    <phoneticPr fontId="1" type="noConversion"/>
  </si>
  <si>
    <t>口罩包装袋追加</t>
    <phoneticPr fontId="1" type="noConversion"/>
  </si>
  <si>
    <t>包</t>
    <phoneticPr fontId="1" type="noConversion"/>
  </si>
  <si>
    <t>化妆师</t>
    <phoneticPr fontId="1" type="noConversion"/>
  </si>
  <si>
    <t>客户还能花多少钱</t>
    <phoneticPr fontId="1" type="noConversion"/>
  </si>
  <si>
    <t>定制横版织标</t>
    <phoneticPr fontId="1" type="noConversion"/>
  </si>
  <si>
    <t>多边形装订包装费及杂费</t>
    <phoneticPr fontId="1" type="noConversion"/>
  </si>
  <si>
    <t>追加</t>
    <phoneticPr fontId="1" type="noConversion"/>
  </si>
  <si>
    <t>空白项的钱没有支出</t>
    <phoneticPr fontId="1" type="noConversion"/>
  </si>
  <si>
    <t>按全部支出计算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</si>
</sst>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m&quot;月&quot;d&quot;日&quot;;@"/>
  </numFmts>
  <fonts count="6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 Light"/>
      <family val="2"/>
      <charset val="134"/>
    </font>
    <font>
      <b/>
      <sz val="12"/>
      <color theme="1"/>
      <name val="微软雅黑 Light"/>
      <family val="2"/>
      <charset val="134"/>
    </font>
    <font>
      <b/>
      <sz val="11"/>
      <color theme="1"/>
      <name val="微软雅黑 Light"/>
      <family val="2"/>
      <charset val="134"/>
    </font>
    <font>
      <sz val="11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40" fontId="3" fillId="2" borderId="2" xfId="0" applyNumberFormat="1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0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0" fontId="2" fillId="3" borderId="0" xfId="0" applyNumberFormat="1" applyFont="1" applyFill="1" applyAlignment="1">
      <alignment horizontal="center" vertical="center"/>
    </xf>
    <xf numFmtId="40" fontId="2" fillId="4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2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58" fontId="2" fillId="0" borderId="0" xfId="0" applyNumberFormat="1" applyFont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40" fontId="4" fillId="4" borderId="5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40" fontId="4" fillId="4" borderId="7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40" fontId="4" fillId="4" borderId="9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B0A0C7"/>
      <color rgb="FFFABF8E"/>
      <color rgb="FFB8CC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02465-C2EA-CE48-8E1A-897DB76D961A}">
  <dimension ref="A1:R120"/>
  <sheetViews>
    <sheetView tabSelected="1" workbookViewId="0">
      <pane ySplit="2" topLeftCell="A39" activePane="bottomLeft" state="frozen"/>
      <selection pane="bottomLeft" activeCell="B6" sqref="B6"/>
    </sheetView>
  </sheetViews>
  <sheetFormatPr baseColWidth="10" defaultRowHeight="17"/>
  <cols>
    <col min="1" max="1" width="17.1640625" style="1" bestFit="1" customWidth="1"/>
    <col min="2" max="2" width="27.33203125" style="1" bestFit="1" customWidth="1"/>
    <col min="3" max="3" width="21.1640625" style="13" customWidth="1"/>
    <col min="4" max="4" width="6" style="1" bestFit="1" customWidth="1"/>
    <col min="5" max="5" width="10" style="9" bestFit="1" customWidth="1"/>
    <col min="6" max="6" width="10" style="1" bestFit="1" customWidth="1"/>
    <col min="7" max="7" width="10" style="10" bestFit="1" customWidth="1"/>
    <col min="8" max="8" width="11.5" style="10" bestFit="1" customWidth="1"/>
    <col min="9" max="9" width="14.1640625" style="1" bestFit="1" customWidth="1"/>
    <col min="10" max="10" width="8.5" style="1" customWidth="1"/>
    <col min="11" max="11" width="10" style="11" bestFit="1" customWidth="1"/>
    <col min="12" max="12" width="18.5" style="2" customWidth="1"/>
    <col min="13" max="14" width="11.83203125" style="1" bestFit="1" customWidth="1"/>
    <col min="15" max="15" width="17.6640625" style="1" bestFit="1" customWidth="1"/>
    <col min="16" max="16" width="15.5" style="1" bestFit="1" customWidth="1"/>
    <col min="17" max="18" width="10.83203125" style="1"/>
    <col min="19" max="16384" width="10.83203125" style="2"/>
  </cols>
  <sheetData>
    <row r="1" spans="1:18">
      <c r="A1" s="34" t="s">
        <v>127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8">
      <c r="A2" s="3" t="s">
        <v>0</v>
      </c>
      <c r="B2" s="4" t="s">
        <v>1</v>
      </c>
      <c r="C2" s="12" t="s">
        <v>58</v>
      </c>
      <c r="D2" s="4" t="s">
        <v>2</v>
      </c>
      <c r="E2" s="5" t="s">
        <v>5</v>
      </c>
      <c r="F2" s="4" t="s">
        <v>6</v>
      </c>
      <c r="G2" s="6" t="s">
        <v>47</v>
      </c>
      <c r="H2" s="6" t="s">
        <v>7</v>
      </c>
      <c r="I2" s="6" t="s">
        <v>54</v>
      </c>
      <c r="J2" s="6" t="s">
        <v>53</v>
      </c>
      <c r="K2" s="7" t="s">
        <v>12</v>
      </c>
      <c r="L2" s="8" t="s">
        <v>60</v>
      </c>
      <c r="M2" s="8" t="s">
        <v>84</v>
      </c>
      <c r="N2" s="8" t="s">
        <v>37</v>
      </c>
      <c r="O2" s="8" t="s">
        <v>46</v>
      </c>
      <c r="P2" s="8" t="s">
        <v>49</v>
      </c>
      <c r="Q2" s="8" t="s">
        <v>50</v>
      </c>
      <c r="R2" s="8" t="s">
        <v>48</v>
      </c>
    </row>
    <row r="3" spans="1:18">
      <c r="A3" s="18" t="s">
        <v>67</v>
      </c>
    </row>
    <row r="4" spans="1:18">
      <c r="A4" s="35">
        <v>1</v>
      </c>
      <c r="B4" s="35" t="s">
        <v>68</v>
      </c>
      <c r="C4" s="13" t="s">
        <v>69</v>
      </c>
      <c r="D4" s="1" t="s">
        <v>4</v>
      </c>
      <c r="E4" s="9">
        <v>2.6</v>
      </c>
      <c r="F4" s="1">
        <v>300</v>
      </c>
      <c r="G4" s="10">
        <v>18</v>
      </c>
      <c r="H4" s="15">
        <v>789</v>
      </c>
      <c r="I4" s="1" t="s">
        <v>55</v>
      </c>
      <c r="J4" s="1" t="s">
        <v>55</v>
      </c>
      <c r="K4" s="11">
        <v>44428</v>
      </c>
      <c r="M4" s="1" t="s">
        <v>85</v>
      </c>
      <c r="N4" s="1" t="s">
        <v>55</v>
      </c>
    </row>
    <row r="5" spans="1:18">
      <c r="A5" s="35">
        <v>2</v>
      </c>
      <c r="B5" s="35" t="s">
        <v>71</v>
      </c>
      <c r="C5" s="13" t="s">
        <v>72</v>
      </c>
      <c r="D5" s="1" t="s">
        <v>4</v>
      </c>
      <c r="E5" s="9">
        <v>0</v>
      </c>
      <c r="F5" s="1">
        <v>1000</v>
      </c>
      <c r="G5" s="10">
        <v>279.95999999999998</v>
      </c>
      <c r="H5" s="15">
        <f>G5</f>
        <v>279.95999999999998</v>
      </c>
      <c r="I5" s="1" t="s">
        <v>55</v>
      </c>
      <c r="J5" s="1" t="s">
        <v>55</v>
      </c>
      <c r="K5" s="11">
        <v>44433</v>
      </c>
      <c r="M5" s="1" t="s">
        <v>85</v>
      </c>
      <c r="N5" s="1" t="s">
        <v>55</v>
      </c>
    </row>
    <row r="6" spans="1:18">
      <c r="A6" s="1">
        <v>3</v>
      </c>
      <c r="B6" s="1" t="s">
        <v>150</v>
      </c>
      <c r="C6" s="13" t="s">
        <v>73</v>
      </c>
      <c r="D6" s="1" t="s">
        <v>4</v>
      </c>
      <c r="E6" s="9">
        <v>5.03</v>
      </c>
      <c r="F6" s="1">
        <v>100</v>
      </c>
      <c r="G6" s="19">
        <f>66.96+480</f>
        <v>546.96</v>
      </c>
      <c r="H6" s="15">
        <f t="shared" ref="H6:H12" si="0">E6*F6+G6</f>
        <v>1049.96</v>
      </c>
      <c r="I6" s="1" t="s">
        <v>55</v>
      </c>
      <c r="J6" s="1" t="s">
        <v>55</v>
      </c>
      <c r="L6" s="2" t="s">
        <v>147</v>
      </c>
      <c r="M6" s="1" t="s">
        <v>130</v>
      </c>
      <c r="N6" s="1" t="s">
        <v>55</v>
      </c>
      <c r="O6" s="1" t="s">
        <v>201</v>
      </c>
      <c r="P6" s="33" t="s">
        <v>70</v>
      </c>
      <c r="Q6" s="1" t="s">
        <v>51</v>
      </c>
    </row>
    <row r="7" spans="1:18">
      <c r="A7" s="1">
        <v>4</v>
      </c>
      <c r="B7" s="1" t="s">
        <v>62</v>
      </c>
      <c r="D7" s="1" t="s">
        <v>4</v>
      </c>
      <c r="E7" s="9">
        <v>29</v>
      </c>
      <c r="F7" s="1">
        <v>100</v>
      </c>
      <c r="G7" s="10">
        <v>0</v>
      </c>
      <c r="H7" s="15">
        <f t="shared" si="0"/>
        <v>2900</v>
      </c>
      <c r="I7" s="1" t="s">
        <v>55</v>
      </c>
      <c r="J7" s="1" t="s">
        <v>55</v>
      </c>
      <c r="K7" s="11">
        <v>44476</v>
      </c>
      <c r="L7" s="2" t="s">
        <v>74</v>
      </c>
      <c r="M7" s="1" t="s">
        <v>86</v>
      </c>
      <c r="N7" s="1" t="s">
        <v>55</v>
      </c>
    </row>
    <row r="8" spans="1:18">
      <c r="A8" s="35">
        <v>5</v>
      </c>
      <c r="B8" s="35" t="s">
        <v>75</v>
      </c>
      <c r="C8" s="13" t="s">
        <v>76</v>
      </c>
      <c r="D8" s="1" t="s">
        <v>8</v>
      </c>
      <c r="E8" s="9">
        <v>15.5</v>
      </c>
      <c r="F8" s="1">
        <v>100</v>
      </c>
      <c r="G8" s="19">
        <v>300</v>
      </c>
      <c r="H8" s="15">
        <f t="shared" si="0"/>
        <v>1850</v>
      </c>
      <c r="I8" s="1" t="s">
        <v>55</v>
      </c>
      <c r="J8" s="1" t="s">
        <v>55</v>
      </c>
      <c r="K8" s="11">
        <v>44476</v>
      </c>
      <c r="L8" s="2" t="s">
        <v>77</v>
      </c>
      <c r="M8" s="1" t="s">
        <v>86</v>
      </c>
      <c r="N8" s="1" t="s">
        <v>55</v>
      </c>
    </row>
    <row r="9" spans="1:18">
      <c r="A9" s="35">
        <v>6</v>
      </c>
      <c r="B9" s="35" t="s">
        <v>78</v>
      </c>
      <c r="D9" s="1" t="s">
        <v>4</v>
      </c>
      <c r="E9" s="9">
        <v>1.2</v>
      </c>
      <c r="F9" s="1">
        <v>1000</v>
      </c>
      <c r="G9" s="10">
        <v>0</v>
      </c>
      <c r="H9" s="15">
        <f t="shared" si="0"/>
        <v>1200</v>
      </c>
      <c r="I9" s="1" t="s">
        <v>55</v>
      </c>
      <c r="J9" s="1" t="s">
        <v>55</v>
      </c>
      <c r="K9" s="11">
        <v>44441</v>
      </c>
      <c r="L9" s="2" t="s">
        <v>79</v>
      </c>
      <c r="M9" s="1" t="s">
        <v>85</v>
      </c>
      <c r="N9" s="1" t="s">
        <v>55</v>
      </c>
    </row>
    <row r="10" spans="1:18">
      <c r="A10" s="1">
        <v>7</v>
      </c>
      <c r="B10" s="1" t="s">
        <v>61</v>
      </c>
      <c r="C10" s="13" t="s">
        <v>80</v>
      </c>
      <c r="D10" s="1" t="s">
        <v>4</v>
      </c>
      <c r="E10" s="9">
        <v>2.4</v>
      </c>
      <c r="F10" s="1">
        <v>100</v>
      </c>
      <c r="G10" s="10">
        <v>20</v>
      </c>
      <c r="H10" s="15">
        <f t="shared" si="0"/>
        <v>260</v>
      </c>
      <c r="I10" s="1" t="s">
        <v>55</v>
      </c>
      <c r="J10" s="1" t="s">
        <v>55</v>
      </c>
      <c r="K10" s="11">
        <v>44466</v>
      </c>
      <c r="L10" s="2" t="s">
        <v>79</v>
      </c>
      <c r="M10" s="1" t="s">
        <v>85</v>
      </c>
      <c r="N10" s="1" t="s">
        <v>55</v>
      </c>
      <c r="O10" s="1" t="s">
        <v>44</v>
      </c>
      <c r="P10" s="33" t="s">
        <v>70</v>
      </c>
      <c r="Q10" s="1" t="s">
        <v>51</v>
      </c>
    </row>
    <row r="11" spans="1:18">
      <c r="A11" s="35">
        <v>8</v>
      </c>
      <c r="B11" s="35" t="s">
        <v>87</v>
      </c>
      <c r="C11" s="13" t="s">
        <v>81</v>
      </c>
      <c r="D11" s="1" t="s">
        <v>4</v>
      </c>
      <c r="E11" s="9">
        <v>21.5</v>
      </c>
      <c r="F11" s="1">
        <v>1500</v>
      </c>
      <c r="G11" s="19">
        <v>500</v>
      </c>
      <c r="H11" s="15">
        <f t="shared" si="0"/>
        <v>32750</v>
      </c>
      <c r="I11" s="1" t="s">
        <v>55</v>
      </c>
      <c r="J11" s="1" t="s">
        <v>55</v>
      </c>
      <c r="K11" s="11">
        <v>44478</v>
      </c>
      <c r="L11" s="2" t="s">
        <v>83</v>
      </c>
      <c r="M11" s="1" t="s">
        <v>86</v>
      </c>
      <c r="N11" s="1">
        <v>1200</v>
      </c>
    </row>
    <row r="12" spans="1:18">
      <c r="A12" s="35">
        <v>9</v>
      </c>
      <c r="B12" s="35" t="s">
        <v>88</v>
      </c>
      <c r="C12" s="13" t="s">
        <v>82</v>
      </c>
      <c r="D12" s="1" t="s">
        <v>4</v>
      </c>
      <c r="E12" s="9">
        <v>87</v>
      </c>
      <c r="F12" s="1">
        <v>50</v>
      </c>
      <c r="G12" s="19">
        <v>500</v>
      </c>
      <c r="H12" s="15">
        <f t="shared" si="0"/>
        <v>4850</v>
      </c>
      <c r="I12" s="1" t="s">
        <v>55</v>
      </c>
      <c r="J12" s="1" t="s">
        <v>55</v>
      </c>
      <c r="K12" s="11">
        <v>44478</v>
      </c>
      <c r="L12" s="2" t="s">
        <v>131</v>
      </c>
      <c r="M12" s="1" t="s">
        <v>86</v>
      </c>
      <c r="N12" s="25">
        <v>44506</v>
      </c>
    </row>
    <row r="13" spans="1:18">
      <c r="A13" s="1">
        <v>10</v>
      </c>
      <c r="B13" s="1" t="s">
        <v>66</v>
      </c>
      <c r="D13" s="1" t="s">
        <v>4</v>
      </c>
      <c r="E13" s="9">
        <v>0</v>
      </c>
      <c r="F13" s="1">
        <v>0</v>
      </c>
      <c r="G13" s="10">
        <v>84.9</v>
      </c>
      <c r="H13" s="15">
        <f t="shared" ref="H13:H35" si="1">E13*F13+G13</f>
        <v>84.9</v>
      </c>
      <c r="I13" s="1" t="s">
        <v>55</v>
      </c>
      <c r="L13" s="2" t="s">
        <v>135</v>
      </c>
      <c r="M13" s="1" t="s">
        <v>85</v>
      </c>
      <c r="N13" s="1" t="s">
        <v>55</v>
      </c>
      <c r="O13" s="1" t="s">
        <v>129</v>
      </c>
      <c r="P13" s="1" t="s">
        <v>70</v>
      </c>
    </row>
    <row r="14" spans="1:18">
      <c r="A14" s="1">
        <v>11</v>
      </c>
      <c r="B14" s="16" t="s">
        <v>65</v>
      </c>
      <c r="D14" s="1" t="s">
        <v>4</v>
      </c>
      <c r="E14" s="9">
        <v>29</v>
      </c>
      <c r="F14" s="1">
        <v>60</v>
      </c>
      <c r="G14" s="19">
        <v>229</v>
      </c>
      <c r="H14" s="15">
        <f t="shared" si="1"/>
        <v>1969</v>
      </c>
      <c r="I14" s="1" t="s">
        <v>55</v>
      </c>
      <c r="J14" s="1" t="s">
        <v>55</v>
      </c>
      <c r="M14" s="1" t="s">
        <v>85</v>
      </c>
      <c r="N14" s="1" t="s">
        <v>55</v>
      </c>
      <c r="O14" s="1" t="s">
        <v>129</v>
      </c>
      <c r="P14" s="1" t="s">
        <v>70</v>
      </c>
    </row>
    <row r="15" spans="1:18">
      <c r="A15" s="35">
        <v>12</v>
      </c>
      <c r="B15" s="35" t="s">
        <v>89</v>
      </c>
      <c r="C15" s="13" t="s">
        <v>90</v>
      </c>
      <c r="D15" s="1" t="s">
        <v>4</v>
      </c>
      <c r="E15" s="9">
        <v>187.5</v>
      </c>
      <c r="F15" s="1">
        <v>4</v>
      </c>
      <c r="G15" s="19">
        <v>195</v>
      </c>
      <c r="H15" s="15">
        <f t="shared" si="1"/>
        <v>945</v>
      </c>
      <c r="I15" s="1" t="s">
        <v>55</v>
      </c>
      <c r="J15" s="1" t="s">
        <v>55</v>
      </c>
      <c r="M15" s="1" t="s">
        <v>85</v>
      </c>
      <c r="N15" s="1" t="s">
        <v>55</v>
      </c>
      <c r="O15" s="1" t="s">
        <v>129</v>
      </c>
      <c r="P15" s="1" t="s">
        <v>70</v>
      </c>
    </row>
    <row r="16" spans="1:18">
      <c r="A16" s="1">
        <v>13</v>
      </c>
      <c r="B16" s="1" t="s">
        <v>148</v>
      </c>
      <c r="C16" s="13" t="s">
        <v>149</v>
      </c>
      <c r="D16" s="1" t="s">
        <v>4</v>
      </c>
      <c r="E16" s="9">
        <v>29.8</v>
      </c>
      <c r="F16" s="1">
        <v>2</v>
      </c>
      <c r="G16" s="10">
        <v>0</v>
      </c>
      <c r="H16" s="15">
        <v>0</v>
      </c>
      <c r="J16" s="1" t="s">
        <v>57</v>
      </c>
      <c r="L16" s="2" t="s">
        <v>106</v>
      </c>
      <c r="M16" s="1" t="s">
        <v>85</v>
      </c>
      <c r="N16" s="1" t="s">
        <v>55</v>
      </c>
    </row>
    <row r="17" spans="1:17">
      <c r="A17" s="35">
        <v>14</v>
      </c>
      <c r="B17" s="35" t="s">
        <v>11</v>
      </c>
      <c r="C17" s="13" t="s">
        <v>91</v>
      </c>
      <c r="D17" s="1" t="s">
        <v>8</v>
      </c>
      <c r="E17" s="9">
        <v>58.41</v>
      </c>
      <c r="F17" s="1">
        <v>1</v>
      </c>
      <c r="G17" s="19">
        <v>0</v>
      </c>
      <c r="H17" s="15">
        <f t="shared" si="1"/>
        <v>58.41</v>
      </c>
      <c r="I17" s="1" t="s">
        <v>55</v>
      </c>
      <c r="J17" s="1" t="s">
        <v>57</v>
      </c>
      <c r="M17" s="1" t="s">
        <v>85</v>
      </c>
      <c r="N17" s="1" t="s">
        <v>55</v>
      </c>
      <c r="O17" s="1" t="s">
        <v>44</v>
      </c>
      <c r="P17" s="33" t="s">
        <v>70</v>
      </c>
    </row>
    <row r="18" spans="1:17">
      <c r="A18" s="35">
        <v>15</v>
      </c>
      <c r="B18" s="35" t="s">
        <v>98</v>
      </c>
      <c r="D18" s="1" t="s">
        <v>4</v>
      </c>
      <c r="E18" s="9">
        <v>0</v>
      </c>
      <c r="F18" s="1">
        <v>50</v>
      </c>
      <c r="G18" s="19">
        <v>94.2</v>
      </c>
      <c r="H18" s="15">
        <f t="shared" si="1"/>
        <v>94.2</v>
      </c>
      <c r="I18" s="1" t="s">
        <v>56</v>
      </c>
      <c r="J18" s="1" t="s">
        <v>57</v>
      </c>
      <c r="M18" s="1" t="s">
        <v>85</v>
      </c>
      <c r="N18" s="1" t="s">
        <v>55</v>
      </c>
      <c r="O18" s="1" t="s">
        <v>59</v>
      </c>
      <c r="P18" s="33" t="s">
        <v>162</v>
      </c>
    </row>
    <row r="19" spans="1:17">
      <c r="A19" s="35">
        <v>16</v>
      </c>
      <c r="B19" s="35" t="s">
        <v>92</v>
      </c>
      <c r="C19" s="13" t="s">
        <v>93</v>
      </c>
      <c r="D19" s="1" t="s">
        <v>9</v>
      </c>
      <c r="E19" s="9">
        <v>117</v>
      </c>
      <c r="F19" s="1">
        <v>135</v>
      </c>
      <c r="G19" s="19">
        <f>1100+171</f>
        <v>1271</v>
      </c>
      <c r="H19" s="15">
        <f t="shared" si="1"/>
        <v>17066</v>
      </c>
      <c r="I19" s="1" t="s">
        <v>55</v>
      </c>
      <c r="J19" s="1" t="s">
        <v>55</v>
      </c>
      <c r="K19" s="11">
        <v>44484</v>
      </c>
      <c r="L19" s="2" t="s">
        <v>178</v>
      </c>
      <c r="M19" s="1" t="s">
        <v>97</v>
      </c>
      <c r="N19" s="25">
        <v>44506</v>
      </c>
      <c r="O19" s="1" t="s">
        <v>196</v>
      </c>
      <c r="P19" s="1" t="s">
        <v>70</v>
      </c>
    </row>
    <row r="20" spans="1:17">
      <c r="A20" s="35">
        <v>17</v>
      </c>
      <c r="B20" s="35" t="s">
        <v>94</v>
      </c>
      <c r="C20" s="13" t="s">
        <v>95</v>
      </c>
      <c r="D20" s="1" t="s">
        <v>9</v>
      </c>
      <c r="E20" s="9">
        <v>165</v>
      </c>
      <c r="F20" s="16">
        <v>50</v>
      </c>
      <c r="G20" s="10">
        <v>700</v>
      </c>
      <c r="H20" s="15">
        <f t="shared" si="1"/>
        <v>8950</v>
      </c>
      <c r="J20" s="1" t="s">
        <v>55</v>
      </c>
      <c r="M20" s="1" t="s">
        <v>130</v>
      </c>
      <c r="N20" s="25">
        <v>44509</v>
      </c>
    </row>
    <row r="21" spans="1:17">
      <c r="A21" s="35">
        <v>18</v>
      </c>
      <c r="B21" s="35" t="s">
        <v>179</v>
      </c>
      <c r="C21" s="13" t="s">
        <v>96</v>
      </c>
      <c r="D21" s="1" t="s">
        <v>9</v>
      </c>
      <c r="E21" s="9">
        <v>84</v>
      </c>
      <c r="F21" s="16">
        <v>30</v>
      </c>
      <c r="G21" s="19">
        <v>150</v>
      </c>
      <c r="H21" s="15">
        <f t="shared" si="1"/>
        <v>2670</v>
      </c>
      <c r="I21" s="1" t="s">
        <v>55</v>
      </c>
      <c r="J21" s="1" t="s">
        <v>55</v>
      </c>
      <c r="K21" s="11">
        <v>44484</v>
      </c>
      <c r="L21" s="2" t="s">
        <v>128</v>
      </c>
      <c r="M21" s="1" t="s">
        <v>130</v>
      </c>
      <c r="N21" s="25" t="s">
        <v>55</v>
      </c>
    </row>
    <row r="22" spans="1:17">
      <c r="A22" s="35">
        <v>19</v>
      </c>
      <c r="B22" s="35" t="s">
        <v>99</v>
      </c>
      <c r="D22" s="1" t="s">
        <v>8</v>
      </c>
      <c r="E22" s="9">
        <v>13.5</v>
      </c>
      <c r="F22" s="1">
        <v>165</v>
      </c>
      <c r="G22" s="10">
        <v>36</v>
      </c>
      <c r="H22" s="15">
        <f t="shared" si="1"/>
        <v>2263.5</v>
      </c>
      <c r="I22" s="1" t="s">
        <v>55</v>
      </c>
      <c r="J22" s="1" t="s">
        <v>55</v>
      </c>
      <c r="M22" s="1" t="s">
        <v>85</v>
      </c>
      <c r="N22" s="16" t="s">
        <v>55</v>
      </c>
      <c r="O22" s="1" t="s">
        <v>44</v>
      </c>
      <c r="P22" s="33" t="s">
        <v>70</v>
      </c>
      <c r="Q22" s="1" t="s">
        <v>51</v>
      </c>
    </row>
    <row r="23" spans="1:17">
      <c r="A23" s="35">
        <v>20</v>
      </c>
      <c r="B23" s="35" t="s">
        <v>154</v>
      </c>
      <c r="D23" s="1" t="s">
        <v>4</v>
      </c>
      <c r="E23" s="9">
        <v>30</v>
      </c>
      <c r="F23" s="1">
        <v>51</v>
      </c>
      <c r="G23" s="19">
        <v>0</v>
      </c>
      <c r="H23" s="15">
        <f t="shared" si="1"/>
        <v>1530</v>
      </c>
      <c r="I23" s="1" t="s">
        <v>55</v>
      </c>
      <c r="J23" s="1" t="s">
        <v>57</v>
      </c>
      <c r="M23" s="1" t="s">
        <v>85</v>
      </c>
      <c r="N23" s="1" t="s">
        <v>204</v>
      </c>
      <c r="O23" s="1" t="s">
        <v>129</v>
      </c>
    </row>
    <row r="24" spans="1:17">
      <c r="A24" s="1">
        <v>21</v>
      </c>
      <c r="B24" s="1" t="s">
        <v>63</v>
      </c>
      <c r="D24" s="1" t="s">
        <v>4</v>
      </c>
      <c r="E24" s="9">
        <v>98</v>
      </c>
      <c r="F24" s="1">
        <v>3</v>
      </c>
      <c r="G24" s="19">
        <v>0</v>
      </c>
      <c r="H24" s="15">
        <f t="shared" si="1"/>
        <v>294</v>
      </c>
      <c r="I24" s="1" t="s">
        <v>55</v>
      </c>
      <c r="J24" s="1" t="s">
        <v>57</v>
      </c>
      <c r="M24" s="1" t="s">
        <v>85</v>
      </c>
      <c r="N24" s="1" t="s">
        <v>55</v>
      </c>
      <c r="O24" s="1" t="s">
        <v>129</v>
      </c>
    </row>
    <row r="25" spans="1:17">
      <c r="A25" s="1">
        <v>22</v>
      </c>
      <c r="B25" s="1" t="s">
        <v>64</v>
      </c>
      <c r="D25" s="1" t="s">
        <v>4</v>
      </c>
      <c r="G25" s="19">
        <v>25.7</v>
      </c>
      <c r="H25" s="15">
        <f t="shared" si="1"/>
        <v>25.7</v>
      </c>
      <c r="I25" s="1" t="s">
        <v>55</v>
      </c>
      <c r="J25" s="1" t="s">
        <v>57</v>
      </c>
      <c r="M25" s="1" t="s">
        <v>85</v>
      </c>
      <c r="N25" s="1" t="s">
        <v>55</v>
      </c>
      <c r="O25" s="1" t="s">
        <v>44</v>
      </c>
      <c r="P25" s="1" t="s">
        <v>153</v>
      </c>
    </row>
    <row r="26" spans="1:17">
      <c r="A26" s="1">
        <v>23</v>
      </c>
      <c r="B26" s="1" t="s">
        <v>155</v>
      </c>
      <c r="C26" s="13" t="s">
        <v>156</v>
      </c>
      <c r="D26" s="1" t="s">
        <v>4</v>
      </c>
      <c r="E26" s="9">
        <v>102</v>
      </c>
      <c r="F26" s="1">
        <v>1</v>
      </c>
      <c r="G26" s="19">
        <v>0</v>
      </c>
      <c r="H26" s="15">
        <f t="shared" si="1"/>
        <v>102</v>
      </c>
      <c r="I26" s="1" t="s">
        <v>55</v>
      </c>
      <c r="J26" s="1" t="s">
        <v>57</v>
      </c>
      <c r="M26" s="1" t="s">
        <v>85</v>
      </c>
      <c r="N26" s="1" t="s">
        <v>55</v>
      </c>
      <c r="O26" s="1" t="s">
        <v>129</v>
      </c>
      <c r="P26" s="1" t="s">
        <v>70</v>
      </c>
    </row>
    <row r="27" spans="1:17">
      <c r="A27" s="1">
        <v>24</v>
      </c>
      <c r="B27" s="1" t="s">
        <v>100</v>
      </c>
      <c r="C27" s="13" t="s">
        <v>101</v>
      </c>
      <c r="D27" s="1" t="s">
        <v>4</v>
      </c>
      <c r="E27" s="9">
        <v>129</v>
      </c>
      <c r="F27" s="1">
        <v>1</v>
      </c>
      <c r="G27" s="10">
        <v>0</v>
      </c>
      <c r="H27" s="15">
        <f t="shared" si="1"/>
        <v>129</v>
      </c>
      <c r="I27" s="1" t="s">
        <v>55</v>
      </c>
      <c r="J27" s="1" t="s">
        <v>57</v>
      </c>
      <c r="K27" s="11">
        <v>44423</v>
      </c>
      <c r="M27" s="1" t="s">
        <v>102</v>
      </c>
      <c r="N27" s="1" t="s">
        <v>55</v>
      </c>
    </row>
    <row r="28" spans="1:17">
      <c r="A28" s="1">
        <v>25</v>
      </c>
      <c r="B28" s="1" t="s">
        <v>103</v>
      </c>
      <c r="C28" s="13" t="s">
        <v>45</v>
      </c>
      <c r="D28" s="1" t="s">
        <v>4</v>
      </c>
      <c r="E28" s="9">
        <v>139</v>
      </c>
      <c r="F28" s="1">
        <v>1</v>
      </c>
      <c r="G28" s="10">
        <v>0</v>
      </c>
      <c r="H28" s="15">
        <f t="shared" si="1"/>
        <v>139</v>
      </c>
      <c r="I28" s="1" t="s">
        <v>55</v>
      </c>
      <c r="J28" s="1" t="s">
        <v>57</v>
      </c>
      <c r="K28" s="11">
        <v>44468</v>
      </c>
      <c r="M28" s="1" t="s">
        <v>102</v>
      </c>
      <c r="N28" s="1" t="s">
        <v>55</v>
      </c>
    </row>
    <row r="29" spans="1:17">
      <c r="A29" s="1">
        <v>26</v>
      </c>
      <c r="B29" s="1" t="s">
        <v>42</v>
      </c>
      <c r="C29" s="13" t="s">
        <v>104</v>
      </c>
      <c r="D29" s="1" t="s">
        <v>4</v>
      </c>
      <c r="E29" s="9">
        <v>489</v>
      </c>
      <c r="F29" s="1">
        <v>2</v>
      </c>
      <c r="G29" s="10">
        <v>0</v>
      </c>
      <c r="H29" s="15">
        <f t="shared" si="1"/>
        <v>978</v>
      </c>
      <c r="I29" s="1" t="s">
        <v>55</v>
      </c>
      <c r="J29" s="1" t="s">
        <v>57</v>
      </c>
      <c r="K29" s="11">
        <v>44478</v>
      </c>
      <c r="M29" s="1" t="s">
        <v>85</v>
      </c>
      <c r="N29" s="1" t="s">
        <v>55</v>
      </c>
      <c r="O29" s="1" t="s">
        <v>44</v>
      </c>
      <c r="P29" s="33" t="s">
        <v>70</v>
      </c>
      <c r="Q29" s="1" t="s">
        <v>51</v>
      </c>
    </row>
    <row r="30" spans="1:17">
      <c r="A30" s="1">
        <v>27</v>
      </c>
      <c r="B30" s="1" t="s">
        <v>42</v>
      </c>
      <c r="C30" s="13" t="s">
        <v>105</v>
      </c>
      <c r="D30" s="1" t="s">
        <v>3</v>
      </c>
      <c r="E30" s="9">
        <v>400</v>
      </c>
      <c r="F30" s="1">
        <v>3</v>
      </c>
      <c r="G30" s="10">
        <v>0</v>
      </c>
      <c r="H30" s="15">
        <f t="shared" si="1"/>
        <v>1200</v>
      </c>
      <c r="I30" s="1" t="s">
        <v>55</v>
      </c>
      <c r="J30" s="1" t="s">
        <v>57</v>
      </c>
      <c r="K30" s="11">
        <v>44478</v>
      </c>
      <c r="M30" s="1" t="s">
        <v>85</v>
      </c>
      <c r="N30" s="1" t="s">
        <v>55</v>
      </c>
      <c r="O30" s="1" t="s">
        <v>44</v>
      </c>
      <c r="P30" s="33" t="s">
        <v>70</v>
      </c>
      <c r="Q30" s="1" t="s">
        <v>51</v>
      </c>
    </row>
    <row r="31" spans="1:17">
      <c r="A31" s="1">
        <v>28</v>
      </c>
      <c r="B31" s="22" t="s">
        <v>158</v>
      </c>
      <c r="C31" s="13">
        <v>100</v>
      </c>
      <c r="D31" s="1" t="s">
        <v>4</v>
      </c>
      <c r="E31" s="9">
        <v>200</v>
      </c>
      <c r="F31" s="1">
        <v>1</v>
      </c>
      <c r="G31" s="15">
        <v>37.299999999999997</v>
      </c>
      <c r="H31" s="19">
        <f t="shared" si="1"/>
        <v>237.3</v>
      </c>
      <c r="J31" s="1" t="s">
        <v>57</v>
      </c>
      <c r="L31" s="2" t="s">
        <v>181</v>
      </c>
      <c r="M31" s="1" t="s">
        <v>85</v>
      </c>
      <c r="O31" s="1" t="s">
        <v>129</v>
      </c>
    </row>
    <row r="32" spans="1:17">
      <c r="A32" s="1">
        <v>29</v>
      </c>
      <c r="B32" s="16" t="s">
        <v>166</v>
      </c>
      <c r="C32" s="23"/>
      <c r="D32" s="16" t="s">
        <v>4</v>
      </c>
      <c r="E32" s="24">
        <v>3</v>
      </c>
      <c r="F32" s="16">
        <v>900</v>
      </c>
      <c r="G32" s="10">
        <v>1954</v>
      </c>
      <c r="H32" s="15">
        <f t="shared" si="1"/>
        <v>4654</v>
      </c>
      <c r="J32" s="1" t="s">
        <v>57</v>
      </c>
      <c r="L32" s="2" t="s">
        <v>185</v>
      </c>
      <c r="M32" s="1" t="s">
        <v>130</v>
      </c>
      <c r="N32" s="25" t="s">
        <v>205</v>
      </c>
    </row>
    <row r="33" spans="1:17">
      <c r="A33" s="1">
        <v>30</v>
      </c>
      <c r="B33" s="1" t="s">
        <v>182</v>
      </c>
      <c r="D33" s="1" t="s">
        <v>4</v>
      </c>
      <c r="E33" s="9">
        <v>0.3</v>
      </c>
      <c r="F33" s="1">
        <v>0</v>
      </c>
      <c r="G33" s="19">
        <v>18.5</v>
      </c>
      <c r="H33" s="15">
        <f t="shared" si="1"/>
        <v>18.5</v>
      </c>
      <c r="J33" s="1" t="s">
        <v>57</v>
      </c>
      <c r="M33" s="1" t="s">
        <v>183</v>
      </c>
      <c r="N33" s="1" t="s">
        <v>55</v>
      </c>
      <c r="O33" s="1" t="s">
        <v>129</v>
      </c>
      <c r="P33" s="1" t="s">
        <v>52</v>
      </c>
    </row>
    <row r="34" spans="1:17">
      <c r="A34" s="1">
        <v>31</v>
      </c>
      <c r="B34" s="1" t="s">
        <v>136</v>
      </c>
      <c r="D34" s="1" t="s">
        <v>4</v>
      </c>
      <c r="E34" s="9">
        <v>387.03</v>
      </c>
      <c r="F34" s="1">
        <v>1</v>
      </c>
      <c r="G34" s="10">
        <v>0</v>
      </c>
      <c r="H34" s="15">
        <f t="shared" si="1"/>
        <v>387.03</v>
      </c>
      <c r="I34" s="1" t="s">
        <v>55</v>
      </c>
      <c r="J34" s="1" t="s">
        <v>57</v>
      </c>
      <c r="M34" s="1" t="s">
        <v>85</v>
      </c>
      <c r="N34" s="1" t="s">
        <v>55</v>
      </c>
      <c r="O34" s="1" t="s">
        <v>44</v>
      </c>
      <c r="P34" s="33" t="s">
        <v>70</v>
      </c>
      <c r="Q34" s="1" t="s">
        <v>51</v>
      </c>
    </row>
    <row r="35" spans="1:17">
      <c r="A35" s="1">
        <v>32</v>
      </c>
      <c r="B35" s="1" t="s">
        <v>137</v>
      </c>
      <c r="C35" s="13" t="s">
        <v>141</v>
      </c>
      <c r="D35" s="1" t="s">
        <v>8</v>
      </c>
      <c r="E35" s="9">
        <v>34.799999999999997</v>
      </c>
      <c r="F35" s="1">
        <v>1</v>
      </c>
      <c r="G35" s="10">
        <v>0</v>
      </c>
      <c r="H35" s="15">
        <f t="shared" si="1"/>
        <v>34.799999999999997</v>
      </c>
      <c r="I35" s="1" t="s">
        <v>55</v>
      </c>
      <c r="J35" s="1" t="s">
        <v>57</v>
      </c>
      <c r="M35" s="1" t="s">
        <v>85</v>
      </c>
      <c r="N35" s="1" t="s">
        <v>55</v>
      </c>
      <c r="O35" s="1" t="s">
        <v>44</v>
      </c>
      <c r="P35" s="33" t="s">
        <v>70</v>
      </c>
      <c r="Q35" s="1" t="s">
        <v>51</v>
      </c>
    </row>
    <row r="36" spans="1:17">
      <c r="A36" s="1">
        <v>33</v>
      </c>
      <c r="B36" s="1" t="s">
        <v>139</v>
      </c>
      <c r="C36" s="13" t="s">
        <v>140</v>
      </c>
      <c r="D36" s="1" t="s">
        <v>4</v>
      </c>
      <c r="E36" s="9">
        <v>29.8</v>
      </c>
      <c r="F36" s="1">
        <v>6</v>
      </c>
      <c r="G36" s="10">
        <v>0</v>
      </c>
      <c r="H36" s="15">
        <v>173.44</v>
      </c>
      <c r="I36" s="1" t="s">
        <v>55</v>
      </c>
      <c r="J36" s="1" t="s">
        <v>57</v>
      </c>
      <c r="M36" s="1" t="s">
        <v>85</v>
      </c>
      <c r="N36" s="1" t="s">
        <v>55</v>
      </c>
      <c r="O36" s="1" t="s">
        <v>44</v>
      </c>
      <c r="P36" s="33" t="s">
        <v>70</v>
      </c>
      <c r="Q36" s="1" t="s">
        <v>51</v>
      </c>
    </row>
    <row r="37" spans="1:17">
      <c r="A37" s="1">
        <v>34</v>
      </c>
      <c r="B37" s="1" t="s">
        <v>138</v>
      </c>
      <c r="C37" s="13" t="s">
        <v>142</v>
      </c>
      <c r="D37" s="1" t="s">
        <v>8</v>
      </c>
      <c r="E37" s="9">
        <v>269.7</v>
      </c>
      <c r="F37" s="1">
        <v>1</v>
      </c>
      <c r="G37" s="10">
        <v>0</v>
      </c>
      <c r="H37" s="15">
        <f t="shared" ref="H37:H60" si="2">E37*F37+G37</f>
        <v>269.7</v>
      </c>
      <c r="I37" s="1" t="s">
        <v>55</v>
      </c>
      <c r="J37" s="1" t="s">
        <v>57</v>
      </c>
      <c r="M37" s="1" t="s">
        <v>85</v>
      </c>
      <c r="N37" s="1" t="s">
        <v>55</v>
      </c>
      <c r="O37" s="1" t="s">
        <v>44</v>
      </c>
      <c r="P37" s="1" t="s">
        <v>52</v>
      </c>
      <c r="Q37" s="1" t="s">
        <v>51</v>
      </c>
    </row>
    <row r="38" spans="1:17">
      <c r="A38" s="1">
        <v>35</v>
      </c>
      <c r="B38" s="1" t="s">
        <v>197</v>
      </c>
      <c r="D38" s="1" t="s">
        <v>8</v>
      </c>
      <c r="E38" s="9">
        <v>49.9</v>
      </c>
      <c r="F38" s="1">
        <v>1</v>
      </c>
      <c r="H38" s="15">
        <f t="shared" si="2"/>
        <v>49.9</v>
      </c>
      <c r="I38" s="1" t="s">
        <v>55</v>
      </c>
      <c r="J38" s="1" t="s">
        <v>57</v>
      </c>
      <c r="N38" s="1" t="s">
        <v>55</v>
      </c>
    </row>
    <row r="39" spans="1:17">
      <c r="A39" s="1">
        <v>36</v>
      </c>
      <c r="B39" s="1" t="s">
        <v>157</v>
      </c>
      <c r="D39" s="1" t="s">
        <v>4</v>
      </c>
      <c r="G39" s="19">
        <v>37.799999999999997</v>
      </c>
      <c r="H39" s="15">
        <f t="shared" si="2"/>
        <v>37.799999999999997</v>
      </c>
      <c r="I39" s="1" t="s">
        <v>55</v>
      </c>
      <c r="J39" s="1" t="s">
        <v>57</v>
      </c>
      <c r="M39" s="1" t="s">
        <v>85</v>
      </c>
      <c r="N39" s="1" t="s">
        <v>55</v>
      </c>
      <c r="O39" s="1" t="s">
        <v>129</v>
      </c>
      <c r="P39" s="1" t="s">
        <v>70</v>
      </c>
    </row>
    <row r="40" spans="1:17">
      <c r="A40" s="1">
        <v>37</v>
      </c>
      <c r="B40" s="1" t="s">
        <v>186</v>
      </c>
      <c r="D40" s="1" t="s">
        <v>4</v>
      </c>
      <c r="E40" s="9">
        <v>65</v>
      </c>
      <c r="F40" s="1">
        <v>2</v>
      </c>
      <c r="G40" s="19">
        <v>0</v>
      </c>
      <c r="H40" s="15">
        <f t="shared" si="2"/>
        <v>130</v>
      </c>
      <c r="I40" s="1" t="s">
        <v>55</v>
      </c>
      <c r="J40" s="1" t="s">
        <v>57</v>
      </c>
      <c r="M40" s="1" t="s">
        <v>85</v>
      </c>
      <c r="N40" s="1" t="s">
        <v>55</v>
      </c>
      <c r="O40" s="1" t="s">
        <v>129</v>
      </c>
      <c r="P40" s="1" t="s">
        <v>70</v>
      </c>
      <c r="Q40" s="1" t="s">
        <v>51</v>
      </c>
    </row>
    <row r="41" spans="1:17">
      <c r="A41" s="1">
        <v>38</v>
      </c>
      <c r="B41" s="1" t="s">
        <v>143</v>
      </c>
      <c r="D41" s="1" t="s">
        <v>8</v>
      </c>
      <c r="E41" s="9">
        <v>1176.4000000000001</v>
      </c>
      <c r="F41" s="1">
        <v>1</v>
      </c>
      <c r="G41" s="10">
        <v>0</v>
      </c>
      <c r="H41" s="15">
        <f t="shared" si="2"/>
        <v>1176.4000000000001</v>
      </c>
      <c r="I41" s="1" t="s">
        <v>55</v>
      </c>
      <c r="J41" s="1" t="s">
        <v>57</v>
      </c>
      <c r="M41" s="1" t="s">
        <v>85</v>
      </c>
      <c r="N41" s="1" t="s">
        <v>55</v>
      </c>
      <c r="O41" s="1" t="s">
        <v>44</v>
      </c>
      <c r="P41" s="1" t="s">
        <v>144</v>
      </c>
      <c r="Q41" s="1" t="s">
        <v>51</v>
      </c>
    </row>
    <row r="42" spans="1:17">
      <c r="A42" s="1">
        <v>39</v>
      </c>
      <c r="B42" s="1" t="s">
        <v>145</v>
      </c>
      <c r="D42" s="1" t="s">
        <v>8</v>
      </c>
      <c r="E42" s="9">
        <v>2270</v>
      </c>
      <c r="F42" s="1">
        <v>1</v>
      </c>
      <c r="G42" s="10">
        <v>0</v>
      </c>
      <c r="H42" s="15">
        <f t="shared" si="2"/>
        <v>2270</v>
      </c>
      <c r="I42" s="1" t="s">
        <v>55</v>
      </c>
      <c r="J42" s="1" t="s">
        <v>57</v>
      </c>
      <c r="M42" s="1" t="s">
        <v>85</v>
      </c>
      <c r="N42" s="1" t="s">
        <v>55</v>
      </c>
      <c r="O42" s="1" t="s">
        <v>44</v>
      </c>
      <c r="P42" s="33" t="s">
        <v>70</v>
      </c>
      <c r="Q42" s="1" t="s">
        <v>51</v>
      </c>
    </row>
    <row r="43" spans="1:17">
      <c r="A43" s="1">
        <v>40</v>
      </c>
      <c r="B43" s="1" t="s">
        <v>146</v>
      </c>
      <c r="D43" s="1" t="s">
        <v>8</v>
      </c>
      <c r="E43" s="9">
        <v>2000</v>
      </c>
      <c r="F43" s="1">
        <v>1</v>
      </c>
      <c r="G43" s="10">
        <v>0</v>
      </c>
      <c r="H43" s="15">
        <f t="shared" si="2"/>
        <v>2000</v>
      </c>
      <c r="I43" s="1" t="s">
        <v>55</v>
      </c>
      <c r="J43" s="1" t="s">
        <v>57</v>
      </c>
      <c r="L43" s="2" t="s">
        <v>184</v>
      </c>
      <c r="M43" s="1" t="s">
        <v>85</v>
      </c>
      <c r="N43" s="1" t="s">
        <v>55</v>
      </c>
      <c r="O43" s="1" t="s">
        <v>44</v>
      </c>
      <c r="P43" s="33" t="s">
        <v>70</v>
      </c>
      <c r="Q43" s="1" t="s">
        <v>51</v>
      </c>
    </row>
    <row r="44" spans="1:17">
      <c r="A44" s="1">
        <v>41</v>
      </c>
      <c r="B44" s="22" t="s">
        <v>159</v>
      </c>
      <c r="D44" s="1" t="s">
        <v>8</v>
      </c>
      <c r="E44" s="9">
        <v>8.4</v>
      </c>
      <c r="F44" s="22">
        <v>30</v>
      </c>
      <c r="G44" s="15">
        <v>8.4</v>
      </c>
      <c r="H44" s="10">
        <f t="shared" si="2"/>
        <v>260.39999999999998</v>
      </c>
      <c r="J44" s="1" t="s">
        <v>57</v>
      </c>
      <c r="L44" s="2" t="s">
        <v>180</v>
      </c>
      <c r="M44" s="1" t="s">
        <v>85</v>
      </c>
      <c r="O44" s="1" t="s">
        <v>129</v>
      </c>
    </row>
    <row r="45" spans="1:17">
      <c r="A45" s="1">
        <v>42</v>
      </c>
      <c r="B45" s="16" t="s">
        <v>160</v>
      </c>
      <c r="C45" s="23"/>
      <c r="D45" s="16" t="s">
        <v>4</v>
      </c>
      <c r="E45" s="24">
        <v>127</v>
      </c>
      <c r="F45" s="16">
        <v>18</v>
      </c>
      <c r="G45" s="19">
        <v>0</v>
      </c>
      <c r="H45" s="15">
        <f t="shared" si="2"/>
        <v>2286</v>
      </c>
      <c r="I45" s="1" t="s">
        <v>55</v>
      </c>
      <c r="J45" s="1" t="s">
        <v>57</v>
      </c>
      <c r="L45" s="2" t="s">
        <v>184</v>
      </c>
      <c r="M45" s="1" t="s">
        <v>85</v>
      </c>
      <c r="N45" s="1" t="s">
        <v>55</v>
      </c>
      <c r="O45" s="1" t="s">
        <v>129</v>
      </c>
    </row>
    <row r="46" spans="1:17">
      <c r="A46" s="1">
        <v>43</v>
      </c>
      <c r="B46" s="1" t="s">
        <v>152</v>
      </c>
      <c r="C46" s="13" t="s">
        <v>151</v>
      </c>
      <c r="D46" s="1" t="s">
        <v>4</v>
      </c>
      <c r="E46" s="9">
        <v>509.8</v>
      </c>
      <c r="F46" s="1">
        <v>1</v>
      </c>
      <c r="G46" s="10">
        <v>0</v>
      </c>
      <c r="H46" s="15">
        <f t="shared" si="2"/>
        <v>509.8</v>
      </c>
      <c r="I46" s="1" t="s">
        <v>55</v>
      </c>
      <c r="J46" s="1" t="s">
        <v>57</v>
      </c>
      <c r="L46" s="2" t="s">
        <v>184</v>
      </c>
      <c r="M46" s="1" t="s">
        <v>85</v>
      </c>
      <c r="N46" s="1" t="s">
        <v>55</v>
      </c>
      <c r="O46" s="1" t="s">
        <v>44</v>
      </c>
      <c r="P46" s="33" t="s">
        <v>70</v>
      </c>
      <c r="Q46" s="1" t="s">
        <v>51</v>
      </c>
    </row>
    <row r="47" spans="1:17">
      <c r="A47" s="1">
        <v>44</v>
      </c>
      <c r="B47" s="1" t="s">
        <v>161</v>
      </c>
      <c r="C47" s="13" t="s">
        <v>163</v>
      </c>
      <c r="D47" s="1" t="s">
        <v>4</v>
      </c>
      <c r="E47" s="9">
        <v>179</v>
      </c>
      <c r="F47" s="1">
        <v>10</v>
      </c>
      <c r="G47" s="10">
        <v>0</v>
      </c>
      <c r="H47" s="15">
        <f t="shared" si="2"/>
        <v>1790</v>
      </c>
      <c r="I47" s="1" t="s">
        <v>55</v>
      </c>
      <c r="J47" s="1" t="s">
        <v>57</v>
      </c>
      <c r="L47" s="2" t="s">
        <v>184</v>
      </c>
      <c r="M47" s="1" t="s">
        <v>85</v>
      </c>
      <c r="N47" s="1" t="s">
        <v>55</v>
      </c>
      <c r="O47" s="1" t="s">
        <v>44</v>
      </c>
      <c r="P47" s="33" t="s">
        <v>70</v>
      </c>
      <c r="Q47" s="1" t="s">
        <v>51</v>
      </c>
    </row>
    <row r="48" spans="1:17">
      <c r="A48" s="1">
        <v>45</v>
      </c>
      <c r="B48" s="22" t="s">
        <v>164</v>
      </c>
      <c r="D48" s="1" t="s">
        <v>14</v>
      </c>
      <c r="E48" s="9">
        <v>50</v>
      </c>
      <c r="F48" s="22">
        <v>80</v>
      </c>
      <c r="G48" s="10">
        <v>0</v>
      </c>
      <c r="H48" s="19">
        <f t="shared" si="2"/>
        <v>4000</v>
      </c>
      <c r="J48" s="1" t="s">
        <v>57</v>
      </c>
    </row>
    <row r="49" spans="1:15">
      <c r="A49" s="1">
        <v>46</v>
      </c>
      <c r="B49" s="16" t="s">
        <v>188</v>
      </c>
      <c r="C49" s="23"/>
      <c r="D49" s="16" t="s">
        <v>4</v>
      </c>
      <c r="E49" s="24">
        <v>128</v>
      </c>
      <c r="F49" s="16">
        <v>4</v>
      </c>
      <c r="G49" s="19">
        <v>0</v>
      </c>
      <c r="H49" s="15">
        <f t="shared" si="2"/>
        <v>512</v>
      </c>
      <c r="I49" s="1" t="s">
        <v>55</v>
      </c>
      <c r="J49" s="1" t="s">
        <v>57</v>
      </c>
      <c r="N49" s="1" t="s">
        <v>55</v>
      </c>
      <c r="O49" s="1" t="s">
        <v>129</v>
      </c>
    </row>
    <row r="50" spans="1:15">
      <c r="A50" s="1">
        <v>47</v>
      </c>
      <c r="B50" s="16" t="s">
        <v>189</v>
      </c>
      <c r="D50" s="1" t="s">
        <v>8</v>
      </c>
      <c r="E50" s="9">
        <v>1421</v>
      </c>
      <c r="F50" s="16">
        <v>1</v>
      </c>
      <c r="G50" s="10">
        <v>0</v>
      </c>
      <c r="H50" s="15">
        <f t="shared" si="2"/>
        <v>1421</v>
      </c>
      <c r="I50" s="1" t="s">
        <v>55</v>
      </c>
      <c r="J50" s="1" t="s">
        <v>198</v>
      </c>
      <c r="N50" s="1" t="s">
        <v>55</v>
      </c>
      <c r="O50" s="1" t="s">
        <v>129</v>
      </c>
    </row>
    <row r="51" spans="1:15">
      <c r="A51" s="1">
        <v>48</v>
      </c>
      <c r="B51" s="16" t="s">
        <v>190</v>
      </c>
      <c r="D51" s="1" t="s">
        <v>4</v>
      </c>
      <c r="E51" s="9">
        <v>10.5</v>
      </c>
      <c r="F51" s="16">
        <v>26</v>
      </c>
      <c r="G51" s="19">
        <v>0</v>
      </c>
      <c r="H51" s="15">
        <f t="shared" si="2"/>
        <v>273</v>
      </c>
      <c r="J51" s="1" t="s">
        <v>57</v>
      </c>
      <c r="N51" s="1" t="s">
        <v>55</v>
      </c>
      <c r="O51" s="1" t="s">
        <v>129</v>
      </c>
    </row>
    <row r="52" spans="1:15">
      <c r="A52" s="1">
        <v>49</v>
      </c>
      <c r="B52" s="16" t="s">
        <v>191</v>
      </c>
      <c r="D52" s="1" t="s">
        <v>4</v>
      </c>
      <c r="E52" s="9">
        <v>1.9</v>
      </c>
      <c r="F52" s="16">
        <v>100</v>
      </c>
      <c r="G52" s="19">
        <v>0</v>
      </c>
      <c r="H52" s="15">
        <f t="shared" si="2"/>
        <v>190</v>
      </c>
      <c r="J52" s="1" t="s">
        <v>57</v>
      </c>
      <c r="N52" s="1" t="s">
        <v>55</v>
      </c>
      <c r="O52" s="1" t="s">
        <v>129</v>
      </c>
    </row>
    <row r="53" spans="1:15">
      <c r="A53" s="1">
        <v>50</v>
      </c>
      <c r="B53" s="16" t="s">
        <v>192</v>
      </c>
      <c r="C53" s="13" t="s">
        <v>193</v>
      </c>
      <c r="D53" s="1" t="s">
        <v>8</v>
      </c>
      <c r="E53" s="9">
        <v>58.5</v>
      </c>
      <c r="F53" s="16">
        <v>1</v>
      </c>
      <c r="G53" s="10">
        <v>0</v>
      </c>
      <c r="H53" s="15">
        <f t="shared" si="2"/>
        <v>58.5</v>
      </c>
      <c r="J53" s="1" t="s">
        <v>57</v>
      </c>
      <c r="N53" s="1" t="s">
        <v>55</v>
      </c>
      <c r="O53" s="1" t="s">
        <v>129</v>
      </c>
    </row>
    <row r="54" spans="1:15">
      <c r="A54" s="1">
        <v>51</v>
      </c>
      <c r="B54" s="16" t="s">
        <v>199</v>
      </c>
      <c r="D54" s="1" t="s">
        <v>200</v>
      </c>
      <c r="E54" s="9">
        <v>18.64</v>
      </c>
      <c r="F54" s="16">
        <v>1</v>
      </c>
      <c r="G54" s="10">
        <v>0</v>
      </c>
      <c r="H54" s="15">
        <f t="shared" si="2"/>
        <v>18.64</v>
      </c>
      <c r="I54" s="1" t="s">
        <v>55</v>
      </c>
      <c r="J54" s="1" t="s">
        <v>57</v>
      </c>
      <c r="N54" s="1" t="s">
        <v>55</v>
      </c>
      <c r="O54" s="1" t="s">
        <v>129</v>
      </c>
    </row>
    <row r="55" spans="1:15">
      <c r="A55" s="1">
        <v>52</v>
      </c>
      <c r="B55" s="16" t="s">
        <v>206</v>
      </c>
      <c r="D55" s="1" t="s">
        <v>4</v>
      </c>
      <c r="E55" s="9">
        <v>16.5</v>
      </c>
      <c r="F55" s="16">
        <v>12</v>
      </c>
      <c r="G55" s="10">
        <v>0</v>
      </c>
      <c r="H55" s="15">
        <f t="shared" si="2"/>
        <v>198</v>
      </c>
      <c r="I55" s="1" t="s">
        <v>207</v>
      </c>
      <c r="J55" s="1" t="s">
        <v>57</v>
      </c>
      <c r="N55" s="1" t="s">
        <v>55</v>
      </c>
      <c r="O55" s="1" t="s">
        <v>129</v>
      </c>
    </row>
    <row r="56" spans="1:15">
      <c r="A56" s="35">
        <v>53</v>
      </c>
      <c r="B56" s="35" t="s">
        <v>208</v>
      </c>
      <c r="D56" s="1" t="s">
        <v>4</v>
      </c>
      <c r="E56" s="9">
        <v>4.5</v>
      </c>
      <c r="F56" s="16">
        <v>30</v>
      </c>
      <c r="G56" s="10">
        <v>0</v>
      </c>
      <c r="H56" s="15">
        <f t="shared" si="2"/>
        <v>135</v>
      </c>
      <c r="I56" s="1" t="s">
        <v>55</v>
      </c>
      <c r="J56" s="1" t="s">
        <v>57</v>
      </c>
      <c r="N56" s="1" t="s">
        <v>55</v>
      </c>
      <c r="O56" s="1" t="s">
        <v>129</v>
      </c>
    </row>
    <row r="57" spans="1:15">
      <c r="A57" s="1">
        <v>54</v>
      </c>
      <c r="B57" s="16" t="s">
        <v>209</v>
      </c>
      <c r="C57" s="13" t="s">
        <v>216</v>
      </c>
      <c r="D57" s="1" t="s">
        <v>4</v>
      </c>
      <c r="E57" s="9">
        <v>39</v>
      </c>
      <c r="F57" s="16">
        <v>6</v>
      </c>
      <c r="G57" s="10">
        <v>0</v>
      </c>
      <c r="H57" s="15">
        <f>E57*F57+G57+7</f>
        <v>241</v>
      </c>
      <c r="I57" s="1" t="s">
        <v>55</v>
      </c>
      <c r="J57" s="1" t="s">
        <v>57</v>
      </c>
      <c r="N57" s="1" t="s">
        <v>55</v>
      </c>
      <c r="O57" s="1" t="s">
        <v>129</v>
      </c>
    </row>
    <row r="58" spans="1:15">
      <c r="B58" s="16" t="s">
        <v>210</v>
      </c>
      <c r="D58" s="1" t="s">
        <v>211</v>
      </c>
      <c r="E58" s="9">
        <v>7.9</v>
      </c>
      <c r="F58" s="16">
        <v>15</v>
      </c>
      <c r="G58" s="10">
        <v>0</v>
      </c>
      <c r="H58" s="15">
        <f t="shared" si="2"/>
        <v>118.5</v>
      </c>
      <c r="I58" s="1" t="s">
        <v>55</v>
      </c>
      <c r="J58" s="1" t="s">
        <v>57</v>
      </c>
      <c r="N58" s="1" t="s">
        <v>55</v>
      </c>
      <c r="O58" s="1" t="s">
        <v>129</v>
      </c>
    </row>
    <row r="59" spans="1:15">
      <c r="B59" s="16" t="s">
        <v>214</v>
      </c>
      <c r="D59" s="1" t="s">
        <v>4</v>
      </c>
      <c r="E59" s="9">
        <v>1</v>
      </c>
      <c r="F59" s="16">
        <v>400</v>
      </c>
      <c r="G59" s="10">
        <v>0</v>
      </c>
      <c r="H59" s="15">
        <f t="shared" si="2"/>
        <v>400</v>
      </c>
      <c r="I59" s="1" t="s">
        <v>55</v>
      </c>
      <c r="J59" s="1" t="s">
        <v>57</v>
      </c>
      <c r="N59" s="1" t="s">
        <v>55</v>
      </c>
      <c r="O59" s="1" t="s">
        <v>130</v>
      </c>
    </row>
    <row r="60" spans="1:15">
      <c r="B60" s="16" t="s">
        <v>215</v>
      </c>
      <c r="D60" s="1" t="s">
        <v>4</v>
      </c>
      <c r="E60" s="9">
        <v>463</v>
      </c>
      <c r="F60" s="16">
        <v>1</v>
      </c>
      <c r="G60" s="10">
        <v>0</v>
      </c>
      <c r="H60" s="15">
        <f t="shared" si="2"/>
        <v>463</v>
      </c>
      <c r="I60" s="1" t="s">
        <v>55</v>
      </c>
      <c r="J60" s="1" t="s">
        <v>57</v>
      </c>
      <c r="N60" s="1" t="s">
        <v>55</v>
      </c>
      <c r="O60" s="1" t="s">
        <v>130</v>
      </c>
    </row>
    <row r="61" spans="1:15">
      <c r="A61" s="1" t="s">
        <v>30</v>
      </c>
      <c r="H61" s="10">
        <f>SUM(H4:H60)</f>
        <v>108741.33999999998</v>
      </c>
    </row>
    <row r="62" spans="1:15">
      <c r="I62" s="14">
        <f>H61-H48-H44-H31</f>
        <v>104243.63999999998</v>
      </c>
      <c r="J62" s="13" t="s">
        <v>217</v>
      </c>
    </row>
    <row r="64" spans="1:15">
      <c r="A64" s="18" t="s">
        <v>107</v>
      </c>
    </row>
    <row r="65" spans="1:13">
      <c r="A65" s="1">
        <v>1</v>
      </c>
      <c r="B65" s="1" t="s">
        <v>108</v>
      </c>
      <c r="C65" s="1" t="s">
        <v>109</v>
      </c>
      <c r="E65" s="9">
        <v>80000</v>
      </c>
      <c r="H65" s="10">
        <f>E65</f>
        <v>80000</v>
      </c>
    </row>
    <row r="66" spans="1:13">
      <c r="I66" s="14">
        <f>H65</f>
        <v>80000</v>
      </c>
      <c r="J66" s="13" t="s">
        <v>218</v>
      </c>
    </row>
    <row r="67" spans="1:13">
      <c r="A67" s="18" t="s">
        <v>115</v>
      </c>
    </row>
    <row r="68" spans="1:13">
      <c r="A68" s="1">
        <v>1</v>
      </c>
      <c r="B68" s="1" t="s">
        <v>13</v>
      </c>
      <c r="D68" s="1" t="s">
        <v>14</v>
      </c>
      <c r="E68" s="9">
        <v>6000</v>
      </c>
      <c r="F68" s="1">
        <v>1</v>
      </c>
      <c r="H68" s="10">
        <f>E68*F68</f>
        <v>6000</v>
      </c>
      <c r="M68" s="1" t="s">
        <v>194</v>
      </c>
    </row>
    <row r="69" spans="1:13">
      <c r="A69" s="1">
        <v>2</v>
      </c>
      <c r="B69" s="1" t="s">
        <v>110</v>
      </c>
      <c r="D69" s="1" t="s">
        <v>14</v>
      </c>
      <c r="E69" s="9">
        <v>3500</v>
      </c>
      <c r="F69" s="1">
        <v>1</v>
      </c>
      <c r="H69" s="10">
        <f t="shared" ref="H69:H77" si="3">E69*F69</f>
        <v>3500</v>
      </c>
      <c r="M69" s="1" t="s">
        <v>195</v>
      </c>
    </row>
    <row r="70" spans="1:13">
      <c r="B70" s="1" t="s">
        <v>212</v>
      </c>
      <c r="D70" s="1" t="s">
        <v>14</v>
      </c>
      <c r="E70" s="9">
        <v>2000</v>
      </c>
      <c r="F70" s="1">
        <v>3</v>
      </c>
      <c r="H70" s="10">
        <f t="shared" si="3"/>
        <v>6000</v>
      </c>
    </row>
    <row r="71" spans="1:13">
      <c r="A71" s="1">
        <v>3</v>
      </c>
      <c r="B71" s="1" t="s">
        <v>21</v>
      </c>
      <c r="D71" s="1" t="s">
        <v>14</v>
      </c>
      <c r="E71" s="9">
        <v>400</v>
      </c>
      <c r="F71" s="1">
        <v>31</v>
      </c>
      <c r="H71" s="10">
        <f t="shared" si="3"/>
        <v>12400</v>
      </c>
    </row>
    <row r="72" spans="1:13">
      <c r="A72" s="1">
        <v>4</v>
      </c>
      <c r="B72" s="1" t="s">
        <v>19</v>
      </c>
      <c r="D72" s="1" t="s">
        <v>14</v>
      </c>
      <c r="E72" s="9">
        <v>2500</v>
      </c>
      <c r="F72" s="1">
        <v>7</v>
      </c>
      <c r="H72" s="10">
        <f t="shared" si="3"/>
        <v>17500</v>
      </c>
    </row>
    <row r="73" spans="1:13">
      <c r="A73" s="1">
        <v>5</v>
      </c>
      <c r="B73" s="1" t="s">
        <v>20</v>
      </c>
      <c r="D73" s="1" t="s">
        <v>14</v>
      </c>
      <c r="E73" s="9">
        <v>2500</v>
      </c>
      <c r="F73" s="1">
        <v>7</v>
      </c>
      <c r="H73" s="10">
        <f t="shared" si="3"/>
        <v>17500</v>
      </c>
    </row>
    <row r="74" spans="1:13">
      <c r="A74" s="1">
        <v>6</v>
      </c>
      <c r="B74" s="1" t="s">
        <v>113</v>
      </c>
      <c r="D74" s="1" t="s">
        <v>14</v>
      </c>
      <c r="E74" s="9">
        <v>1500</v>
      </c>
      <c r="F74" s="1">
        <v>4</v>
      </c>
      <c r="H74" s="10">
        <f t="shared" si="3"/>
        <v>6000</v>
      </c>
    </row>
    <row r="75" spans="1:13">
      <c r="A75" s="1">
        <v>7</v>
      </c>
      <c r="B75" s="1" t="s">
        <v>112</v>
      </c>
      <c r="D75" s="1" t="s">
        <v>14</v>
      </c>
      <c r="E75" s="9">
        <v>2000</v>
      </c>
      <c r="F75" s="1">
        <v>2</v>
      </c>
      <c r="H75" s="10">
        <f t="shared" si="3"/>
        <v>4000</v>
      </c>
    </row>
    <row r="76" spans="1:13">
      <c r="A76" s="1">
        <v>8</v>
      </c>
      <c r="B76" s="1" t="s">
        <v>111</v>
      </c>
      <c r="D76" s="1" t="s">
        <v>14</v>
      </c>
      <c r="E76" s="9">
        <v>10000</v>
      </c>
      <c r="F76" s="1">
        <v>1</v>
      </c>
      <c r="H76" s="10">
        <f t="shared" si="3"/>
        <v>10000</v>
      </c>
    </row>
    <row r="77" spans="1:13">
      <c r="A77" s="1">
        <v>9</v>
      </c>
      <c r="B77" s="1" t="s">
        <v>114</v>
      </c>
      <c r="D77" s="1" t="s">
        <v>15</v>
      </c>
      <c r="E77" s="9">
        <v>1000</v>
      </c>
      <c r="F77" s="1">
        <v>1</v>
      </c>
      <c r="H77" s="10">
        <f t="shared" si="3"/>
        <v>1000</v>
      </c>
    </row>
    <row r="78" spans="1:13">
      <c r="A78" s="1" t="s">
        <v>30</v>
      </c>
      <c r="H78" s="15">
        <f>SUM(H68:H77)</f>
        <v>83900</v>
      </c>
    </row>
    <row r="79" spans="1:13">
      <c r="I79" s="14">
        <f>H78</f>
        <v>83900</v>
      </c>
      <c r="J79" s="13" t="s">
        <v>218</v>
      </c>
    </row>
    <row r="80" spans="1:13">
      <c r="A80" s="18" t="s">
        <v>116</v>
      </c>
    </row>
    <row r="81" spans="1:17">
      <c r="A81" s="1">
        <v>1</v>
      </c>
      <c r="B81" s="1" t="s">
        <v>16</v>
      </c>
      <c r="E81" s="9">
        <v>1500</v>
      </c>
      <c r="F81" s="1">
        <v>30</v>
      </c>
      <c r="H81" s="15">
        <v>35000</v>
      </c>
      <c r="M81" s="1" t="s">
        <v>133</v>
      </c>
    </row>
    <row r="82" spans="1:17">
      <c r="A82" s="1">
        <v>2</v>
      </c>
      <c r="B82" s="1" t="s">
        <v>167</v>
      </c>
      <c r="C82" s="1" t="s">
        <v>117</v>
      </c>
      <c r="E82" s="9">
        <v>500</v>
      </c>
      <c r="F82" s="1">
        <v>37</v>
      </c>
      <c r="H82" s="15">
        <f t="shared" ref="H82:H86" si="4">E82*F82</f>
        <v>18500</v>
      </c>
      <c r="M82" s="1" t="s">
        <v>165</v>
      </c>
      <c r="N82" s="1" t="s">
        <v>55</v>
      </c>
    </row>
    <row r="83" spans="1:17">
      <c r="A83" s="1">
        <v>3</v>
      </c>
      <c r="B83" s="1" t="s">
        <v>17</v>
      </c>
      <c r="E83" s="9">
        <v>1500</v>
      </c>
      <c r="F83" s="1">
        <v>20</v>
      </c>
      <c r="H83" s="10">
        <f t="shared" si="4"/>
        <v>30000</v>
      </c>
      <c r="M83" s="1" t="s">
        <v>133</v>
      </c>
    </row>
    <row r="84" spans="1:17">
      <c r="A84" s="1">
        <v>4</v>
      </c>
      <c r="B84" s="1" t="s">
        <v>18</v>
      </c>
      <c r="C84" s="1" t="s">
        <v>118</v>
      </c>
      <c r="E84" s="9">
        <v>1300</v>
      </c>
      <c r="F84" s="1">
        <v>7</v>
      </c>
      <c r="H84" s="15">
        <v>8320</v>
      </c>
      <c r="M84" s="1" t="s">
        <v>118</v>
      </c>
      <c r="N84" s="1" t="s">
        <v>55</v>
      </c>
      <c r="O84" s="1" t="s">
        <v>44</v>
      </c>
      <c r="P84" s="33" t="s">
        <v>70</v>
      </c>
      <c r="Q84" s="1" t="s">
        <v>51</v>
      </c>
    </row>
    <row r="85" spans="1:17">
      <c r="A85" s="1">
        <v>6</v>
      </c>
      <c r="B85" s="1" t="s">
        <v>119</v>
      </c>
      <c r="E85" s="9">
        <v>500</v>
      </c>
      <c r="F85" s="1">
        <v>100</v>
      </c>
      <c r="H85" s="15">
        <v>45000</v>
      </c>
      <c r="M85" s="1" t="s">
        <v>134</v>
      </c>
    </row>
    <row r="86" spans="1:17">
      <c r="A86" s="1">
        <v>7</v>
      </c>
      <c r="B86" s="1" t="s">
        <v>120</v>
      </c>
      <c r="E86" s="9">
        <v>5000</v>
      </c>
      <c r="F86" s="1">
        <v>1</v>
      </c>
      <c r="H86" s="10">
        <f t="shared" si="4"/>
        <v>5000</v>
      </c>
      <c r="L86" s="2" t="s">
        <v>187</v>
      </c>
    </row>
    <row r="87" spans="1:17">
      <c r="A87" s="1" t="s">
        <v>30</v>
      </c>
      <c r="H87" s="10">
        <f>SUM(H81:H86)</f>
        <v>141820</v>
      </c>
    </row>
    <row r="88" spans="1:17">
      <c r="I88" s="14">
        <f>H87--H81-H82-H84-H85</f>
        <v>105000</v>
      </c>
      <c r="J88" s="13" t="s">
        <v>217</v>
      </c>
    </row>
    <row r="89" spans="1:17">
      <c r="A89" s="18" t="s">
        <v>121</v>
      </c>
    </row>
    <row r="90" spans="1:17">
      <c r="A90" s="1">
        <v>1</v>
      </c>
      <c r="B90" s="1" t="s">
        <v>35</v>
      </c>
      <c r="C90" s="13" t="s">
        <v>22</v>
      </c>
      <c r="D90" s="1" t="s">
        <v>10</v>
      </c>
      <c r="E90" s="9">
        <v>12000</v>
      </c>
      <c r="F90" s="1">
        <v>1</v>
      </c>
      <c r="H90" s="15">
        <f t="shared" ref="H90:H101" si="5">E90*F90</f>
        <v>12000</v>
      </c>
      <c r="M90" s="1" t="s">
        <v>132</v>
      </c>
    </row>
    <row r="91" spans="1:17">
      <c r="A91" s="1">
        <v>2</v>
      </c>
      <c r="B91" s="1" t="s">
        <v>122</v>
      </c>
      <c r="C91" s="13" t="s">
        <v>22</v>
      </c>
      <c r="D91" s="1" t="s">
        <v>10</v>
      </c>
      <c r="E91" s="9">
        <v>8000</v>
      </c>
      <c r="F91" s="1">
        <v>1</v>
      </c>
      <c r="H91" s="15">
        <f t="shared" si="5"/>
        <v>8000</v>
      </c>
      <c r="M91" s="1" t="s">
        <v>132</v>
      </c>
    </row>
    <row r="92" spans="1:17">
      <c r="A92" s="1">
        <v>3</v>
      </c>
      <c r="B92" s="1" t="s">
        <v>123</v>
      </c>
      <c r="C92" s="13" t="s">
        <v>124</v>
      </c>
      <c r="D92" s="1" t="s">
        <v>10</v>
      </c>
      <c r="E92" s="9">
        <v>11000</v>
      </c>
      <c r="F92" s="1">
        <v>1</v>
      </c>
      <c r="H92" s="10">
        <f t="shared" si="5"/>
        <v>11000</v>
      </c>
    </row>
    <row r="93" spans="1:17">
      <c r="A93" s="1">
        <v>4</v>
      </c>
      <c r="B93" s="1" t="s">
        <v>23</v>
      </c>
      <c r="C93" s="13" t="s">
        <v>24</v>
      </c>
      <c r="D93" s="1" t="s">
        <v>10</v>
      </c>
      <c r="E93" s="9">
        <v>15000</v>
      </c>
      <c r="F93" s="1">
        <v>1</v>
      </c>
      <c r="H93" s="10">
        <f t="shared" si="5"/>
        <v>15000</v>
      </c>
    </row>
    <row r="94" spans="1:17">
      <c r="A94" s="1">
        <v>5</v>
      </c>
      <c r="B94" s="1" t="s">
        <v>36</v>
      </c>
      <c r="C94" s="13" t="s">
        <v>27</v>
      </c>
      <c r="D94" s="1" t="s">
        <v>8</v>
      </c>
      <c r="E94" s="9">
        <v>40000</v>
      </c>
      <c r="F94" s="1">
        <v>1</v>
      </c>
      <c r="H94" s="15">
        <f t="shared" si="5"/>
        <v>40000</v>
      </c>
    </row>
    <row r="95" spans="1:17">
      <c r="A95" s="1">
        <v>6</v>
      </c>
      <c r="B95" s="1" t="s">
        <v>25</v>
      </c>
      <c r="C95" s="13" t="s">
        <v>27</v>
      </c>
      <c r="D95" s="1" t="s">
        <v>8</v>
      </c>
      <c r="E95" s="9">
        <v>10000</v>
      </c>
      <c r="F95" s="1">
        <v>1</v>
      </c>
      <c r="H95" s="15">
        <f t="shared" si="5"/>
        <v>10000</v>
      </c>
    </row>
    <row r="96" spans="1:17">
      <c r="A96" s="1">
        <v>7</v>
      </c>
      <c r="B96" s="16" t="s">
        <v>26</v>
      </c>
      <c r="C96" s="13" t="s">
        <v>27</v>
      </c>
      <c r="D96" s="1" t="s">
        <v>8</v>
      </c>
      <c r="E96" s="9">
        <v>5000</v>
      </c>
      <c r="F96" s="1">
        <v>1</v>
      </c>
      <c r="H96" s="15">
        <f t="shared" si="5"/>
        <v>5000</v>
      </c>
    </row>
    <row r="97" spans="1:13">
      <c r="A97" s="1">
        <v>8</v>
      </c>
      <c r="B97" s="1" t="s">
        <v>38</v>
      </c>
      <c r="D97" s="1" t="s">
        <v>8</v>
      </c>
      <c r="E97" s="9">
        <v>10000</v>
      </c>
      <c r="F97" s="1">
        <v>1</v>
      </c>
      <c r="H97" s="15">
        <f t="shared" si="5"/>
        <v>10000</v>
      </c>
    </row>
    <row r="98" spans="1:13">
      <c r="A98" s="1">
        <v>9</v>
      </c>
      <c r="B98" s="1" t="s">
        <v>28</v>
      </c>
      <c r="C98" s="13" t="s">
        <v>125</v>
      </c>
      <c r="D98" s="1" t="s">
        <v>8</v>
      </c>
      <c r="E98" s="9">
        <v>50000</v>
      </c>
      <c r="F98" s="1">
        <v>1</v>
      </c>
      <c r="H98" s="15">
        <f t="shared" si="5"/>
        <v>50000</v>
      </c>
    </row>
    <row r="99" spans="1:13">
      <c r="A99" s="1">
        <v>10</v>
      </c>
      <c r="B99" s="1" t="s">
        <v>29</v>
      </c>
      <c r="C99" s="2"/>
      <c r="D99" s="1" t="s">
        <v>3</v>
      </c>
      <c r="E99" s="9">
        <v>2000</v>
      </c>
      <c r="F99" s="1">
        <v>15</v>
      </c>
      <c r="H99" s="19">
        <f t="shared" si="5"/>
        <v>30000</v>
      </c>
    </row>
    <row r="100" spans="1:13">
      <c r="A100" s="1">
        <v>11</v>
      </c>
      <c r="B100" s="1" t="s">
        <v>39</v>
      </c>
      <c r="D100" s="1" t="s">
        <v>3</v>
      </c>
      <c r="E100" s="9">
        <v>528</v>
      </c>
      <c r="F100" s="1">
        <v>2</v>
      </c>
      <c r="H100" s="15">
        <f t="shared" si="5"/>
        <v>1056</v>
      </c>
      <c r="M100" s="1" t="s">
        <v>133</v>
      </c>
    </row>
    <row r="101" spans="1:13">
      <c r="A101" s="1">
        <v>12</v>
      </c>
      <c r="B101" s="1" t="s">
        <v>40</v>
      </c>
      <c r="D101" s="1" t="s">
        <v>43</v>
      </c>
      <c r="E101" s="9">
        <v>4000</v>
      </c>
      <c r="F101" s="1">
        <v>1</v>
      </c>
      <c r="H101" s="15">
        <f t="shared" si="5"/>
        <v>4000</v>
      </c>
    </row>
    <row r="102" spans="1:13">
      <c r="A102" s="1" t="s">
        <v>30</v>
      </c>
      <c r="H102" s="10">
        <f>SUM(H90:H101)</f>
        <v>196056</v>
      </c>
      <c r="I102" s="2"/>
    </row>
    <row r="103" spans="1:13">
      <c r="I103" s="14">
        <f>H102</f>
        <v>196056</v>
      </c>
      <c r="J103" s="13" t="s">
        <v>218</v>
      </c>
    </row>
    <row r="104" spans="1:13">
      <c r="A104" s="18" t="s">
        <v>34</v>
      </c>
      <c r="H104" s="10">
        <f>H102+H87+H78+H65+H61</f>
        <v>610517.34</v>
      </c>
    </row>
    <row r="105" spans="1:13">
      <c r="A105" s="18" t="s">
        <v>32</v>
      </c>
      <c r="H105" s="10">
        <f>H104*10%</f>
        <v>61051.733999999997</v>
      </c>
    </row>
    <row r="106" spans="1:13">
      <c r="A106" s="18" t="s">
        <v>33</v>
      </c>
      <c r="H106" s="10">
        <f>(H104+H105)*6%</f>
        <v>40294.144439999996</v>
      </c>
    </row>
    <row r="107" spans="1:13">
      <c r="A107" s="18" t="s">
        <v>31</v>
      </c>
      <c r="H107" s="10">
        <f>SUM(H104:H106)</f>
        <v>711863.21843999997</v>
      </c>
    </row>
    <row r="108" spans="1:13" ht="18" thickBot="1"/>
    <row r="109" spans="1:13">
      <c r="B109" s="26" t="s">
        <v>126</v>
      </c>
      <c r="C109" s="27">
        <f>I62+I79+I88+I103+I66</f>
        <v>569199.64</v>
      </c>
    </row>
    <row r="110" spans="1:13">
      <c r="B110" s="28" t="s">
        <v>32</v>
      </c>
      <c r="C110" s="29">
        <f>700000*10%</f>
        <v>70000</v>
      </c>
    </row>
    <row r="111" spans="1:13">
      <c r="B111" s="28" t="s">
        <v>41</v>
      </c>
      <c r="C111" s="29">
        <f>700000*6%</f>
        <v>42000</v>
      </c>
    </row>
    <row r="112" spans="1:13">
      <c r="B112" s="28" t="s">
        <v>34</v>
      </c>
      <c r="C112" s="30">
        <f>SUM(C109:C111)</f>
        <v>681199.64</v>
      </c>
    </row>
    <row r="113" spans="1:11" ht="18" thickBot="1">
      <c r="B113" s="31" t="s">
        <v>213</v>
      </c>
      <c r="C113" s="32">
        <f>700000-C112</f>
        <v>18800.359999999986</v>
      </c>
    </row>
    <row r="114" spans="1:11">
      <c r="I114" s="16"/>
      <c r="J114" s="16"/>
      <c r="K114" s="17"/>
    </row>
    <row r="116" spans="1:11">
      <c r="B116" s="1" t="s">
        <v>203</v>
      </c>
    </row>
    <row r="117" spans="1:11">
      <c r="A117" s="1" t="s">
        <v>183</v>
      </c>
      <c r="B117" s="1">
        <v>13300</v>
      </c>
    </row>
    <row r="118" spans="1:11">
      <c r="A118" s="1" t="s">
        <v>97</v>
      </c>
      <c r="B118" s="1">
        <v>5000</v>
      </c>
    </row>
    <row r="119" spans="1:11">
      <c r="A119" s="1" t="s">
        <v>130</v>
      </c>
      <c r="B119" s="1">
        <v>8500</v>
      </c>
    </row>
    <row r="120" spans="1:11">
      <c r="A120" s="1" t="s">
        <v>202</v>
      </c>
      <c r="B120" s="1">
        <v>8320</v>
      </c>
    </row>
  </sheetData>
  <mergeCells count="1">
    <mergeCell ref="A1:R1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42CAF-81A1-8E4C-B438-95CE14C3A197}">
  <dimension ref="A1:E9"/>
  <sheetViews>
    <sheetView workbookViewId="0"/>
  </sheetViews>
  <sheetFormatPr baseColWidth="10" defaultRowHeight="14"/>
  <cols>
    <col min="1" max="16384" width="10.83203125" style="21"/>
  </cols>
  <sheetData>
    <row r="1" spans="1:5">
      <c r="A1" s="20" t="s">
        <v>168</v>
      </c>
      <c r="B1" s="20" t="s">
        <v>169</v>
      </c>
      <c r="C1" s="20" t="s">
        <v>5</v>
      </c>
      <c r="D1" s="20" t="s">
        <v>170</v>
      </c>
      <c r="E1" s="20" t="s">
        <v>34</v>
      </c>
    </row>
    <row r="2" spans="1:5">
      <c r="A2" s="21">
        <v>1</v>
      </c>
      <c r="B2" s="20" t="s">
        <v>171</v>
      </c>
      <c r="C2" s="21">
        <v>21.5</v>
      </c>
      <c r="D2" s="21">
        <v>500</v>
      </c>
      <c r="E2" s="21">
        <f>C2*D2</f>
        <v>10750</v>
      </c>
    </row>
    <row r="3" spans="1:5">
      <c r="A3" s="21">
        <v>2</v>
      </c>
      <c r="B3" s="20" t="s">
        <v>172</v>
      </c>
      <c r="C3" s="21">
        <v>18.5</v>
      </c>
      <c r="D3" s="21">
        <v>500</v>
      </c>
      <c r="E3" s="21">
        <f t="shared" ref="E3:E8" si="0">C3*D3</f>
        <v>9250</v>
      </c>
    </row>
    <row r="4" spans="1:5">
      <c r="A4" s="21">
        <v>3</v>
      </c>
      <c r="B4" s="20" t="s">
        <v>173</v>
      </c>
      <c r="C4" s="21">
        <v>17.8</v>
      </c>
      <c r="D4" s="21">
        <v>500</v>
      </c>
      <c r="E4" s="21">
        <f t="shared" si="0"/>
        <v>8900</v>
      </c>
    </row>
    <row r="5" spans="1:5">
      <c r="A5" s="21">
        <v>4</v>
      </c>
      <c r="B5" s="20" t="s">
        <v>174</v>
      </c>
      <c r="C5" s="21">
        <v>87</v>
      </c>
      <c r="D5" s="21">
        <v>50</v>
      </c>
      <c r="E5" s="21">
        <f t="shared" si="0"/>
        <v>4350</v>
      </c>
    </row>
    <row r="6" spans="1:5">
      <c r="A6" s="21">
        <v>5</v>
      </c>
      <c r="B6" s="20" t="s">
        <v>175</v>
      </c>
      <c r="C6" s="21">
        <v>29</v>
      </c>
      <c r="D6" s="21">
        <v>100</v>
      </c>
      <c r="E6" s="21">
        <f t="shared" si="0"/>
        <v>2900</v>
      </c>
    </row>
    <row r="7" spans="1:5">
      <c r="A7" s="21">
        <v>6</v>
      </c>
      <c r="B7" s="20" t="s">
        <v>176</v>
      </c>
      <c r="C7" s="21">
        <v>15.5</v>
      </c>
      <c r="D7" s="21">
        <v>100</v>
      </c>
      <c r="E7" s="21">
        <f t="shared" si="0"/>
        <v>1550</v>
      </c>
    </row>
    <row r="8" spans="1:5">
      <c r="A8" s="21">
        <v>7</v>
      </c>
      <c r="B8" s="20" t="s">
        <v>177</v>
      </c>
      <c r="C8" s="21">
        <v>1300</v>
      </c>
      <c r="D8" s="21">
        <v>1</v>
      </c>
      <c r="E8" s="21">
        <f t="shared" si="0"/>
        <v>1300</v>
      </c>
    </row>
    <row r="9" spans="1:5">
      <c r="A9" s="20" t="s">
        <v>31</v>
      </c>
      <c r="E9" s="21">
        <f>SUM(E2:E8)</f>
        <v>39000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穆雨晴</dc:creator>
  <cp:lastModifiedBy>ieu</cp:lastModifiedBy>
  <dcterms:created xsi:type="dcterms:W3CDTF">2021-08-05T11:48:00Z</dcterms:created>
  <dcterms:modified xsi:type="dcterms:W3CDTF">2021-11-04T08:25:21Z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B599D5C983CC481886FDC2AE259436F8</vt:lpwstr>
  </property>
  <property fmtid="{D5CDD505-2E9C-101B-9397-08002B2CF9AE}" pid="3" name="KSOProductBuildVer">
    <vt:lpwstr>2052-11.1.0.10667</vt:lpwstr>
  </property>
</Properties>
</file>