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3"/>
  <workbookPr/>
  <mc:AlternateContent xmlns:mc="http://schemas.openxmlformats.org/markup-compatibility/2006">
    <mc:Choice Requires="x15">
      <x15ac:absPath xmlns:x15ac="http://schemas.microsoft.com/office/spreadsheetml/2010/11/ac" url="/Users/guoxu/Desktop/20220107 字节跳动/"/>
    </mc:Choice>
  </mc:AlternateContent>
  <xr:revisionPtr revIDLastSave="0" documentId="8_{540CD604-152E-A04E-8BAE-B683300A6B6C}" xr6:coauthVersionLast="47" xr6:coauthVersionMax="47" xr10:uidLastSave="{00000000-0000-0000-0000-000000000000}"/>
  <bookViews>
    <workbookView xWindow="-1060" yWindow="460" windowWidth="38400" windowHeight="16980" tabRatio="679" activeTab="1" xr2:uid="{00000000-000D-0000-FFFF-FFFF00000000}"/>
  </bookViews>
  <sheets>
    <sheet name="隐藏计算页" sheetId="20" state="hidden" r:id="rId1"/>
    <sheet name="报价结算清单" sheetId="14" r:id="rId2"/>
    <sheet name="航班选择推荐" sheetId="21" r:id="rId3"/>
    <sheet name="基准价格" sheetId="12" r:id="rId4"/>
  </sheets>
  <externalReferences>
    <externalReference r:id="rId5"/>
    <externalReference r:id="rId6"/>
  </externalReferences>
  <definedNames>
    <definedName name="_xlnm._FilterDatabase" localSheetId="1" hidden="1">报价结算清单!$A$1:$T$123</definedName>
    <definedName name="_xlnm._FilterDatabase" localSheetId="3" hidden="1">基准价格!#REF!</definedName>
    <definedName name="_xlnm.Print_Area" localSheetId="1">报价结算清单!$A$1:$T$123</definedName>
  </definedNames>
  <calcPr calcId="191029"/>
</workbook>
</file>

<file path=xl/calcChain.xml><?xml version="1.0" encoding="utf-8"?>
<calcChain xmlns="http://schemas.openxmlformats.org/spreadsheetml/2006/main">
  <c r="P109" i="14" l="1"/>
  <c r="Q109" i="14"/>
  <c r="R109" i="14" s="1"/>
  <c r="P110" i="14"/>
  <c r="Q110" i="14"/>
  <c r="R110" i="14"/>
  <c r="P63" i="14" l="1"/>
  <c r="P62" i="14"/>
  <c r="P61" i="14"/>
  <c r="P60" i="14"/>
  <c r="P68" i="14"/>
  <c r="Q68" i="14"/>
  <c r="P69" i="14"/>
  <c r="P87" i="14" s="1"/>
  <c r="Q69" i="14"/>
  <c r="P70" i="14"/>
  <c r="Q70" i="14"/>
  <c r="P71" i="14"/>
  <c r="Q71" i="14"/>
  <c r="P72" i="14"/>
  <c r="Q72" i="14"/>
  <c r="P73" i="14"/>
  <c r="Q73" i="14"/>
  <c r="P74" i="14"/>
  <c r="Q74" i="14"/>
  <c r="P75" i="14"/>
  <c r="Q75" i="14"/>
  <c r="P76" i="14"/>
  <c r="Q76" i="14"/>
  <c r="P77" i="14"/>
  <c r="Q77" i="14"/>
  <c r="P78" i="14"/>
  <c r="Q78" i="14"/>
  <c r="P79" i="14"/>
  <c r="Q79" i="14"/>
  <c r="P80" i="14"/>
  <c r="Q80" i="14"/>
  <c r="P81" i="14"/>
  <c r="Q81" i="14"/>
  <c r="P45" i="14"/>
  <c r="H44" i="14"/>
  <c r="F6" i="21"/>
  <c r="F5" i="21"/>
  <c r="F4" i="21"/>
  <c r="F3" i="21"/>
  <c r="F2" i="21"/>
  <c r="R87" i="14" l="1"/>
  <c r="P113" i="14"/>
  <c r="R75" i="14"/>
  <c r="R76" i="14"/>
  <c r="R80" i="14"/>
  <c r="R72" i="14"/>
  <c r="R68" i="14"/>
  <c r="R78" i="14"/>
  <c r="R69" i="14"/>
  <c r="R81" i="14"/>
  <c r="R77" i="14"/>
  <c r="R73" i="14"/>
  <c r="R70" i="14"/>
  <c r="R74" i="14"/>
  <c r="R79" i="14"/>
  <c r="R71" i="14"/>
  <c r="Q56" i="14"/>
  <c r="Q57" i="14"/>
  <c r="Q58" i="14"/>
  <c r="Q59" i="14"/>
  <c r="Q64" i="14"/>
  <c r="Q65" i="14"/>
  <c r="P84" i="14"/>
  <c r="R84" i="14" s="1"/>
  <c r="P85" i="14"/>
  <c r="R85" i="14" s="1"/>
  <c r="P64" i="14"/>
  <c r="P83" i="14"/>
  <c r="R83" i="14" s="1"/>
  <c r="P86" i="14"/>
  <c r="P65" i="14"/>
  <c r="P56" i="14"/>
  <c r="P57" i="14"/>
  <c r="P58" i="14"/>
  <c r="P59" i="14"/>
  <c r="P114" i="14" l="1"/>
  <c r="P116" i="14"/>
  <c r="R56" i="14"/>
  <c r="R57" i="14"/>
  <c r="R64" i="14"/>
  <c r="R59" i="14"/>
  <c r="R58" i="14"/>
  <c r="R65" i="14"/>
  <c r="H311" i="12"/>
  <c r="H310" i="12"/>
  <c r="H309" i="12"/>
  <c r="H308" i="12"/>
  <c r="H306" i="12"/>
  <c r="H305" i="12"/>
  <c r="H304" i="12"/>
  <c r="H303" i="12"/>
  <c r="H302" i="12"/>
  <c r="H301" i="12"/>
  <c r="H300" i="12"/>
  <c r="H299" i="12"/>
  <c r="H298" i="12"/>
  <c r="H297" i="12"/>
  <c r="H296" i="12"/>
  <c r="H295" i="12"/>
  <c r="H294" i="12"/>
  <c r="H293" i="12"/>
  <c r="H292" i="12"/>
  <c r="H291" i="12"/>
  <c r="H290" i="12"/>
  <c r="H289" i="12"/>
  <c r="H288" i="12"/>
  <c r="H287" i="12"/>
  <c r="H286" i="12"/>
  <c r="H284" i="12"/>
  <c r="H282" i="12"/>
  <c r="H281" i="12"/>
  <c r="H280" i="12"/>
  <c r="H279" i="12"/>
  <c r="H278" i="12"/>
  <c r="H277" i="12"/>
  <c r="H276" i="12"/>
  <c r="H275" i="12"/>
  <c r="H274" i="12"/>
  <c r="H273" i="12"/>
  <c r="H272" i="12"/>
  <c r="H271" i="12"/>
  <c r="H270" i="12"/>
  <c r="H269" i="12"/>
  <c r="H268" i="12"/>
  <c r="H267" i="12"/>
  <c r="H266" i="12"/>
  <c r="H265" i="12"/>
  <c r="H264" i="12"/>
  <c r="H263" i="12"/>
  <c r="H262" i="12"/>
  <c r="H261" i="12"/>
  <c r="H260" i="12"/>
  <c r="H259" i="12"/>
  <c r="H258" i="12"/>
  <c r="H257" i="12"/>
  <c r="H256" i="12"/>
  <c r="H255" i="12"/>
  <c r="H254" i="12"/>
  <c r="H253" i="12"/>
  <c r="H252" i="12"/>
  <c r="H251" i="12"/>
  <c r="H250" i="12"/>
  <c r="H249" i="12"/>
  <c r="H248" i="12"/>
  <c r="H247" i="12"/>
  <c r="H246" i="12"/>
  <c r="H245" i="12"/>
  <c r="H244" i="12"/>
  <c r="H243" i="12"/>
  <c r="H242" i="12"/>
  <c r="H241" i="12"/>
  <c r="H240" i="12"/>
  <c r="H239" i="12"/>
  <c r="H238" i="12"/>
  <c r="H237" i="12"/>
  <c r="H236" i="12"/>
  <c r="H235" i="12"/>
  <c r="H234" i="12"/>
  <c r="H233" i="12"/>
  <c r="H232" i="12"/>
  <c r="H231" i="12"/>
  <c r="H230" i="12"/>
  <c r="H229" i="12"/>
  <c r="H228" i="12"/>
  <c r="H227" i="12"/>
  <c r="H226" i="12"/>
  <c r="H225" i="12"/>
  <c r="H224" i="12"/>
  <c r="H223" i="12"/>
  <c r="H222" i="12"/>
  <c r="H221" i="12"/>
  <c r="H220" i="12"/>
  <c r="H219" i="12"/>
  <c r="H218" i="12"/>
  <c r="H217" i="12"/>
  <c r="H216" i="12"/>
  <c r="H215" i="12"/>
  <c r="H214" i="12"/>
  <c r="H213" i="12"/>
  <c r="H212" i="12"/>
  <c r="H211" i="12"/>
  <c r="H210" i="12"/>
  <c r="H209" i="12"/>
  <c r="H208" i="12"/>
  <c r="H207" i="12"/>
  <c r="H206" i="12"/>
  <c r="H205" i="12"/>
  <c r="H204" i="12"/>
  <c r="H203" i="12"/>
  <c r="H202" i="12"/>
  <c r="H201" i="12"/>
  <c r="H200" i="12"/>
  <c r="H199" i="12"/>
  <c r="H197" i="12"/>
  <c r="H196" i="12"/>
  <c r="H195" i="12"/>
  <c r="H194" i="12"/>
  <c r="H193" i="12"/>
  <c r="H192" i="12"/>
  <c r="H191" i="12"/>
  <c r="H190" i="12"/>
  <c r="H189" i="12"/>
  <c r="H188" i="12"/>
  <c r="H187" i="12"/>
  <c r="H186" i="12"/>
  <c r="H185" i="12"/>
  <c r="H184" i="12"/>
  <c r="H183" i="12"/>
  <c r="H182" i="12"/>
  <c r="H181" i="12"/>
  <c r="H180" i="12"/>
  <c r="H179" i="12"/>
  <c r="H178" i="12"/>
  <c r="H177" i="12"/>
  <c r="H176" i="12"/>
  <c r="H175" i="12"/>
  <c r="H174" i="12"/>
  <c r="H173" i="12"/>
  <c r="H172" i="12"/>
  <c r="H171" i="12"/>
  <c r="H170" i="12"/>
  <c r="H169" i="12"/>
  <c r="H168" i="12"/>
  <c r="H167" i="12"/>
  <c r="H166" i="12"/>
  <c r="H165" i="12"/>
  <c r="H164" i="12"/>
  <c r="H163" i="12"/>
  <c r="H162" i="12"/>
  <c r="H161" i="12"/>
  <c r="H160" i="12"/>
  <c r="H159" i="12"/>
  <c r="H158" i="12"/>
  <c r="H157" i="12"/>
  <c r="H156" i="12"/>
  <c r="H155" i="12"/>
  <c r="H154" i="12"/>
  <c r="H153" i="12"/>
  <c r="H152" i="12"/>
  <c r="H151" i="12"/>
  <c r="H150" i="12"/>
  <c r="H149" i="12"/>
  <c r="H148" i="12"/>
  <c r="H147" i="12"/>
  <c r="H146" i="12"/>
  <c r="H145" i="12"/>
  <c r="H144" i="12"/>
  <c r="H143" i="12"/>
  <c r="H142" i="12"/>
  <c r="H141" i="12"/>
  <c r="H140" i="12"/>
  <c r="H139" i="12"/>
  <c r="H138" i="12"/>
  <c r="H137" i="12"/>
  <c r="H136" i="12"/>
  <c r="H135" i="12"/>
  <c r="H134" i="12"/>
  <c r="H133" i="12"/>
  <c r="H132" i="12"/>
  <c r="H131" i="12"/>
  <c r="H130" i="12"/>
  <c r="H129" i="12"/>
  <c r="H128" i="12"/>
  <c r="H127" i="12"/>
  <c r="H126" i="12"/>
  <c r="H125" i="12"/>
  <c r="H124" i="12"/>
  <c r="H123" i="12"/>
  <c r="H122" i="12"/>
  <c r="H121" i="12"/>
  <c r="H120" i="12"/>
  <c r="H119" i="12"/>
  <c r="H118" i="12"/>
  <c r="H117" i="12"/>
  <c r="H116" i="12"/>
  <c r="H115" i="12"/>
  <c r="H114" i="12"/>
  <c r="H113" i="12"/>
  <c r="H112" i="12"/>
  <c r="H111" i="12"/>
  <c r="H109" i="12"/>
  <c r="H108" i="12"/>
  <c r="H107" i="12"/>
  <c r="H106" i="12"/>
  <c r="H105" i="12"/>
  <c r="H104" i="12"/>
  <c r="H103" i="12"/>
  <c r="H102" i="12"/>
  <c r="H101" i="12"/>
  <c r="H100" i="12"/>
  <c r="H99" i="12"/>
  <c r="H98" i="12"/>
  <c r="H97" i="12"/>
  <c r="H96" i="12"/>
  <c r="H95" i="12"/>
  <c r="H94" i="12"/>
  <c r="H93" i="12"/>
  <c r="H92" i="12"/>
  <c r="H91" i="12"/>
  <c r="H90" i="12"/>
  <c r="H89" i="12"/>
  <c r="H88" i="12"/>
  <c r="H87" i="12"/>
  <c r="H86" i="12"/>
  <c r="H85" i="12"/>
  <c r="H84" i="12"/>
  <c r="H83" i="12"/>
  <c r="H82" i="12"/>
  <c r="H81" i="12"/>
  <c r="H80" i="12"/>
  <c r="H79" i="12"/>
  <c r="H78" i="12"/>
  <c r="H77" i="12"/>
  <c r="H76" i="12"/>
  <c r="H75" i="12"/>
  <c r="H74" i="12"/>
  <c r="H73" i="12"/>
  <c r="H72" i="12"/>
  <c r="H71" i="12"/>
  <c r="H70" i="12"/>
  <c r="H69" i="12"/>
  <c r="H68" i="12"/>
  <c r="H67" i="12"/>
  <c r="H66" i="12"/>
  <c r="H65" i="12"/>
  <c r="H64" i="12"/>
  <c r="H63" i="12"/>
  <c r="H62" i="12"/>
  <c r="H61" i="12"/>
  <c r="H60" i="12"/>
  <c r="H59" i="12"/>
  <c r="H58" i="12"/>
  <c r="H57" i="12"/>
  <c r="H56" i="12"/>
  <c r="H55" i="12"/>
  <c r="H54" i="12"/>
  <c r="H53" i="12"/>
  <c r="H52" i="12"/>
  <c r="H51" i="12"/>
  <c r="H50" i="12"/>
  <c r="H49" i="12"/>
  <c r="H48" i="12"/>
  <c r="H47" i="12"/>
  <c r="H46" i="12"/>
  <c r="H45" i="12"/>
  <c r="H44" i="12"/>
  <c r="H43" i="12"/>
  <c r="H42" i="12"/>
  <c r="H41" i="12"/>
  <c r="H40" i="12"/>
  <c r="H39" i="12"/>
  <c r="H38" i="12"/>
  <c r="H37" i="12"/>
  <c r="H36" i="12"/>
  <c r="H35" i="12"/>
  <c r="H34" i="12"/>
  <c r="H33" i="12"/>
  <c r="H32" i="12"/>
  <c r="H31" i="12"/>
  <c r="H30" i="12"/>
  <c r="H29" i="12"/>
  <c r="H28" i="12"/>
  <c r="H27" i="12"/>
  <c r="H26" i="12"/>
  <c r="H25" i="12"/>
  <c r="H24" i="12"/>
  <c r="H23" i="12"/>
  <c r="H22" i="12"/>
  <c r="H21" i="12"/>
  <c r="H20" i="12"/>
  <c r="H19" i="12"/>
  <c r="H18" i="12"/>
  <c r="H17" i="12"/>
  <c r="H16" i="12"/>
  <c r="H15" i="12"/>
  <c r="H14" i="12"/>
  <c r="H13" i="12"/>
  <c r="H12" i="12"/>
  <c r="H11" i="12"/>
  <c r="H10" i="12"/>
  <c r="H9" i="12"/>
  <c r="H8" i="12"/>
  <c r="H7" i="12"/>
  <c r="H6" i="12"/>
  <c r="H5" i="12"/>
  <c r="H4" i="12"/>
  <c r="H3" i="12"/>
  <c r="J26" i="14"/>
  <c r="Q26" i="14"/>
  <c r="Q27" i="14"/>
  <c r="Q28" i="14"/>
  <c r="Q29" i="14"/>
  <c r="Q30" i="14"/>
  <c r="Q31" i="14"/>
  <c r="Q32" i="14"/>
  <c r="Q33" i="14"/>
  <c r="Q34" i="14"/>
  <c r="Q35" i="14"/>
  <c r="Q36" i="14"/>
  <c r="Q37" i="14"/>
  <c r="Q38" i="14"/>
  <c r="Q39" i="14"/>
  <c r="P42" i="14"/>
  <c r="P91" i="14"/>
  <c r="P93" i="14" s="1"/>
  <c r="P92" i="14"/>
  <c r="P96" i="14"/>
  <c r="P97" i="14"/>
  <c r="P102" i="14"/>
  <c r="P103" i="14"/>
  <c r="P108" i="14"/>
  <c r="P111" i="14"/>
  <c r="P55" i="14"/>
  <c r="P66" i="14"/>
  <c r="P67" i="14"/>
  <c r="P82" i="14"/>
  <c r="Q12" i="14"/>
  <c r="Q13" i="14"/>
  <c r="Q14" i="14"/>
  <c r="Q15" i="14"/>
  <c r="Q16" i="14"/>
  <c r="Q17" i="14"/>
  <c r="Q18" i="14"/>
  <c r="Q19" i="14"/>
  <c r="Q20" i="14"/>
  <c r="Q21" i="14"/>
  <c r="Q22" i="14"/>
  <c r="Q23" i="14"/>
  <c r="Q42" i="14"/>
  <c r="Q43" i="14"/>
  <c r="Q44" i="14"/>
  <c r="Q45" i="14"/>
  <c r="Q46" i="14"/>
  <c r="Q47" i="14"/>
  <c r="Q48" i="14"/>
  <c r="Q49" i="14"/>
  <c r="Q91" i="14"/>
  <c r="Q92" i="14"/>
  <c r="Q96" i="14"/>
  <c r="Q97" i="14"/>
  <c r="Q102" i="14"/>
  <c r="Q103" i="14"/>
  <c r="Q108" i="14"/>
  <c r="Q111" i="14"/>
  <c r="J12" i="14"/>
  <c r="P12" i="14" s="1"/>
  <c r="J48" i="14"/>
  <c r="I48" i="14"/>
  <c r="H48" i="14"/>
  <c r="G48" i="14"/>
  <c r="F48" i="14"/>
  <c r="J46" i="14"/>
  <c r="I46" i="14"/>
  <c r="H46" i="14"/>
  <c r="G46" i="14"/>
  <c r="F46" i="14"/>
  <c r="J44" i="14"/>
  <c r="R44" i="14" s="1"/>
  <c r="F44" i="14"/>
  <c r="J38" i="14"/>
  <c r="I38" i="14"/>
  <c r="H38" i="14"/>
  <c r="G38" i="14"/>
  <c r="F38" i="14"/>
  <c r="J36" i="14"/>
  <c r="I36" i="14"/>
  <c r="H36" i="14"/>
  <c r="G36" i="14"/>
  <c r="F36" i="14"/>
  <c r="J34" i="14"/>
  <c r="I34" i="14"/>
  <c r="H34" i="14"/>
  <c r="G34" i="14"/>
  <c r="F34" i="14"/>
  <c r="J32" i="14"/>
  <c r="I32" i="14"/>
  <c r="H32" i="14"/>
  <c r="G32" i="14"/>
  <c r="F32" i="14"/>
  <c r="J30" i="14"/>
  <c r="I30" i="14"/>
  <c r="H30" i="14"/>
  <c r="G30" i="14"/>
  <c r="F30" i="14"/>
  <c r="J28" i="14"/>
  <c r="I28" i="14"/>
  <c r="H28" i="14"/>
  <c r="G28" i="14"/>
  <c r="F28" i="14"/>
  <c r="I26" i="14"/>
  <c r="H26" i="14"/>
  <c r="G26" i="14"/>
  <c r="F26" i="14"/>
  <c r="J22" i="14"/>
  <c r="P22" i="14" s="1"/>
  <c r="R22" i="14" s="1"/>
  <c r="I22" i="14"/>
  <c r="H22" i="14"/>
  <c r="G22" i="14"/>
  <c r="F22" i="14"/>
  <c r="J20" i="14"/>
  <c r="I20" i="14"/>
  <c r="H20" i="14"/>
  <c r="G20" i="14"/>
  <c r="F20" i="14"/>
  <c r="J17" i="14"/>
  <c r="I17" i="14"/>
  <c r="H17" i="14"/>
  <c r="G17" i="14"/>
  <c r="F17" i="14"/>
  <c r="J16" i="14"/>
  <c r="P16" i="14" s="1"/>
  <c r="R16" i="14" s="1"/>
  <c r="I16" i="14"/>
  <c r="H16" i="14"/>
  <c r="G16" i="14"/>
  <c r="F16" i="14"/>
  <c r="J13" i="14"/>
  <c r="P13" i="14" s="1"/>
  <c r="R13" i="14" s="1"/>
  <c r="I13" i="14"/>
  <c r="H13" i="14"/>
  <c r="G13" i="14"/>
  <c r="F13" i="14"/>
  <c r="I12" i="14"/>
  <c r="H12" i="14"/>
  <c r="G12" i="14"/>
  <c r="F12" i="14"/>
  <c r="R111" i="14"/>
  <c r="R103" i="14"/>
  <c r="R97" i="14"/>
  <c r="R92" i="14"/>
  <c r="Q66" i="14"/>
  <c r="Q67" i="14"/>
  <c r="Q82" i="14"/>
  <c r="Q86" i="14"/>
  <c r="R86" i="14" s="1"/>
  <c r="Q55" i="14"/>
  <c r="P47" i="14"/>
  <c r="R45" i="14"/>
  <c r="P43" i="14"/>
  <c r="P29" i="14"/>
  <c r="R29" i="14" s="1"/>
  <c r="P31" i="14"/>
  <c r="R31" i="14" s="1"/>
  <c r="P37" i="14"/>
  <c r="R37" i="14" s="1"/>
  <c r="P35" i="14"/>
  <c r="R35" i="14" s="1"/>
  <c r="P33" i="14"/>
  <c r="R33" i="14" s="1"/>
  <c r="P27" i="14"/>
  <c r="P21" i="14"/>
  <c r="R21" i="14" s="1"/>
  <c r="P19" i="14"/>
  <c r="R19" i="14" s="1"/>
  <c r="P18" i="14"/>
  <c r="R18" i="14" s="1"/>
  <c r="P17" i="14"/>
  <c r="R17" i="14" s="1"/>
  <c r="P15" i="14"/>
  <c r="R15" i="14" s="1"/>
  <c r="P14" i="14"/>
  <c r="R14" i="14" s="1"/>
  <c r="R48" i="14"/>
  <c r="R46" i="14"/>
  <c r="R102" i="14"/>
  <c r="R96" i="14"/>
  <c r="P49" i="14"/>
  <c r="R49" i="14" s="1"/>
  <c r="P23" i="14"/>
  <c r="R23" i="14" s="1"/>
  <c r="R38" i="14"/>
  <c r="R36" i="14"/>
  <c r="R34" i="14"/>
  <c r="R32" i="14"/>
  <c r="R30" i="14"/>
  <c r="R28" i="14"/>
  <c r="P20" i="14"/>
  <c r="R20" i="14" s="1"/>
  <c r="E10" i="20"/>
  <c r="D10" i="20"/>
  <c r="C10" i="20"/>
  <c r="B10" i="20"/>
  <c r="B8" i="20"/>
  <c r="C8" i="20" s="1"/>
  <c r="E6" i="20"/>
  <c r="D6" i="20"/>
  <c r="C6" i="20"/>
  <c r="B6" i="20"/>
  <c r="E4" i="20"/>
  <c r="D4" i="20"/>
  <c r="C4" i="20"/>
  <c r="B4" i="20"/>
  <c r="E2" i="20"/>
  <c r="D2" i="20"/>
  <c r="C2" i="20"/>
  <c r="B2" i="20"/>
  <c r="P117" i="14" l="1"/>
  <c r="R66" i="14"/>
  <c r="R47" i="14"/>
  <c r="R43" i="14"/>
  <c r="R27" i="14"/>
  <c r="P40" i="14"/>
  <c r="R39" i="14" s="1"/>
  <c r="R67" i="14"/>
  <c r="R108" i="14"/>
  <c r="Q112" i="14"/>
  <c r="R91" i="14"/>
  <c r="R82" i="14"/>
  <c r="R55" i="14"/>
  <c r="P98" i="14"/>
  <c r="Q104" i="14"/>
  <c r="Q98" i="14"/>
  <c r="Q50" i="14"/>
  <c r="P104" i="14"/>
  <c r="Q93" i="14"/>
  <c r="R93" i="14" s="1"/>
  <c r="Q87" i="14"/>
  <c r="Q40" i="14"/>
  <c r="Q24" i="14"/>
  <c r="P112" i="14"/>
  <c r="P50" i="14"/>
  <c r="R42" i="14"/>
  <c r="R26" i="14"/>
  <c r="R12" i="14"/>
  <c r="P51" i="14" l="1"/>
  <c r="R112" i="14"/>
  <c r="R104" i="14"/>
  <c r="R98" i="14"/>
  <c r="R50" i="14"/>
  <c r="Q51" i="14"/>
  <c r="Q113" i="14" s="1"/>
  <c r="P115" i="14" l="1"/>
  <c r="Q119" i="14"/>
  <c r="Q116" i="14"/>
  <c r="Q123" i="14"/>
  <c r="Q114" i="14"/>
  <c r="Q115" i="14" s="1"/>
  <c r="Q124" i="14"/>
  <c r="Q120" i="14"/>
  <c r="Q121" i="14"/>
  <c r="Q122" i="14"/>
  <c r="Q117" i="14" l="1"/>
  <c r="P119" i="14"/>
  <c r="P122" i="14"/>
  <c r="P121" i="14"/>
  <c r="P124" i="14"/>
  <c r="P123" i="14"/>
  <c r="P120" i="14"/>
</calcChain>
</file>

<file path=xl/sharedStrings.xml><?xml version="1.0" encoding="utf-8"?>
<sst xmlns="http://schemas.openxmlformats.org/spreadsheetml/2006/main" count="2245" uniqueCount="1059">
  <si>
    <t>一线</t>
  </si>
  <si>
    <t>二线</t>
  </si>
  <si>
    <t>缺漏项数量-一线</t>
  </si>
  <si>
    <t>缺漏项数量-二线</t>
  </si>
  <si>
    <t>搭建制作</t>
  </si>
  <si>
    <t>AVL设备</t>
  </si>
  <si>
    <t>第三方人员</t>
  </si>
  <si>
    <t>自定义</t>
  </si>
  <si>
    <t>乙方人员</t>
  </si>
  <si>
    <t>项目名称报价单</t>
  </si>
  <si>
    <t>项目名称</t>
  </si>
  <si>
    <t>项目地址</t>
  </si>
  <si>
    <t>项目时间</t>
  </si>
  <si>
    <t>项目人数</t>
  </si>
  <si>
    <t>电话</t>
  </si>
  <si>
    <t>邮箱</t>
  </si>
  <si>
    <t>供应商名称</t>
  </si>
  <si>
    <t>供应商接口人</t>
  </si>
  <si>
    <t>序号</t>
  </si>
  <si>
    <t>二级区域</t>
  </si>
  <si>
    <t>具体内容</t>
  </si>
  <si>
    <t>索引基础物料序号</t>
  </si>
  <si>
    <t>分类</t>
  </si>
  <si>
    <t>条目</t>
  </si>
  <si>
    <t>具体说明</t>
  </si>
  <si>
    <t>计价单位</t>
  </si>
  <si>
    <t>报价单价（元）</t>
  </si>
  <si>
    <t>结算单价（元）</t>
  </si>
  <si>
    <t>报价数量</t>
  </si>
  <si>
    <t>结算数量</t>
  </si>
  <si>
    <t>报价天数</t>
  </si>
  <si>
    <t>结算天数</t>
  </si>
  <si>
    <t>报价金额(元）</t>
  </si>
  <si>
    <t>结算金额(元）</t>
  </si>
  <si>
    <t>差异金额</t>
  </si>
  <si>
    <t>备注（如尺寸、型号）或其他说明</t>
  </si>
  <si>
    <t>结案报告第几页</t>
  </si>
  <si>
    <t>1.搭建制作类</t>
  </si>
  <si>
    <t>单项合计</t>
  </si>
  <si>
    <t>2.AVL设备类</t>
  </si>
  <si>
    <t>小计</t>
  </si>
  <si>
    <t>自定义物料</t>
  </si>
  <si>
    <t>一级区域</t>
  </si>
  <si>
    <t>费用类型</t>
  </si>
  <si>
    <t>如：场租</t>
  </si>
  <si>
    <t>是</t>
  </si>
  <si>
    <t>合计</t>
  </si>
  <si>
    <t>最终金额</t>
  </si>
  <si>
    <t>制作</t>
  </si>
  <si>
    <t>背景板基础结构</t>
  </si>
  <si>
    <t>9厘板龙骨，5厘多层阻燃板封面</t>
  </si>
  <si>
    <t>厚度100mm以内</t>
  </si>
  <si>
    <t>平米</t>
  </si>
  <si>
    <t>3.2m宽幅，黑底材质+无味（环保）油墨</t>
  </si>
  <si>
    <t>5m宽幅，黑底材质+无味（环保）油墨</t>
  </si>
  <si>
    <t>米</t>
  </si>
  <si>
    <t>延米</t>
  </si>
  <si>
    <t>装饰材料</t>
  </si>
  <si>
    <t>KT板</t>
  </si>
  <si>
    <t>亚展A类板</t>
  </si>
  <si>
    <t>展板</t>
  </si>
  <si>
    <t>白色PVC展板，3.2mm</t>
  </si>
  <si>
    <t>地毯</t>
  </si>
  <si>
    <t>普通展览地毯</t>
  </si>
  <si>
    <t>3mm</t>
  </si>
  <si>
    <t>加厚展览地毯</t>
  </si>
  <si>
    <t>5-7mm</t>
  </si>
  <si>
    <t>地台</t>
  </si>
  <si>
    <t>台阶</t>
  </si>
  <si>
    <t>木结构，不含表面包裹材质</t>
  </si>
  <si>
    <t>常规台阶定制，非异形</t>
  </si>
  <si>
    <t>每阶每米</t>
  </si>
  <si>
    <t>斜坡</t>
  </si>
  <si>
    <t>H15cm以内</t>
  </si>
  <si>
    <t>过桥板</t>
  </si>
  <si>
    <t>橡胶过桥板，30-40cm宽</t>
  </si>
  <si>
    <t>刻字</t>
  </si>
  <si>
    <t>即时贴字</t>
  </si>
  <si>
    <t>品牌：威诗柏/333 同级或以上</t>
  </si>
  <si>
    <t>立体雕刻字</t>
  </si>
  <si>
    <t>KT板字</t>
  </si>
  <si>
    <t>灯带</t>
  </si>
  <si>
    <t>LED单色灯带</t>
  </si>
  <si>
    <t>品牌greethink，灯带型号5050，灯珠颗数60珠/米</t>
  </si>
  <si>
    <t>匀光柔性霓虹灯条</t>
  </si>
  <si>
    <t>柔性、抗碎、防水专业线性霓虹灯光装饰</t>
  </si>
  <si>
    <t>含电线，变压器</t>
  </si>
  <si>
    <t>个</t>
  </si>
  <si>
    <t>灯箱</t>
  </si>
  <si>
    <t>内嵌灯箱</t>
  </si>
  <si>
    <t>木结构开凹槽， 藏led550贴片，外表与墙体齐平，深度大于150mm</t>
  </si>
  <si>
    <t>半嵌灯箱</t>
  </si>
  <si>
    <t>木结构开凹槽，藏led550贴片，外表突出墙体，深度大于150mm</t>
  </si>
  <si>
    <t>外挂灯箱</t>
  </si>
  <si>
    <t>藏led550贴片，外表突出墙体，深度大于150mm</t>
  </si>
  <si>
    <t>超薄灯箱</t>
  </si>
  <si>
    <t>深度小于150mm</t>
  </si>
  <si>
    <t>灯箱字</t>
  </si>
  <si>
    <t>亚克力围边立体字</t>
  </si>
  <si>
    <t>含led550贴片，含损耗，高度60cm以内,字体高度50CM以内</t>
  </si>
  <si>
    <t>亚克力吸塑立体字</t>
  </si>
  <si>
    <t>含led550贴片，含损耗，高度60cm以内</t>
  </si>
  <si>
    <t>不锈钢围边灯箱字</t>
  </si>
  <si>
    <t>指引</t>
  </si>
  <si>
    <t>油画架</t>
  </si>
  <si>
    <t>木质，不含画面</t>
  </si>
  <si>
    <t>木质T型</t>
  </si>
  <si>
    <t>0.8m X 2m，含双面写真、钢板配重</t>
  </si>
  <si>
    <t>铝型材指示板</t>
  </si>
  <si>
    <t>注水道旗</t>
  </si>
  <si>
    <t>高度5米，加强铝合金旗杆，5级以上抗风性，双面画面旗帜布120cmx380cm（含30升以上升注水量配重支撑）</t>
  </si>
  <si>
    <t>X展架</t>
  </si>
  <si>
    <t>铝合金材质，60*160cm，含写真画面</t>
  </si>
  <si>
    <t>套</t>
  </si>
  <si>
    <t>铝合金材质，80*180cm，含写真画面</t>
  </si>
  <si>
    <t>易拉宝</t>
  </si>
  <si>
    <t>铝合金材质，80*200cm，含写真画面</t>
  </si>
  <si>
    <t>铝合金材质，120*200cm，含写真画面</t>
  </si>
  <si>
    <t>立式KT板挂画架</t>
  </si>
  <si>
    <t>金属H型伸缩立杆，,不含画面</t>
  </si>
  <si>
    <t>抽奖箱</t>
  </si>
  <si>
    <t>亚克力材料</t>
  </si>
  <si>
    <t>只</t>
  </si>
  <si>
    <t>kt板材料</t>
  </si>
  <si>
    <t>布艺</t>
  </si>
  <si>
    <t>黑、白丝绒布</t>
  </si>
  <si>
    <t>遮光布</t>
  </si>
  <si>
    <t>单层</t>
  </si>
  <si>
    <t>星空幕 （含星空灯）</t>
  </si>
  <si>
    <t>印刷</t>
  </si>
  <si>
    <t>喷绘灯布</t>
  </si>
  <si>
    <t>灯布</t>
  </si>
  <si>
    <t>5m宽幅，无味（环保）油墨</t>
  </si>
  <si>
    <t>喷绘宝丽布</t>
  </si>
  <si>
    <t>宝丽布</t>
  </si>
  <si>
    <t>喷绘UV，3.2m宽幅，黑底材质+无味（环保）油墨</t>
  </si>
  <si>
    <t>写真网格布</t>
  </si>
  <si>
    <t>网格布</t>
  </si>
  <si>
    <t>写真刀刮布</t>
  </si>
  <si>
    <t>刀刮布</t>
  </si>
  <si>
    <t>写真油画布</t>
  </si>
  <si>
    <t>油画布</t>
  </si>
  <si>
    <t>1.5m宽幅，油画布+无味（环保）油墨</t>
  </si>
  <si>
    <t>写真</t>
  </si>
  <si>
    <t>背胶写真+覆膜+背胶</t>
  </si>
  <si>
    <t>125g</t>
  </si>
  <si>
    <t>可转移背胶+覆膜</t>
  </si>
  <si>
    <t>照相纸写真+覆膜+背胶</t>
  </si>
  <si>
    <t>车贴写真</t>
  </si>
  <si>
    <t>175g</t>
  </si>
  <si>
    <t>单页</t>
  </si>
  <si>
    <t>A4彩色单面157克铜板纸</t>
  </si>
  <si>
    <t>数量(1-500)</t>
  </si>
  <si>
    <t>张</t>
  </si>
  <si>
    <t>数量(501-5000)</t>
  </si>
  <si>
    <t>A4彩色单面200克铜板纸</t>
  </si>
  <si>
    <t>A4彩色单面250克铜板纸</t>
  </si>
  <si>
    <t>A4彩色双面157克铜板纸</t>
  </si>
  <si>
    <t>A4彩色双面200克铜板纸</t>
  </si>
  <si>
    <t>A4彩色双面250克铜板纸</t>
  </si>
  <si>
    <t>海报</t>
  </si>
  <si>
    <t>彩色单面印刷250克</t>
  </si>
  <si>
    <t>420mm X 570mm，数量(1-500)</t>
  </si>
  <si>
    <t>桌卡</t>
  </si>
  <si>
    <t>200克铜版彩色打印三折页</t>
  </si>
  <si>
    <t>150mm X 210mm</t>
  </si>
  <si>
    <t>证件</t>
  </si>
  <si>
    <t>200克铜版彩色打印内页+卡套+挂绳（含挂绳印刷）</t>
  </si>
  <si>
    <t>125mm X 95mm，挂绳1cm宽，尼龙，含单色logo印刷</t>
  </si>
  <si>
    <t>PVC彩色印刷+挂绳（含挂绳印刷）</t>
  </si>
  <si>
    <t>250G克铜版纸对裱+覆膜</t>
  </si>
  <si>
    <t>麦克风套</t>
  </si>
  <si>
    <t>雪弗板裱写真</t>
  </si>
  <si>
    <t>80mm*50mm</t>
  </si>
  <si>
    <t>椅背贴</t>
  </si>
  <si>
    <t>不干胶印刷</t>
  </si>
  <si>
    <t>150mm*100mm</t>
  </si>
  <si>
    <t>臂贴</t>
  </si>
  <si>
    <t>80mm圆</t>
  </si>
  <si>
    <t>服装</t>
  </si>
  <si>
    <t>纯棉圆领T恤</t>
  </si>
  <si>
    <t>200g纯棉，丝印单色logo，热转印面积≤20*30cm，50件起订</t>
  </si>
  <si>
    <t>件</t>
  </si>
  <si>
    <t>纯棉polo</t>
  </si>
  <si>
    <t>棒球帽</t>
  </si>
  <si>
    <t>优质面涤，丝印单色logo，热转印面积≤20*30cm，50件起订</t>
  </si>
  <si>
    <t>卫衣</t>
  </si>
  <si>
    <t>400g纯棉，丝印单色logo，热转印面积≤20*30cm，50件起订</t>
  </si>
  <si>
    <t>手提袋</t>
  </si>
  <si>
    <t>纸质快印</t>
  </si>
  <si>
    <t>350mm*250mm*100mm（1-500）</t>
  </si>
  <si>
    <t>纸质印刷</t>
  </si>
  <si>
    <t>350mm*250mm*100mm（500-5000）</t>
  </si>
  <si>
    <t>无纺布</t>
  </si>
  <si>
    <t>350mm*250mm*100mm，含彩色logo印刷</t>
  </si>
  <si>
    <t>帆布</t>
  </si>
  <si>
    <t>台</t>
  </si>
  <si>
    <t>其他</t>
  </si>
  <si>
    <t>隔离物</t>
  </si>
  <si>
    <t>一米栏</t>
  </si>
  <si>
    <t>铁质护栏</t>
  </si>
  <si>
    <t>防爆铁马</t>
  </si>
  <si>
    <t>安装及运输</t>
  </si>
  <si>
    <t>车次</t>
  </si>
  <si>
    <t>每车每公里</t>
  </si>
  <si>
    <t>网络设备</t>
  </si>
  <si>
    <t>WIFI布网</t>
  </si>
  <si>
    <t>路由器</t>
  </si>
  <si>
    <t>H3C ER8300G2-X</t>
  </si>
  <si>
    <t>视频</t>
  </si>
  <si>
    <t>LED</t>
  </si>
  <si>
    <t>P3 LED Display Indoor Screen
国产 P3 室内显示屏</t>
  </si>
  <si>
    <t>P4 LED Display Indoor Screen
国产 P4 室内显示屏</t>
  </si>
  <si>
    <t>P4 LED Display Outdoor Screen
国产 P4 户外显示屏</t>
  </si>
  <si>
    <t>16000流明</t>
  </si>
  <si>
    <t>PANASONIC SLX16K 16000 ANSI LCD Projector
PANASONIC SLX16000 流明LCD 投影机</t>
  </si>
  <si>
    <t>12000流明</t>
  </si>
  <si>
    <t>SANYO PLC-XF4600C LCD Projector
SANYO PLC-XF4600C LCD 三洋12000流明投影机</t>
  </si>
  <si>
    <t>10000流明</t>
  </si>
  <si>
    <t>SANYO PLC-XF710C LCD Projector
SANYO PLC-XF710C LCD 三洋10000流明投影机</t>
  </si>
  <si>
    <t>6500流明</t>
  </si>
  <si>
    <t>SANYO PLC-XP1000C LCD Projector
SANYO PLC-XP1000C LCD 三洋6500流明投影机</t>
  </si>
  <si>
    <t>5000流明</t>
  </si>
  <si>
    <t>ANYO PLC-XT3500 LCD Projector
SANYO PLC-XT3500 LCD 三洋5000流明投影机</t>
  </si>
  <si>
    <t>显示器</t>
  </si>
  <si>
    <t>70寸等离子显示器</t>
  </si>
  <si>
    <t>夏普70液晶电视 70SU665A</t>
  </si>
  <si>
    <t>65 寸等离子显示器</t>
  </si>
  <si>
    <t>Panasonic TH-65PF10CK 65″HDTV Plasma Display
松下65 寸等离子显示器（70“）</t>
  </si>
  <si>
    <t>60 寸等离子显示器</t>
  </si>
  <si>
    <t>50 寸等离子显示器</t>
  </si>
  <si>
    <t>Panasonic TH-50PF12CK 50″HDTV Plasma Display
松下50 寸等离子显示器</t>
  </si>
  <si>
    <t>42 寸等离子显示器</t>
  </si>
  <si>
    <t>Panasonic TH-42PWD 42″ Plasma Display
松下42 寸等离子显示器</t>
  </si>
  <si>
    <t>32″ LCD HDTV
32 寸高清液晶电视</t>
  </si>
  <si>
    <t>19-22″ LCD Display
19-22 寸液晶显示器</t>
  </si>
  <si>
    <t>Video Control System 
操作系统</t>
  </si>
  <si>
    <t>数字导播台</t>
  </si>
  <si>
    <t>配合普通数字视频拍摄，满足常规摄像视频信号切换需求，含监视器+相关线缆</t>
  </si>
  <si>
    <t>视频分配器</t>
  </si>
  <si>
    <t>Other Video Auxiliary Equipment 其它视频辅助设备</t>
  </si>
  <si>
    <t>专业提示翻页器（一托二）</t>
  </si>
  <si>
    <t>PerfectCue</t>
  </si>
  <si>
    <t>专业提示翻页器（一托四）</t>
  </si>
  <si>
    <t>专业提示翻页器（一托八）</t>
  </si>
  <si>
    <t>Prompter
普通翻页提示器</t>
  </si>
  <si>
    <t>条</t>
  </si>
  <si>
    <t>音频</t>
  </si>
  <si>
    <t>Loudspeaker
高档音箱</t>
  </si>
  <si>
    <t>线阵音箱</t>
  </si>
  <si>
    <t>线阵超低音音箱</t>
  </si>
  <si>
    <t>线阵低音音箱</t>
  </si>
  <si>
    <t>线阵反送</t>
  </si>
  <si>
    <t>全频音箱</t>
  </si>
  <si>
    <t>JBL、EAW、Meyersound、D&amp;B</t>
  </si>
  <si>
    <t>全频低音音箱</t>
  </si>
  <si>
    <t>全频反送</t>
  </si>
  <si>
    <t>Loudspeaker
中档音箱</t>
  </si>
  <si>
    <t>JBL、Hivi、JVC、Peavey Electronics</t>
  </si>
  <si>
    <t>力素(NEXO)、JBL、JVC</t>
  </si>
  <si>
    <t>Loudspeaker
低档音箱</t>
  </si>
  <si>
    <t>锐丰、ZSOUND、jonshlong、C-MARK</t>
  </si>
  <si>
    <t>JEZZ、玛田、飞达Fidek</t>
  </si>
  <si>
    <t>音箱</t>
  </si>
  <si>
    <t>小音箱</t>
  </si>
  <si>
    <t>雅马哈（YAMAHA）NX-N500</t>
  </si>
  <si>
    <t>对</t>
  </si>
  <si>
    <t>AMP
功放</t>
  </si>
  <si>
    <t>数字功放</t>
  </si>
  <si>
    <t>Nexo、D&amp;B、Crown</t>
  </si>
  <si>
    <t>Mixer
调音台</t>
  </si>
  <si>
    <t>YAMAHA M7CL Digital Mixer (48ch)
YAMAHA M7CL 数字调音台（48 路）</t>
  </si>
  <si>
    <t>YAMAHA</t>
  </si>
  <si>
    <t>Microphone
话筒</t>
  </si>
  <si>
    <t>SHURE BETA53 Headset Mic
SHURE BETA53 无线头戴话筒</t>
  </si>
  <si>
    <t>SHURE</t>
  </si>
  <si>
    <t>SHURE UHF Wireless Lapel Mic WL183
SHURE WL183 无线领夹话筒</t>
  </si>
  <si>
    <t>SHURE U2 Wireless BETA58A Hand-hold Mic (Q10A)
SHURE U2 BETA58A（Q10A）无线手持话筒</t>
  </si>
  <si>
    <t>Other Audio Auxiliary Equipment 其它音频辅助设备</t>
  </si>
  <si>
    <t>Walking-Talkie
无线对讲机</t>
  </si>
  <si>
    <t>处理器</t>
  </si>
  <si>
    <t>灯光</t>
  </si>
  <si>
    <t>电脑灯</t>
  </si>
  <si>
    <t>多色LOGO 片</t>
  </si>
  <si>
    <t>含可做多色LOGO灯片</t>
  </si>
  <si>
    <t>片</t>
  </si>
  <si>
    <t>电脑染色灯1500W WASH</t>
  </si>
  <si>
    <t>电脑图案切割灯</t>
  </si>
  <si>
    <t>TERBLY GL-6 /GTD-1500 /PR-5000 /FINE 1000E PERF</t>
  </si>
  <si>
    <t>电脑三合一光束灯</t>
  </si>
  <si>
    <t>摇头LED染色灯</t>
  </si>
  <si>
    <t>Fixture 常规灯具</t>
  </si>
  <si>
    <t>Follow Spot (4000w)
追光灯</t>
  </si>
  <si>
    <t>多功能面光灯</t>
  </si>
  <si>
    <t>ETC EA PAR 700W</t>
  </si>
  <si>
    <t>LED矩阵灯</t>
  </si>
  <si>
    <t>观众灯</t>
  </si>
  <si>
    <t>Lighting Control System 灯光控制系统</t>
  </si>
  <si>
    <t>数字调光台</t>
  </si>
  <si>
    <t>GRAND MA Controller
GRAND MA 调光台</t>
  </si>
  <si>
    <t>GRAND MA II Controller
GRAND MA II 调光台</t>
  </si>
  <si>
    <t>模拟调光台</t>
  </si>
  <si>
    <t>Avolites Pearl 2010 Controller
珍珠2010 调光台</t>
  </si>
  <si>
    <t>Isolated DMX512 Splitter
信号放大器</t>
  </si>
  <si>
    <t>MA信号处理器</t>
  </si>
  <si>
    <t>MA NSP</t>
  </si>
  <si>
    <t>灯光信号分配器</t>
  </si>
  <si>
    <t>Lighting DA</t>
  </si>
  <si>
    <t>结构</t>
  </si>
  <si>
    <t>Truss Syste
Truss 结构</t>
  </si>
  <si>
    <t>TRUSS (520 x 760 mm)
灯光吊架(520 x 760 毫米)</t>
  </si>
  <si>
    <t>TRUSS (400 x 600 mm)
灯光吊架(400 x 600 毫米)</t>
  </si>
  <si>
    <t>TRUSS (300 x 300 mm)
灯光吊架(300 x 300 毫米)</t>
  </si>
  <si>
    <t>特效</t>
  </si>
  <si>
    <t>烟雾、水雾油化物</t>
  </si>
  <si>
    <t>彩虹机</t>
  </si>
  <si>
    <t>大功率彩虹机</t>
  </si>
  <si>
    <t>泡泡机</t>
  </si>
  <si>
    <t>吹纸机</t>
  </si>
  <si>
    <t>布纱类</t>
  </si>
  <si>
    <t>同传及即席发言</t>
  </si>
  <si>
    <t>Presentation System
即席发言系统</t>
  </si>
  <si>
    <t>手拉手会议系统主机</t>
  </si>
  <si>
    <t>手拉手会议系统话筒</t>
  </si>
  <si>
    <t>设备</t>
  </si>
  <si>
    <t>音频扩展器</t>
  </si>
  <si>
    <t>同传音频输出设备（常用于同传音源提取）</t>
  </si>
  <si>
    <t>全息投影</t>
  </si>
  <si>
    <t>Holographic Projection File
全息投影膜</t>
  </si>
  <si>
    <t>直播</t>
  </si>
  <si>
    <t>每台每天</t>
  </si>
  <si>
    <t>导播讯道设备（4讯起）</t>
  </si>
  <si>
    <t>高清切换台</t>
  </si>
  <si>
    <t>CCU讯道系统（1ME Panasonic AV-HS410），切换台1个、监视器+线缆</t>
  </si>
  <si>
    <t>每讯道每天</t>
  </si>
  <si>
    <t>摄像</t>
  </si>
  <si>
    <t>摄像设备</t>
  </si>
  <si>
    <t>内容制作</t>
  </si>
  <si>
    <t>视频制作</t>
  </si>
  <si>
    <t>活动流程相关视频素材包装及剪辑</t>
  </si>
  <si>
    <t>现有素材+包含简单后期渲染输出，开场3分钟以内，串场1分钟以内</t>
  </si>
  <si>
    <t>秒</t>
  </si>
  <si>
    <t>活动内容素材整理、快速剪辑，粗剪</t>
  </si>
  <si>
    <t>拍摄结束后2小时内完成快速剪辑，2分钟以内，超出2分钟按照2分钟计价</t>
  </si>
  <si>
    <t>每人每天</t>
  </si>
  <si>
    <t>摄影摄像</t>
  </si>
  <si>
    <t>摄影</t>
  </si>
  <si>
    <t>普通数字摄影</t>
  </si>
  <si>
    <t>每人每场</t>
  </si>
  <si>
    <t>延时拍摄</t>
  </si>
  <si>
    <t>人员劳务费及基础拍摄设备。不含住宿、交通、补贴等费用（5年从业经验）</t>
  </si>
  <si>
    <t>普通数字视频拍摄</t>
  </si>
  <si>
    <t>航拍</t>
  </si>
  <si>
    <t>云摄影</t>
  </si>
  <si>
    <t>摄影师+修图+平台使用</t>
  </si>
  <si>
    <t>技术人员</t>
  </si>
  <si>
    <t>灯光音视频技术人员</t>
  </si>
  <si>
    <t>总监-现场总控</t>
  </si>
  <si>
    <t>普通级别，人员劳务费。不含住宿、交通、补贴等费用，每场不超过8小时</t>
  </si>
  <si>
    <t>技师-控台人员</t>
  </si>
  <si>
    <t>直播推流技术人员</t>
  </si>
  <si>
    <t>推流设备技术人员</t>
  </si>
  <si>
    <t>搭建人员</t>
  </si>
  <si>
    <t>搭建人工</t>
  </si>
  <si>
    <t>人员劳务费，每场不超过8小时</t>
  </si>
  <si>
    <t>高空作业</t>
  </si>
  <si>
    <t>持高空作业资格证专业上岗人员，人员劳务费，每场不超过8小时</t>
  </si>
  <si>
    <t>运营人员</t>
  </si>
  <si>
    <t>服务人员</t>
  </si>
  <si>
    <t>保洁</t>
  </si>
  <si>
    <t>普通保安</t>
  </si>
  <si>
    <t>搭建、展区、外场用安保（人员劳务费，每场不超过8小时，含个税）</t>
  </si>
  <si>
    <t>高级保安</t>
  </si>
  <si>
    <t>内场安保（对形象有要求）人员劳务费，每场不超过8小时，含个税</t>
  </si>
  <si>
    <t>高级礼仪</t>
  </si>
  <si>
    <t>身高168cm以上，有过2年以上大型活动经验
人员劳务费。不含住宿、交通、补贴等费用，每场不超过8小时
彩排按每人0.5场收费，含个税</t>
  </si>
  <si>
    <t>礼仪</t>
  </si>
  <si>
    <t>人员劳务费。不含住宿、交通、补贴等费用，每场不超过8小时
彩排按每人0.5场收费，含个税</t>
  </si>
  <si>
    <t>兼职人员</t>
  </si>
  <si>
    <t>演职员</t>
  </si>
  <si>
    <t>妆发</t>
  </si>
  <si>
    <t>3年以上化妆经验
人员劳务费。不含住宿、交通、补贴等费用，每场不超过8小时，含个税，此价格为最高限价，以实际发生为准</t>
  </si>
  <si>
    <t>DJ</t>
  </si>
  <si>
    <t>3年以上DJ经验
人员劳务费。不含住宿、交通、补贴等费用，每场不超过8小时，含个税</t>
  </si>
  <si>
    <t>编舞老师</t>
  </si>
  <si>
    <t>3年以上编舞经验
人员劳务费。不含住宿、交通、补贴等费用，每场不超过2小时，含个税</t>
  </si>
  <si>
    <t>每人每节课</t>
  </si>
  <si>
    <t>翻译速记</t>
  </si>
  <si>
    <t>速记</t>
  </si>
  <si>
    <t>专业速记证书
人员劳务费。不含住宿、交通、补贴等费用，每场不超过4小时，含个税</t>
  </si>
  <si>
    <t>中英同传</t>
  </si>
  <si>
    <t>AIIC译员，获得国际会议口译协会会员资质，10年以上同传经验，多次提供国际/国家级会议、企业领袖的同传服务。
人员劳务费。不含住宿、交通、补贴等费用，含个税</t>
  </si>
  <si>
    <t>资深译员，国内重点语言类学校口译专业毕业，5年以上同传经验，多次提供大型会议、企业级会议的同传服务。
人员劳务费。不含住宿、交通、补贴等费用，含个税</t>
  </si>
  <si>
    <t>中英交传</t>
  </si>
  <si>
    <t>新零售相关</t>
  </si>
  <si>
    <t>项</t>
  </si>
  <si>
    <t>后端开发人员</t>
  </si>
  <si>
    <t>人员费用</t>
  </si>
  <si>
    <t>后端内容维护（内容定制化）</t>
  </si>
  <si>
    <t>代垫付相关</t>
  </si>
  <si>
    <t>代垫付本金</t>
  </si>
  <si>
    <t>指定第三方本金</t>
  </si>
  <si>
    <t>由我方指定的第三方，且我方确认费用明细，只需乙方提供代付款，无需管理及运营的费用为代垫付。</t>
  </si>
  <si>
    <t>服务费</t>
  </si>
  <si>
    <t>单项汇总</t>
    <phoneticPr fontId="10" type="noConversion"/>
  </si>
  <si>
    <t>一级区域</t>
    <phoneticPr fontId="10" type="noConversion"/>
  </si>
  <si>
    <t>3.第三方人员类（以下价格均需为含税价，包括但不限于个税，劳务税，营业税等一切该第三方企业或个人应缴纳的税费）</t>
    <phoneticPr fontId="10" type="noConversion"/>
  </si>
  <si>
    <t>A#002</t>
  </si>
  <si>
    <t>A#003</t>
  </si>
  <si>
    <t>A#004</t>
  </si>
  <si>
    <t>A#005</t>
  </si>
  <si>
    <t>A#006</t>
  </si>
  <si>
    <t>A#007</t>
  </si>
  <si>
    <t>A#008</t>
  </si>
  <si>
    <t>A#009</t>
  </si>
  <si>
    <t>A#010</t>
  </si>
  <si>
    <t>A#011</t>
  </si>
  <si>
    <t>A#012</t>
  </si>
  <si>
    <t>A#013</t>
  </si>
  <si>
    <t>A#014</t>
  </si>
  <si>
    <t>A#015</t>
  </si>
  <si>
    <t>A#016</t>
  </si>
  <si>
    <t>A#017</t>
  </si>
  <si>
    <t>A#018</t>
  </si>
  <si>
    <t>A#019</t>
  </si>
  <si>
    <t>A#020</t>
  </si>
  <si>
    <t>A#021</t>
  </si>
  <si>
    <t>A#022</t>
  </si>
  <si>
    <t>A#023</t>
  </si>
  <si>
    <t>A#024</t>
  </si>
  <si>
    <t>A#025</t>
  </si>
  <si>
    <t>A#026</t>
  </si>
  <si>
    <t>A#027</t>
  </si>
  <si>
    <t>A#028</t>
  </si>
  <si>
    <t>A#029</t>
  </si>
  <si>
    <t>A#030</t>
  </si>
  <si>
    <t>A#031</t>
  </si>
  <si>
    <t>A#032</t>
  </si>
  <si>
    <t>A#033</t>
  </si>
  <si>
    <t>A#034</t>
  </si>
  <si>
    <t>A#035</t>
  </si>
  <si>
    <t>A#036</t>
  </si>
  <si>
    <t>A#037</t>
  </si>
  <si>
    <t>A#038</t>
  </si>
  <si>
    <t>A#039</t>
  </si>
  <si>
    <t>A#040</t>
  </si>
  <si>
    <t>A#041</t>
  </si>
  <si>
    <t>A#042</t>
  </si>
  <si>
    <t>A#043</t>
  </si>
  <si>
    <t>A#044</t>
  </si>
  <si>
    <t>A#045</t>
  </si>
  <si>
    <t>A#046</t>
  </si>
  <si>
    <t>A#047</t>
  </si>
  <si>
    <t>A#048</t>
  </si>
  <si>
    <t>A#049</t>
  </si>
  <si>
    <t>A#050</t>
  </si>
  <si>
    <t>A#051</t>
  </si>
  <si>
    <t>A#052</t>
  </si>
  <si>
    <t>A#053</t>
  </si>
  <si>
    <t>A#054</t>
  </si>
  <si>
    <t>A#055</t>
  </si>
  <si>
    <t>A#056</t>
  </si>
  <si>
    <t>A#057</t>
  </si>
  <si>
    <t>A#058</t>
  </si>
  <si>
    <t>A#059</t>
  </si>
  <si>
    <t>A#060</t>
  </si>
  <si>
    <t>A#061</t>
  </si>
  <si>
    <t>A#062</t>
  </si>
  <si>
    <t>A#063</t>
  </si>
  <si>
    <t>A#064</t>
  </si>
  <si>
    <t>A#065</t>
  </si>
  <si>
    <t>A#066</t>
  </si>
  <si>
    <t>A#067</t>
  </si>
  <si>
    <t>A#068</t>
  </si>
  <si>
    <t>A#069</t>
  </si>
  <si>
    <t>A#070</t>
  </si>
  <si>
    <t>A#071</t>
  </si>
  <si>
    <t>A#072</t>
  </si>
  <si>
    <t>A#073</t>
  </si>
  <si>
    <t>A#074</t>
  </si>
  <si>
    <t>A#075</t>
  </si>
  <si>
    <t>A#076</t>
  </si>
  <si>
    <t>A#077</t>
  </si>
  <si>
    <t>A#078</t>
  </si>
  <si>
    <t>A#079</t>
  </si>
  <si>
    <t>A#080</t>
  </si>
  <si>
    <t>A#081</t>
  </si>
  <si>
    <t>A#082</t>
  </si>
  <si>
    <t>A#083</t>
  </si>
  <si>
    <t>A#084</t>
  </si>
  <si>
    <t>A#085</t>
  </si>
  <si>
    <t>A#086</t>
  </si>
  <si>
    <t>A#087</t>
  </si>
  <si>
    <t>A#088</t>
  </si>
  <si>
    <t>A#089</t>
  </si>
  <si>
    <t>A#090</t>
  </si>
  <si>
    <t>A#091</t>
  </si>
  <si>
    <t>A#092</t>
  </si>
  <si>
    <t>A#093</t>
  </si>
  <si>
    <t>A#094</t>
  </si>
  <si>
    <t>A#095</t>
  </si>
  <si>
    <t>A#096</t>
  </si>
  <si>
    <t>A#097</t>
  </si>
  <si>
    <t>A#098</t>
  </si>
  <si>
    <t>A#099</t>
  </si>
  <si>
    <t>A#100</t>
  </si>
  <si>
    <t>A#101</t>
  </si>
  <si>
    <t>A#102</t>
  </si>
  <si>
    <t>A#103</t>
  </si>
  <si>
    <t>A#104</t>
  </si>
  <si>
    <t>A#105</t>
  </si>
  <si>
    <t>A#106</t>
  </si>
  <si>
    <t>A#107</t>
  </si>
  <si>
    <t>B#002</t>
  </si>
  <si>
    <t>B#003</t>
  </si>
  <si>
    <t>B#004</t>
  </si>
  <si>
    <t>B#005</t>
  </si>
  <si>
    <t>B#006</t>
  </si>
  <si>
    <t>B#007</t>
  </si>
  <si>
    <t>B#008</t>
  </si>
  <si>
    <t>B#009</t>
  </si>
  <si>
    <t>B#010</t>
  </si>
  <si>
    <t>B#011</t>
  </si>
  <si>
    <t>B#012</t>
  </si>
  <si>
    <t>B#013</t>
  </si>
  <si>
    <t>B#014</t>
  </si>
  <si>
    <t>B#015</t>
  </si>
  <si>
    <t>B#016</t>
  </si>
  <si>
    <t>B#017</t>
  </si>
  <si>
    <t>B#018</t>
  </si>
  <si>
    <t>B#019</t>
  </si>
  <si>
    <t>B#020</t>
  </si>
  <si>
    <t>B#021</t>
  </si>
  <si>
    <t>B#022</t>
  </si>
  <si>
    <t>B#023</t>
  </si>
  <si>
    <t>B#024</t>
  </si>
  <si>
    <t>B#025</t>
  </si>
  <si>
    <t>B#026</t>
  </si>
  <si>
    <t>B#027</t>
  </si>
  <si>
    <t>B#028</t>
  </si>
  <si>
    <t>B#029</t>
  </si>
  <si>
    <t>B#030</t>
  </si>
  <si>
    <t>B#031</t>
  </si>
  <si>
    <t>B#032</t>
  </si>
  <si>
    <t>B#033</t>
  </si>
  <si>
    <t>B#034</t>
  </si>
  <si>
    <t>B#035</t>
  </si>
  <si>
    <t>B#036</t>
  </si>
  <si>
    <t>B#037</t>
  </si>
  <si>
    <t>B#038</t>
  </si>
  <si>
    <t>B#039</t>
  </si>
  <si>
    <t>B#040</t>
  </si>
  <si>
    <t>B#041</t>
  </si>
  <si>
    <t>B#042</t>
  </si>
  <si>
    <t>B#043</t>
  </si>
  <si>
    <t>B#044</t>
  </si>
  <si>
    <t>B#045</t>
  </si>
  <si>
    <t>B#046</t>
  </si>
  <si>
    <t>B#047</t>
  </si>
  <si>
    <t>B#048</t>
  </si>
  <si>
    <t>B#049</t>
  </si>
  <si>
    <t>B#050</t>
  </si>
  <si>
    <t>B#051</t>
  </si>
  <si>
    <t>B#052</t>
  </si>
  <si>
    <t>B#053</t>
  </si>
  <si>
    <t>B#054</t>
  </si>
  <si>
    <t>B#055</t>
  </si>
  <si>
    <t>B#056</t>
  </si>
  <si>
    <t>B#057</t>
  </si>
  <si>
    <t>B#058</t>
  </si>
  <si>
    <t>B#059</t>
  </si>
  <si>
    <t>B#060</t>
  </si>
  <si>
    <t>B#061</t>
  </si>
  <si>
    <t>B#062</t>
  </si>
  <si>
    <t>B#063</t>
  </si>
  <si>
    <t>B#064</t>
  </si>
  <si>
    <t>B#065</t>
  </si>
  <si>
    <t>B#066</t>
  </si>
  <si>
    <t>B#067</t>
  </si>
  <si>
    <t>B#068</t>
  </si>
  <si>
    <t>B#069</t>
  </si>
  <si>
    <t>B#070</t>
  </si>
  <si>
    <t>B#071</t>
  </si>
  <si>
    <t>B#072</t>
  </si>
  <si>
    <t>B#073</t>
  </si>
  <si>
    <t>B#074</t>
  </si>
  <si>
    <t>B#075</t>
  </si>
  <si>
    <t>B#076</t>
  </si>
  <si>
    <t>B#077</t>
  </si>
  <si>
    <t>B#078</t>
  </si>
  <si>
    <t>B#079</t>
  </si>
  <si>
    <t>B#080</t>
  </si>
  <si>
    <t>B#081</t>
  </si>
  <si>
    <t>B#082</t>
  </si>
  <si>
    <t>B#083</t>
  </si>
  <si>
    <t>B#084</t>
  </si>
  <si>
    <t>B#085</t>
  </si>
  <si>
    <t>B#086</t>
  </si>
  <si>
    <t>B#087</t>
  </si>
  <si>
    <t>C#002</t>
  </si>
  <si>
    <t>C#003</t>
  </si>
  <si>
    <t>C#004</t>
  </si>
  <si>
    <t>C#005</t>
  </si>
  <si>
    <t>C#007</t>
  </si>
  <si>
    <t>C#008</t>
  </si>
  <si>
    <t>C#009</t>
  </si>
  <si>
    <t>C#010</t>
  </si>
  <si>
    <t>C#011</t>
  </si>
  <si>
    <t>C#013</t>
  </si>
  <si>
    <t>C#014</t>
  </si>
  <si>
    <t>C#015</t>
  </si>
  <si>
    <t>C#016</t>
  </si>
  <si>
    <t>C#017</t>
  </si>
  <si>
    <t>C#018</t>
  </si>
  <si>
    <t>C#019</t>
  </si>
  <si>
    <t>C#020</t>
  </si>
  <si>
    <t>C#021</t>
  </si>
  <si>
    <t>C#023</t>
  </si>
  <si>
    <t>C#024</t>
  </si>
  <si>
    <t>C#025</t>
  </si>
  <si>
    <t>C#026</t>
  </si>
  <si>
    <t>C#027</t>
  </si>
  <si>
    <t>C#028</t>
  </si>
  <si>
    <t>C#029</t>
  </si>
  <si>
    <t>C#030</t>
  </si>
  <si>
    <t>C#031</t>
  </si>
  <si>
    <t>C#032</t>
  </si>
  <si>
    <t>C#033</t>
  </si>
  <si>
    <t>C#034</t>
  </si>
  <si>
    <t>C#035</t>
  </si>
  <si>
    <t>C#036</t>
  </si>
  <si>
    <t>C#037</t>
  </si>
  <si>
    <t>C#038</t>
  </si>
  <si>
    <t>C#039</t>
  </si>
  <si>
    <t>C#040</t>
  </si>
  <si>
    <t>C#041</t>
  </si>
  <si>
    <t>C#042</t>
  </si>
  <si>
    <t>C#043</t>
  </si>
  <si>
    <t>C#044</t>
  </si>
  <si>
    <t>C#045</t>
  </si>
  <si>
    <t>C#046</t>
  </si>
  <si>
    <t>C#047</t>
  </si>
  <si>
    <t>C#048</t>
  </si>
  <si>
    <t>C#049</t>
  </si>
  <si>
    <t>C#050</t>
  </si>
  <si>
    <t>C#051</t>
  </si>
  <si>
    <t>C#052</t>
  </si>
  <si>
    <t>C#053</t>
  </si>
  <si>
    <t>场地名称</t>
    <phoneticPr fontId="10" type="noConversion"/>
  </si>
  <si>
    <t>具体厅名称</t>
    <phoneticPr fontId="10" type="noConversion"/>
  </si>
  <si>
    <t>单价（元）</t>
    <phoneticPr fontId="10" type="noConversion"/>
  </si>
  <si>
    <t>新增需求数量增加</t>
    <phoneticPr fontId="10" type="noConversion"/>
  </si>
  <si>
    <t>新增需求项目增加</t>
    <phoneticPr fontId="10" type="noConversion"/>
  </si>
  <si>
    <t>调整需求数量减少</t>
    <phoneticPr fontId="10" type="noConversion"/>
  </si>
  <si>
    <t>调整需求项目减少</t>
    <phoneticPr fontId="10" type="noConversion"/>
  </si>
  <si>
    <t>序号</t>
    <phoneticPr fontId="10" type="noConversion"/>
  </si>
  <si>
    <t>E#002</t>
  </si>
  <si>
    <t>E#003</t>
  </si>
  <si>
    <t>E#004</t>
  </si>
  <si>
    <t>E#005</t>
  </si>
  <si>
    <t>专业人员</t>
  </si>
  <si>
    <t>其他技术人员</t>
  </si>
  <si>
    <t>录音师</t>
  </si>
  <si>
    <t>其他专业人员</t>
  </si>
  <si>
    <t>C#054</t>
  </si>
  <si>
    <t>C#055</t>
  </si>
  <si>
    <t>演艺人员</t>
  </si>
  <si>
    <t>导演</t>
  </si>
  <si>
    <t>C#056</t>
  </si>
  <si>
    <t>C#057</t>
  </si>
  <si>
    <t>C#058</t>
  </si>
  <si>
    <t>主持人</t>
  </si>
  <si>
    <t>C#059</t>
  </si>
  <si>
    <t>C#060</t>
  </si>
  <si>
    <t>C#061</t>
  </si>
  <si>
    <t>C#062</t>
  </si>
  <si>
    <t>模特</t>
  </si>
  <si>
    <t>C#063</t>
  </si>
  <si>
    <t>C#064</t>
  </si>
  <si>
    <t>舞者</t>
  </si>
  <si>
    <t>C#065</t>
  </si>
  <si>
    <t>C#066</t>
  </si>
  <si>
    <t>演奏人员</t>
  </si>
  <si>
    <t>C#067</t>
  </si>
  <si>
    <t>C#068</t>
  </si>
  <si>
    <t>C#069</t>
  </si>
  <si>
    <t>C#070</t>
  </si>
  <si>
    <t>C#071</t>
  </si>
  <si>
    <t>C#072</t>
  </si>
  <si>
    <t>C#073</t>
  </si>
  <si>
    <t>C#074</t>
  </si>
  <si>
    <t>C#075</t>
  </si>
  <si>
    <t>C#076</t>
  </si>
  <si>
    <t>C#077</t>
  </si>
  <si>
    <t>C#078</t>
  </si>
  <si>
    <t>C#079</t>
  </si>
  <si>
    <t>C#080</t>
  </si>
  <si>
    <t>C#081</t>
  </si>
  <si>
    <t>C#082</t>
  </si>
  <si>
    <t>C#083</t>
  </si>
  <si>
    <t>C#084</t>
  </si>
  <si>
    <t>场地相关类</t>
    <phoneticPr fontId="10" type="noConversion"/>
  </si>
  <si>
    <t>F#002</t>
  </si>
  <si>
    <t>F#003</t>
  </si>
  <si>
    <t>场地杂费</t>
  </si>
  <si>
    <t>L-acoustics、D&amp;B、EAW、Meyersound、C-MARK</t>
  </si>
  <si>
    <t>基础物料+人员费用+自定义费用+物资采买+报批相关+场地相关汇总+其他代垫付</t>
    <phoneticPr fontId="10" type="noConversion"/>
  </si>
  <si>
    <t>1.场地费</t>
    <phoneticPr fontId="10" type="noConversion"/>
  </si>
  <si>
    <t>1.采买费</t>
    <phoneticPr fontId="10" type="noConversion"/>
  </si>
  <si>
    <t>索引基础物料序号</t>
    <phoneticPr fontId="10" type="noConversion"/>
  </si>
  <si>
    <t>字节跳动业务接口人</t>
    <phoneticPr fontId="10" type="noConversion"/>
  </si>
  <si>
    <t>字节跳动采购接口人</t>
    <phoneticPr fontId="10" type="noConversion"/>
  </si>
  <si>
    <t>1、其他代垫付</t>
    <phoneticPr fontId="10" type="noConversion"/>
  </si>
  <si>
    <t>原则不超过30%</t>
    <phoneticPr fontId="10" type="noConversion"/>
  </si>
  <si>
    <t>原则不超过5%</t>
    <phoneticPr fontId="10" type="noConversion"/>
  </si>
  <si>
    <t>据实结算</t>
    <phoneticPr fontId="10" type="noConversion"/>
  </si>
  <si>
    <t>A#001</t>
  </si>
  <si>
    <r>
      <t>结算标色说明</t>
    </r>
    <r>
      <rPr>
        <sz val="9"/>
        <color rgb="FF000000"/>
        <rFont val="微软雅黑"/>
        <family val="2"/>
        <charset val="134"/>
      </rPr>
      <t>（整行底色填充）</t>
    </r>
    <phoneticPr fontId="10" type="noConversion"/>
  </si>
  <si>
    <r>
      <t>是否开具</t>
    </r>
    <r>
      <rPr>
        <b/>
        <sz val="9"/>
        <rFont val="微软雅黑"/>
        <family val="2"/>
        <charset val="134"/>
      </rPr>
      <t>增值税专用发票</t>
    </r>
  </si>
  <si>
    <r>
      <t>税费</t>
    </r>
    <r>
      <rPr>
        <b/>
        <sz val="9"/>
        <color rgb="FFFF0000"/>
        <rFont val="微软雅黑"/>
        <family val="2"/>
        <charset val="134"/>
      </rPr>
      <t>（仅填写发票票面税费比例）</t>
    </r>
    <phoneticPr fontId="10" type="noConversion"/>
  </si>
  <si>
    <r>
      <t>场地相关类</t>
    </r>
    <r>
      <rPr>
        <sz val="14"/>
        <color theme="1"/>
        <rFont val="微软雅黑"/>
        <family val="2"/>
        <charset val="134"/>
      </rPr>
      <t>（与场地发生的直接费用及场地方强关联的间接费用，需提第三方合同/支付凭证）</t>
    </r>
    <phoneticPr fontId="10" type="noConversion"/>
  </si>
  <si>
    <r>
      <t>报批相关类</t>
    </r>
    <r>
      <rPr>
        <sz val="14"/>
        <color theme="1"/>
        <rFont val="微软雅黑"/>
        <family val="2"/>
        <charset val="134"/>
      </rPr>
      <t>（需提第三方合同/支付凭证）</t>
    </r>
    <phoneticPr fontId="10" type="noConversion"/>
  </si>
  <si>
    <r>
      <t>物资采买类</t>
    </r>
    <r>
      <rPr>
        <sz val="14"/>
        <color theme="1"/>
        <rFont val="微软雅黑"/>
        <family val="2"/>
        <charset val="134"/>
      </rPr>
      <t>（直接采买型，需提供购买链接/购买凭证）</t>
    </r>
    <phoneticPr fontId="10" type="noConversion"/>
  </si>
  <si>
    <r>
      <t>其他代垫付</t>
    </r>
    <r>
      <rPr>
        <sz val="14"/>
        <color theme="1"/>
        <rFont val="微软雅黑"/>
        <family val="2"/>
        <charset val="134"/>
      </rPr>
      <t>（乙方拥有自有合适资源，甲方指定第三方供应商）</t>
    </r>
    <phoneticPr fontId="10" type="noConversion"/>
  </si>
  <si>
    <t>主会场</t>
    <phoneticPr fontId="10" type="noConversion"/>
  </si>
  <si>
    <t>分会场</t>
    <phoneticPr fontId="10" type="noConversion"/>
  </si>
  <si>
    <t>舞台</t>
    <phoneticPr fontId="10" type="noConversion"/>
  </si>
  <si>
    <t>序厅</t>
    <phoneticPr fontId="10" type="noConversion"/>
  </si>
  <si>
    <t>外场</t>
    <phoneticPr fontId="10" type="noConversion"/>
  </si>
  <si>
    <t>占比</t>
    <phoneticPr fontId="10" type="noConversion"/>
  </si>
  <si>
    <t>其他代垫付</t>
    <phoneticPr fontId="10" type="noConversion"/>
  </si>
  <si>
    <t>物资采买类</t>
    <phoneticPr fontId="10" type="noConversion"/>
  </si>
  <si>
    <t>报批相关类</t>
    <phoneticPr fontId="10" type="noConversion"/>
  </si>
  <si>
    <t>请各位合作伙伴注意：
字节跳动集团承诺按照贵公司的Ratecard(费用标准）和有效服务内容为贵公司提供的服务付费，除此之外所有费用应为净价/采购价（框架供应商需按框架合同约定价格报价），且贵公司有义务为我方进行三方比价做性价比考量，且最终价格及筛选流程需由我方业务负责人确认。
我公司有权要求贵公司在结算时提供所有第三方报价凭证，第三方人员劳务费税率证明等原始文件，如遇未经我方确认或明显不符合市场行情的价格，贵公司有义务进行说明且我方有权不予支付。
如贵公司不同意第三方费用为净价或无法提供相关证明，那么我方仅接受贵公司人员服务费用上限10%比例。
报价说明：
1、“基准价格”sheet为Ratecard约定的基准价格，“报价结算清单”所用到的“索引基础物料序号”，需对应在“基准价格”sheet填入单价，价格必须为“绝对值”，不能填写区间值。
2、在“报价结算清单”sheet，E列填入本次报价所需使用的基础项【序号】，以自动带出“分类”、“条目”、“具体说明”、“计价单位”、“报价单价（元）”。
3、未在“基准价格”中列明的项，则在“报价结算清单”sheet，E列填入【自定义物料】。
4、在“报价结算清单”sheet，手动填写“一级区域”、“二级区域”、“具体内容”可用于区分报价项所在不同的区域、时间、内容等信息，并完整填入“报价数量”、“报价天数”，为方便报价审核人更容易对应所描述的方案。
5、结算相关项，报价阶段留空，项目结束结算时填写。</t>
    <phoneticPr fontId="10" type="noConversion"/>
  </si>
  <si>
    <t>常规背景结构</t>
  </si>
  <si>
    <t>木质背板</t>
  </si>
  <si>
    <t>木制背景版+写真喷绘 （高度3m下）单面</t>
  </si>
  <si>
    <t>木制背景版+写真喷绘 （高度3m下）双面</t>
  </si>
  <si>
    <t>-</t>
  </si>
  <si>
    <t>舞台结构</t>
  </si>
  <si>
    <t>钢结构地台支撑 高10cm</t>
  </si>
  <si>
    <t>钢结构地台支撑 高20cm</t>
  </si>
  <si>
    <t>钢结构地台支撑 高40cm</t>
  </si>
  <si>
    <t>钢结构地台支撑 高60cm</t>
  </si>
  <si>
    <t>钢结构地台支撑 高80cm</t>
  </si>
  <si>
    <t>钢结构地台支撑 高100cm</t>
  </si>
  <si>
    <t>钢结构地台支撑 高150cm</t>
  </si>
  <si>
    <t>木结构，LED支撑地台 高20cm</t>
  </si>
  <si>
    <t>木结构，LED支撑地台 高40cm</t>
  </si>
  <si>
    <t>木结构，LED支撑地台 高60cm</t>
  </si>
  <si>
    <t>木结构，LED支撑地台 高80cm</t>
  </si>
  <si>
    <t>木结构，LED支撑地台 高100cm</t>
  </si>
  <si>
    <t>异形烤漆台阶</t>
  </si>
  <si>
    <t>异形定制</t>
  </si>
  <si>
    <t>密度板字</t>
  </si>
  <si>
    <t>喷漆立体字</t>
  </si>
  <si>
    <t>喷漆立体字+底座</t>
  </si>
  <si>
    <t>RGB 灯带</t>
  </si>
  <si>
    <t>高度3米，加强铝合金旗杆，5级以上抗风性，双面画面旗帜布120cmx380cm（含30升以上升注水量配重支撑）</t>
  </si>
  <si>
    <t>50*50*50cm，含画面</t>
  </si>
  <si>
    <t>喷绘UV，5m宽幅，黑底材质+无味（环保）油墨</t>
  </si>
  <si>
    <t>喷绘UV，3.2m宽幅，白色材质+无味（环保）油墨</t>
  </si>
  <si>
    <t>喷绘UV，5m宽幅，白色材质+无味（环保）油墨</t>
  </si>
  <si>
    <t>喷绘UV，3.2m宽幅，刀刮布+无味（环保）油墨</t>
  </si>
  <si>
    <t>喷绘UV，5m宽幅，刀刮布+无味（环保）油墨</t>
  </si>
  <si>
    <t>3M进口地贴</t>
  </si>
  <si>
    <t>3M进口加厚地贴</t>
  </si>
  <si>
    <t>租赁价，3天为1展期</t>
  </si>
  <si>
    <t>B#001</t>
  </si>
  <si>
    <t>P1.8 LED Display Indoor Screen
国产 P1.8 室内显示屏</t>
  </si>
  <si>
    <t>光翔、利亚德，每场为5天，每增加1天按0.5场核算</t>
  </si>
  <si>
    <t>P2 LED Display Indoor Screen
国产 P2.5 室内显示屏</t>
  </si>
  <si>
    <t>光翔</t>
  </si>
  <si>
    <t>Projector 投影机</t>
  </si>
  <si>
    <t>LG 60LG63CJ-CA 等离子电视</t>
  </si>
  <si>
    <t>EXTRON VGA DA1:4 DISTRIBUTION AMPLIFIER</t>
  </si>
  <si>
    <t>Crossover/Controller PS 15 TD</t>
  </si>
  <si>
    <t>单色LOGO 片</t>
  </si>
  <si>
    <t>单色LOGO灯片</t>
  </si>
  <si>
    <t>JOLLY COLOR 1500 /TERBLY V2000W-1500</t>
  </si>
  <si>
    <t>JOLLY COUPE X-3 /ACME 380 /FINEART 470</t>
  </si>
  <si>
    <t>TERBLY OK190Z- ZOOM MOVING /FINEART 1519</t>
  </si>
  <si>
    <t>HMI-4000W /XE-4000Z</t>
  </si>
  <si>
    <t>HEADLIGHT 4000W</t>
  </si>
  <si>
    <t>电磁阀</t>
  </si>
  <si>
    <t>幕布</t>
  </si>
  <si>
    <t>aja硬盘</t>
  </si>
  <si>
    <t>高清摄像机（天眼）</t>
  </si>
  <si>
    <t>SONY-2580</t>
  </si>
  <si>
    <t>视频设备</t>
  </si>
  <si>
    <t>切换台</t>
  </si>
  <si>
    <t>SNELL-Kahuna 9600（60P）</t>
  </si>
  <si>
    <t>SNELL-Kahuna 6400-6U CTO（60P）</t>
  </si>
  <si>
    <t>BMD-ATEM 2ME（50I）</t>
  </si>
  <si>
    <t>C#001</t>
  </si>
  <si>
    <t>人员劳务费及基础拍摄设备。不含住宿、交通、补贴等费用，每天不超过8小时，彩排与活动日价格一致（5年从业经验）</t>
  </si>
  <si>
    <t>飞手人员及基础设备劳务费。不含住宿、交通、补贴等费用，每天不超过8小时，彩排与活动日价格一致</t>
  </si>
  <si>
    <t>现场修图师</t>
  </si>
  <si>
    <t>人员劳务，不含住宿、交通、补贴等费用，每天不超过8小时</t>
  </si>
  <si>
    <t>人员劳务费及基础拍摄设备。不含住宿、交通、补贴等费用，每天不超过8小时，彩排与活动日价格一致</t>
  </si>
  <si>
    <t>Ai修图+平台使用</t>
  </si>
  <si>
    <t>AI修图及平台使用，例如VPHOTO</t>
  </si>
  <si>
    <t>场</t>
  </si>
  <si>
    <t>人员劳务费。不含住宿、交通、补贴等费用，每场不超过4小时，活动当日推流操作及保障</t>
  </si>
  <si>
    <t>人员劳务费，每场按4小时计，含个税</t>
  </si>
  <si>
    <t>手持金属检测器</t>
  </si>
  <si>
    <t>安检门</t>
  </si>
  <si>
    <t>安检机</t>
  </si>
  <si>
    <t>每人每半天</t>
  </si>
  <si>
    <t>AR技术人员(8小时，不含住宿、交通、补贴等费用，含餐费）</t>
  </si>
  <si>
    <t>其他技术工程师(8小时，不含住宿、交通、补贴等费用，含餐费）</t>
  </si>
  <si>
    <t>录音师助理-初级(8小时，不含住宿、交通、补贴等费用，含餐费）</t>
  </si>
  <si>
    <t>普通级别录音师-中级(8小时，不含住宿、交通、补贴等费用，含餐费）</t>
  </si>
  <si>
    <t>普通解说(8小时，不含住宿、交通、补贴等费用，含餐费）</t>
  </si>
  <si>
    <t>资深解说(8小时，不含住宿、交通、补贴等费用，含餐费）</t>
  </si>
  <si>
    <t>普通裁判(8小时，不含住宿、交通、补贴等费用，含餐费）</t>
  </si>
  <si>
    <t>普通讲师(8小时，不含住宿、交通、补贴等费用，含餐费）</t>
  </si>
  <si>
    <t>导演助理-初级，不含住宿、交通、补贴、餐费等费用</t>
  </si>
  <si>
    <t>普通导演-中级，不含住宿、交通、补贴、餐费等费用</t>
  </si>
  <si>
    <t>资深级别导演-高级，不含住宿、交通、补贴、餐费等费用</t>
  </si>
  <si>
    <t>普通单语主持人，每场不超过4小时，彩排与活动日价格一致，不含住宿、交通、补贴、餐费、个税等费用，含个税</t>
  </si>
  <si>
    <t>资深单语主持人，每场不超过4小时，彩排与活动日价格一致，不含住宿、交通、补贴、餐费等费用，含个税</t>
  </si>
  <si>
    <t>普通双语主持人，每场不超过4小时，彩排与活动日价格一致，不含住宿、交通、补贴、餐费等费用，含个税</t>
  </si>
  <si>
    <t>资深双语主持人，每场不超过4小时，彩排与活动日价格一致，不含住宿、交通、补贴、餐费等费用，含个税</t>
  </si>
  <si>
    <t>普通模特，彩排与活动日价格一致，不含住宿、交通、补贴、餐费等费用，含个税</t>
  </si>
  <si>
    <t>资深模特，彩排与活动日价格一致，不含住宿、交通、补贴、餐费等费用，含个税</t>
  </si>
  <si>
    <t>普通舞者，彩排与活动日价格一致，不含住宿、交通、补贴、餐费等费用，含个税</t>
  </si>
  <si>
    <t>资深舞者，彩排与活动日价格一致，不含住宿、交通、补贴、餐费等费用，含个税</t>
  </si>
  <si>
    <t>普通演奏，每场不超过4小时，彩排与活动日价格一致，不含住宿、交通、补贴、餐费等费用，含个税</t>
  </si>
  <si>
    <t>资深演奏，每场不超过4小时，彩排与活动日价格一致，不含住宿、交通、补贴、餐费等费用，含个税</t>
  </si>
  <si>
    <t>Coser</t>
  </si>
  <si>
    <t>专业Cos Play演出，彩排与活动日价格一致，不含住宿、交通、补贴、餐费等费用，含个税</t>
  </si>
  <si>
    <t>车辆</t>
  </si>
  <si>
    <t>车辆物流</t>
  </si>
  <si>
    <t>运营车辆</t>
  </si>
  <si>
    <t>豪华轿车-奥迪A6，可使用同等类型车辆，1天8小时 or 100km计算，超出公里数及时间另计费</t>
  </si>
  <si>
    <t>每辆每天</t>
  </si>
  <si>
    <t>豪华轿车-奥迪A6，超时间收费</t>
  </si>
  <si>
    <t>每辆每小时</t>
  </si>
  <si>
    <t>豪华轿车-奥迪A6，超公里收费</t>
  </si>
  <si>
    <t>每辆每公里</t>
  </si>
  <si>
    <t>商务乘用车-GL8，可使用同等类型车辆，1天8小时 or 100km计算，超出公里数及时间另计费</t>
  </si>
  <si>
    <t>商务乘用车-GL8，超时间收费</t>
  </si>
  <si>
    <t>商务乘用车-GL8，超公里收费</t>
  </si>
  <si>
    <t>中型车-考斯特，可使用同等类型车辆，1天8小时 or 100km计算，超出公里数及时间另计费</t>
  </si>
  <si>
    <t>中型车-考斯特，超时间收费</t>
  </si>
  <si>
    <t>中型车-考斯特，超公里收费</t>
  </si>
  <si>
    <t>50人座大巴车，超时间收费</t>
  </si>
  <si>
    <t>50人座大巴车，超公里收费</t>
  </si>
  <si>
    <t>货车-市内运输</t>
  </si>
  <si>
    <t>金杯车运输，距离30km内</t>
  </si>
  <si>
    <t>4.2m 货车，距离30km内</t>
  </si>
  <si>
    <t>6.2m 货车，距离30km内</t>
  </si>
  <si>
    <t>7.2m 货车，距离30km内</t>
  </si>
  <si>
    <t>9.6m 货车，距离30km内</t>
  </si>
  <si>
    <t>12.5m 货车，距离30km内</t>
  </si>
  <si>
    <t>15m 货车，距离30km内</t>
  </si>
  <si>
    <t>17.5m 货车，距离30km内</t>
  </si>
  <si>
    <t>货车-城际运输</t>
  </si>
  <si>
    <t>金杯车运输</t>
  </si>
  <si>
    <t>4.2m 货车</t>
  </si>
  <si>
    <t>6.2m 货车</t>
  </si>
  <si>
    <t>9.6m 货车</t>
  </si>
  <si>
    <t>12.5m 货车</t>
  </si>
  <si>
    <t>17.5m 货车</t>
  </si>
  <si>
    <t>D#001</t>
  </si>
  <si>
    <t>E#001</t>
  </si>
  <si>
    <t>场地费用</t>
  </si>
  <si>
    <t>场地租金</t>
  </si>
  <si>
    <t>会议中心</t>
  </si>
  <si>
    <t>体育场馆</t>
  </si>
  <si>
    <t>酒店</t>
  </si>
  <si>
    <t>场地广告位</t>
  </si>
  <si>
    <t>E#006</t>
  </si>
  <si>
    <t>管理费用</t>
  </si>
  <si>
    <t>政府监管</t>
  </si>
  <si>
    <t>场地报批</t>
  </si>
  <si>
    <t>E#007</t>
  </si>
  <si>
    <t>消电检查</t>
  </si>
  <si>
    <t>E#008</t>
  </si>
  <si>
    <t>场地公安报批</t>
  </si>
  <si>
    <t>E#009</t>
  </si>
  <si>
    <t>场地文化报批</t>
  </si>
  <si>
    <t>E#010</t>
  </si>
  <si>
    <t>场地搭建</t>
  </si>
  <si>
    <t>搭建费用</t>
  </si>
  <si>
    <t>资质证明</t>
  </si>
  <si>
    <t>搭建安全资质证明</t>
  </si>
  <si>
    <t>E#011</t>
  </si>
  <si>
    <t>防水认证</t>
  </si>
  <si>
    <t>E#012</t>
  </si>
  <si>
    <t>防火认证</t>
  </si>
  <si>
    <t>E#013</t>
  </si>
  <si>
    <t>场地管理</t>
  </si>
  <si>
    <t>场地管理费</t>
  </si>
  <si>
    <t>E#014</t>
  </si>
  <si>
    <t>吊点费</t>
  </si>
  <si>
    <t>E#015</t>
  </si>
  <si>
    <t>施工证</t>
  </si>
  <si>
    <t>E#016</t>
  </si>
  <si>
    <t>车证</t>
  </si>
  <si>
    <t>E#017</t>
  </si>
  <si>
    <t>专业服务</t>
  </si>
  <si>
    <t>监理</t>
  </si>
  <si>
    <t>E#018</t>
  </si>
  <si>
    <t>结构审核</t>
  </si>
  <si>
    <t>E#019</t>
  </si>
  <si>
    <t>其他场地费用</t>
  </si>
  <si>
    <t>水电费</t>
  </si>
  <si>
    <t>电费</t>
  </si>
  <si>
    <t>E#020</t>
  </si>
  <si>
    <t>水费</t>
  </si>
  <si>
    <t>E#021</t>
  </si>
  <si>
    <t>F#001</t>
  </si>
  <si>
    <t>项目服务费</t>
  </si>
  <si>
    <t>整体项目服务费</t>
  </si>
  <si>
    <t>服务费比例</t>
  </si>
  <si>
    <t>项目税费</t>
  </si>
  <si>
    <t>整体项目增值税率</t>
  </si>
  <si>
    <t>增值税比例</t>
  </si>
  <si>
    <t>二级类别</t>
    <phoneticPr fontId="10" type="noConversion"/>
  </si>
  <si>
    <t>具体说明</t>
    <phoneticPr fontId="10" type="noConversion"/>
  </si>
  <si>
    <t>计价单位</t>
    <phoneticPr fontId="10" type="noConversion"/>
  </si>
  <si>
    <t>制作设备及服务相关</t>
    <phoneticPr fontId="10" type="noConversion"/>
  </si>
  <si>
    <r>
      <t>差旅接待类</t>
    </r>
    <r>
      <rPr>
        <sz val="14"/>
        <color theme="1"/>
        <rFont val="微软雅黑"/>
        <family val="2"/>
        <charset val="134"/>
      </rPr>
      <t>（含乙方人员、接待嘉宾的机票、酒店、订车、餐食等）</t>
    </r>
    <phoneticPr fontId="10" type="noConversion"/>
  </si>
  <si>
    <t>交通费 - 飞机票</t>
  </si>
  <si>
    <t>交通费 - 高铁票</t>
  </si>
  <si>
    <t>住宿费</t>
  </si>
  <si>
    <t>展区</t>
    <phoneticPr fontId="10" type="noConversion"/>
  </si>
  <si>
    <t>餐费</t>
    <phoneticPr fontId="10" type="noConversion"/>
  </si>
  <si>
    <t>差旅接待类</t>
    <phoneticPr fontId="10" type="noConversion"/>
  </si>
  <si>
    <t>单趟运输</t>
  </si>
  <si>
    <t>市内运输</t>
  </si>
  <si>
    <t>面包车</t>
  </si>
  <si>
    <t>厢式小货车</t>
  </si>
  <si>
    <t>9米货车</t>
  </si>
  <si>
    <t>14米货车</t>
  </si>
  <si>
    <t>17米货车</t>
  </si>
  <si>
    <t>光祥</t>
  </si>
  <si>
    <t>50人座大巴车(金龙)，1天8小时 or 100km计算，超出公里数及时间另计费</t>
  </si>
  <si>
    <t>场地类费用增值税率</t>
  </si>
  <si>
    <t>场地类提供增值税发票</t>
  </si>
  <si>
    <t>场地类无增值税发票</t>
  </si>
  <si>
    <t>F#004</t>
  </si>
  <si>
    <t>除场地类以外</t>
  </si>
  <si>
    <t>代付类项目服务费</t>
    <phoneticPr fontId="10" type="noConversion"/>
  </si>
  <si>
    <t>搭建制作类项目服务费</t>
    <phoneticPr fontId="10" type="noConversion"/>
  </si>
  <si>
    <t>一级类别</t>
    <phoneticPr fontId="10" type="noConversion"/>
  </si>
  <si>
    <t>条目</t>
    <phoneticPr fontId="10" type="noConversion"/>
  </si>
  <si>
    <t>A4彩色双面200克铜板纸</t>
    <phoneticPr fontId="10" type="noConversion"/>
  </si>
  <si>
    <t>数量(1-500)</t>
    <phoneticPr fontId="10" type="noConversion"/>
  </si>
  <si>
    <t>125mm X 95mm，挂绳1cm宽，尼龙，含单色logo印刷</t>
    <phoneticPr fontId="10" type="noConversion"/>
  </si>
  <si>
    <t>主持人手卡</t>
    <phoneticPr fontId="10" type="noConversion"/>
  </si>
  <si>
    <t>彩色单面157克铜板纸</t>
    <phoneticPr fontId="10" type="noConversion"/>
  </si>
  <si>
    <t>不干胶印刷</t>
    <phoneticPr fontId="10" type="noConversion"/>
  </si>
  <si>
    <t>C#022</t>
    <phoneticPr fontId="10" type="noConversion"/>
  </si>
  <si>
    <t xml:space="preserve">各地价格不同，按实际发生结算 </t>
    <rPh sb="0" eb="1">
      <t>ge'di</t>
    </rPh>
    <rPh sb="2" eb="3">
      <t>jia'ge</t>
    </rPh>
    <rPh sb="4" eb="5">
      <t>bu'tong</t>
    </rPh>
    <rPh sb="7" eb="8">
      <t>an</t>
    </rPh>
    <rPh sb="8" eb="9">
      <t>shi'ji'fa'sheng'ji'wu'san</t>
    </rPh>
    <rPh sb="12" eb="13">
      <t>jie'suan</t>
    </rPh>
    <phoneticPr fontId="24" type="noConversion"/>
  </si>
  <si>
    <t>苏州-上海-三亚</t>
    <phoneticPr fontId="24" type="noConversion"/>
  </si>
  <si>
    <t>银川</t>
    <phoneticPr fontId="24" type="noConversion"/>
  </si>
  <si>
    <t>铁岭-沈阳-三亚</t>
    <phoneticPr fontId="24" type="noConversion"/>
  </si>
  <si>
    <t>青岛</t>
    <phoneticPr fontId="24" type="noConversion"/>
  </si>
  <si>
    <t>南京</t>
    <phoneticPr fontId="24" type="noConversion"/>
  </si>
  <si>
    <t>银川-三亚</t>
    <phoneticPr fontId="24" type="noConversion"/>
  </si>
  <si>
    <t>青岛-三亚</t>
    <phoneticPr fontId="24" type="noConversion"/>
  </si>
  <si>
    <t>南京-三亚</t>
    <phoneticPr fontId="24" type="noConversion"/>
  </si>
  <si>
    <t>铁岭-沈阳</t>
    <phoneticPr fontId="10" type="noConversion"/>
  </si>
  <si>
    <t>单程高铁二等座</t>
    <phoneticPr fontId="10" type="noConversion"/>
  </si>
  <si>
    <t>嘉宾午餐</t>
    <phoneticPr fontId="10" type="noConversion"/>
  </si>
  <si>
    <t>嘉宾晚餐</t>
    <phoneticPr fontId="10" type="noConversion"/>
  </si>
  <si>
    <t>嘉宾夜宵</t>
    <phoneticPr fontId="10" type="noConversion"/>
  </si>
  <si>
    <t>元/人</t>
    <phoneticPr fontId="10" type="noConversion"/>
  </si>
  <si>
    <t>游戏道具</t>
    <phoneticPr fontId="10" type="noConversion"/>
  </si>
  <si>
    <t>元/项</t>
    <phoneticPr fontId="10" type="noConversion"/>
  </si>
  <si>
    <t>预计往返费用</t>
    <phoneticPr fontId="10" type="noConversion"/>
  </si>
  <si>
    <t>预估机票费用，以实际出票为准</t>
    <phoneticPr fontId="10" type="noConversion"/>
  </si>
  <si>
    <t>王骞</t>
    <phoneticPr fontId="10" type="noConversion"/>
  </si>
  <si>
    <t>康辉集团北京国际会议展览有限公司</t>
    <phoneticPr fontId="10" type="noConversion"/>
  </si>
  <si>
    <t>何雪佳</t>
    <phoneticPr fontId="10" type="noConversion"/>
  </si>
  <si>
    <t>西瓜微综艺视频会议</t>
    <phoneticPr fontId="10" type="noConversion"/>
  </si>
  <si>
    <t>安黎欢</t>
    <phoneticPr fontId="10" type="noConversion"/>
  </si>
  <si>
    <t>30人</t>
    <phoneticPr fontId="10" type="noConversion"/>
  </si>
  <si>
    <t>anlihuan@cct.cn</t>
    <phoneticPr fontId="10" type="noConversion"/>
  </si>
  <si>
    <t>序号</t>
    <phoneticPr fontId="24" type="noConversion"/>
  </si>
  <si>
    <t>城市</t>
    <phoneticPr fontId="24" type="noConversion"/>
  </si>
  <si>
    <t>火车票</t>
    <phoneticPr fontId="24" type="noConversion"/>
  </si>
  <si>
    <t>数量</t>
    <phoneticPr fontId="24" type="noConversion"/>
  </si>
  <si>
    <t>交通费用总价预估</t>
    <phoneticPr fontId="24" type="noConversion"/>
  </si>
  <si>
    <t>去程航班推荐一</t>
    <phoneticPr fontId="24" type="noConversion"/>
  </si>
  <si>
    <t>去程航班推荐二</t>
    <phoneticPr fontId="24" type="noConversion"/>
  </si>
  <si>
    <t>返程航班推荐一</t>
    <phoneticPr fontId="24" type="noConversion"/>
  </si>
  <si>
    <t>返程航班推荐二</t>
    <phoneticPr fontId="24" type="noConversion"/>
  </si>
  <si>
    <t>备注</t>
    <phoneticPr fontId="24" type="noConversion"/>
  </si>
  <si>
    <t>HU7322 11:30-15:05</t>
    <phoneticPr fontId="24" type="noConversion"/>
  </si>
  <si>
    <t>HO1225 15:05-18:15</t>
    <phoneticPr fontId="24" type="noConversion"/>
  </si>
  <si>
    <t>HU7323 15:35-18:55</t>
    <phoneticPr fontId="24" type="noConversion"/>
  </si>
  <si>
    <t>CZ3835 14:10-17:05</t>
    <phoneticPr fontId="24" type="noConversion"/>
  </si>
  <si>
    <t>苏州-上海高铁二等座</t>
    <phoneticPr fontId="24" type="noConversion"/>
  </si>
  <si>
    <t>CA9454 13:15-18:35</t>
    <phoneticPr fontId="24" type="noConversion"/>
  </si>
  <si>
    <t>CZ9453 07:25-12:15</t>
    <phoneticPr fontId="24" type="noConversion"/>
  </si>
  <si>
    <t>经停航班无备选，备选转机航班</t>
    <phoneticPr fontId="24" type="noConversion"/>
  </si>
  <si>
    <t>CZ5871 13:35-18:30</t>
    <phoneticPr fontId="24" type="noConversion"/>
  </si>
  <si>
    <t>CZ6762 15:15-20:10</t>
    <phoneticPr fontId="24" type="noConversion"/>
  </si>
  <si>
    <t>CZ6761 09:45-14:05</t>
    <phoneticPr fontId="24" type="noConversion"/>
  </si>
  <si>
    <t>CZ6384 07:30-12:15</t>
    <phoneticPr fontId="24" type="noConversion"/>
  </si>
  <si>
    <t>铁岭-沈阳高铁二等座</t>
    <phoneticPr fontId="24" type="noConversion"/>
  </si>
  <si>
    <t>HU9388 13:10-18:55</t>
    <phoneticPr fontId="24" type="noConversion"/>
  </si>
  <si>
    <t>HO1853 13:10-18:55</t>
    <phoneticPr fontId="24" type="noConversion"/>
  </si>
  <si>
    <t>CA1152 14:35-20:45</t>
    <phoneticPr fontId="24" type="noConversion"/>
  </si>
  <si>
    <t>HO1854 16:25-21:50</t>
    <phoneticPr fontId="24" type="noConversion"/>
  </si>
  <si>
    <t>HU2727 14:35-18:00</t>
    <phoneticPr fontId="24" type="noConversion"/>
  </si>
  <si>
    <t>CZ6624 12:05-15:20</t>
    <phoneticPr fontId="24" type="noConversion"/>
  </si>
  <si>
    <t>HU9792 14:45-17:40</t>
    <phoneticPr fontId="24" type="noConversion"/>
  </si>
  <si>
    <t>CZ6623 14:20-17:20</t>
    <phoneticPr fontId="24" type="noConversion"/>
  </si>
  <si>
    <t>机票价格（预计）</t>
    <phoneticPr fontId="24" type="noConversion"/>
  </si>
  <si>
    <t>往返经停航班，无直飞航班</t>
    <phoneticPr fontId="24" type="noConversion"/>
  </si>
  <si>
    <t>C#006</t>
    <phoneticPr fontId="10" type="noConversion"/>
  </si>
  <si>
    <t>C#012</t>
    <phoneticPr fontId="10" type="noConversion"/>
  </si>
  <si>
    <t>人员劳务费及基础拍摄设备。不含住宿、交通、补贴等费用，每天不超过8小时，彩排与活动日价格一致（5年从业经验）</t>
    <phoneticPr fontId="10" type="noConversion"/>
  </si>
  <si>
    <t>人员劳务费。不含住宿、交通、补贴等费用，每场不超过8小时</t>
    <phoneticPr fontId="10" type="noConversion"/>
  </si>
  <si>
    <t>元/人/天</t>
    <phoneticPr fontId="10" type="noConversion"/>
  </si>
  <si>
    <t>元/栋/天</t>
    <phoneticPr fontId="10" type="noConversion"/>
  </si>
  <si>
    <t>2022年1月11日-1月17日</t>
    <phoneticPr fontId="10" type="noConversion"/>
  </si>
  <si>
    <t>三亚海棠湾</t>
    <phoneticPr fontId="10" type="noConversion"/>
  </si>
  <si>
    <t>住宿费</t>
    <phoneticPr fontId="10" type="noConversion"/>
  </si>
  <si>
    <t>三亚海棠湾喜来登酒店</t>
    <phoneticPr fontId="10" type="noConversion"/>
  </si>
  <si>
    <t>酒店住宿</t>
    <phoneticPr fontId="10" type="noConversion"/>
  </si>
  <si>
    <t>间/夜</t>
    <phoneticPr fontId="10" type="noConversion"/>
  </si>
  <si>
    <t>12日午餐</t>
    <phoneticPr fontId="10" type="noConversion"/>
  </si>
  <si>
    <t>12日晚餐</t>
    <phoneticPr fontId="10" type="noConversion"/>
  </si>
  <si>
    <t>13日午餐</t>
    <phoneticPr fontId="10" type="noConversion"/>
  </si>
  <si>
    <t>13日晚餐</t>
    <phoneticPr fontId="10" type="noConversion"/>
  </si>
  <si>
    <t>13日夜宵</t>
    <phoneticPr fontId="10" type="noConversion"/>
  </si>
  <si>
    <t>14日午餐</t>
    <phoneticPr fontId="10" type="noConversion"/>
  </si>
  <si>
    <t>14日晚餐</t>
    <phoneticPr fontId="10" type="noConversion"/>
  </si>
  <si>
    <t>14日夜宵</t>
    <phoneticPr fontId="10" type="noConversion"/>
  </si>
  <si>
    <t>15日晚餐</t>
    <phoneticPr fontId="10" type="noConversion"/>
  </si>
  <si>
    <t>15日午餐</t>
    <phoneticPr fontId="10" type="noConversion"/>
  </si>
  <si>
    <t>15日夜宵</t>
    <phoneticPr fontId="10" type="noConversion"/>
  </si>
  <si>
    <t>16日午餐</t>
    <phoneticPr fontId="10" type="noConversion"/>
  </si>
  <si>
    <t>16日晚餐</t>
    <phoneticPr fontId="10" type="noConversion"/>
  </si>
  <si>
    <t>16日夜宵</t>
    <phoneticPr fontId="10" type="noConversion"/>
  </si>
  <si>
    <t>三亚海棠湾五居泳池花园别墅</t>
    <phoneticPr fontId="10" type="noConversion"/>
  </si>
  <si>
    <t>5居室别墅</t>
    <phoneticPr fontId="10" type="noConversion"/>
  </si>
  <si>
    <t>济南-三亚</t>
    <phoneticPr fontId="10" type="noConversion"/>
  </si>
  <si>
    <t>石家庄-三亚</t>
    <phoneticPr fontId="10" type="noConversion"/>
  </si>
  <si>
    <t>合肥-三亚</t>
    <phoneticPr fontId="10" type="noConversion"/>
  </si>
  <si>
    <t>徐州-三亚</t>
    <phoneticPr fontId="10" type="noConversion"/>
  </si>
  <si>
    <t>泰州-三亚</t>
    <phoneticPr fontId="10" type="noConversion"/>
  </si>
  <si>
    <t>预估机票费用，以实际出票为准（实际为扬州机场）</t>
    <phoneticPr fontId="10" type="noConversion"/>
  </si>
  <si>
    <t>苏州-杭州</t>
    <phoneticPr fontId="10" type="noConversion"/>
  </si>
  <si>
    <t>单程高铁二等座（往返）</t>
    <phoneticPr fontId="10" type="noConversion"/>
  </si>
  <si>
    <t>杭州（苏州）-三亚</t>
    <phoneticPr fontId="24" type="noConversion"/>
  </si>
  <si>
    <t>预估机票费用，以实际出票为准（苏州去杭州飞）</t>
    <phoneticPr fontId="10" type="noConversion"/>
  </si>
  <si>
    <t>沈阳（开原）-三亚</t>
    <phoneticPr fontId="24" type="noConversion"/>
  </si>
  <si>
    <t>预估机票费用，以实际出票为准（开原去沈阳飞）</t>
    <phoneticPr fontId="10" type="noConversion"/>
  </si>
  <si>
    <t>上门检测服务费</t>
    <phoneticPr fontId="10" type="noConversion"/>
  </si>
  <si>
    <t>检测人员及车辆上门费用</t>
    <phoneticPr fontId="10" type="noConversion"/>
  </si>
  <si>
    <t>上门检测检测费用</t>
    <phoneticPr fontId="10" type="noConversion"/>
  </si>
  <si>
    <t>核酸检测费用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</si>
</sst>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_ * #,##0.00_ ;_ * \-#,##0.00_ ;_ * &quot;-&quot;??_ ;_ @_ "/>
    <numFmt numFmtId="177" formatCode="0_ "/>
    <numFmt numFmtId="178" formatCode="[$-409]d\/mmm\/yy;@"/>
    <numFmt numFmtId="179" formatCode="_ \¥* #,##0.00_ ;_ \¥* \-#,##0.00_ ;_ \¥* &quot;-&quot;??_ ;_ @_ "/>
    <numFmt numFmtId="180" formatCode="0.00_ "/>
  </numFmts>
  <fonts count="28">
    <font>
      <sz val="11"/>
      <color theme="1"/>
      <name val="DengXian"/>
      <charset val="134"/>
      <scheme val="minor"/>
    </font>
    <font>
      <sz val="9"/>
      <color theme="0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0"/>
      <name val="微软雅黑"/>
      <family val="2"/>
      <charset val="134"/>
    </font>
    <font>
      <sz val="9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indexed="8"/>
      <name val="宋体"/>
      <family val="3"/>
      <charset val="134"/>
    </font>
    <font>
      <u/>
      <sz val="11"/>
      <color theme="10"/>
      <name val="DengXian"/>
      <family val="4"/>
      <charset val="134"/>
      <scheme val="minor"/>
    </font>
    <font>
      <sz val="12"/>
      <name val="宋体"/>
      <family val="3"/>
      <charset val="134"/>
    </font>
    <font>
      <sz val="11"/>
      <color theme="1"/>
      <name val="DengXian"/>
      <family val="4"/>
      <charset val="134"/>
      <scheme val="minor"/>
    </font>
    <font>
      <sz val="9"/>
      <name val="DengXian"/>
      <family val="4"/>
      <charset val="134"/>
      <scheme val="minor"/>
    </font>
    <font>
      <sz val="9"/>
      <color rgb="FF000000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9"/>
      <color indexed="8"/>
      <name val="微软雅黑"/>
      <family val="2"/>
      <charset val="134"/>
    </font>
    <font>
      <sz val="9"/>
      <color indexed="8"/>
      <name val="微软雅黑"/>
      <family val="2"/>
      <charset val="134"/>
    </font>
    <font>
      <u/>
      <sz val="9"/>
      <color theme="10"/>
      <name val="微软雅黑"/>
      <family val="2"/>
      <charset val="134"/>
    </font>
    <font>
      <b/>
      <sz val="9"/>
      <name val="微软雅黑"/>
      <family val="2"/>
      <charset val="134"/>
    </font>
    <font>
      <sz val="9"/>
      <color rgb="FFFF0000"/>
      <name val="微软雅黑"/>
      <family val="2"/>
      <charset val="134"/>
    </font>
    <font>
      <strike/>
      <sz val="9"/>
      <name val="微软雅黑"/>
      <family val="2"/>
      <charset val="134"/>
    </font>
    <font>
      <b/>
      <sz val="9"/>
      <color rgb="FFFF0000"/>
      <name val="微软雅黑"/>
      <family val="2"/>
      <charset val="134"/>
    </font>
    <font>
      <b/>
      <sz val="14"/>
      <color theme="1"/>
      <name val="微软雅黑"/>
      <family val="2"/>
      <charset val="134"/>
    </font>
    <font>
      <b/>
      <sz val="14"/>
      <color indexed="8"/>
      <name val="微软雅黑"/>
      <family val="2"/>
      <charset val="134"/>
    </font>
    <font>
      <sz val="14"/>
      <color theme="1"/>
      <name val="微软雅黑"/>
      <family val="2"/>
      <charset val="134"/>
    </font>
    <font>
      <sz val="11"/>
      <color indexed="8"/>
      <name val="微软雅黑"/>
      <family val="2"/>
      <charset val="134"/>
    </font>
    <font>
      <sz val="9"/>
      <name val="DengXian"/>
      <family val="3"/>
      <charset val="134"/>
      <scheme val="minor"/>
    </font>
    <font>
      <sz val="11"/>
      <color theme="1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sz val="9"/>
      <name val="DengXian"/>
      <family val="4"/>
      <charset val="134"/>
      <scheme val="minor"/>
    </font>
  </fonts>
  <fills count="18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06918546098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/>
      <bottom/>
      <diagonal/>
    </border>
  </borders>
  <cellStyleXfs count="31">
    <xf numFmtId="0" fontId="0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179" fontId="9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79" fontId="9" fillId="0" borderId="0" applyFont="0" applyFill="0" applyBorder="0" applyAlignment="0" applyProtection="0">
      <alignment vertical="center"/>
    </xf>
    <xf numFmtId="179" fontId="6" fillId="0" borderId="0" applyFont="0" applyFill="0" applyBorder="0" applyAlignment="0" applyProtection="0">
      <alignment vertical="center"/>
    </xf>
    <xf numFmtId="179" fontId="9" fillId="0" borderId="0" applyFont="0" applyFill="0" applyBorder="0" applyAlignment="0" applyProtection="0">
      <alignment vertical="center"/>
    </xf>
    <xf numFmtId="0" fontId="8" fillId="0" borderId="0" applyProtection="0">
      <alignment vertical="center"/>
    </xf>
    <xf numFmtId="178" fontId="8" fillId="0" borderId="0" applyProtection="0">
      <alignment vertical="center"/>
    </xf>
    <xf numFmtId="176" fontId="9" fillId="0" borderId="0" applyFont="0" applyFill="0" applyBorder="0" applyAlignment="0" applyProtection="0">
      <alignment vertical="center"/>
    </xf>
    <xf numFmtId="176" fontId="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6" fillId="0" borderId="0">
      <alignment vertical="center"/>
    </xf>
    <xf numFmtId="17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179" fontId="6" fillId="0" borderId="0" applyFont="0" applyFill="0" applyBorder="0" applyAlignment="0" applyProtection="0">
      <alignment vertical="center"/>
    </xf>
    <xf numFmtId="176" fontId="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7" fillId="0" borderId="0" applyNumberFormat="0" applyFill="0" applyBorder="0" applyAlignment="0" applyProtection="0"/>
    <xf numFmtId="0" fontId="9" fillId="0" borderId="0">
      <alignment vertical="center"/>
    </xf>
    <xf numFmtId="178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</cellStyleXfs>
  <cellXfs count="171">
    <xf numFmtId="0" fontId="0" fillId="0" borderId="0" xfId="0"/>
    <xf numFmtId="0" fontId="5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11" borderId="1" xfId="0" applyFont="1" applyFill="1" applyBorder="1" applyAlignment="1">
      <alignment vertical="center" wrapText="1"/>
    </xf>
    <xf numFmtId="0" fontId="12" fillId="12" borderId="1" xfId="0" applyFont="1" applyFill="1" applyBorder="1" applyAlignment="1">
      <alignment horizontal="left" vertical="center" wrapText="1"/>
    </xf>
    <xf numFmtId="0" fontId="12" fillId="13" borderId="1" xfId="0" applyFont="1" applyFill="1" applyBorder="1" applyAlignment="1">
      <alignment horizontal="left" vertical="center" wrapText="1"/>
    </xf>
    <xf numFmtId="0" fontId="12" fillId="14" borderId="1" xfId="0" applyFont="1" applyFill="1" applyBorder="1" applyAlignment="1">
      <alignment horizontal="left" vertical="center" wrapText="1"/>
    </xf>
    <xf numFmtId="180" fontId="1" fillId="0" borderId="0" xfId="0" applyNumberFormat="1" applyFont="1" applyAlignment="1">
      <alignment horizontal="center" vertical="center" wrapText="1"/>
    </xf>
    <xf numFmtId="179" fontId="3" fillId="3" borderId="3" xfId="18" applyFont="1" applyFill="1" applyBorder="1" applyAlignment="1" applyProtection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177" fontId="2" fillId="0" borderId="0" xfId="0" applyNumberFormat="1" applyFont="1" applyAlignment="1">
      <alignment horizontal="center" vertical="center" wrapText="1"/>
    </xf>
    <xf numFmtId="180" fontId="2" fillId="0" borderId="0" xfId="0" applyNumberFormat="1" applyFont="1" applyAlignment="1">
      <alignment horizontal="center" vertical="center" wrapText="1"/>
    </xf>
    <xf numFmtId="180" fontId="2" fillId="0" borderId="0" xfId="0" applyNumberFormat="1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4" borderId="1" xfId="17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vertical="center" wrapText="1"/>
    </xf>
    <xf numFmtId="0" fontId="14" fillId="0" borderId="0" xfId="0" applyFont="1" applyBorder="1" applyAlignment="1" applyProtection="1">
      <alignment vertical="center"/>
      <protection locked="0"/>
    </xf>
    <xf numFmtId="0" fontId="14" fillId="0" borderId="5" xfId="0" applyFont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 applyProtection="1">
      <alignment horizontal="center" vertical="center"/>
      <protection locked="0"/>
    </xf>
    <xf numFmtId="0" fontId="12" fillId="15" borderId="1" xfId="17" applyFont="1" applyFill="1" applyBorder="1" applyAlignment="1" applyProtection="1">
      <alignment horizontal="center" vertical="center" wrapText="1"/>
      <protection locked="0"/>
    </xf>
    <xf numFmtId="0" fontId="12" fillId="12" borderId="1" xfId="17" applyFont="1" applyFill="1" applyBorder="1" applyAlignment="1" applyProtection="1">
      <alignment horizontal="center" vertical="center" wrapText="1"/>
      <protection locked="0"/>
    </xf>
    <xf numFmtId="179" fontId="12" fillId="15" borderId="1" xfId="18" applyFont="1" applyFill="1" applyBorder="1" applyAlignment="1" applyProtection="1">
      <alignment horizontal="center" vertical="center" wrapText="1"/>
      <protection locked="0"/>
    </xf>
    <xf numFmtId="0" fontId="3" fillId="6" borderId="1" xfId="17" applyFont="1" applyFill="1" applyBorder="1" applyAlignment="1" applyProtection="1">
      <alignment horizontal="center" vertical="center" wrapText="1"/>
      <protection locked="0"/>
    </xf>
    <xf numFmtId="179" fontId="12" fillId="15" borderId="1" xfId="18" applyNumberFormat="1" applyFont="1" applyFill="1" applyBorder="1" applyAlignment="1" applyProtection="1">
      <alignment horizontal="center" vertical="center" wrapText="1"/>
      <protection locked="0"/>
    </xf>
    <xf numFmtId="0" fontId="14" fillId="0" borderId="1" xfId="0" applyFont="1" applyFill="1" applyBorder="1" applyAlignment="1" applyProtection="1">
      <alignment horizontal="center" vertical="center"/>
      <protection locked="0"/>
    </xf>
    <xf numFmtId="0" fontId="4" fillId="0" borderId="1" xfId="17" applyFont="1" applyFill="1" applyBorder="1" applyAlignment="1" applyProtection="1">
      <alignment vertical="center" wrapText="1"/>
      <protection locked="0"/>
    </xf>
    <xf numFmtId="0" fontId="4" fillId="0" borderId="1" xfId="17" applyFont="1" applyFill="1" applyBorder="1" applyAlignment="1" applyProtection="1">
      <alignment horizontal="center" vertical="center" wrapText="1"/>
      <protection locked="0"/>
    </xf>
    <xf numFmtId="0" fontId="4" fillId="7" borderId="1" xfId="17" applyNumberFormat="1" applyFont="1" applyFill="1" applyBorder="1" applyAlignment="1" applyProtection="1">
      <alignment horizontal="center" vertical="center" wrapText="1"/>
    </xf>
    <xf numFmtId="179" fontId="4" fillId="8" borderId="1" xfId="18" applyFont="1" applyFill="1" applyBorder="1" applyAlignment="1" applyProtection="1">
      <alignment horizontal="center" vertical="center" wrapText="1"/>
      <protection locked="0"/>
    </xf>
    <xf numFmtId="0" fontId="1" fillId="0" borderId="1" xfId="17" applyNumberFormat="1" applyFont="1" applyFill="1" applyBorder="1" applyAlignment="1" applyProtection="1">
      <alignment horizontal="center" vertical="center" wrapText="1"/>
      <protection locked="0"/>
    </xf>
    <xf numFmtId="0" fontId="4" fillId="4" borderId="1" xfId="17" applyFont="1" applyFill="1" applyBorder="1" applyAlignment="1" applyProtection="1">
      <alignment horizontal="center" vertical="center" wrapText="1"/>
      <protection locked="0"/>
    </xf>
    <xf numFmtId="179" fontId="2" fillId="0" borderId="1" xfId="18" applyNumberFormat="1" applyFont="1" applyFill="1" applyBorder="1" applyAlignment="1" applyProtection="1">
      <alignment horizontal="center" vertical="center" wrapText="1"/>
      <protection locked="0"/>
    </xf>
    <xf numFmtId="179" fontId="4" fillId="0" borderId="1" xfId="18" applyNumberFormat="1" applyFont="1" applyFill="1" applyBorder="1" applyAlignment="1" applyProtection="1">
      <alignment horizontal="center" vertical="center" wrapText="1"/>
      <protection locked="0"/>
    </xf>
    <xf numFmtId="179" fontId="14" fillId="0" borderId="1" xfId="0" applyNumberFormat="1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vertical="center"/>
      <protection locked="0"/>
    </xf>
    <xf numFmtId="0" fontId="14" fillId="0" borderId="0" xfId="0" applyFont="1" applyFill="1" applyBorder="1" applyAlignment="1" applyProtection="1">
      <alignment vertical="center"/>
      <protection locked="0"/>
    </xf>
    <xf numFmtId="0" fontId="4" fillId="0" borderId="5" xfId="17" applyFont="1" applyFill="1" applyBorder="1" applyAlignment="1" applyProtection="1">
      <alignment horizontal="center" vertical="center" wrapText="1"/>
      <protection locked="0"/>
    </xf>
    <xf numFmtId="0" fontId="16" fillId="0" borderId="1" xfId="17" applyFont="1" applyBorder="1" applyAlignment="1" applyProtection="1">
      <alignment horizontal="right" vertical="center" wrapText="1"/>
      <protection locked="0"/>
    </xf>
    <xf numFmtId="179" fontId="4" fillId="0" borderId="1" xfId="18" applyNumberFormat="1" applyFont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 applyProtection="1">
      <alignment vertical="center"/>
      <protection locked="0"/>
    </xf>
    <xf numFmtId="0" fontId="16" fillId="0" borderId="5" xfId="17" applyFont="1" applyFill="1" applyBorder="1" applyAlignment="1" applyProtection="1">
      <alignment horizontal="center" vertical="center" wrapText="1"/>
      <protection locked="0"/>
    </xf>
    <xf numFmtId="0" fontId="14" fillId="0" borderId="5" xfId="0" applyFont="1" applyBorder="1" applyAlignment="1" applyProtection="1">
      <alignment vertical="center"/>
      <protection locked="0"/>
    </xf>
    <xf numFmtId="0" fontId="2" fillId="4" borderId="1" xfId="0" applyFont="1" applyFill="1" applyBorder="1" applyAlignment="1" applyProtection="1">
      <alignment horizontal="center" vertical="center"/>
      <protection locked="0"/>
    </xf>
    <xf numFmtId="0" fontId="2" fillId="4" borderId="1" xfId="17" applyFont="1" applyFill="1" applyBorder="1" applyAlignment="1" applyProtection="1">
      <alignment vertical="center" wrapText="1"/>
      <protection locked="0"/>
    </xf>
    <xf numFmtId="179" fontId="2" fillId="4" borderId="1" xfId="18" applyNumberFormat="1" applyFont="1" applyFill="1" applyBorder="1" applyAlignment="1" applyProtection="1">
      <alignment horizontal="center" vertical="center" wrapText="1"/>
      <protection locked="0"/>
    </xf>
    <xf numFmtId="0" fontId="17" fillId="4" borderId="1" xfId="0" applyFont="1" applyFill="1" applyBorder="1" applyAlignment="1" applyProtection="1">
      <alignment vertical="center" wrapText="1"/>
      <protection locked="0"/>
    </xf>
    <xf numFmtId="0" fontId="2" fillId="4" borderId="1" xfId="0" applyFont="1" applyFill="1" applyBorder="1" applyAlignment="1" applyProtection="1">
      <alignment vertical="center"/>
      <protection locked="0"/>
    </xf>
    <xf numFmtId="0" fontId="2" fillId="4" borderId="0" xfId="0" applyFont="1" applyFill="1" applyBorder="1" applyAlignment="1" applyProtection="1">
      <alignment vertical="center"/>
      <protection locked="0"/>
    </xf>
    <xf numFmtId="0" fontId="2" fillId="0" borderId="1" xfId="17" applyFont="1" applyFill="1" applyBorder="1" applyAlignment="1" applyProtection="1">
      <alignment horizontal="center" vertical="center" wrapText="1"/>
      <protection locked="0"/>
    </xf>
    <xf numFmtId="0" fontId="16" fillId="0" borderId="1" xfId="0" applyFont="1" applyFill="1" applyBorder="1" applyAlignment="1" applyProtection="1">
      <alignment horizontal="right" vertical="center" wrapText="1"/>
      <protection locked="0"/>
    </xf>
    <xf numFmtId="0" fontId="12" fillId="5" borderId="1" xfId="17" applyFont="1" applyFill="1" applyBorder="1" applyAlignment="1" applyProtection="1">
      <alignment horizontal="center" vertical="center" wrapText="1"/>
      <protection locked="0"/>
    </xf>
    <xf numFmtId="179" fontId="3" fillId="5" borderId="1" xfId="18" applyNumberFormat="1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Alignment="1" applyProtection="1">
      <alignment vertical="center"/>
      <protection locked="0"/>
    </xf>
    <xf numFmtId="0" fontId="14" fillId="0" borderId="1" xfId="0" applyFont="1" applyFill="1" applyBorder="1" applyAlignment="1" applyProtection="1">
      <alignment vertical="center"/>
      <protection locked="0"/>
    </xf>
    <xf numFmtId="0" fontId="17" fillId="0" borderId="2" xfId="17" applyFont="1" applyFill="1" applyBorder="1" applyAlignment="1" applyProtection="1">
      <alignment horizontal="center" vertical="center" wrapText="1"/>
      <protection locked="0"/>
    </xf>
    <xf numFmtId="49" fontId="18" fillId="7" borderId="12" xfId="17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17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17" applyNumberFormat="1" applyFont="1" applyFill="1" applyBorder="1" applyAlignment="1" applyProtection="1">
      <alignment vertical="center" wrapText="1"/>
      <protection locked="0"/>
    </xf>
    <xf numFmtId="0" fontId="4" fillId="4" borderId="1" xfId="17" applyNumberFormat="1" applyFont="1" applyFill="1" applyBorder="1" applyAlignment="1" applyProtection="1">
      <alignment horizontal="center" vertical="center" wrapText="1"/>
    </xf>
    <xf numFmtId="179" fontId="17" fillId="4" borderId="1" xfId="18" applyFont="1" applyFill="1" applyBorder="1" applyAlignment="1" applyProtection="1">
      <alignment horizontal="center" vertical="center" wrapText="1"/>
    </xf>
    <xf numFmtId="0" fontId="16" fillId="0" borderId="1" xfId="17" applyFont="1" applyBorder="1" applyAlignment="1" applyProtection="1">
      <alignment horizontal="right" vertical="center" wrapText="1"/>
    </xf>
    <xf numFmtId="179" fontId="16" fillId="0" borderId="1" xfId="18" applyNumberFormat="1" applyFont="1" applyBorder="1" applyAlignment="1" applyProtection="1">
      <alignment horizontal="center" vertical="center" wrapText="1"/>
    </xf>
    <xf numFmtId="179" fontId="4" fillId="0" borderId="1" xfId="18" applyFont="1" applyFill="1" applyBorder="1" applyAlignment="1" applyProtection="1">
      <alignment horizontal="center" vertical="center" wrapText="1"/>
      <protection locked="0"/>
    </xf>
    <xf numFmtId="0" fontId="17" fillId="0" borderId="1" xfId="17" applyNumberFormat="1" applyFont="1" applyFill="1" applyBorder="1" applyAlignment="1" applyProtection="1">
      <alignment horizontal="center" vertical="center" wrapText="1"/>
      <protection locked="0"/>
    </xf>
    <xf numFmtId="0" fontId="17" fillId="0" borderId="1" xfId="0" applyFont="1" applyBorder="1" applyAlignment="1" applyProtection="1">
      <alignment vertical="center"/>
      <protection locked="0"/>
    </xf>
    <xf numFmtId="0" fontId="16" fillId="15" borderId="1" xfId="0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Border="1" applyAlignment="1" applyProtection="1">
      <alignment horizontal="center" vertical="center"/>
      <protection locked="0"/>
    </xf>
    <xf numFmtId="0" fontId="16" fillId="10" borderId="3" xfId="0" applyFont="1" applyFill="1" applyBorder="1" applyAlignment="1" applyProtection="1">
      <alignment vertical="center" wrapText="1"/>
      <protection locked="0"/>
    </xf>
    <xf numFmtId="0" fontId="16" fillId="10" borderId="4" xfId="0" applyFont="1" applyFill="1" applyBorder="1" applyAlignment="1" applyProtection="1">
      <alignment vertical="center" wrapText="1"/>
      <protection locked="0"/>
    </xf>
    <xf numFmtId="0" fontId="4" fillId="7" borderId="12" xfId="17" applyNumberFormat="1" applyFont="1" applyFill="1" applyBorder="1" applyAlignment="1" applyProtection="1">
      <alignment horizontal="center" vertical="center" wrapText="1"/>
      <protection locked="0"/>
    </xf>
    <xf numFmtId="179" fontId="16" fillId="6" borderId="1" xfId="18" applyNumberFormat="1" applyFont="1" applyFill="1" applyBorder="1" applyAlignment="1" applyProtection="1">
      <alignment horizontal="center" vertical="center" wrapText="1"/>
      <protection locked="0"/>
    </xf>
    <xf numFmtId="179" fontId="14" fillId="6" borderId="1" xfId="0" applyNumberFormat="1" applyFont="1" applyFill="1" applyBorder="1" applyAlignment="1" applyProtection="1">
      <alignment horizontal="center" vertical="center"/>
      <protection locked="0"/>
    </xf>
    <xf numFmtId="0" fontId="14" fillId="6" borderId="1" xfId="0" applyFont="1" applyFill="1" applyBorder="1" applyAlignment="1" applyProtection="1">
      <alignment vertical="center"/>
      <protection locked="0"/>
    </xf>
    <xf numFmtId="0" fontId="19" fillId="0" borderId="1" xfId="0" applyFont="1" applyFill="1" applyBorder="1" applyAlignment="1" applyProtection="1">
      <alignment horizontal="center" vertical="center" wrapText="1"/>
      <protection locked="0"/>
    </xf>
    <xf numFmtId="9" fontId="4" fillId="0" borderId="1" xfId="0" applyNumberFormat="1" applyFont="1" applyFill="1" applyBorder="1" applyAlignment="1" applyProtection="1">
      <alignment vertical="center" wrapText="1"/>
      <protection locked="0"/>
    </xf>
    <xf numFmtId="179" fontId="19" fillId="9" borderId="1" xfId="18" applyNumberFormat="1" applyFont="1" applyFill="1" applyBorder="1" applyAlignment="1" applyProtection="1">
      <alignment horizontal="center" vertical="center" wrapText="1"/>
      <protection locked="0"/>
    </xf>
    <xf numFmtId="0" fontId="2" fillId="0" borderId="4" xfId="0" applyFont="1" applyFill="1" applyBorder="1" applyAlignment="1" applyProtection="1">
      <alignment horizontal="right" vertical="center" wrapText="1"/>
      <protection locked="0"/>
    </xf>
    <xf numFmtId="0" fontId="19" fillId="0" borderId="1" xfId="19" applyNumberFormat="1" applyFont="1" applyBorder="1" applyAlignment="1" applyProtection="1">
      <alignment horizontal="center" vertical="center"/>
      <protection locked="0"/>
    </xf>
    <xf numFmtId="10" fontId="19" fillId="0" borderId="1" xfId="19" applyNumberFormat="1" applyFont="1" applyBorder="1" applyAlignment="1" applyProtection="1">
      <alignment horizontal="center" vertical="center"/>
      <protection locked="0"/>
    </xf>
    <xf numFmtId="179" fontId="14" fillId="0" borderId="0" xfId="18" applyFont="1" applyBorder="1" applyAlignment="1" applyProtection="1">
      <alignment vertical="center"/>
      <protection locked="0"/>
    </xf>
    <xf numFmtId="179" fontId="14" fillId="0" borderId="0" xfId="18" applyNumberFormat="1" applyFont="1" applyBorder="1" applyAlignment="1" applyProtection="1">
      <alignment horizontal="center" vertical="center"/>
      <protection locked="0"/>
    </xf>
    <xf numFmtId="9" fontId="19" fillId="0" borderId="1" xfId="19" applyFont="1" applyBorder="1" applyAlignment="1" applyProtection="1">
      <alignment horizontal="center" vertical="center"/>
      <protection locked="0"/>
    </xf>
    <xf numFmtId="179" fontId="14" fillId="0" borderId="0" xfId="0" applyNumberFormat="1" applyFont="1" applyBorder="1" applyAlignment="1" applyProtection="1">
      <alignment vertical="center"/>
      <protection locked="0"/>
    </xf>
    <xf numFmtId="9" fontId="14" fillId="0" borderId="0" xfId="19" applyFont="1" applyBorder="1" applyAlignment="1" applyProtection="1">
      <alignment vertical="center"/>
      <protection locked="0"/>
    </xf>
    <xf numFmtId="0" fontId="14" fillId="0" borderId="0" xfId="0" applyFont="1" applyFill="1" applyBorder="1" applyAlignment="1" applyProtection="1">
      <alignment horizontal="center" vertical="center"/>
      <protection locked="0"/>
    </xf>
    <xf numFmtId="180" fontId="2" fillId="15" borderId="1" xfId="3" applyNumberFormat="1" applyFont="1" applyFill="1" applyBorder="1" applyAlignment="1" applyProtection="1">
      <alignment horizontal="center" vertical="center" wrapText="1"/>
    </xf>
    <xf numFmtId="180" fontId="2" fillId="17" borderId="1" xfId="3" applyNumberFormat="1" applyFont="1" applyFill="1" applyBorder="1" applyAlignment="1" applyProtection="1">
      <alignment horizontal="center" vertical="center" wrapText="1"/>
    </xf>
    <xf numFmtId="0" fontId="2" fillId="0" borderId="3" xfId="0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180" fontId="2" fillId="4" borderId="5" xfId="0" applyNumberFormat="1" applyFont="1" applyFill="1" applyBorder="1" applyAlignment="1">
      <alignment horizontal="center" vertical="center" wrapText="1"/>
    </xf>
    <xf numFmtId="179" fontId="3" fillId="3" borderId="2" xfId="18" applyFont="1" applyFill="1" applyBorder="1" applyAlignment="1" applyProtection="1">
      <alignment horizontal="center" vertical="center" wrapText="1"/>
    </xf>
    <xf numFmtId="0" fontId="11" fillId="0" borderId="1" xfId="0" applyFont="1" applyBorder="1" applyAlignment="1">
      <alignment horizontal="center"/>
    </xf>
    <xf numFmtId="0" fontId="4" fillId="0" borderId="1" xfId="17" applyNumberFormat="1" applyFont="1" applyFill="1" applyBorder="1" applyAlignment="1" applyProtection="1">
      <alignment horizontal="center" vertical="center" wrapText="1"/>
    </xf>
    <xf numFmtId="179" fontId="23" fillId="0" borderId="1" xfId="0" applyNumberFormat="1" applyFont="1" applyBorder="1" applyAlignment="1" applyProtection="1">
      <alignment horizontal="center" vertical="center"/>
      <protection locked="0"/>
    </xf>
    <xf numFmtId="0" fontId="23" fillId="0" borderId="1" xfId="0" applyFont="1" applyBorder="1" applyAlignment="1" applyProtection="1">
      <alignment vertical="center"/>
      <protection locked="0"/>
    </xf>
    <xf numFmtId="0" fontId="23" fillId="0" borderId="0" xfId="0" applyFont="1" applyAlignment="1" applyProtection="1">
      <alignment vertical="center"/>
      <protection locked="0"/>
    </xf>
    <xf numFmtId="9" fontId="4" fillId="0" borderId="1" xfId="0" applyNumberFormat="1" applyFont="1" applyBorder="1" applyAlignment="1" applyProtection="1">
      <alignment vertical="center" wrapText="1"/>
      <protection locked="0"/>
    </xf>
    <xf numFmtId="179" fontId="3" fillId="2" borderId="1" xfId="18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79" fontId="3" fillId="3" borderId="1" xfId="18" applyFont="1" applyFill="1" applyBorder="1" applyAlignment="1" applyProtection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80" fontId="2" fillId="0" borderId="1" xfId="0" applyNumberFormat="1" applyFont="1" applyBorder="1" applyAlignment="1">
      <alignment horizontal="center" vertical="center" wrapText="1"/>
    </xf>
    <xf numFmtId="180" fontId="2" fillId="0" borderId="1" xfId="0" applyNumberFormat="1" applyFont="1" applyBorder="1" applyAlignment="1">
      <alignment vertical="center" wrapText="1"/>
    </xf>
    <xf numFmtId="176" fontId="4" fillId="0" borderId="1" xfId="18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17" applyFont="1" applyFill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80" fontId="2" fillId="4" borderId="9" xfId="0" applyNumberFormat="1" applyFont="1" applyFill="1" applyBorder="1" applyAlignment="1">
      <alignment horizontal="center" vertical="center" wrapText="1"/>
    </xf>
    <xf numFmtId="0" fontId="0" fillId="16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5" fillId="0" borderId="1" xfId="0" applyFont="1" applyBorder="1" applyAlignment="1">
      <alignment horizontal="left" vertical="center"/>
    </xf>
    <xf numFmtId="0" fontId="4" fillId="0" borderId="1" xfId="17" applyFont="1" applyFill="1" applyBorder="1" applyAlignment="1" applyProtection="1">
      <alignment horizontal="center" vertical="center" wrapText="1"/>
      <protection locked="0"/>
    </xf>
    <xf numFmtId="0" fontId="4" fillId="0" borderId="1" xfId="17" applyFont="1" applyFill="1" applyBorder="1" applyAlignment="1" applyProtection="1">
      <alignment horizontal="center" vertical="center" wrapText="1"/>
      <protection locked="0"/>
    </xf>
    <xf numFmtId="0" fontId="4" fillId="0" borderId="1" xfId="17" applyFont="1" applyBorder="1" applyAlignment="1" applyProtection="1">
      <alignment horizontal="center" vertical="center" wrapText="1"/>
      <protection locked="0"/>
    </xf>
    <xf numFmtId="0" fontId="4" fillId="0" borderId="1" xfId="17" applyFont="1" applyFill="1" applyBorder="1" applyAlignment="1" applyProtection="1">
      <alignment horizontal="center" vertical="center" wrapText="1"/>
      <protection locked="0"/>
    </xf>
    <xf numFmtId="0" fontId="19" fillId="0" borderId="2" xfId="0" applyFont="1" applyFill="1" applyBorder="1" applyAlignment="1" applyProtection="1">
      <alignment horizontal="right" vertical="center" wrapText="1"/>
      <protection locked="0"/>
    </xf>
    <xf numFmtId="0" fontId="19" fillId="0" borderId="3" xfId="0" applyFont="1" applyFill="1" applyBorder="1" applyAlignment="1" applyProtection="1">
      <alignment horizontal="right" vertical="center" wrapText="1"/>
      <protection locked="0"/>
    </xf>
    <xf numFmtId="0" fontId="16" fillId="0" borderId="1" xfId="0" applyFont="1" applyFill="1" applyBorder="1" applyAlignment="1" applyProtection="1">
      <alignment horizontal="right" vertical="center" wrapText="1"/>
      <protection locked="0"/>
    </xf>
    <xf numFmtId="0" fontId="16" fillId="0" borderId="2" xfId="17" applyFont="1" applyBorder="1" applyAlignment="1" applyProtection="1">
      <alignment horizontal="right" vertical="center" wrapText="1"/>
      <protection locked="0"/>
    </xf>
    <xf numFmtId="0" fontId="16" fillId="0" borderId="3" xfId="17" applyFont="1" applyBorder="1" applyAlignment="1" applyProtection="1">
      <alignment horizontal="right" vertical="center" wrapText="1"/>
      <protection locked="0"/>
    </xf>
    <xf numFmtId="0" fontId="16" fillId="0" borderId="4" xfId="17" applyFont="1" applyBorder="1" applyAlignment="1" applyProtection="1">
      <alignment horizontal="right" vertical="center" wrapText="1"/>
      <protection locked="0"/>
    </xf>
    <xf numFmtId="0" fontId="16" fillId="6" borderId="1" xfId="0" applyFont="1" applyFill="1" applyBorder="1" applyAlignment="1" applyProtection="1">
      <alignment horizontal="right" vertical="center" wrapText="1"/>
      <protection locked="0"/>
    </xf>
    <xf numFmtId="0" fontId="16" fillId="0" borderId="2" xfId="0" applyFont="1" applyFill="1" applyBorder="1" applyAlignment="1" applyProtection="1">
      <alignment horizontal="right" vertical="center" wrapText="1"/>
      <protection locked="0"/>
    </xf>
    <xf numFmtId="0" fontId="16" fillId="0" borderId="3" xfId="0" applyFont="1" applyFill="1" applyBorder="1" applyAlignment="1" applyProtection="1">
      <alignment horizontal="right" vertical="center" wrapText="1"/>
      <protection locked="0"/>
    </xf>
    <xf numFmtId="0" fontId="16" fillId="0" borderId="4" xfId="0" applyFont="1" applyFill="1" applyBorder="1" applyAlignment="1" applyProtection="1">
      <alignment horizontal="right" vertical="center" wrapText="1"/>
      <protection locked="0"/>
    </xf>
    <xf numFmtId="0" fontId="16" fillId="9" borderId="2" xfId="0" applyFont="1" applyFill="1" applyBorder="1" applyAlignment="1" applyProtection="1">
      <alignment horizontal="right" vertical="center" wrapText="1"/>
      <protection locked="0"/>
    </xf>
    <xf numFmtId="0" fontId="16" fillId="9" borderId="3" xfId="0" applyFont="1" applyFill="1" applyBorder="1" applyAlignment="1" applyProtection="1">
      <alignment horizontal="right" vertical="center" wrapText="1"/>
      <protection locked="0"/>
    </xf>
    <xf numFmtId="0" fontId="16" fillId="9" borderId="4" xfId="0" applyFont="1" applyFill="1" applyBorder="1" applyAlignment="1" applyProtection="1">
      <alignment horizontal="right" vertical="center" wrapText="1"/>
      <protection locked="0"/>
    </xf>
    <xf numFmtId="0" fontId="4" fillId="0" borderId="1" xfId="0" applyFont="1" applyFill="1" applyBorder="1" applyAlignment="1" applyProtection="1">
      <alignment vertical="center" wrapText="1"/>
      <protection locked="0"/>
    </xf>
    <xf numFmtId="0" fontId="4" fillId="0" borderId="8" xfId="17" applyFont="1" applyFill="1" applyBorder="1" applyAlignment="1" applyProtection="1">
      <alignment horizontal="center" vertical="center" wrapText="1"/>
      <protection locked="0"/>
    </xf>
    <xf numFmtId="0" fontId="4" fillId="0" borderId="5" xfId="17" applyFont="1" applyFill="1" applyBorder="1" applyAlignment="1" applyProtection="1">
      <alignment horizontal="center" vertical="center" wrapText="1"/>
      <protection locked="0"/>
    </xf>
    <xf numFmtId="0" fontId="16" fillId="12" borderId="3" xfId="0" applyFont="1" applyFill="1" applyBorder="1" applyAlignment="1" applyProtection="1">
      <alignment horizontal="center" vertical="center" wrapText="1"/>
      <protection locked="0"/>
    </xf>
    <xf numFmtId="0" fontId="16" fillId="0" borderId="1" xfId="17" applyFont="1" applyBorder="1" applyAlignment="1" applyProtection="1">
      <alignment horizontal="right" vertical="center" wrapText="1"/>
    </xf>
    <xf numFmtId="0" fontId="20" fillId="16" borderId="2" xfId="0" applyFont="1" applyFill="1" applyBorder="1" applyAlignment="1" applyProtection="1">
      <alignment horizontal="center" vertical="center" wrapText="1"/>
      <protection locked="0"/>
    </xf>
    <xf numFmtId="0" fontId="20" fillId="16" borderId="3" xfId="0" applyFont="1" applyFill="1" applyBorder="1" applyAlignment="1" applyProtection="1">
      <alignment horizontal="center" vertical="center" wrapText="1"/>
      <protection locked="0"/>
    </xf>
    <xf numFmtId="0" fontId="16" fillId="10" borderId="2" xfId="0" applyFont="1" applyFill="1" applyBorder="1" applyAlignment="1" applyProtection="1">
      <alignment horizontal="left" vertical="center" wrapText="1"/>
      <protection locked="0"/>
    </xf>
    <xf numFmtId="0" fontId="16" fillId="10" borderId="3" xfId="0" applyFont="1" applyFill="1" applyBorder="1" applyAlignment="1" applyProtection="1">
      <alignment horizontal="left" vertical="center" wrapText="1"/>
      <protection locked="0"/>
    </xf>
    <xf numFmtId="0" fontId="16" fillId="10" borderId="3" xfId="0" applyFont="1" applyFill="1" applyBorder="1" applyAlignment="1" applyProtection="1">
      <alignment horizontal="center" vertical="center" wrapText="1"/>
      <protection locked="0"/>
    </xf>
    <xf numFmtId="0" fontId="16" fillId="10" borderId="4" xfId="0" applyFont="1" applyFill="1" applyBorder="1" applyAlignment="1" applyProtection="1">
      <alignment horizontal="center" vertical="center" wrapText="1"/>
      <protection locked="0"/>
    </xf>
    <xf numFmtId="0" fontId="4" fillId="0" borderId="13" xfId="17" applyFont="1" applyFill="1" applyBorder="1" applyAlignment="1" applyProtection="1">
      <alignment horizontal="center" vertical="center" wrapText="1"/>
      <protection locked="0"/>
    </xf>
    <xf numFmtId="0" fontId="16" fillId="0" borderId="1" xfId="17" applyFont="1" applyBorder="1" applyAlignment="1" applyProtection="1">
      <alignment horizontal="right" vertical="center" wrapText="1"/>
      <protection locked="0"/>
    </xf>
    <xf numFmtId="0" fontId="16" fillId="0" borderId="5" xfId="17" applyFont="1" applyBorder="1" applyAlignment="1" applyProtection="1">
      <alignment horizontal="right" vertical="center" wrapText="1"/>
      <protection locked="0"/>
    </xf>
    <xf numFmtId="0" fontId="16" fillId="0" borderId="2" xfId="17" applyFont="1" applyFill="1" applyBorder="1" applyAlignment="1" applyProtection="1">
      <alignment horizontal="right" vertical="center" wrapText="1"/>
      <protection locked="0"/>
    </xf>
    <xf numFmtId="0" fontId="16" fillId="0" borderId="3" xfId="17" applyFont="1" applyFill="1" applyBorder="1" applyAlignment="1" applyProtection="1">
      <alignment horizontal="right" vertical="center" wrapText="1"/>
      <protection locked="0"/>
    </xf>
    <xf numFmtId="0" fontId="16" fillId="0" borderId="4" xfId="17" applyFont="1" applyFill="1" applyBorder="1" applyAlignment="1" applyProtection="1">
      <alignment horizontal="right" vertical="center" wrapText="1"/>
      <protection locked="0"/>
    </xf>
    <xf numFmtId="0" fontId="14" fillId="0" borderId="1" xfId="0" applyFont="1" applyBorder="1" applyAlignment="1" applyProtection="1">
      <alignment horizontal="left" vertical="center"/>
      <protection locked="0"/>
    </xf>
    <xf numFmtId="0" fontId="14" fillId="0" borderId="2" xfId="0" applyFont="1" applyBorder="1" applyAlignment="1" applyProtection="1">
      <alignment horizontal="center" vertical="center" wrapText="1"/>
      <protection locked="0"/>
    </xf>
    <xf numFmtId="0" fontId="14" fillId="0" borderId="3" xfId="0" applyFont="1" applyBorder="1" applyAlignment="1" applyProtection="1">
      <alignment horizontal="center" vertical="center" wrapText="1"/>
      <protection locked="0"/>
    </xf>
    <xf numFmtId="0" fontId="14" fillId="0" borderId="4" xfId="0" applyFont="1" applyBorder="1" applyAlignment="1" applyProtection="1">
      <alignment horizontal="center" vertical="center" wrapText="1"/>
      <protection locked="0"/>
    </xf>
    <xf numFmtId="0" fontId="14" fillId="0" borderId="2" xfId="0" applyFont="1" applyBorder="1" applyAlignment="1" applyProtection="1">
      <alignment horizontal="center" vertical="center"/>
      <protection locked="0"/>
    </xf>
    <xf numFmtId="0" fontId="14" fillId="0" borderId="3" xfId="0" applyFont="1" applyBorder="1" applyAlignment="1" applyProtection="1">
      <alignment horizontal="center" vertical="center"/>
      <protection locked="0"/>
    </xf>
    <xf numFmtId="0" fontId="14" fillId="0" borderId="4" xfId="0" applyFont="1" applyBorder="1" applyAlignment="1" applyProtection="1">
      <alignment horizontal="center" vertical="center"/>
      <protection locked="0"/>
    </xf>
    <xf numFmtId="0" fontId="3" fillId="6" borderId="6" xfId="0" applyFont="1" applyFill="1" applyBorder="1" applyAlignment="1" applyProtection="1">
      <alignment horizontal="left" vertical="center" wrapText="1"/>
      <protection locked="0"/>
    </xf>
    <xf numFmtId="0" fontId="3" fillId="6" borderId="7" xfId="0" applyFont="1" applyFill="1" applyBorder="1" applyAlignment="1" applyProtection="1">
      <alignment horizontal="left" vertical="center" wrapText="1"/>
      <protection locked="0"/>
    </xf>
    <xf numFmtId="0" fontId="7" fillId="0" borderId="2" xfId="26" applyBorder="1" applyAlignment="1" applyProtection="1">
      <alignment horizontal="center" vertical="center" wrapText="1"/>
      <protection locked="0"/>
    </xf>
    <xf numFmtId="0" fontId="15" fillId="0" borderId="3" xfId="26" applyFont="1" applyBorder="1" applyAlignment="1" applyProtection="1">
      <alignment horizontal="center" vertical="center" wrapText="1"/>
      <protection locked="0"/>
    </xf>
    <xf numFmtId="0" fontId="15" fillId="0" borderId="4" xfId="26" applyFont="1" applyBorder="1" applyAlignment="1" applyProtection="1">
      <alignment horizontal="center" vertical="center" wrapText="1"/>
      <protection locked="0"/>
    </xf>
    <xf numFmtId="0" fontId="21" fillId="6" borderId="2" xfId="0" applyFont="1" applyFill="1" applyBorder="1" applyAlignment="1" applyProtection="1">
      <alignment horizontal="center" vertical="center" wrapText="1"/>
      <protection locked="0"/>
    </xf>
    <xf numFmtId="0" fontId="21" fillId="6" borderId="3" xfId="0" applyFont="1" applyFill="1" applyBorder="1" applyAlignment="1" applyProtection="1">
      <alignment horizontal="center" vertical="center" wrapText="1"/>
      <protection locked="0"/>
    </xf>
    <xf numFmtId="0" fontId="21" fillId="6" borderId="4" xfId="0" applyFont="1" applyFill="1" applyBorder="1" applyAlignment="1" applyProtection="1">
      <alignment horizontal="center" vertical="center" wrapText="1"/>
      <protection locked="0"/>
    </xf>
    <xf numFmtId="0" fontId="14" fillId="0" borderId="5" xfId="0" applyFont="1" applyBorder="1" applyAlignment="1" applyProtection="1">
      <alignment horizontal="left" vertical="center"/>
      <protection locked="0"/>
    </xf>
    <xf numFmtId="0" fontId="13" fillId="0" borderId="10" xfId="0" applyFont="1" applyBorder="1" applyAlignment="1" applyProtection="1">
      <alignment horizontal="center" vertical="center" wrapText="1"/>
      <protection locked="0"/>
    </xf>
    <xf numFmtId="0" fontId="13" fillId="0" borderId="11" xfId="0" applyFont="1" applyBorder="1" applyAlignment="1" applyProtection="1">
      <alignment horizontal="center" vertical="center" wrapText="1"/>
      <protection locked="0"/>
    </xf>
    <xf numFmtId="0" fontId="13" fillId="0" borderId="6" xfId="0" applyFont="1" applyBorder="1" applyAlignment="1" applyProtection="1">
      <alignment horizontal="center" vertical="center" wrapText="1"/>
      <protection locked="0"/>
    </xf>
    <xf numFmtId="0" fontId="13" fillId="0" borderId="9" xfId="0" applyFont="1" applyBorder="1" applyAlignment="1" applyProtection="1">
      <alignment horizontal="center" vertical="center" wrapText="1"/>
      <protection locked="0"/>
    </xf>
    <xf numFmtId="0" fontId="16" fillId="0" borderId="1" xfId="0" applyFont="1" applyBorder="1" applyAlignment="1" applyProtection="1">
      <alignment horizontal="right" vertical="center" wrapText="1"/>
      <protection locked="0"/>
    </xf>
  </cellXfs>
  <cellStyles count="31">
    <cellStyle name="Normal 3" xfId="25" xr:uid="{00000000-0005-0000-0000-000000000000}"/>
    <cellStyle name="百分比" xfId="19" builtinId="5"/>
    <cellStyle name="百分比 2 2 3 2" xfId="20" xr:uid="{00000000-0005-0000-0000-000002000000}"/>
    <cellStyle name="百分比 2 3 2" xfId="1" xr:uid="{00000000-0005-0000-0000-000003000000}"/>
    <cellStyle name="百分比 2 3 2 2" xfId="2" xr:uid="{00000000-0005-0000-0000-000004000000}"/>
    <cellStyle name="常规" xfId="0" builtinId="0"/>
    <cellStyle name="常规 12" xfId="3" xr:uid="{00000000-0005-0000-0000-000006000000}"/>
    <cellStyle name="常规 13" xfId="4" xr:uid="{00000000-0005-0000-0000-000007000000}"/>
    <cellStyle name="常规 13 2" xfId="5" xr:uid="{00000000-0005-0000-0000-000008000000}"/>
    <cellStyle name="常规 2" xfId="7" xr:uid="{00000000-0005-0000-0000-000009000000}"/>
    <cellStyle name="常规 2 2" xfId="30" xr:uid="{00000000-0005-0000-0000-00000A000000}"/>
    <cellStyle name="常规 2 2 2" xfId="23" xr:uid="{00000000-0005-0000-0000-00000B000000}"/>
    <cellStyle name="常规 2 2 2 3" xfId="16" xr:uid="{00000000-0005-0000-0000-00000C000000}"/>
    <cellStyle name="常规 2 3 2" xfId="17" xr:uid="{00000000-0005-0000-0000-00000D000000}"/>
    <cellStyle name="常规 3" xfId="29" xr:uid="{00000000-0005-0000-0000-00000E000000}"/>
    <cellStyle name="常规 4 2" xfId="8" xr:uid="{00000000-0005-0000-0000-00000F000000}"/>
    <cellStyle name="常规 6 3 2" xfId="27" xr:uid="{00000000-0005-0000-0000-000010000000}"/>
    <cellStyle name="常规 6 3 2 2" xfId="24" xr:uid="{00000000-0005-0000-0000-000011000000}"/>
    <cellStyle name="常规 7" xfId="28" xr:uid="{00000000-0005-0000-0000-000012000000}"/>
    <cellStyle name="超链接" xfId="26" builtinId="8"/>
    <cellStyle name="货币" xfId="18" builtinId="4"/>
    <cellStyle name="货币 2 10 3 2" xfId="10" xr:uid="{00000000-0005-0000-0000-000015000000}"/>
    <cellStyle name="货币 2 2 2 2 2" xfId="21" xr:uid="{00000000-0005-0000-0000-000016000000}"/>
    <cellStyle name="货币 7" xfId="6" xr:uid="{00000000-0005-0000-0000-000017000000}"/>
    <cellStyle name="货币 7 2" xfId="9" xr:uid="{00000000-0005-0000-0000-000018000000}"/>
    <cellStyle name="货币 7 2 2" xfId="11" xr:uid="{00000000-0005-0000-0000-000019000000}"/>
    <cellStyle name="普通 2" xfId="12" xr:uid="{00000000-0005-0000-0000-00001A000000}"/>
    <cellStyle name="普通 2 13" xfId="13" xr:uid="{00000000-0005-0000-0000-00001B000000}"/>
    <cellStyle name="千位分隔 2" xfId="22" xr:uid="{00000000-0005-0000-0000-00001C000000}"/>
    <cellStyle name="千位分隔 3 3 2" xfId="14" xr:uid="{00000000-0005-0000-0000-00001D000000}"/>
    <cellStyle name="千位分隔 3 3 2 2" xfId="15" xr:uid="{00000000-0005-0000-0000-00001E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anlih/Desktop/&#26032;&#29256;&#25253;&#20215;&#27169;&#26495;-&#20250;&#21153;&#25509;&#24453;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anlih/Desktop/&#12304;CMS&#12305;&#25238;&#38899;&#30452;&#25773;&#23433;&#22521;&#35757;&#19982;&#27807;&#36890;&#20250;&#39044;&#31639;-&#20250;&#21153;&#25509;&#2445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隐藏计算页"/>
      <sheetName val="报价结算清单"/>
      <sheetName val="基准价格"/>
    </sheetNames>
    <sheetDataSet>
      <sheetData sheetId="0" refreshError="1"/>
      <sheetData sheetId="1" refreshError="1"/>
      <sheetData sheetId="2" refreshError="1">
        <row r="1">
          <cell r="A1" t="str">
            <v>序号</v>
          </cell>
          <cell r="B1" t="str">
            <v>一级类别</v>
          </cell>
          <cell r="C1" t="str">
            <v>二级类别</v>
          </cell>
          <cell r="D1" t="str">
            <v>条目</v>
          </cell>
          <cell r="E1" t="str">
            <v>具体说明</v>
          </cell>
          <cell r="F1" t="str">
            <v>计价单位</v>
          </cell>
          <cell r="G1" t="str">
            <v>单价（元）</v>
          </cell>
          <cell r="H1" t="str">
            <v>单项汇总</v>
          </cell>
        </row>
        <row r="3">
          <cell r="A3" t="str">
            <v>A#001</v>
          </cell>
          <cell r="B3" t="str">
            <v>制作</v>
          </cell>
          <cell r="C3" t="str">
            <v>背景板基础结构</v>
          </cell>
          <cell r="D3" t="str">
            <v>9厘板龙骨，5厘多层阻燃板封面</v>
          </cell>
          <cell r="E3" t="str">
            <v>厚度100mm以内</v>
          </cell>
          <cell r="F3" t="str">
            <v>平米</v>
          </cell>
          <cell r="G3">
            <v>100</v>
          </cell>
          <cell r="H3">
            <v>0</v>
          </cell>
        </row>
        <row r="4">
          <cell r="A4" t="str">
            <v>A#002</v>
          </cell>
          <cell r="B4" t="str">
            <v>制作</v>
          </cell>
          <cell r="C4" t="str">
            <v>常规背景结构</v>
          </cell>
          <cell r="D4" t="str">
            <v>木质背板</v>
          </cell>
          <cell r="E4" t="str">
            <v>木制背景版+写真喷绘 （高度3m下）单面</v>
          </cell>
          <cell r="F4" t="str">
            <v>平米</v>
          </cell>
          <cell r="G4">
            <v>240</v>
          </cell>
          <cell r="H4">
            <v>0</v>
          </cell>
        </row>
        <row r="5">
          <cell r="A5" t="str">
            <v>A#003</v>
          </cell>
          <cell r="B5" t="str">
            <v>制作</v>
          </cell>
          <cell r="C5" t="str">
            <v>常规背景结构</v>
          </cell>
          <cell r="D5" t="str">
            <v>木质背板</v>
          </cell>
          <cell r="E5" t="str">
            <v>木制背景版+写真喷绘 （高度3m下）双面</v>
          </cell>
          <cell r="F5" t="str">
            <v>平米</v>
          </cell>
          <cell r="G5">
            <v>240</v>
          </cell>
          <cell r="H5">
            <v>0</v>
          </cell>
        </row>
        <row r="6">
          <cell r="A6" t="str">
            <v>A#004</v>
          </cell>
          <cell r="B6" t="str">
            <v>制作</v>
          </cell>
          <cell r="C6" t="str">
            <v>装饰材料</v>
          </cell>
          <cell r="D6" t="str">
            <v>KT板</v>
          </cell>
          <cell r="E6" t="str">
            <v>亚展A类板</v>
          </cell>
          <cell r="F6" t="str">
            <v>平米</v>
          </cell>
          <cell r="G6">
            <v>48</v>
          </cell>
          <cell r="H6">
            <v>0</v>
          </cell>
        </row>
        <row r="7">
          <cell r="A7" t="str">
            <v>A#005</v>
          </cell>
          <cell r="B7" t="str">
            <v>制作</v>
          </cell>
          <cell r="C7" t="str">
            <v>装饰材料</v>
          </cell>
          <cell r="D7" t="str">
            <v>展板</v>
          </cell>
          <cell r="E7" t="str">
            <v>白色PVC展板，3.2mm</v>
          </cell>
          <cell r="F7" t="str">
            <v>平米</v>
          </cell>
          <cell r="G7">
            <v>60</v>
          </cell>
          <cell r="H7">
            <v>0</v>
          </cell>
        </row>
        <row r="8">
          <cell r="A8" t="str">
            <v>A#006</v>
          </cell>
          <cell r="B8" t="str">
            <v>制作</v>
          </cell>
          <cell r="C8" t="str">
            <v>地毯</v>
          </cell>
          <cell r="D8" t="str">
            <v>普通展览地毯</v>
          </cell>
          <cell r="E8" t="str">
            <v>3mm</v>
          </cell>
          <cell r="F8" t="str">
            <v>平米</v>
          </cell>
          <cell r="G8">
            <v>16</v>
          </cell>
          <cell r="H8">
            <v>0</v>
          </cell>
        </row>
        <row r="9">
          <cell r="A9" t="str">
            <v>A#007</v>
          </cell>
          <cell r="B9" t="str">
            <v>制作</v>
          </cell>
          <cell r="C9" t="str">
            <v>地毯</v>
          </cell>
          <cell r="D9" t="str">
            <v>加厚展览地毯</v>
          </cell>
          <cell r="E9" t="str">
            <v>5-7mm</v>
          </cell>
          <cell r="F9" t="str">
            <v>平米</v>
          </cell>
          <cell r="G9">
            <v>20</v>
          </cell>
          <cell r="H9">
            <v>0</v>
          </cell>
        </row>
        <row r="10">
          <cell r="A10" t="str">
            <v>A#008</v>
          </cell>
          <cell r="B10" t="str">
            <v>制作</v>
          </cell>
          <cell r="C10" t="str">
            <v>地台</v>
          </cell>
          <cell r="D10" t="str">
            <v>舞台结构</v>
          </cell>
          <cell r="E10" t="str">
            <v>钢结构地台支撑 高10cm</v>
          </cell>
          <cell r="F10" t="str">
            <v>平米</v>
          </cell>
          <cell r="G10">
            <v>100</v>
          </cell>
          <cell r="H10">
            <v>0</v>
          </cell>
        </row>
        <row r="11">
          <cell r="A11" t="str">
            <v>A#009</v>
          </cell>
          <cell r="B11" t="str">
            <v>制作</v>
          </cell>
          <cell r="C11" t="str">
            <v>地台</v>
          </cell>
          <cell r="D11" t="str">
            <v>舞台结构</v>
          </cell>
          <cell r="E11" t="str">
            <v>钢结构地台支撑 高20cm</v>
          </cell>
          <cell r="F11" t="str">
            <v>平米</v>
          </cell>
          <cell r="G11">
            <v>100</v>
          </cell>
          <cell r="H11">
            <v>0</v>
          </cell>
        </row>
        <row r="12">
          <cell r="A12" t="str">
            <v>A#010</v>
          </cell>
          <cell r="B12" t="str">
            <v>制作</v>
          </cell>
          <cell r="C12" t="str">
            <v>地台</v>
          </cell>
          <cell r="D12" t="str">
            <v>舞台结构</v>
          </cell>
          <cell r="E12" t="str">
            <v>钢结构地台支撑 高40cm</v>
          </cell>
          <cell r="F12" t="str">
            <v>平米</v>
          </cell>
          <cell r="G12">
            <v>110</v>
          </cell>
          <cell r="H12">
            <v>0</v>
          </cell>
        </row>
        <row r="13">
          <cell r="A13" t="str">
            <v>A#011</v>
          </cell>
          <cell r="B13" t="str">
            <v>制作</v>
          </cell>
          <cell r="C13" t="str">
            <v>地台</v>
          </cell>
          <cell r="D13" t="str">
            <v>舞台结构</v>
          </cell>
          <cell r="E13" t="str">
            <v>钢结构地台支撑 高60cm</v>
          </cell>
          <cell r="F13" t="str">
            <v>平米</v>
          </cell>
          <cell r="G13">
            <v>120</v>
          </cell>
          <cell r="H13">
            <v>0</v>
          </cell>
        </row>
        <row r="14">
          <cell r="A14" t="str">
            <v>A#012</v>
          </cell>
          <cell r="B14" t="str">
            <v>制作</v>
          </cell>
          <cell r="C14" t="str">
            <v>地台</v>
          </cell>
          <cell r="D14" t="str">
            <v>舞台结构</v>
          </cell>
          <cell r="E14" t="str">
            <v>钢结构地台支撑 高80cm</v>
          </cell>
          <cell r="F14" t="str">
            <v>平米</v>
          </cell>
          <cell r="G14">
            <v>180</v>
          </cell>
          <cell r="H14">
            <v>0</v>
          </cell>
        </row>
        <row r="15">
          <cell r="A15" t="str">
            <v>A#013</v>
          </cell>
          <cell r="B15" t="str">
            <v>制作</v>
          </cell>
          <cell r="C15" t="str">
            <v>地台</v>
          </cell>
          <cell r="D15" t="str">
            <v>舞台结构</v>
          </cell>
          <cell r="E15" t="str">
            <v>钢结构地台支撑 高100cm</v>
          </cell>
          <cell r="F15" t="str">
            <v>平米</v>
          </cell>
          <cell r="G15">
            <v>190</v>
          </cell>
          <cell r="H15">
            <v>0</v>
          </cell>
        </row>
        <row r="16">
          <cell r="A16" t="str">
            <v>A#014</v>
          </cell>
          <cell r="B16" t="str">
            <v>制作</v>
          </cell>
          <cell r="C16" t="str">
            <v>地台</v>
          </cell>
          <cell r="D16" t="str">
            <v>舞台结构</v>
          </cell>
          <cell r="E16" t="str">
            <v>钢结构地台支撑 高150cm</v>
          </cell>
          <cell r="F16" t="str">
            <v>平米</v>
          </cell>
          <cell r="G16">
            <v>220</v>
          </cell>
          <cell r="H16">
            <v>0</v>
          </cell>
        </row>
        <row r="17">
          <cell r="A17" t="str">
            <v>A#015</v>
          </cell>
          <cell r="B17" t="str">
            <v>制作</v>
          </cell>
          <cell r="C17" t="str">
            <v>地台</v>
          </cell>
          <cell r="D17" t="str">
            <v>舞台结构</v>
          </cell>
          <cell r="E17" t="str">
            <v>木结构，LED支撑地台 高20cm</v>
          </cell>
          <cell r="F17" t="str">
            <v>米</v>
          </cell>
          <cell r="G17">
            <v>100</v>
          </cell>
          <cell r="H17">
            <v>0</v>
          </cell>
        </row>
        <row r="18">
          <cell r="A18" t="str">
            <v>A#016</v>
          </cell>
          <cell r="B18" t="str">
            <v>制作</v>
          </cell>
          <cell r="C18" t="str">
            <v>地台</v>
          </cell>
          <cell r="D18" t="str">
            <v>舞台结构</v>
          </cell>
          <cell r="E18" t="str">
            <v>木结构，LED支撑地台 高40cm</v>
          </cell>
          <cell r="F18" t="str">
            <v>米</v>
          </cell>
          <cell r="G18">
            <v>120</v>
          </cell>
          <cell r="H18">
            <v>0</v>
          </cell>
        </row>
        <row r="19">
          <cell r="A19" t="str">
            <v>A#017</v>
          </cell>
          <cell r="B19" t="str">
            <v>制作</v>
          </cell>
          <cell r="C19" t="str">
            <v>地台</v>
          </cell>
          <cell r="D19" t="str">
            <v>舞台结构</v>
          </cell>
          <cell r="E19" t="str">
            <v>木结构，LED支撑地台 高60cm</v>
          </cell>
          <cell r="F19" t="str">
            <v>米</v>
          </cell>
          <cell r="G19">
            <v>120</v>
          </cell>
          <cell r="H19">
            <v>0</v>
          </cell>
        </row>
        <row r="20">
          <cell r="A20" t="str">
            <v>A#018</v>
          </cell>
          <cell r="B20" t="str">
            <v>制作</v>
          </cell>
          <cell r="C20" t="str">
            <v>地台</v>
          </cell>
          <cell r="D20" t="str">
            <v>舞台结构</v>
          </cell>
          <cell r="E20" t="str">
            <v>木结构，LED支撑地台 高80cm</v>
          </cell>
          <cell r="F20" t="str">
            <v>米</v>
          </cell>
          <cell r="G20">
            <v>140</v>
          </cell>
          <cell r="H20">
            <v>0</v>
          </cell>
        </row>
        <row r="21">
          <cell r="A21" t="str">
            <v>A#019</v>
          </cell>
          <cell r="B21" t="str">
            <v>制作</v>
          </cell>
          <cell r="C21" t="str">
            <v>地台</v>
          </cell>
          <cell r="D21" t="str">
            <v>舞台结构</v>
          </cell>
          <cell r="E21" t="str">
            <v>木结构，LED支撑地台 高100cm</v>
          </cell>
          <cell r="F21" t="str">
            <v>米</v>
          </cell>
          <cell r="G21">
            <v>140</v>
          </cell>
          <cell r="H21">
            <v>0</v>
          </cell>
        </row>
        <row r="22">
          <cell r="A22" t="str">
            <v>A#020</v>
          </cell>
          <cell r="B22" t="str">
            <v>制作</v>
          </cell>
          <cell r="C22" t="str">
            <v>台阶</v>
          </cell>
          <cell r="D22" t="str">
            <v>木结构，不含表面包裹材质</v>
          </cell>
          <cell r="E22" t="str">
            <v>常规台阶定制，非异形</v>
          </cell>
          <cell r="F22" t="str">
            <v>每阶每米</v>
          </cell>
          <cell r="G22">
            <v>130</v>
          </cell>
          <cell r="H22">
            <v>0</v>
          </cell>
        </row>
        <row r="23">
          <cell r="A23" t="str">
            <v>A#021</v>
          </cell>
          <cell r="B23" t="str">
            <v>制作</v>
          </cell>
          <cell r="C23" t="str">
            <v>台阶</v>
          </cell>
          <cell r="D23" t="str">
            <v>异形烤漆台阶</v>
          </cell>
          <cell r="E23" t="str">
            <v>异形定制</v>
          </cell>
          <cell r="F23" t="str">
            <v>每阶每米</v>
          </cell>
          <cell r="G23">
            <v>340</v>
          </cell>
          <cell r="H23">
            <v>0</v>
          </cell>
        </row>
        <row r="24">
          <cell r="A24" t="str">
            <v>A#022</v>
          </cell>
          <cell r="B24" t="str">
            <v>制作</v>
          </cell>
          <cell r="C24" t="str">
            <v>斜坡</v>
          </cell>
          <cell r="D24" t="str">
            <v>斜坡</v>
          </cell>
          <cell r="E24" t="str">
            <v>H15cm以内</v>
          </cell>
          <cell r="F24" t="str">
            <v>延米</v>
          </cell>
          <cell r="G24">
            <v>220</v>
          </cell>
          <cell r="H24">
            <v>0</v>
          </cell>
        </row>
        <row r="25">
          <cell r="A25" t="str">
            <v>A#023</v>
          </cell>
          <cell r="B25" t="str">
            <v>制作</v>
          </cell>
          <cell r="C25" t="str">
            <v>过桥板</v>
          </cell>
          <cell r="D25" t="str">
            <v>过桥板</v>
          </cell>
          <cell r="E25" t="str">
            <v>橡胶过桥板，30-40cm宽</v>
          </cell>
          <cell r="F25" t="str">
            <v>延米</v>
          </cell>
          <cell r="G25">
            <v>54</v>
          </cell>
          <cell r="H25">
            <v>0</v>
          </cell>
        </row>
        <row r="26">
          <cell r="A26" t="str">
            <v>A#024</v>
          </cell>
          <cell r="B26" t="str">
            <v>制作</v>
          </cell>
          <cell r="C26" t="str">
            <v>刻字</v>
          </cell>
          <cell r="D26" t="str">
            <v>即时贴字</v>
          </cell>
          <cell r="E26" t="str">
            <v>品牌：威诗柏/333 同级或以上</v>
          </cell>
          <cell r="F26" t="str">
            <v>平米</v>
          </cell>
          <cell r="G26">
            <v>69</v>
          </cell>
          <cell r="H26">
            <v>0</v>
          </cell>
        </row>
        <row r="27">
          <cell r="A27" t="str">
            <v>A#025</v>
          </cell>
          <cell r="B27" t="str">
            <v>制作</v>
          </cell>
          <cell r="C27" t="str">
            <v>立体雕刻字</v>
          </cell>
          <cell r="D27" t="str">
            <v>KT板字</v>
          </cell>
          <cell r="E27" t="str">
            <v>3mm</v>
          </cell>
          <cell r="F27" t="str">
            <v>延米</v>
          </cell>
          <cell r="G27">
            <v>95</v>
          </cell>
          <cell r="H27">
            <v>0</v>
          </cell>
        </row>
        <row r="28">
          <cell r="A28" t="str">
            <v>A#026</v>
          </cell>
          <cell r="B28" t="str">
            <v>制作</v>
          </cell>
          <cell r="C28" t="str">
            <v>立体雕刻字</v>
          </cell>
          <cell r="D28" t="str">
            <v>密度板字</v>
          </cell>
          <cell r="E28" t="str">
            <v>-</v>
          </cell>
          <cell r="F28" t="str">
            <v>平米</v>
          </cell>
          <cell r="G28">
            <v>300</v>
          </cell>
          <cell r="H28">
            <v>0</v>
          </cell>
        </row>
        <row r="29">
          <cell r="A29" t="str">
            <v>A#027</v>
          </cell>
          <cell r="B29" t="str">
            <v>制作</v>
          </cell>
          <cell r="C29" t="str">
            <v>立体雕刻字</v>
          </cell>
          <cell r="D29" t="str">
            <v>喷漆立体字</v>
          </cell>
          <cell r="E29" t="str">
            <v>-</v>
          </cell>
          <cell r="F29" t="str">
            <v>延米</v>
          </cell>
          <cell r="G29">
            <v>1080</v>
          </cell>
          <cell r="H29">
            <v>0</v>
          </cell>
        </row>
        <row r="30">
          <cell r="A30" t="str">
            <v>A#028</v>
          </cell>
          <cell r="B30" t="str">
            <v>制作</v>
          </cell>
          <cell r="C30" t="str">
            <v>立体雕刻字</v>
          </cell>
          <cell r="D30" t="str">
            <v>喷漆立体字+底座</v>
          </cell>
          <cell r="E30" t="str">
            <v>-</v>
          </cell>
          <cell r="F30" t="str">
            <v>延米</v>
          </cell>
          <cell r="G30">
            <v>1200</v>
          </cell>
          <cell r="H30">
            <v>0</v>
          </cell>
        </row>
        <row r="31">
          <cell r="A31" t="str">
            <v>A#029</v>
          </cell>
          <cell r="B31" t="str">
            <v>制作</v>
          </cell>
          <cell r="C31" t="str">
            <v>灯带</v>
          </cell>
          <cell r="D31" t="str">
            <v>LED单色灯带</v>
          </cell>
          <cell r="E31" t="str">
            <v>品牌greethink，灯带型号5050，灯珠颗数60珠/米</v>
          </cell>
          <cell r="F31" t="str">
            <v>米</v>
          </cell>
          <cell r="G31">
            <v>80</v>
          </cell>
          <cell r="H31">
            <v>0</v>
          </cell>
        </row>
        <row r="32">
          <cell r="A32" t="str">
            <v>A#030</v>
          </cell>
          <cell r="B32" t="str">
            <v>制作</v>
          </cell>
          <cell r="C32" t="str">
            <v>灯带</v>
          </cell>
          <cell r="D32" t="str">
            <v>匀光柔性霓虹灯条</v>
          </cell>
          <cell r="E32" t="str">
            <v>柔性、抗碎、防水专业线性霓虹灯光装饰</v>
          </cell>
          <cell r="F32" t="str">
            <v>米</v>
          </cell>
          <cell r="G32">
            <v>80</v>
          </cell>
          <cell r="H32">
            <v>0</v>
          </cell>
        </row>
        <row r="33">
          <cell r="A33" t="str">
            <v>A#031</v>
          </cell>
          <cell r="B33" t="str">
            <v>制作</v>
          </cell>
          <cell r="C33" t="str">
            <v>灯带</v>
          </cell>
          <cell r="D33" t="str">
            <v>RGB 灯带</v>
          </cell>
          <cell r="E33" t="str">
            <v>含电线，变压器</v>
          </cell>
          <cell r="F33" t="str">
            <v>米</v>
          </cell>
          <cell r="G33">
            <v>93</v>
          </cell>
          <cell r="H33">
            <v>0</v>
          </cell>
        </row>
        <row r="34">
          <cell r="A34" t="str">
            <v>A#032</v>
          </cell>
          <cell r="B34" t="str">
            <v>制作</v>
          </cell>
          <cell r="C34" t="str">
            <v>灯箱</v>
          </cell>
          <cell r="D34" t="str">
            <v>内嵌灯箱</v>
          </cell>
          <cell r="E34" t="str">
            <v>木结构开凹槽， 藏led550贴片，外表与墙体齐平，深度大于150mm</v>
          </cell>
          <cell r="F34" t="str">
            <v>平米</v>
          </cell>
          <cell r="G34">
            <v>460</v>
          </cell>
          <cell r="H34">
            <v>0</v>
          </cell>
        </row>
        <row r="35">
          <cell r="A35" t="str">
            <v>A#033</v>
          </cell>
          <cell r="B35" t="str">
            <v>制作</v>
          </cell>
          <cell r="C35" t="str">
            <v>灯箱</v>
          </cell>
          <cell r="D35" t="str">
            <v>半嵌灯箱</v>
          </cell>
          <cell r="E35" t="str">
            <v>木结构开凹槽，藏led550贴片，外表突出墙体，深度大于150mm</v>
          </cell>
          <cell r="F35" t="str">
            <v>平米</v>
          </cell>
          <cell r="G35">
            <v>570</v>
          </cell>
          <cell r="H35">
            <v>0</v>
          </cell>
        </row>
        <row r="36">
          <cell r="A36" t="str">
            <v>A#034</v>
          </cell>
          <cell r="B36" t="str">
            <v>制作</v>
          </cell>
          <cell r="C36" t="str">
            <v>灯箱</v>
          </cell>
          <cell r="D36" t="str">
            <v>外挂灯箱</v>
          </cell>
          <cell r="E36" t="str">
            <v>藏led550贴片，外表突出墙体，深度大于150mm</v>
          </cell>
          <cell r="F36" t="str">
            <v>平米</v>
          </cell>
          <cell r="G36">
            <v>600</v>
          </cell>
          <cell r="H36">
            <v>0</v>
          </cell>
        </row>
        <row r="37">
          <cell r="A37" t="str">
            <v>A#035</v>
          </cell>
          <cell r="B37" t="str">
            <v>制作</v>
          </cell>
          <cell r="C37" t="str">
            <v>灯箱</v>
          </cell>
          <cell r="D37" t="str">
            <v>超薄灯箱</v>
          </cell>
          <cell r="E37" t="str">
            <v>深度小于150mm</v>
          </cell>
          <cell r="F37" t="str">
            <v>平米</v>
          </cell>
          <cell r="G37">
            <v>570</v>
          </cell>
          <cell r="H37">
            <v>0</v>
          </cell>
        </row>
        <row r="38">
          <cell r="A38" t="str">
            <v>A#036</v>
          </cell>
          <cell r="B38" t="str">
            <v>制作</v>
          </cell>
          <cell r="C38" t="str">
            <v>灯箱字</v>
          </cell>
          <cell r="D38" t="str">
            <v>亚克力围边立体字</v>
          </cell>
          <cell r="E38" t="str">
            <v>含led550贴片，含损耗，高度60cm以内,字体高度50CM以内</v>
          </cell>
          <cell r="F38" t="str">
            <v>延米</v>
          </cell>
          <cell r="G38">
            <v>600</v>
          </cell>
          <cell r="H38">
            <v>0</v>
          </cell>
        </row>
        <row r="39">
          <cell r="A39" t="str">
            <v>A#037</v>
          </cell>
          <cell r="B39" t="str">
            <v>制作</v>
          </cell>
          <cell r="C39" t="str">
            <v>灯箱字</v>
          </cell>
          <cell r="D39" t="str">
            <v>亚克力吸塑立体字</v>
          </cell>
          <cell r="E39" t="str">
            <v>含led550贴片，含损耗，高度60cm以内</v>
          </cell>
          <cell r="F39" t="str">
            <v>延米</v>
          </cell>
          <cell r="G39">
            <v>650</v>
          </cell>
          <cell r="H39">
            <v>0</v>
          </cell>
        </row>
        <row r="40">
          <cell r="A40" t="str">
            <v>A#038</v>
          </cell>
          <cell r="B40" t="str">
            <v>制作</v>
          </cell>
          <cell r="C40" t="str">
            <v>灯箱字</v>
          </cell>
          <cell r="D40" t="str">
            <v>不锈钢围边灯箱字</v>
          </cell>
          <cell r="E40" t="str">
            <v>含led550贴片，含损耗，高度60cm以内</v>
          </cell>
          <cell r="F40" t="str">
            <v>延米</v>
          </cell>
          <cell r="G40">
            <v>800</v>
          </cell>
          <cell r="H40">
            <v>0</v>
          </cell>
        </row>
        <row r="41">
          <cell r="A41" t="str">
            <v>A#039</v>
          </cell>
          <cell r="B41" t="str">
            <v>制作</v>
          </cell>
          <cell r="C41" t="str">
            <v>指引</v>
          </cell>
          <cell r="D41" t="str">
            <v>油画架</v>
          </cell>
          <cell r="E41" t="str">
            <v>木质，不含画面</v>
          </cell>
          <cell r="F41" t="str">
            <v>个</v>
          </cell>
          <cell r="G41">
            <v>100</v>
          </cell>
          <cell r="H41">
            <v>0</v>
          </cell>
        </row>
        <row r="42">
          <cell r="A42" t="str">
            <v>A#040</v>
          </cell>
          <cell r="B42" t="str">
            <v>制作</v>
          </cell>
          <cell r="C42" t="str">
            <v>指引</v>
          </cell>
          <cell r="D42" t="str">
            <v>木质T型</v>
          </cell>
          <cell r="E42" t="str">
            <v>0.8m X 2m，含双面写真、钢板配重</v>
          </cell>
          <cell r="F42" t="str">
            <v>个</v>
          </cell>
          <cell r="G42">
            <v>780</v>
          </cell>
          <cell r="H42">
            <v>0</v>
          </cell>
        </row>
        <row r="43">
          <cell r="A43" t="str">
            <v>A#041</v>
          </cell>
          <cell r="B43" t="str">
            <v>制作</v>
          </cell>
          <cell r="C43" t="str">
            <v>指引</v>
          </cell>
          <cell r="D43" t="str">
            <v>铝型材指示板</v>
          </cell>
          <cell r="E43" t="str">
            <v>0.8m X 2m，含双面写真、钢板配重</v>
          </cell>
          <cell r="F43" t="str">
            <v>个</v>
          </cell>
          <cell r="G43">
            <v>400</v>
          </cell>
          <cell r="H43">
            <v>0</v>
          </cell>
        </row>
        <row r="44">
          <cell r="A44" t="str">
            <v>A#042</v>
          </cell>
          <cell r="B44" t="str">
            <v>制作</v>
          </cell>
          <cell r="C44" t="str">
            <v>指引</v>
          </cell>
          <cell r="D44" t="str">
            <v>注水道旗</v>
          </cell>
          <cell r="E44" t="str">
            <v>高度3米，加强铝合金旗杆，5级以上抗风性，双面画面旗帜布120cmx380cm（含30升以上升注水量配重支撑）</v>
          </cell>
          <cell r="F44" t="str">
            <v>个</v>
          </cell>
          <cell r="G44">
            <v>370</v>
          </cell>
          <cell r="H44">
            <v>0</v>
          </cell>
        </row>
        <row r="45">
          <cell r="A45" t="str">
            <v>A#043</v>
          </cell>
          <cell r="B45" t="str">
            <v>制作</v>
          </cell>
          <cell r="C45" t="str">
            <v>指引</v>
          </cell>
          <cell r="D45" t="str">
            <v>注水道旗</v>
          </cell>
          <cell r="E45" t="str">
            <v>高度5米，加强铝合金旗杆，5级以上抗风性，双面画面旗帜布120cmx380cm（含30升以上升注水量配重支撑）</v>
          </cell>
          <cell r="F45" t="str">
            <v>个</v>
          </cell>
          <cell r="G45">
            <v>425</v>
          </cell>
          <cell r="H45">
            <v>0</v>
          </cell>
        </row>
        <row r="46">
          <cell r="A46" t="str">
            <v>A#044</v>
          </cell>
          <cell r="B46" t="str">
            <v>制作</v>
          </cell>
          <cell r="C46" t="str">
            <v>指引</v>
          </cell>
          <cell r="D46" t="str">
            <v>X展架</v>
          </cell>
          <cell r="E46" t="str">
            <v>铝合金材质，60*160cm，含写真画面</v>
          </cell>
          <cell r="F46" t="str">
            <v>套</v>
          </cell>
          <cell r="G46">
            <v>100</v>
          </cell>
          <cell r="H46">
            <v>0</v>
          </cell>
        </row>
        <row r="47">
          <cell r="A47" t="str">
            <v>A#045</v>
          </cell>
          <cell r="B47" t="str">
            <v>制作</v>
          </cell>
          <cell r="C47" t="str">
            <v>指引</v>
          </cell>
          <cell r="D47" t="str">
            <v>X展架</v>
          </cell>
          <cell r="E47" t="str">
            <v>铝合金材质，80*180cm，含写真画面</v>
          </cell>
          <cell r="F47" t="str">
            <v>套</v>
          </cell>
          <cell r="G47">
            <v>120</v>
          </cell>
          <cell r="H47">
            <v>0</v>
          </cell>
        </row>
        <row r="48">
          <cell r="A48" t="str">
            <v>A#046</v>
          </cell>
          <cell r="B48" t="str">
            <v>制作</v>
          </cell>
          <cell r="C48" t="str">
            <v>指引</v>
          </cell>
          <cell r="D48" t="str">
            <v>易拉宝</v>
          </cell>
          <cell r="E48" t="str">
            <v>铝合金材质，80*200cm，含写真画面</v>
          </cell>
          <cell r="F48" t="str">
            <v>套</v>
          </cell>
          <cell r="G48">
            <v>120</v>
          </cell>
          <cell r="H48">
            <v>0</v>
          </cell>
        </row>
        <row r="49">
          <cell r="A49" t="str">
            <v>A#047</v>
          </cell>
          <cell r="B49" t="str">
            <v>制作</v>
          </cell>
          <cell r="C49" t="str">
            <v>指引</v>
          </cell>
          <cell r="D49" t="str">
            <v>易拉宝</v>
          </cell>
          <cell r="E49" t="str">
            <v>铝合金材质，120*200cm，含写真画面</v>
          </cell>
          <cell r="F49" t="str">
            <v>套</v>
          </cell>
          <cell r="G49">
            <v>190</v>
          </cell>
          <cell r="H49">
            <v>0</v>
          </cell>
        </row>
        <row r="50">
          <cell r="A50" t="str">
            <v>A#048</v>
          </cell>
          <cell r="B50" t="str">
            <v>制作</v>
          </cell>
          <cell r="C50" t="str">
            <v>指引</v>
          </cell>
          <cell r="D50" t="str">
            <v>立式KT板挂画架</v>
          </cell>
          <cell r="E50" t="str">
            <v>金属H型伸缩立杆，,不含画面</v>
          </cell>
          <cell r="F50" t="str">
            <v>个</v>
          </cell>
          <cell r="G50">
            <v>120</v>
          </cell>
          <cell r="H50">
            <v>0</v>
          </cell>
        </row>
        <row r="51">
          <cell r="A51" t="str">
            <v>A#049</v>
          </cell>
          <cell r="B51" t="str">
            <v>制作</v>
          </cell>
          <cell r="C51" t="str">
            <v>抽奖箱</v>
          </cell>
          <cell r="D51" t="str">
            <v>亚克力材料</v>
          </cell>
          <cell r="E51" t="str">
            <v>50*50*50cm，含画面</v>
          </cell>
          <cell r="F51" t="str">
            <v>只</v>
          </cell>
          <cell r="G51">
            <v>162</v>
          </cell>
          <cell r="H51">
            <v>0</v>
          </cell>
        </row>
        <row r="52">
          <cell r="A52" t="str">
            <v>A#050</v>
          </cell>
          <cell r="B52" t="str">
            <v>制作</v>
          </cell>
          <cell r="C52" t="str">
            <v>抽奖箱</v>
          </cell>
          <cell r="D52" t="str">
            <v>kt板材料</v>
          </cell>
          <cell r="E52" t="str">
            <v>50*50*50cm，含画面</v>
          </cell>
          <cell r="F52" t="str">
            <v>只</v>
          </cell>
          <cell r="G52">
            <v>110</v>
          </cell>
          <cell r="H52">
            <v>0</v>
          </cell>
        </row>
        <row r="53">
          <cell r="A53" t="str">
            <v>A#051</v>
          </cell>
          <cell r="B53" t="str">
            <v>制作</v>
          </cell>
          <cell r="C53" t="str">
            <v>布艺</v>
          </cell>
          <cell r="D53" t="str">
            <v>黑、白丝绒布</v>
          </cell>
          <cell r="E53" t="str">
            <v>-</v>
          </cell>
          <cell r="F53" t="str">
            <v>平米</v>
          </cell>
          <cell r="G53">
            <v>50</v>
          </cell>
          <cell r="H53">
            <v>0</v>
          </cell>
        </row>
        <row r="54">
          <cell r="A54" t="str">
            <v>A#052</v>
          </cell>
          <cell r="B54" t="str">
            <v>制作</v>
          </cell>
          <cell r="C54" t="str">
            <v>布艺</v>
          </cell>
          <cell r="D54" t="str">
            <v>遮光布</v>
          </cell>
          <cell r="E54" t="str">
            <v>单层</v>
          </cell>
          <cell r="F54" t="str">
            <v>平米</v>
          </cell>
          <cell r="G54">
            <v>20</v>
          </cell>
          <cell r="H54">
            <v>0</v>
          </cell>
        </row>
        <row r="55">
          <cell r="A55" t="str">
            <v>A#053</v>
          </cell>
          <cell r="B55" t="str">
            <v>制作</v>
          </cell>
          <cell r="C55" t="str">
            <v>布艺</v>
          </cell>
          <cell r="D55" t="str">
            <v>星空幕 （含星空灯）</v>
          </cell>
          <cell r="E55" t="str">
            <v>-</v>
          </cell>
          <cell r="F55" t="str">
            <v>平米</v>
          </cell>
          <cell r="G55">
            <v>95</v>
          </cell>
          <cell r="H55">
            <v>0</v>
          </cell>
        </row>
        <row r="56">
          <cell r="A56" t="str">
            <v>A#054</v>
          </cell>
          <cell r="B56" t="str">
            <v>印刷</v>
          </cell>
          <cell r="C56" t="str">
            <v>喷绘灯布</v>
          </cell>
          <cell r="D56" t="str">
            <v>灯布</v>
          </cell>
          <cell r="E56" t="str">
            <v>3.2m宽幅，黑底材质+无味（环保）油墨</v>
          </cell>
          <cell r="F56" t="str">
            <v>平米</v>
          </cell>
          <cell r="G56">
            <v>50</v>
          </cell>
          <cell r="H56">
            <v>0</v>
          </cell>
        </row>
        <row r="57">
          <cell r="A57" t="str">
            <v>A#055</v>
          </cell>
          <cell r="B57" t="str">
            <v>印刷</v>
          </cell>
          <cell r="C57" t="str">
            <v>喷绘灯布</v>
          </cell>
          <cell r="D57" t="str">
            <v>灯布</v>
          </cell>
          <cell r="E57" t="str">
            <v>5m宽幅，无味（环保）油墨</v>
          </cell>
          <cell r="F57" t="str">
            <v>平米</v>
          </cell>
          <cell r="G57">
            <v>80</v>
          </cell>
          <cell r="H57">
            <v>0</v>
          </cell>
        </row>
        <row r="58">
          <cell r="A58" t="str">
            <v>A#056</v>
          </cell>
          <cell r="B58" t="str">
            <v>印刷</v>
          </cell>
          <cell r="C58" t="str">
            <v>喷绘宝丽布</v>
          </cell>
          <cell r="D58" t="str">
            <v>宝丽布</v>
          </cell>
          <cell r="E58" t="str">
            <v>3.2m宽幅，黑底材质+无味（环保）油墨</v>
          </cell>
          <cell r="F58" t="str">
            <v>平米</v>
          </cell>
          <cell r="G58">
            <v>50</v>
          </cell>
          <cell r="H58">
            <v>0</v>
          </cell>
        </row>
        <row r="59">
          <cell r="A59" t="str">
            <v>A#057</v>
          </cell>
          <cell r="B59" t="str">
            <v>印刷</v>
          </cell>
          <cell r="C59" t="str">
            <v>喷绘宝丽布</v>
          </cell>
          <cell r="D59" t="str">
            <v>宝丽布</v>
          </cell>
          <cell r="E59" t="str">
            <v>5m宽幅，黑底材质+无味（环保）油墨</v>
          </cell>
          <cell r="F59" t="str">
            <v>平米</v>
          </cell>
          <cell r="G59">
            <v>60</v>
          </cell>
          <cell r="H59">
            <v>0</v>
          </cell>
        </row>
        <row r="60">
          <cell r="A60" t="str">
            <v>A#058</v>
          </cell>
          <cell r="B60" t="str">
            <v>印刷</v>
          </cell>
          <cell r="C60" t="str">
            <v>喷绘宝丽布</v>
          </cell>
          <cell r="D60" t="str">
            <v>宝丽布</v>
          </cell>
          <cell r="E60" t="str">
            <v>喷绘UV，3.2m宽幅，黑底材质+无味（环保）油墨</v>
          </cell>
          <cell r="F60" t="str">
            <v>平米</v>
          </cell>
          <cell r="G60">
            <v>70</v>
          </cell>
          <cell r="H60">
            <v>0</v>
          </cell>
        </row>
        <row r="61">
          <cell r="A61" t="str">
            <v>A#059</v>
          </cell>
          <cell r="B61" t="str">
            <v>印刷</v>
          </cell>
          <cell r="C61" t="str">
            <v>喷绘宝丽布</v>
          </cell>
          <cell r="D61" t="str">
            <v>宝丽布</v>
          </cell>
          <cell r="E61" t="str">
            <v>喷绘UV，5m宽幅，黑底材质+无味（环保）油墨</v>
          </cell>
          <cell r="F61" t="str">
            <v>平米</v>
          </cell>
          <cell r="G61">
            <v>110</v>
          </cell>
          <cell r="H61">
            <v>0</v>
          </cell>
        </row>
        <row r="62">
          <cell r="A62" t="str">
            <v>A#060</v>
          </cell>
          <cell r="B62" t="str">
            <v>印刷</v>
          </cell>
          <cell r="C62" t="str">
            <v>写真网格布</v>
          </cell>
          <cell r="D62" t="str">
            <v>网格布</v>
          </cell>
          <cell r="E62" t="str">
            <v>喷绘UV，3.2m宽幅，白色材质+无味（环保）油墨</v>
          </cell>
          <cell r="F62" t="str">
            <v>平米</v>
          </cell>
          <cell r="G62">
            <v>50</v>
          </cell>
          <cell r="H62">
            <v>0</v>
          </cell>
        </row>
        <row r="63">
          <cell r="A63" t="str">
            <v>A#061</v>
          </cell>
          <cell r="B63" t="str">
            <v>印刷</v>
          </cell>
          <cell r="C63" t="str">
            <v>写真网格布</v>
          </cell>
          <cell r="D63" t="str">
            <v>网格布</v>
          </cell>
          <cell r="E63" t="str">
            <v>喷绘UV，5m宽幅，白色材质+无味（环保）油墨</v>
          </cell>
          <cell r="F63" t="str">
            <v>平米</v>
          </cell>
          <cell r="G63">
            <v>79</v>
          </cell>
          <cell r="H63">
            <v>0</v>
          </cell>
        </row>
        <row r="64">
          <cell r="A64" t="str">
            <v>A#062</v>
          </cell>
          <cell r="B64" t="str">
            <v>印刷</v>
          </cell>
          <cell r="C64" t="str">
            <v>写真刀刮布</v>
          </cell>
          <cell r="D64" t="str">
            <v>刀刮布</v>
          </cell>
          <cell r="E64" t="str">
            <v>喷绘UV，3.2m宽幅，刀刮布+无味（环保）油墨</v>
          </cell>
          <cell r="F64" t="str">
            <v>平米</v>
          </cell>
          <cell r="G64">
            <v>60</v>
          </cell>
          <cell r="H64">
            <v>0</v>
          </cell>
        </row>
        <row r="65">
          <cell r="A65" t="str">
            <v>A#063</v>
          </cell>
          <cell r="B65" t="str">
            <v>印刷</v>
          </cell>
          <cell r="C65" t="str">
            <v>写真刀刮布</v>
          </cell>
          <cell r="D65" t="str">
            <v>刀刮布</v>
          </cell>
          <cell r="E65" t="str">
            <v>喷绘UV，5m宽幅，刀刮布+无味（环保）油墨</v>
          </cell>
          <cell r="F65" t="str">
            <v>平米</v>
          </cell>
          <cell r="G65">
            <v>90</v>
          </cell>
          <cell r="H65">
            <v>0</v>
          </cell>
        </row>
        <row r="66">
          <cell r="A66" t="str">
            <v>A#064</v>
          </cell>
          <cell r="B66" t="str">
            <v>印刷</v>
          </cell>
          <cell r="C66" t="str">
            <v>写真油画布</v>
          </cell>
          <cell r="D66" t="str">
            <v>油画布</v>
          </cell>
          <cell r="E66" t="str">
            <v>1.5m宽幅，油画布+无味（环保）油墨</v>
          </cell>
          <cell r="F66" t="str">
            <v>平米</v>
          </cell>
          <cell r="G66">
            <v>70</v>
          </cell>
          <cell r="H66">
            <v>0</v>
          </cell>
        </row>
        <row r="67">
          <cell r="A67" t="str">
            <v>A#065</v>
          </cell>
          <cell r="B67" t="str">
            <v>印刷</v>
          </cell>
          <cell r="C67" t="str">
            <v>写真</v>
          </cell>
          <cell r="D67" t="str">
            <v>背胶写真+覆膜+背胶</v>
          </cell>
          <cell r="E67" t="str">
            <v>125g</v>
          </cell>
          <cell r="F67" t="str">
            <v>平米</v>
          </cell>
          <cell r="G67">
            <v>42</v>
          </cell>
          <cell r="H67">
            <v>0</v>
          </cell>
        </row>
        <row r="68">
          <cell r="A68" t="str">
            <v>A#066</v>
          </cell>
          <cell r="B68" t="str">
            <v>印刷</v>
          </cell>
          <cell r="C68" t="str">
            <v>写真</v>
          </cell>
          <cell r="D68" t="str">
            <v>可转移背胶+覆膜</v>
          </cell>
          <cell r="E68" t="str">
            <v>125g</v>
          </cell>
          <cell r="F68" t="str">
            <v>平米</v>
          </cell>
          <cell r="G68">
            <v>55</v>
          </cell>
          <cell r="H68">
            <v>0</v>
          </cell>
        </row>
        <row r="69">
          <cell r="A69" t="str">
            <v>A#067</v>
          </cell>
          <cell r="B69" t="str">
            <v>印刷</v>
          </cell>
          <cell r="C69" t="str">
            <v>写真</v>
          </cell>
          <cell r="D69" t="str">
            <v>照相纸写真+覆膜+背胶</v>
          </cell>
          <cell r="E69" t="str">
            <v>125g</v>
          </cell>
          <cell r="F69" t="str">
            <v>平米</v>
          </cell>
          <cell r="G69">
            <v>64</v>
          </cell>
          <cell r="H69">
            <v>0</v>
          </cell>
        </row>
        <row r="70">
          <cell r="A70" t="str">
            <v>A#068</v>
          </cell>
          <cell r="B70" t="str">
            <v>印刷</v>
          </cell>
          <cell r="C70" t="str">
            <v>写真</v>
          </cell>
          <cell r="D70" t="str">
            <v>车贴写真</v>
          </cell>
          <cell r="E70" t="str">
            <v>175g</v>
          </cell>
          <cell r="F70" t="str">
            <v>平米</v>
          </cell>
          <cell r="G70">
            <v>60</v>
          </cell>
          <cell r="H70">
            <v>0</v>
          </cell>
        </row>
        <row r="71">
          <cell r="A71" t="str">
            <v>A#069</v>
          </cell>
          <cell r="B71" t="str">
            <v>印刷</v>
          </cell>
          <cell r="C71" t="str">
            <v>写真</v>
          </cell>
          <cell r="D71" t="str">
            <v>3M进口地贴</v>
          </cell>
          <cell r="E71" t="str">
            <v>3M进口加厚地贴</v>
          </cell>
          <cell r="F71" t="str">
            <v>平米</v>
          </cell>
          <cell r="G71">
            <v>150</v>
          </cell>
          <cell r="H71">
            <v>0</v>
          </cell>
        </row>
        <row r="72">
          <cell r="A72" t="str">
            <v>A#070</v>
          </cell>
          <cell r="B72" t="str">
            <v>印刷</v>
          </cell>
          <cell r="C72" t="str">
            <v>单页</v>
          </cell>
          <cell r="D72" t="str">
            <v>A4彩色单面157克铜板纸</v>
          </cell>
          <cell r="E72" t="str">
            <v>数量(1-500)</v>
          </cell>
          <cell r="F72" t="str">
            <v>张</v>
          </cell>
          <cell r="G72">
            <v>1.4</v>
          </cell>
          <cell r="H72">
            <v>0</v>
          </cell>
        </row>
        <row r="73">
          <cell r="A73" t="str">
            <v>A#071</v>
          </cell>
          <cell r="B73" t="str">
            <v>印刷</v>
          </cell>
          <cell r="C73" t="str">
            <v>单页</v>
          </cell>
          <cell r="D73" t="str">
            <v>A4彩色单面157克铜板纸</v>
          </cell>
          <cell r="E73" t="str">
            <v>数量(501-5000)</v>
          </cell>
          <cell r="F73" t="str">
            <v>张</v>
          </cell>
          <cell r="G73">
            <v>1</v>
          </cell>
          <cell r="H73">
            <v>0</v>
          </cell>
        </row>
        <row r="74">
          <cell r="A74" t="str">
            <v>A#072</v>
          </cell>
          <cell r="B74" t="str">
            <v>印刷</v>
          </cell>
          <cell r="C74" t="str">
            <v>单页</v>
          </cell>
          <cell r="D74" t="str">
            <v>A4彩色单面200克铜板纸</v>
          </cell>
          <cell r="E74" t="str">
            <v>数量(1-500)</v>
          </cell>
          <cell r="F74" t="str">
            <v>张</v>
          </cell>
          <cell r="G74">
            <v>1.5</v>
          </cell>
          <cell r="H74">
            <v>0</v>
          </cell>
        </row>
        <row r="75">
          <cell r="A75" t="str">
            <v>A#073</v>
          </cell>
          <cell r="B75" t="str">
            <v>印刷</v>
          </cell>
          <cell r="C75" t="str">
            <v>单页</v>
          </cell>
          <cell r="D75" t="str">
            <v>A4彩色单面200克铜板纸</v>
          </cell>
          <cell r="E75" t="str">
            <v>数量(501-5000)</v>
          </cell>
          <cell r="F75" t="str">
            <v>张</v>
          </cell>
          <cell r="G75">
            <v>1.1499999999999999</v>
          </cell>
          <cell r="H75">
            <v>0</v>
          </cell>
        </row>
        <row r="76">
          <cell r="A76" t="str">
            <v>A#074</v>
          </cell>
          <cell r="B76" t="str">
            <v>印刷</v>
          </cell>
          <cell r="C76" t="str">
            <v>单页</v>
          </cell>
          <cell r="D76" t="str">
            <v>A4彩色单面250克铜板纸</v>
          </cell>
          <cell r="E76" t="str">
            <v>数量(1-500)</v>
          </cell>
          <cell r="F76" t="str">
            <v>张</v>
          </cell>
          <cell r="G76">
            <v>1.8</v>
          </cell>
          <cell r="H76">
            <v>0</v>
          </cell>
        </row>
        <row r="77">
          <cell r="A77" t="str">
            <v>A#075</v>
          </cell>
          <cell r="B77" t="str">
            <v>印刷</v>
          </cell>
          <cell r="C77" t="str">
            <v>单页</v>
          </cell>
          <cell r="D77" t="str">
            <v>A4彩色单面250克铜板纸</v>
          </cell>
          <cell r="E77" t="str">
            <v>数量(501-5000)</v>
          </cell>
          <cell r="F77" t="str">
            <v>张</v>
          </cell>
          <cell r="G77">
            <v>1.5</v>
          </cell>
          <cell r="H77">
            <v>0</v>
          </cell>
        </row>
        <row r="78">
          <cell r="A78" t="str">
            <v>A#076</v>
          </cell>
          <cell r="B78" t="str">
            <v>印刷</v>
          </cell>
          <cell r="C78" t="str">
            <v>单页</v>
          </cell>
          <cell r="D78" t="str">
            <v>A4彩色双面157克铜板纸</v>
          </cell>
          <cell r="E78" t="str">
            <v>数量(1-500)</v>
          </cell>
          <cell r="F78" t="str">
            <v>张</v>
          </cell>
          <cell r="G78">
            <v>2</v>
          </cell>
          <cell r="H78">
            <v>0</v>
          </cell>
        </row>
        <row r="79">
          <cell r="A79" t="str">
            <v>A#077</v>
          </cell>
          <cell r="B79" t="str">
            <v>印刷</v>
          </cell>
          <cell r="C79" t="str">
            <v>单页</v>
          </cell>
          <cell r="D79" t="str">
            <v>A4彩色双面157克铜板纸</v>
          </cell>
          <cell r="E79" t="str">
            <v>数量(501-5000)</v>
          </cell>
          <cell r="F79" t="str">
            <v>张</v>
          </cell>
          <cell r="G79">
            <v>1.8</v>
          </cell>
          <cell r="H79">
            <v>0</v>
          </cell>
        </row>
        <row r="80">
          <cell r="A80" t="str">
            <v>A#078</v>
          </cell>
          <cell r="B80" t="str">
            <v>印刷</v>
          </cell>
          <cell r="C80" t="str">
            <v>单页</v>
          </cell>
          <cell r="D80" t="str">
            <v>A4彩色双面200克铜板纸</v>
          </cell>
          <cell r="E80" t="str">
            <v>数量(1-500)</v>
          </cell>
          <cell r="F80" t="str">
            <v>张</v>
          </cell>
          <cell r="G80">
            <v>2</v>
          </cell>
          <cell r="H80">
            <v>0</v>
          </cell>
        </row>
        <row r="81">
          <cell r="A81" t="str">
            <v>A#079</v>
          </cell>
          <cell r="B81" t="str">
            <v>印刷</v>
          </cell>
          <cell r="C81" t="str">
            <v>单页</v>
          </cell>
          <cell r="D81" t="str">
            <v>A4彩色双面200克铜板纸</v>
          </cell>
          <cell r="E81" t="str">
            <v>数量(501-5000)</v>
          </cell>
          <cell r="F81" t="str">
            <v>张</v>
          </cell>
          <cell r="G81">
            <v>1.8</v>
          </cell>
          <cell r="H81">
            <v>0</v>
          </cell>
        </row>
        <row r="82">
          <cell r="A82" t="str">
            <v>A#080</v>
          </cell>
          <cell r="B82" t="str">
            <v>印刷</v>
          </cell>
          <cell r="C82" t="str">
            <v>单页</v>
          </cell>
          <cell r="D82" t="str">
            <v>A4彩色双面250克铜板纸</v>
          </cell>
          <cell r="E82" t="str">
            <v>数量(1-500)</v>
          </cell>
          <cell r="F82" t="str">
            <v>张</v>
          </cell>
          <cell r="G82">
            <v>2.2999999999999998</v>
          </cell>
          <cell r="H82">
            <v>0</v>
          </cell>
        </row>
        <row r="83">
          <cell r="A83" t="str">
            <v>A#081</v>
          </cell>
          <cell r="B83" t="str">
            <v>印刷</v>
          </cell>
          <cell r="C83" t="str">
            <v>单页</v>
          </cell>
          <cell r="D83" t="str">
            <v>A4彩色双面250克铜板纸</v>
          </cell>
          <cell r="E83" t="str">
            <v>数量(501-5000)</v>
          </cell>
          <cell r="F83" t="str">
            <v>张</v>
          </cell>
          <cell r="G83">
            <v>2.2999999999999998</v>
          </cell>
          <cell r="H83">
            <v>0</v>
          </cell>
        </row>
        <row r="84">
          <cell r="A84" t="str">
            <v>A#082</v>
          </cell>
          <cell r="B84" t="str">
            <v>印刷</v>
          </cell>
          <cell r="C84" t="str">
            <v>海报</v>
          </cell>
          <cell r="D84" t="str">
            <v>彩色单面印刷250克</v>
          </cell>
          <cell r="E84" t="str">
            <v>420mm X 570mm，数量(1-500)</v>
          </cell>
          <cell r="F84" t="str">
            <v>张</v>
          </cell>
          <cell r="G84">
            <v>5.5</v>
          </cell>
          <cell r="H84">
            <v>0</v>
          </cell>
        </row>
        <row r="85">
          <cell r="A85" t="str">
            <v>A#083</v>
          </cell>
          <cell r="B85" t="str">
            <v>印刷</v>
          </cell>
          <cell r="C85" t="str">
            <v>桌卡</v>
          </cell>
          <cell r="D85" t="str">
            <v>200克铜版彩色打印三折页</v>
          </cell>
          <cell r="E85" t="str">
            <v>150mm X 210mm</v>
          </cell>
          <cell r="F85" t="str">
            <v>套</v>
          </cell>
          <cell r="G85">
            <v>4.5</v>
          </cell>
          <cell r="H85">
            <v>0</v>
          </cell>
        </row>
        <row r="86">
          <cell r="A86" t="str">
            <v>A#084</v>
          </cell>
          <cell r="B86" t="str">
            <v>印刷</v>
          </cell>
          <cell r="C86" t="str">
            <v>证件</v>
          </cell>
          <cell r="D86" t="str">
            <v>200克铜版彩色打印内页+卡套+挂绳（含挂绳印刷）</v>
          </cell>
          <cell r="E86" t="str">
            <v>125mm X 95mm，挂绳1cm宽，尼龙，含单色logo印刷</v>
          </cell>
          <cell r="F86" t="str">
            <v>套</v>
          </cell>
          <cell r="G86">
            <v>10</v>
          </cell>
          <cell r="H86">
            <v>0</v>
          </cell>
        </row>
        <row r="87">
          <cell r="A87" t="str">
            <v>A#085</v>
          </cell>
          <cell r="B87" t="str">
            <v>印刷</v>
          </cell>
          <cell r="C87" t="str">
            <v>证件</v>
          </cell>
          <cell r="D87" t="str">
            <v>PVC彩色印刷+挂绳（含挂绳印刷）</v>
          </cell>
          <cell r="E87" t="str">
            <v>125mm X 95mm，挂绳1cm宽，尼龙，含单色logo印刷</v>
          </cell>
          <cell r="F87" t="str">
            <v>套</v>
          </cell>
          <cell r="G87">
            <v>10</v>
          </cell>
          <cell r="H87">
            <v>0</v>
          </cell>
        </row>
        <row r="88">
          <cell r="A88" t="str">
            <v>A#086</v>
          </cell>
          <cell r="B88" t="str">
            <v>印刷</v>
          </cell>
          <cell r="C88" t="str">
            <v>证件</v>
          </cell>
          <cell r="D88" t="str">
            <v>250G克铜版纸对裱+覆膜</v>
          </cell>
          <cell r="E88" t="str">
            <v>125mm X 95mm，挂绳1cm宽，尼龙，含单色logo印刷</v>
          </cell>
          <cell r="F88" t="str">
            <v>套</v>
          </cell>
          <cell r="G88">
            <v>6</v>
          </cell>
          <cell r="H88">
            <v>0</v>
          </cell>
        </row>
        <row r="89">
          <cell r="A89" t="str">
            <v>A#087</v>
          </cell>
          <cell r="B89" t="str">
            <v>印刷</v>
          </cell>
          <cell r="C89" t="str">
            <v>麦克风套</v>
          </cell>
          <cell r="D89" t="str">
            <v>雪弗板裱写真</v>
          </cell>
          <cell r="E89" t="str">
            <v>80mm*50mm</v>
          </cell>
          <cell r="F89" t="str">
            <v>个</v>
          </cell>
          <cell r="G89">
            <v>20</v>
          </cell>
          <cell r="H89">
            <v>0</v>
          </cell>
        </row>
        <row r="90">
          <cell r="A90" t="str">
            <v>A#088</v>
          </cell>
          <cell r="B90" t="str">
            <v>印刷</v>
          </cell>
          <cell r="C90" t="str">
            <v>椅背贴</v>
          </cell>
          <cell r="D90" t="str">
            <v>不干胶印刷</v>
          </cell>
          <cell r="E90" t="str">
            <v>150mm*100mm</v>
          </cell>
          <cell r="F90" t="str">
            <v>张</v>
          </cell>
          <cell r="G90">
            <v>4</v>
          </cell>
          <cell r="H90">
            <v>0</v>
          </cell>
        </row>
        <row r="91">
          <cell r="A91" t="str">
            <v>A#089</v>
          </cell>
          <cell r="B91" t="str">
            <v>印刷</v>
          </cell>
          <cell r="C91" t="str">
            <v>主持人手卡</v>
          </cell>
          <cell r="D91" t="str">
            <v>彩色单面157克铜板纸</v>
          </cell>
          <cell r="E91" t="str">
            <v>150mm*100mm</v>
          </cell>
          <cell r="F91" t="str">
            <v>张</v>
          </cell>
          <cell r="G91">
            <v>0.9</v>
          </cell>
          <cell r="H91">
            <v>0</v>
          </cell>
        </row>
        <row r="92">
          <cell r="A92" t="str">
            <v>A#090</v>
          </cell>
          <cell r="B92" t="str">
            <v>印刷</v>
          </cell>
          <cell r="C92" t="str">
            <v>臂贴</v>
          </cell>
          <cell r="D92" t="str">
            <v>不干胶印刷</v>
          </cell>
          <cell r="E92" t="str">
            <v>80mm圆</v>
          </cell>
          <cell r="F92" t="str">
            <v>张</v>
          </cell>
          <cell r="G92">
            <v>0.9</v>
          </cell>
          <cell r="H92">
            <v>0</v>
          </cell>
        </row>
        <row r="93">
          <cell r="A93" t="str">
            <v>A#091</v>
          </cell>
          <cell r="B93" t="str">
            <v>印刷</v>
          </cell>
          <cell r="C93" t="str">
            <v>服装</v>
          </cell>
          <cell r="D93" t="str">
            <v>纯棉圆领T恤</v>
          </cell>
          <cell r="E93" t="str">
            <v>200g纯棉，丝印单色logo，热转印面积≤20*30cm，50件起订</v>
          </cell>
          <cell r="F93" t="str">
            <v>件</v>
          </cell>
          <cell r="G93">
            <v>50</v>
          </cell>
          <cell r="H93">
            <v>0</v>
          </cell>
        </row>
        <row r="94">
          <cell r="A94" t="str">
            <v>A#092</v>
          </cell>
          <cell r="B94" t="str">
            <v>印刷</v>
          </cell>
          <cell r="C94" t="str">
            <v>服装</v>
          </cell>
          <cell r="D94" t="str">
            <v>纯棉polo</v>
          </cell>
          <cell r="E94" t="str">
            <v>200g纯棉，丝印单色logo，热转印面积≤20*30cm，50件起订</v>
          </cell>
          <cell r="F94" t="str">
            <v>件</v>
          </cell>
          <cell r="G94">
            <v>63</v>
          </cell>
          <cell r="H94">
            <v>0</v>
          </cell>
        </row>
        <row r="95">
          <cell r="A95" t="str">
            <v>A#093</v>
          </cell>
          <cell r="B95" t="str">
            <v>印刷</v>
          </cell>
          <cell r="C95" t="str">
            <v>服装</v>
          </cell>
          <cell r="D95" t="str">
            <v>棒球帽</v>
          </cell>
          <cell r="E95" t="str">
            <v>优质面涤，丝印单色logo，热转印面积≤20*30cm，50件起订</v>
          </cell>
          <cell r="F95" t="str">
            <v>件</v>
          </cell>
          <cell r="G95">
            <v>30</v>
          </cell>
          <cell r="H95">
            <v>0</v>
          </cell>
        </row>
        <row r="96">
          <cell r="A96" t="str">
            <v>A#094</v>
          </cell>
          <cell r="B96" t="str">
            <v>印刷</v>
          </cell>
          <cell r="C96" t="str">
            <v>服装</v>
          </cell>
          <cell r="D96" t="str">
            <v>卫衣</v>
          </cell>
          <cell r="E96" t="str">
            <v>400g纯棉，丝印单色logo，热转印面积≤20*30cm，50件起订</v>
          </cell>
          <cell r="F96" t="str">
            <v>件</v>
          </cell>
          <cell r="G96">
            <v>81</v>
          </cell>
          <cell r="H96">
            <v>0</v>
          </cell>
        </row>
        <row r="97">
          <cell r="A97" t="str">
            <v>A#095</v>
          </cell>
          <cell r="B97" t="str">
            <v>印刷</v>
          </cell>
          <cell r="C97" t="str">
            <v>手提袋</v>
          </cell>
          <cell r="D97" t="str">
            <v>纸质快印</v>
          </cell>
          <cell r="E97" t="str">
            <v>350mm*250mm*100mm（1-500）</v>
          </cell>
          <cell r="F97" t="str">
            <v>个</v>
          </cell>
          <cell r="G97">
            <v>15</v>
          </cell>
          <cell r="H97">
            <v>0</v>
          </cell>
        </row>
        <row r="98">
          <cell r="A98" t="str">
            <v>A#096</v>
          </cell>
          <cell r="B98" t="str">
            <v>印刷</v>
          </cell>
          <cell r="C98" t="str">
            <v>手提袋</v>
          </cell>
          <cell r="D98" t="str">
            <v>纸质印刷</v>
          </cell>
          <cell r="E98" t="str">
            <v>350mm*250mm*100mm（500-5000）</v>
          </cell>
          <cell r="F98" t="str">
            <v>个</v>
          </cell>
          <cell r="G98">
            <v>5</v>
          </cell>
          <cell r="H98">
            <v>0</v>
          </cell>
        </row>
        <row r="99">
          <cell r="A99" t="str">
            <v>A#097</v>
          </cell>
          <cell r="B99" t="str">
            <v>印刷</v>
          </cell>
          <cell r="C99" t="str">
            <v>手提袋</v>
          </cell>
          <cell r="D99" t="str">
            <v>无纺布</v>
          </cell>
          <cell r="E99" t="str">
            <v>350mm*250mm*100mm，含彩色logo印刷</v>
          </cell>
          <cell r="F99" t="str">
            <v>个</v>
          </cell>
          <cell r="G99">
            <v>9</v>
          </cell>
          <cell r="H99">
            <v>0</v>
          </cell>
        </row>
        <row r="100">
          <cell r="A100" t="str">
            <v>A#098</v>
          </cell>
          <cell r="B100" t="str">
            <v>印刷</v>
          </cell>
          <cell r="C100" t="str">
            <v>手提袋</v>
          </cell>
          <cell r="D100" t="str">
            <v>帆布</v>
          </cell>
          <cell r="E100" t="str">
            <v>350mm*250mm*100mm，含彩色logo印刷</v>
          </cell>
          <cell r="F100" t="str">
            <v>个</v>
          </cell>
          <cell r="G100">
            <v>18</v>
          </cell>
          <cell r="H100">
            <v>0</v>
          </cell>
        </row>
        <row r="101">
          <cell r="A101" t="str">
            <v>A#099</v>
          </cell>
          <cell r="B101" t="str">
            <v>隔离物</v>
          </cell>
          <cell r="C101" t="str">
            <v>隔离物</v>
          </cell>
          <cell r="D101" t="str">
            <v>一米栏</v>
          </cell>
          <cell r="E101" t="str">
            <v>租赁价，3天为1展期</v>
          </cell>
          <cell r="F101" t="str">
            <v>个</v>
          </cell>
          <cell r="G101">
            <v>31</v>
          </cell>
          <cell r="H101">
            <v>0</v>
          </cell>
        </row>
        <row r="102">
          <cell r="A102" t="str">
            <v>A#100</v>
          </cell>
          <cell r="B102" t="str">
            <v>隔离物</v>
          </cell>
          <cell r="C102" t="str">
            <v>隔离物</v>
          </cell>
          <cell r="D102" t="str">
            <v>铁质护栏</v>
          </cell>
          <cell r="E102" t="str">
            <v>租赁价，3天为1展期</v>
          </cell>
          <cell r="F102" t="str">
            <v>个</v>
          </cell>
          <cell r="G102">
            <v>50</v>
          </cell>
          <cell r="H102">
            <v>0</v>
          </cell>
        </row>
        <row r="103">
          <cell r="A103" t="str">
            <v>A#101</v>
          </cell>
          <cell r="B103" t="str">
            <v>隔离物</v>
          </cell>
          <cell r="C103" t="str">
            <v>隔离物</v>
          </cell>
          <cell r="D103" t="str">
            <v>防爆铁马</v>
          </cell>
          <cell r="E103" t="str">
            <v>租赁价，3天为1展期</v>
          </cell>
          <cell r="F103" t="str">
            <v>个</v>
          </cell>
          <cell r="G103">
            <v>100</v>
          </cell>
          <cell r="H103">
            <v>0</v>
          </cell>
        </row>
        <row r="104">
          <cell r="A104" t="str">
            <v>A#102</v>
          </cell>
          <cell r="B104" t="str">
            <v>安装及运输</v>
          </cell>
          <cell r="C104" t="str">
            <v>单趟运输</v>
          </cell>
          <cell r="D104" t="str">
            <v>市内运输</v>
          </cell>
          <cell r="E104" t="str">
            <v>面包车</v>
          </cell>
          <cell r="F104" t="str">
            <v>车次</v>
          </cell>
          <cell r="G104">
            <v>280</v>
          </cell>
          <cell r="H104">
            <v>0</v>
          </cell>
        </row>
        <row r="105">
          <cell r="A105" t="str">
            <v>A#103</v>
          </cell>
          <cell r="B105" t="str">
            <v>安装及运输</v>
          </cell>
          <cell r="C105" t="str">
            <v>单趟运输</v>
          </cell>
          <cell r="D105" t="str">
            <v>市内运输</v>
          </cell>
          <cell r="E105" t="str">
            <v>厢式小货车</v>
          </cell>
          <cell r="F105" t="str">
            <v>车次</v>
          </cell>
          <cell r="G105">
            <v>800</v>
          </cell>
          <cell r="H105">
            <v>0</v>
          </cell>
        </row>
        <row r="106">
          <cell r="A106" t="str">
            <v>A#104</v>
          </cell>
          <cell r="B106" t="str">
            <v>安装及运输</v>
          </cell>
          <cell r="C106" t="str">
            <v>单趟运输</v>
          </cell>
          <cell r="D106" t="str">
            <v>市内运输</v>
          </cell>
          <cell r="E106" t="str">
            <v>9米货车</v>
          </cell>
          <cell r="F106" t="str">
            <v>车次</v>
          </cell>
          <cell r="G106">
            <v>1500</v>
          </cell>
          <cell r="H106">
            <v>0</v>
          </cell>
        </row>
        <row r="107">
          <cell r="A107" t="str">
            <v>A#105</v>
          </cell>
          <cell r="B107" t="str">
            <v>安装及运输</v>
          </cell>
          <cell r="C107" t="str">
            <v>单趟运输</v>
          </cell>
          <cell r="D107" t="str">
            <v>市内运输</v>
          </cell>
          <cell r="E107" t="str">
            <v>14米货车</v>
          </cell>
          <cell r="F107" t="str">
            <v>车次</v>
          </cell>
          <cell r="G107">
            <v>2000</v>
          </cell>
          <cell r="H107">
            <v>0</v>
          </cell>
        </row>
        <row r="108">
          <cell r="A108" t="str">
            <v>A#106</v>
          </cell>
          <cell r="B108" t="str">
            <v>安装及运输</v>
          </cell>
          <cell r="C108" t="str">
            <v>单趟运输</v>
          </cell>
          <cell r="D108" t="str">
            <v>市内运输</v>
          </cell>
          <cell r="E108" t="str">
            <v>17米货车</v>
          </cell>
          <cell r="F108" t="str">
            <v>车次</v>
          </cell>
          <cell r="G108">
            <v>2880</v>
          </cell>
          <cell r="H108">
            <v>0</v>
          </cell>
        </row>
        <row r="109">
          <cell r="A109" t="str">
            <v>A#107</v>
          </cell>
          <cell r="B109" t="str">
            <v>网络设备</v>
          </cell>
          <cell r="C109" t="str">
            <v>WIFI布网</v>
          </cell>
          <cell r="D109" t="str">
            <v>路由器</v>
          </cell>
          <cell r="E109" t="str">
            <v>H3C ER8300G2-X</v>
          </cell>
          <cell r="F109" t="str">
            <v>台</v>
          </cell>
          <cell r="G109">
            <v>1100</v>
          </cell>
          <cell r="H109">
            <v>0</v>
          </cell>
        </row>
        <row r="110">
          <cell r="G110" t="e">
            <v>#DIV/0!</v>
          </cell>
        </row>
        <row r="111">
          <cell r="A111" t="str">
            <v>B#001</v>
          </cell>
          <cell r="B111" t="str">
            <v>视频</v>
          </cell>
          <cell r="C111" t="str">
            <v>LED</v>
          </cell>
          <cell r="D111" t="str">
            <v>P1.8 LED Display Indoor Screen
国产 P1.8 室内显示屏</v>
          </cell>
          <cell r="E111" t="str">
            <v>光翔、利亚德，每场为5天，每增加1天按0.5场核算</v>
          </cell>
          <cell r="F111" t="str">
            <v>平米</v>
          </cell>
          <cell r="G111">
            <v>1000</v>
          </cell>
          <cell r="H111">
            <v>0</v>
          </cell>
        </row>
        <row r="112">
          <cell r="A112" t="str">
            <v>B#002</v>
          </cell>
          <cell r="B112" t="str">
            <v>视频</v>
          </cell>
          <cell r="C112" t="str">
            <v>LED</v>
          </cell>
          <cell r="D112" t="str">
            <v>P2 LED Display Indoor Screen
国产 P2.5 室内显示屏</v>
          </cell>
          <cell r="E112" t="str">
            <v>光翔、利亚德，每场为5天，每增加1天按0.5场核算</v>
          </cell>
          <cell r="F112" t="str">
            <v>平米</v>
          </cell>
          <cell r="G112">
            <v>780</v>
          </cell>
          <cell r="H112">
            <v>0</v>
          </cell>
        </row>
        <row r="113">
          <cell r="A113" t="str">
            <v>B#003</v>
          </cell>
          <cell r="B113" t="str">
            <v>视频</v>
          </cell>
          <cell r="C113" t="str">
            <v>LED</v>
          </cell>
          <cell r="D113" t="str">
            <v>P3 LED Display Indoor Screen
国产 P3 室内显示屏</v>
          </cell>
          <cell r="E113" t="str">
            <v>光翔</v>
          </cell>
          <cell r="F113" t="str">
            <v>平米</v>
          </cell>
          <cell r="G113">
            <v>500</v>
          </cell>
          <cell r="H113">
            <v>0</v>
          </cell>
        </row>
        <row r="114">
          <cell r="A114" t="str">
            <v>B#004</v>
          </cell>
          <cell r="B114" t="str">
            <v>视频</v>
          </cell>
          <cell r="C114" t="str">
            <v>LED</v>
          </cell>
          <cell r="D114" t="str">
            <v>P4 LED Display Indoor Screen
国产 P4 室内显示屏</v>
          </cell>
          <cell r="E114" t="str">
            <v>光翔</v>
          </cell>
          <cell r="F114" t="str">
            <v>平米</v>
          </cell>
          <cell r="G114">
            <v>350</v>
          </cell>
          <cell r="H114">
            <v>0</v>
          </cell>
        </row>
        <row r="115">
          <cell r="A115" t="str">
            <v>B#005</v>
          </cell>
          <cell r="B115" t="str">
            <v>视频</v>
          </cell>
          <cell r="C115" t="str">
            <v>LED</v>
          </cell>
          <cell r="D115" t="str">
            <v>P4 LED Display Outdoor Screen
国产 P4 户外显示屏</v>
          </cell>
          <cell r="E115" t="str">
            <v>光祥</v>
          </cell>
          <cell r="F115" t="str">
            <v>平米</v>
          </cell>
          <cell r="G115">
            <v>400</v>
          </cell>
          <cell r="H115">
            <v>0</v>
          </cell>
        </row>
        <row r="116">
          <cell r="A116" t="str">
            <v>B#006</v>
          </cell>
          <cell r="B116" t="str">
            <v>视频</v>
          </cell>
          <cell r="C116" t="str">
            <v>Projector 投影机</v>
          </cell>
          <cell r="D116" t="str">
            <v>16000流明</v>
          </cell>
          <cell r="E116" t="str">
            <v>PANASONIC SLX16K 16000 ANSI LCD Projector
PANASONIC SLX16000 流明LCD 投影机</v>
          </cell>
          <cell r="F116" t="str">
            <v>台</v>
          </cell>
          <cell r="G116">
            <v>5500</v>
          </cell>
          <cell r="H116">
            <v>0</v>
          </cell>
        </row>
        <row r="117">
          <cell r="A117" t="str">
            <v>B#007</v>
          </cell>
          <cell r="B117" t="str">
            <v>视频</v>
          </cell>
          <cell r="C117" t="str">
            <v>Projector 投影机</v>
          </cell>
          <cell r="D117" t="str">
            <v>12000流明</v>
          </cell>
          <cell r="E117" t="str">
            <v>SANYO PLC-XF4600C LCD Projector
SANYO PLC-XF4600C LCD 三洋12000流明投影机</v>
          </cell>
          <cell r="F117" t="str">
            <v>台</v>
          </cell>
          <cell r="G117">
            <v>4000</v>
          </cell>
          <cell r="H117">
            <v>0</v>
          </cell>
        </row>
        <row r="118">
          <cell r="A118" t="str">
            <v>B#008</v>
          </cell>
          <cell r="B118" t="str">
            <v>视频</v>
          </cell>
          <cell r="C118" t="str">
            <v>Projector 投影机</v>
          </cell>
          <cell r="D118" t="str">
            <v>10000流明</v>
          </cell>
          <cell r="E118" t="str">
            <v>SANYO PLC-XF710C LCD Projector
SANYO PLC-XF710C LCD 三洋10000流明投影机</v>
          </cell>
          <cell r="F118" t="str">
            <v>台</v>
          </cell>
          <cell r="G118">
            <v>4000</v>
          </cell>
          <cell r="H118">
            <v>0</v>
          </cell>
        </row>
        <row r="119">
          <cell r="A119" t="str">
            <v>B#009</v>
          </cell>
          <cell r="B119" t="str">
            <v>视频</v>
          </cell>
          <cell r="C119" t="str">
            <v>Projector 投影机</v>
          </cell>
          <cell r="D119" t="str">
            <v>6500流明</v>
          </cell>
          <cell r="E119" t="str">
            <v>SANYO PLC-XP1000C LCD Projector
SANYO PLC-XP1000C LCD 三洋6500流明投影机</v>
          </cell>
          <cell r="F119" t="str">
            <v>台</v>
          </cell>
          <cell r="G119">
            <v>1500</v>
          </cell>
          <cell r="H119">
            <v>0</v>
          </cell>
        </row>
        <row r="120">
          <cell r="A120" t="str">
            <v>B#010</v>
          </cell>
          <cell r="B120" t="str">
            <v>视频</v>
          </cell>
          <cell r="C120" t="str">
            <v>Projector 投影机</v>
          </cell>
          <cell r="D120" t="str">
            <v>5000流明</v>
          </cell>
          <cell r="E120" t="str">
            <v>ANYO PLC-XT3500 LCD Projector
SANYO PLC-XT3500 LCD 三洋5000流明投影机</v>
          </cell>
          <cell r="F120" t="str">
            <v>台</v>
          </cell>
          <cell r="G120">
            <v>1100</v>
          </cell>
          <cell r="H120">
            <v>0</v>
          </cell>
        </row>
        <row r="121">
          <cell r="A121" t="str">
            <v>B#011</v>
          </cell>
          <cell r="B121" t="str">
            <v>视频</v>
          </cell>
          <cell r="C121" t="str">
            <v>显示器</v>
          </cell>
          <cell r="D121" t="str">
            <v>70寸等离子显示器</v>
          </cell>
          <cell r="E121" t="str">
            <v>夏普70液晶电视 70SU665A</v>
          </cell>
          <cell r="F121" t="str">
            <v>台</v>
          </cell>
          <cell r="G121">
            <v>2061</v>
          </cell>
          <cell r="H121">
            <v>0</v>
          </cell>
        </row>
        <row r="122">
          <cell r="A122" t="str">
            <v>B#012</v>
          </cell>
          <cell r="B122" t="str">
            <v>视频</v>
          </cell>
          <cell r="C122" t="str">
            <v>显示器</v>
          </cell>
          <cell r="D122" t="str">
            <v>65 寸等离子显示器</v>
          </cell>
          <cell r="E122" t="str">
            <v>Panasonic TH-65PF10CK 65″HDTV Plasma Display
松下65 寸等离子显示器（70“）</v>
          </cell>
          <cell r="F122" t="str">
            <v>台</v>
          </cell>
          <cell r="G122">
            <v>1500</v>
          </cell>
          <cell r="H122">
            <v>0</v>
          </cell>
        </row>
        <row r="123">
          <cell r="A123" t="str">
            <v>B#013</v>
          </cell>
          <cell r="B123" t="str">
            <v>视频</v>
          </cell>
          <cell r="C123" t="str">
            <v>显示器</v>
          </cell>
          <cell r="D123" t="str">
            <v>60 寸等离子显示器</v>
          </cell>
          <cell r="E123" t="str">
            <v>LG 60LG63CJ-CA 等离子电视</v>
          </cell>
          <cell r="F123" t="str">
            <v>台</v>
          </cell>
          <cell r="G123">
            <v>600</v>
          </cell>
          <cell r="H123">
            <v>0</v>
          </cell>
        </row>
        <row r="124">
          <cell r="A124" t="str">
            <v>B#014</v>
          </cell>
          <cell r="B124" t="str">
            <v>视频</v>
          </cell>
          <cell r="C124" t="str">
            <v>显示器</v>
          </cell>
          <cell r="D124" t="str">
            <v>50 寸等离子显示器</v>
          </cell>
          <cell r="E124" t="str">
            <v>Panasonic TH-50PF12CK 50″HDTV Plasma Display
松下50 寸等离子显示器</v>
          </cell>
          <cell r="F124" t="str">
            <v>台</v>
          </cell>
          <cell r="G124">
            <v>779</v>
          </cell>
          <cell r="H124">
            <v>0</v>
          </cell>
        </row>
        <row r="125">
          <cell r="A125" t="str">
            <v>B#015</v>
          </cell>
          <cell r="B125" t="str">
            <v>视频</v>
          </cell>
          <cell r="C125" t="str">
            <v>显示器</v>
          </cell>
          <cell r="D125" t="str">
            <v>42 寸等离子显示器</v>
          </cell>
          <cell r="E125" t="str">
            <v>Panasonic TH-42PWD 42″ Plasma Display
松下42 寸等离子显示器</v>
          </cell>
          <cell r="F125" t="str">
            <v>台</v>
          </cell>
          <cell r="G125">
            <v>492</v>
          </cell>
          <cell r="H125">
            <v>0</v>
          </cell>
        </row>
        <row r="126">
          <cell r="A126" t="str">
            <v>B#016</v>
          </cell>
          <cell r="B126" t="str">
            <v>视频</v>
          </cell>
          <cell r="C126" t="str">
            <v>显示器</v>
          </cell>
          <cell r="D126" t="str">
            <v>32″ LCD HDTV
32 寸高清液晶电视</v>
          </cell>
          <cell r="E126" t="str">
            <v>-</v>
          </cell>
          <cell r="F126" t="str">
            <v>台</v>
          </cell>
          <cell r="G126">
            <v>233</v>
          </cell>
          <cell r="H126">
            <v>0</v>
          </cell>
        </row>
        <row r="127">
          <cell r="A127" t="str">
            <v>B#017</v>
          </cell>
          <cell r="B127" t="str">
            <v>视频</v>
          </cell>
          <cell r="C127" t="str">
            <v>显示器</v>
          </cell>
          <cell r="D127" t="str">
            <v>19-22″ LCD Display
19-22 寸液晶显示器</v>
          </cell>
          <cell r="E127" t="str">
            <v>-</v>
          </cell>
          <cell r="F127" t="str">
            <v>台</v>
          </cell>
          <cell r="G127">
            <v>152</v>
          </cell>
          <cell r="H127">
            <v>0</v>
          </cell>
        </row>
        <row r="128">
          <cell r="A128" t="str">
            <v>B#018</v>
          </cell>
          <cell r="B128" t="str">
            <v>视频</v>
          </cell>
          <cell r="C128" t="str">
            <v>Video Control System 
操作系统</v>
          </cell>
          <cell r="D128" t="str">
            <v>数字导播台</v>
          </cell>
          <cell r="E128" t="str">
            <v>配合普通数字视频拍摄，满足常规摄像视频信号切换需求，含监视器+相关线缆</v>
          </cell>
          <cell r="F128" t="str">
            <v>台</v>
          </cell>
          <cell r="G128">
            <v>1767</v>
          </cell>
          <cell r="H128">
            <v>0</v>
          </cell>
        </row>
        <row r="129">
          <cell r="A129" t="str">
            <v>B#019</v>
          </cell>
          <cell r="B129" t="str">
            <v>视频</v>
          </cell>
          <cell r="C129" t="str">
            <v>Video Control System 
操作系统</v>
          </cell>
          <cell r="D129" t="str">
            <v>视频分配器</v>
          </cell>
          <cell r="E129" t="str">
            <v>EXTRON VGA DA1:4 DISTRIBUTION AMPLIFIER</v>
          </cell>
          <cell r="F129" t="str">
            <v>台</v>
          </cell>
          <cell r="G129">
            <v>200</v>
          </cell>
          <cell r="H129">
            <v>0</v>
          </cell>
        </row>
        <row r="130">
          <cell r="A130" t="str">
            <v>B#020</v>
          </cell>
          <cell r="B130" t="str">
            <v>视频</v>
          </cell>
          <cell r="C130" t="str">
            <v>Other Video Auxiliary Equipment 其它视频辅助设备</v>
          </cell>
          <cell r="D130" t="str">
            <v>专业提示翻页器（一托二）</v>
          </cell>
          <cell r="E130" t="str">
            <v>PerfectCue</v>
          </cell>
          <cell r="F130" t="str">
            <v>套</v>
          </cell>
          <cell r="G130">
            <v>470</v>
          </cell>
          <cell r="H130">
            <v>0</v>
          </cell>
        </row>
        <row r="131">
          <cell r="A131" t="str">
            <v>B#021</v>
          </cell>
          <cell r="B131" t="str">
            <v>视频</v>
          </cell>
          <cell r="C131" t="str">
            <v>Other Video Auxiliary Equipment 其它视频辅助设备</v>
          </cell>
          <cell r="D131" t="str">
            <v>专业提示翻页器（一托四）</v>
          </cell>
          <cell r="E131" t="str">
            <v>PerfectCue</v>
          </cell>
          <cell r="F131" t="str">
            <v>套</v>
          </cell>
          <cell r="G131">
            <v>806</v>
          </cell>
          <cell r="H131">
            <v>0</v>
          </cell>
        </row>
        <row r="132">
          <cell r="A132" t="str">
            <v>B#022</v>
          </cell>
          <cell r="B132" t="str">
            <v>视频</v>
          </cell>
          <cell r="C132" t="str">
            <v>Other Video Auxiliary Equipment 其它视频辅助设备</v>
          </cell>
          <cell r="D132" t="str">
            <v>专业提示翻页器（一托八）</v>
          </cell>
          <cell r="E132" t="str">
            <v>PerfectCue</v>
          </cell>
          <cell r="F132" t="str">
            <v>套</v>
          </cell>
          <cell r="G132">
            <v>1374</v>
          </cell>
          <cell r="H132">
            <v>0</v>
          </cell>
        </row>
        <row r="133">
          <cell r="A133" t="str">
            <v>B#023</v>
          </cell>
          <cell r="B133" t="str">
            <v>视频</v>
          </cell>
          <cell r="C133" t="str">
            <v>Other Video Auxiliary Equipment 其它视频辅助设备</v>
          </cell>
          <cell r="D133" t="str">
            <v>Prompter
普通翻页提示器</v>
          </cell>
          <cell r="E133" t="str">
            <v>-</v>
          </cell>
          <cell r="F133" t="str">
            <v>个</v>
          </cell>
          <cell r="G133">
            <v>100</v>
          </cell>
          <cell r="H133">
            <v>0</v>
          </cell>
        </row>
        <row r="134">
          <cell r="A134" t="str">
            <v>B#024</v>
          </cell>
          <cell r="B134" t="str">
            <v>音频</v>
          </cell>
          <cell r="C134" t="str">
            <v>Loudspeaker
高档音箱</v>
          </cell>
          <cell r="D134" t="str">
            <v>线阵音箱</v>
          </cell>
          <cell r="E134" t="str">
            <v>L-acoustics、D&amp;B、EAW、Meyersound、C-MARK</v>
          </cell>
          <cell r="F134" t="str">
            <v>台</v>
          </cell>
          <cell r="G134">
            <v>950</v>
          </cell>
          <cell r="H134">
            <v>0</v>
          </cell>
        </row>
        <row r="135">
          <cell r="A135" t="str">
            <v>B#025</v>
          </cell>
          <cell r="B135" t="str">
            <v>音频</v>
          </cell>
          <cell r="C135" t="str">
            <v>Loudspeaker
高档音箱</v>
          </cell>
          <cell r="D135" t="str">
            <v>线阵超低音音箱</v>
          </cell>
          <cell r="E135" t="str">
            <v>L-acoustics、D&amp;B、EAW、Meyersound、C-MARK</v>
          </cell>
          <cell r="F135" t="str">
            <v>台</v>
          </cell>
          <cell r="G135">
            <v>1100</v>
          </cell>
          <cell r="H135">
            <v>0</v>
          </cell>
        </row>
        <row r="136">
          <cell r="A136" t="str">
            <v>B#026</v>
          </cell>
          <cell r="B136" t="str">
            <v>音频</v>
          </cell>
          <cell r="C136" t="str">
            <v>Loudspeaker
高档音箱</v>
          </cell>
          <cell r="D136" t="str">
            <v>线阵低音音箱</v>
          </cell>
          <cell r="E136" t="str">
            <v>L-acoustics、D&amp;B、EAW、Meyersound、C-MARK</v>
          </cell>
          <cell r="F136" t="str">
            <v>台</v>
          </cell>
          <cell r="G136">
            <v>950</v>
          </cell>
          <cell r="H136">
            <v>0</v>
          </cell>
        </row>
        <row r="137">
          <cell r="A137" t="str">
            <v>B#027</v>
          </cell>
          <cell r="B137" t="str">
            <v>音频</v>
          </cell>
          <cell r="C137" t="str">
            <v>Loudspeaker
高档音箱</v>
          </cell>
          <cell r="D137" t="str">
            <v>线阵反送</v>
          </cell>
          <cell r="E137" t="str">
            <v>L-acoustics、D&amp;B、EAW、Meyersound、C-MARK</v>
          </cell>
          <cell r="F137" t="str">
            <v>台</v>
          </cell>
          <cell r="G137">
            <v>722</v>
          </cell>
          <cell r="H137">
            <v>0</v>
          </cell>
        </row>
        <row r="138">
          <cell r="A138" t="str">
            <v>B#028</v>
          </cell>
          <cell r="B138" t="str">
            <v>音频</v>
          </cell>
          <cell r="C138" t="str">
            <v>Loudspeaker
高档音箱</v>
          </cell>
          <cell r="D138" t="str">
            <v>全频音箱</v>
          </cell>
          <cell r="E138" t="str">
            <v>JBL、EAW、Meyersound、D&amp;B</v>
          </cell>
          <cell r="F138" t="str">
            <v>台</v>
          </cell>
          <cell r="G138">
            <v>758</v>
          </cell>
          <cell r="H138">
            <v>0</v>
          </cell>
        </row>
        <row r="139">
          <cell r="A139" t="str">
            <v>B#029</v>
          </cell>
          <cell r="B139" t="str">
            <v>音频</v>
          </cell>
          <cell r="C139" t="str">
            <v>Loudspeaker
高档音箱</v>
          </cell>
          <cell r="D139" t="str">
            <v>全频低音音箱</v>
          </cell>
          <cell r="E139" t="str">
            <v>JBL、EAW、Meyersound、D&amp;B</v>
          </cell>
          <cell r="F139" t="str">
            <v>台</v>
          </cell>
          <cell r="G139">
            <v>759</v>
          </cell>
          <cell r="H139">
            <v>0</v>
          </cell>
        </row>
        <row r="140">
          <cell r="A140" t="str">
            <v>B#030</v>
          </cell>
          <cell r="B140" t="str">
            <v>音频</v>
          </cell>
          <cell r="C140" t="str">
            <v>Loudspeaker
高档音箱</v>
          </cell>
          <cell r="D140" t="str">
            <v>全频反送</v>
          </cell>
          <cell r="E140" t="str">
            <v>JBL、EAW、Meyersound、D&amp;B</v>
          </cell>
          <cell r="F140" t="str">
            <v>台</v>
          </cell>
          <cell r="G140">
            <v>600</v>
          </cell>
          <cell r="H140">
            <v>0</v>
          </cell>
        </row>
        <row r="141">
          <cell r="A141" t="str">
            <v>B#031</v>
          </cell>
          <cell r="B141" t="str">
            <v>音频</v>
          </cell>
          <cell r="C141" t="str">
            <v>Loudspeaker
中档音箱</v>
          </cell>
          <cell r="D141" t="str">
            <v>线阵音箱</v>
          </cell>
          <cell r="E141" t="str">
            <v>JBL、Hivi、JVC、Peavey Electronics</v>
          </cell>
          <cell r="F141" t="str">
            <v>台</v>
          </cell>
          <cell r="G141">
            <v>815</v>
          </cell>
          <cell r="H141">
            <v>0</v>
          </cell>
        </row>
        <row r="142">
          <cell r="A142" t="str">
            <v>B#032</v>
          </cell>
          <cell r="B142" t="str">
            <v>音频</v>
          </cell>
          <cell r="C142" t="str">
            <v>Loudspeaker
中档音箱</v>
          </cell>
          <cell r="D142" t="str">
            <v>线阵超低音音箱</v>
          </cell>
          <cell r="E142" t="str">
            <v>JBL、Hivi、JVC、Peavey Electronics</v>
          </cell>
          <cell r="F142" t="str">
            <v>台</v>
          </cell>
          <cell r="G142">
            <v>867</v>
          </cell>
          <cell r="H142">
            <v>0</v>
          </cell>
        </row>
        <row r="143">
          <cell r="A143" t="str">
            <v>B#033</v>
          </cell>
          <cell r="B143" t="str">
            <v>音频</v>
          </cell>
          <cell r="C143" t="str">
            <v>Loudspeaker
中档音箱</v>
          </cell>
          <cell r="D143" t="str">
            <v>线阵低音音箱</v>
          </cell>
          <cell r="E143" t="str">
            <v>JBL、Hivi、JVC、Peavey Electronics</v>
          </cell>
          <cell r="F143" t="str">
            <v>台</v>
          </cell>
          <cell r="G143">
            <v>821</v>
          </cell>
          <cell r="H143">
            <v>0</v>
          </cell>
        </row>
        <row r="144">
          <cell r="A144" t="str">
            <v>B#034</v>
          </cell>
          <cell r="B144" t="str">
            <v>音频</v>
          </cell>
          <cell r="C144" t="str">
            <v>Loudspeaker
中档音箱</v>
          </cell>
          <cell r="D144" t="str">
            <v>线阵反送</v>
          </cell>
          <cell r="E144" t="str">
            <v>JBL、Hivi、JVC、Peavey Electronics</v>
          </cell>
          <cell r="F144" t="str">
            <v>台</v>
          </cell>
          <cell r="G144">
            <v>629</v>
          </cell>
          <cell r="H144">
            <v>0</v>
          </cell>
        </row>
        <row r="145">
          <cell r="A145" t="str">
            <v>B#035</v>
          </cell>
          <cell r="B145" t="str">
            <v>音频</v>
          </cell>
          <cell r="C145" t="str">
            <v>Loudspeaker
中档音箱</v>
          </cell>
          <cell r="D145" t="str">
            <v>全频音箱</v>
          </cell>
          <cell r="E145" t="str">
            <v>力素(NEXO)、JBL、JVC</v>
          </cell>
          <cell r="F145" t="str">
            <v>台</v>
          </cell>
          <cell r="G145">
            <v>540</v>
          </cell>
          <cell r="H145">
            <v>0</v>
          </cell>
        </row>
        <row r="146">
          <cell r="A146" t="str">
            <v>B#036</v>
          </cell>
          <cell r="B146" t="str">
            <v>音频</v>
          </cell>
          <cell r="C146" t="str">
            <v>Loudspeaker
中档音箱</v>
          </cell>
          <cell r="D146" t="str">
            <v>全频低音音箱</v>
          </cell>
          <cell r="E146" t="str">
            <v>力素(NEXO)、JBL、JVC</v>
          </cell>
          <cell r="F146" t="str">
            <v>台</v>
          </cell>
          <cell r="G146">
            <v>582</v>
          </cell>
          <cell r="H146">
            <v>0</v>
          </cell>
        </row>
        <row r="147">
          <cell r="A147" t="str">
            <v>B#037</v>
          </cell>
          <cell r="B147" t="str">
            <v>音频</v>
          </cell>
          <cell r="C147" t="str">
            <v>Loudspeaker
中档音箱</v>
          </cell>
          <cell r="D147" t="str">
            <v>全频反送</v>
          </cell>
          <cell r="E147" t="str">
            <v>力素(NEXO)、JBL、JVC</v>
          </cell>
          <cell r="F147" t="str">
            <v>台</v>
          </cell>
          <cell r="G147">
            <v>514</v>
          </cell>
          <cell r="H147">
            <v>0</v>
          </cell>
        </row>
        <row r="148">
          <cell r="A148" t="str">
            <v>B#038</v>
          </cell>
          <cell r="B148" t="str">
            <v>音频</v>
          </cell>
          <cell r="C148" t="str">
            <v>Loudspeaker
低档音箱</v>
          </cell>
          <cell r="D148" t="str">
            <v>线阵音箱</v>
          </cell>
          <cell r="E148" t="str">
            <v>锐丰、ZSOUND、jonshlong、C-MARK</v>
          </cell>
          <cell r="F148" t="str">
            <v>台</v>
          </cell>
          <cell r="G148">
            <v>584</v>
          </cell>
          <cell r="H148">
            <v>0</v>
          </cell>
        </row>
        <row r="149">
          <cell r="A149" t="str">
            <v>B#039</v>
          </cell>
          <cell r="B149" t="str">
            <v>音频</v>
          </cell>
          <cell r="C149" t="str">
            <v>Loudspeaker
低档音箱</v>
          </cell>
          <cell r="D149" t="str">
            <v>线阵超低音音箱</v>
          </cell>
          <cell r="E149" t="str">
            <v>锐丰、ZSOUND、jonshlong、C-MARK</v>
          </cell>
          <cell r="F149" t="str">
            <v>台</v>
          </cell>
          <cell r="G149">
            <v>580</v>
          </cell>
          <cell r="H149">
            <v>0</v>
          </cell>
        </row>
        <row r="150">
          <cell r="A150" t="str">
            <v>B#040</v>
          </cell>
          <cell r="B150" t="str">
            <v>音频</v>
          </cell>
          <cell r="C150" t="str">
            <v>Loudspeaker
低档音箱</v>
          </cell>
          <cell r="D150" t="str">
            <v>线阵低音音箱</v>
          </cell>
          <cell r="E150" t="str">
            <v>锐丰、ZSOUND、jonshlong、C-MARK</v>
          </cell>
          <cell r="F150" t="str">
            <v>台</v>
          </cell>
          <cell r="G150">
            <v>564</v>
          </cell>
          <cell r="H150">
            <v>0</v>
          </cell>
        </row>
        <row r="151">
          <cell r="A151" t="str">
            <v>B#041</v>
          </cell>
          <cell r="B151" t="str">
            <v>音频</v>
          </cell>
          <cell r="C151" t="str">
            <v>Loudspeaker
低档音箱</v>
          </cell>
          <cell r="D151" t="str">
            <v>线阵反送</v>
          </cell>
          <cell r="E151" t="str">
            <v>锐丰、ZSOUND、jonshlong、C-MARK</v>
          </cell>
          <cell r="F151" t="str">
            <v>台</v>
          </cell>
          <cell r="G151">
            <v>485</v>
          </cell>
          <cell r="H151">
            <v>0</v>
          </cell>
        </row>
        <row r="152">
          <cell r="A152" t="str">
            <v>B#042</v>
          </cell>
          <cell r="B152" t="str">
            <v>音频</v>
          </cell>
          <cell r="C152" t="str">
            <v>Loudspeaker
低档音箱</v>
          </cell>
          <cell r="D152" t="str">
            <v>全频音箱</v>
          </cell>
          <cell r="E152" t="str">
            <v>JEZZ、玛田、飞达Fidek</v>
          </cell>
          <cell r="F152" t="str">
            <v>台</v>
          </cell>
          <cell r="G152">
            <v>373</v>
          </cell>
          <cell r="H152">
            <v>0</v>
          </cell>
        </row>
        <row r="153">
          <cell r="A153" t="str">
            <v>B#043</v>
          </cell>
          <cell r="B153" t="str">
            <v>音频</v>
          </cell>
          <cell r="C153" t="str">
            <v>Loudspeaker
低档音箱</v>
          </cell>
          <cell r="D153" t="str">
            <v>全频低音音箱</v>
          </cell>
          <cell r="E153" t="str">
            <v>JEZZ、玛田、飞达Fidek</v>
          </cell>
          <cell r="F153" t="str">
            <v>台</v>
          </cell>
          <cell r="G153">
            <v>400</v>
          </cell>
          <cell r="H153">
            <v>0</v>
          </cell>
        </row>
        <row r="154">
          <cell r="A154" t="str">
            <v>B#044</v>
          </cell>
          <cell r="B154" t="str">
            <v>音频</v>
          </cell>
          <cell r="C154" t="str">
            <v>Loudspeaker
低档音箱</v>
          </cell>
          <cell r="D154" t="str">
            <v>全频反送</v>
          </cell>
          <cell r="E154" t="str">
            <v>JEZZ、玛田、飞达Fidek</v>
          </cell>
          <cell r="F154" t="str">
            <v>台</v>
          </cell>
          <cell r="G154">
            <v>369</v>
          </cell>
          <cell r="H154">
            <v>0</v>
          </cell>
        </row>
        <row r="155">
          <cell r="A155" t="str">
            <v>B#045</v>
          </cell>
          <cell r="B155" t="str">
            <v>音频</v>
          </cell>
          <cell r="C155" t="str">
            <v>音箱</v>
          </cell>
          <cell r="D155" t="str">
            <v>小音箱</v>
          </cell>
          <cell r="E155" t="str">
            <v>雅马哈（YAMAHA）NX-N500</v>
          </cell>
          <cell r="F155" t="str">
            <v>对</v>
          </cell>
          <cell r="G155">
            <v>368</v>
          </cell>
          <cell r="H155">
            <v>0</v>
          </cell>
        </row>
        <row r="156">
          <cell r="A156" t="str">
            <v>B#046</v>
          </cell>
          <cell r="B156" t="str">
            <v>音频</v>
          </cell>
          <cell r="C156" t="str">
            <v>AMP
功放</v>
          </cell>
          <cell r="D156" t="str">
            <v>数字功放</v>
          </cell>
          <cell r="E156" t="str">
            <v>Nexo、D&amp;B、Crown</v>
          </cell>
          <cell r="F156" t="str">
            <v>台</v>
          </cell>
          <cell r="G156">
            <v>250</v>
          </cell>
          <cell r="H156">
            <v>0</v>
          </cell>
        </row>
        <row r="157">
          <cell r="A157" t="str">
            <v>B#047</v>
          </cell>
          <cell r="B157" t="str">
            <v>音频</v>
          </cell>
          <cell r="C157" t="str">
            <v>Mixer
调音台</v>
          </cell>
          <cell r="D157" t="str">
            <v>YAMAHA M7CL Digital Mixer (48ch)
YAMAHA M7CL 数字调音台（48 路）</v>
          </cell>
          <cell r="E157" t="str">
            <v>YAMAHA</v>
          </cell>
          <cell r="F157" t="str">
            <v>台</v>
          </cell>
          <cell r="G157">
            <v>2500</v>
          </cell>
          <cell r="H157">
            <v>0</v>
          </cell>
        </row>
        <row r="158">
          <cell r="A158" t="str">
            <v>B#048</v>
          </cell>
          <cell r="B158" t="str">
            <v>音频</v>
          </cell>
          <cell r="C158" t="str">
            <v>Microphone
话筒</v>
          </cell>
          <cell r="D158" t="str">
            <v>SHURE BETA53 Headset Mic
SHURE BETA53 无线头戴话筒</v>
          </cell>
          <cell r="E158" t="str">
            <v>SHURE</v>
          </cell>
          <cell r="F158" t="str">
            <v>只</v>
          </cell>
          <cell r="G158">
            <v>150</v>
          </cell>
          <cell r="H158">
            <v>0</v>
          </cell>
        </row>
        <row r="159">
          <cell r="A159" t="str">
            <v>B#049</v>
          </cell>
          <cell r="B159" t="str">
            <v>音频</v>
          </cell>
          <cell r="C159" t="str">
            <v>Microphone
话筒</v>
          </cell>
          <cell r="D159" t="str">
            <v>SHURE UHF Wireless Lapel Mic WL183
SHURE WL183 无线领夹话筒</v>
          </cell>
          <cell r="E159" t="str">
            <v>SHURE</v>
          </cell>
          <cell r="F159" t="str">
            <v>只</v>
          </cell>
          <cell r="G159">
            <v>150</v>
          </cell>
          <cell r="H159">
            <v>0</v>
          </cell>
        </row>
        <row r="160">
          <cell r="A160" t="str">
            <v>B#050</v>
          </cell>
          <cell r="B160" t="str">
            <v>音频</v>
          </cell>
          <cell r="C160" t="str">
            <v>Microphone
话筒</v>
          </cell>
          <cell r="D160" t="str">
            <v>SHURE U2 Wireless BETA58A Hand-hold Mic (Q10A)
SHURE U2 BETA58A（Q10A）无线手持话筒</v>
          </cell>
          <cell r="E160" t="str">
            <v>SHURE</v>
          </cell>
          <cell r="F160" t="str">
            <v>只</v>
          </cell>
          <cell r="G160">
            <v>190</v>
          </cell>
          <cell r="H160">
            <v>0</v>
          </cell>
        </row>
        <row r="161">
          <cell r="A161" t="str">
            <v>B#051</v>
          </cell>
          <cell r="B161" t="str">
            <v>音频</v>
          </cell>
          <cell r="C161" t="str">
            <v>Other Audio Auxiliary Equipment 其它音频辅助设备</v>
          </cell>
          <cell r="D161" t="str">
            <v>Walking-Talkie
无线对讲机</v>
          </cell>
          <cell r="E161" t="str">
            <v>-</v>
          </cell>
          <cell r="F161" t="str">
            <v>台</v>
          </cell>
          <cell r="G161">
            <v>51</v>
          </cell>
          <cell r="H161">
            <v>0</v>
          </cell>
        </row>
        <row r="162">
          <cell r="A162" t="str">
            <v>B#052</v>
          </cell>
          <cell r="B162" t="str">
            <v>音频</v>
          </cell>
          <cell r="C162" t="str">
            <v>Other Audio Auxiliary Equipment 其它音频辅助设备</v>
          </cell>
          <cell r="D162" t="str">
            <v>处理器</v>
          </cell>
          <cell r="E162" t="str">
            <v>Crossover/Controller PS 15 TD</v>
          </cell>
          <cell r="F162" t="str">
            <v>台</v>
          </cell>
          <cell r="G162">
            <v>200</v>
          </cell>
          <cell r="H162">
            <v>0</v>
          </cell>
        </row>
        <row r="163">
          <cell r="A163" t="str">
            <v>B#053</v>
          </cell>
          <cell r="B163" t="str">
            <v>灯光</v>
          </cell>
          <cell r="C163" t="str">
            <v>电脑灯</v>
          </cell>
          <cell r="D163" t="str">
            <v>多色LOGO 片</v>
          </cell>
          <cell r="E163" t="str">
            <v>含可做多色LOGO灯片</v>
          </cell>
          <cell r="F163" t="str">
            <v>片</v>
          </cell>
          <cell r="G163">
            <v>200</v>
          </cell>
          <cell r="H163">
            <v>0</v>
          </cell>
        </row>
        <row r="164">
          <cell r="A164" t="str">
            <v>B#054</v>
          </cell>
          <cell r="B164" t="str">
            <v>灯光</v>
          </cell>
          <cell r="C164" t="str">
            <v>电脑灯</v>
          </cell>
          <cell r="D164" t="str">
            <v>单色LOGO 片</v>
          </cell>
          <cell r="E164" t="str">
            <v>单色LOGO灯片</v>
          </cell>
          <cell r="F164" t="str">
            <v>片</v>
          </cell>
          <cell r="G164">
            <v>120</v>
          </cell>
          <cell r="H164">
            <v>0</v>
          </cell>
        </row>
        <row r="165">
          <cell r="A165" t="str">
            <v>B#055</v>
          </cell>
          <cell r="B165" t="str">
            <v>灯光</v>
          </cell>
          <cell r="C165" t="str">
            <v>电脑灯</v>
          </cell>
          <cell r="D165" t="str">
            <v>电脑染色灯1500W WASH</v>
          </cell>
          <cell r="E165" t="str">
            <v>JOLLY COLOR 1500 /TERBLY V2000W-1500</v>
          </cell>
          <cell r="F165" t="str">
            <v>台</v>
          </cell>
          <cell r="G165">
            <v>550</v>
          </cell>
          <cell r="H165">
            <v>0</v>
          </cell>
        </row>
        <row r="166">
          <cell r="A166" t="str">
            <v>B#056</v>
          </cell>
          <cell r="B166" t="str">
            <v>灯光</v>
          </cell>
          <cell r="C166" t="str">
            <v>电脑灯</v>
          </cell>
          <cell r="D166" t="str">
            <v>电脑图案切割灯</v>
          </cell>
          <cell r="E166" t="str">
            <v>TERBLY GL-6 /GTD-1500 /PR-5000 /FINE 1000E PERF</v>
          </cell>
          <cell r="F166" t="str">
            <v>台</v>
          </cell>
          <cell r="G166">
            <v>697</v>
          </cell>
          <cell r="H166">
            <v>0</v>
          </cell>
        </row>
        <row r="167">
          <cell r="A167" t="str">
            <v>B#057</v>
          </cell>
          <cell r="B167" t="str">
            <v>灯光</v>
          </cell>
          <cell r="C167" t="str">
            <v>电脑灯</v>
          </cell>
          <cell r="D167" t="str">
            <v>电脑三合一光束灯</v>
          </cell>
          <cell r="E167" t="str">
            <v>JOLLY COUPE X-3 /ACME 380 /FINEART 470</v>
          </cell>
          <cell r="F167" t="str">
            <v>台</v>
          </cell>
          <cell r="G167">
            <v>550</v>
          </cell>
          <cell r="H167">
            <v>0</v>
          </cell>
        </row>
        <row r="168">
          <cell r="A168" t="str">
            <v>B#058</v>
          </cell>
          <cell r="B168" t="str">
            <v>灯光</v>
          </cell>
          <cell r="C168" t="str">
            <v>电脑灯</v>
          </cell>
          <cell r="D168" t="str">
            <v>摇头LED染色灯</v>
          </cell>
          <cell r="E168" t="str">
            <v>TERBLY OK190Z- ZOOM MOVING /FINEART 1519</v>
          </cell>
          <cell r="F168" t="str">
            <v>台</v>
          </cell>
          <cell r="G168">
            <v>290</v>
          </cell>
          <cell r="H168">
            <v>0</v>
          </cell>
        </row>
        <row r="169">
          <cell r="A169" t="str">
            <v>B#059</v>
          </cell>
          <cell r="B169" t="str">
            <v>灯光</v>
          </cell>
          <cell r="C169" t="str">
            <v>Fixture 常规灯具</v>
          </cell>
          <cell r="D169" t="str">
            <v>Follow Spot (4000w)
追光灯</v>
          </cell>
          <cell r="E169" t="str">
            <v>HMI-4000W /XE-4000Z</v>
          </cell>
          <cell r="F169" t="str">
            <v>台</v>
          </cell>
          <cell r="G169">
            <v>600</v>
          </cell>
          <cell r="H169">
            <v>0</v>
          </cell>
        </row>
        <row r="170">
          <cell r="A170" t="str">
            <v>B#060</v>
          </cell>
          <cell r="B170" t="str">
            <v>灯光</v>
          </cell>
          <cell r="C170" t="str">
            <v>Fixture 常规灯具</v>
          </cell>
          <cell r="D170" t="str">
            <v>多功能面光灯</v>
          </cell>
          <cell r="E170" t="str">
            <v>ETC EA PAR 700W</v>
          </cell>
          <cell r="F170" t="str">
            <v>台</v>
          </cell>
          <cell r="G170">
            <v>120</v>
          </cell>
          <cell r="H170">
            <v>0</v>
          </cell>
        </row>
        <row r="171">
          <cell r="A171" t="str">
            <v>B#061</v>
          </cell>
          <cell r="B171" t="str">
            <v>灯光</v>
          </cell>
          <cell r="C171" t="str">
            <v>Fixture 常规灯具</v>
          </cell>
          <cell r="D171" t="str">
            <v>LED矩阵灯</v>
          </cell>
          <cell r="E171" t="str">
            <v>-</v>
          </cell>
          <cell r="F171" t="str">
            <v>台</v>
          </cell>
          <cell r="G171">
            <v>150</v>
          </cell>
          <cell r="H171">
            <v>0</v>
          </cell>
        </row>
        <row r="172">
          <cell r="A172" t="str">
            <v>B#062</v>
          </cell>
          <cell r="B172" t="str">
            <v>灯光</v>
          </cell>
          <cell r="C172" t="str">
            <v>Fixture 常规灯具</v>
          </cell>
          <cell r="D172" t="str">
            <v>观众灯</v>
          </cell>
          <cell r="E172" t="str">
            <v>HEADLIGHT 4000W</v>
          </cell>
          <cell r="F172" t="str">
            <v>台</v>
          </cell>
          <cell r="G172">
            <v>120</v>
          </cell>
          <cell r="H172">
            <v>0</v>
          </cell>
        </row>
        <row r="173">
          <cell r="A173" t="str">
            <v>B#063</v>
          </cell>
          <cell r="B173" t="str">
            <v>灯光</v>
          </cell>
          <cell r="C173" t="str">
            <v>Lighting Control System 灯光控制系统</v>
          </cell>
          <cell r="D173" t="str">
            <v>数字调光台</v>
          </cell>
          <cell r="E173" t="str">
            <v>GRAND MA Controller
GRAND MA 调光台</v>
          </cell>
          <cell r="F173" t="str">
            <v>台</v>
          </cell>
          <cell r="G173">
            <v>1800</v>
          </cell>
          <cell r="H173">
            <v>0</v>
          </cell>
        </row>
        <row r="174">
          <cell r="A174" t="str">
            <v>B#064</v>
          </cell>
          <cell r="B174" t="str">
            <v>灯光</v>
          </cell>
          <cell r="C174" t="str">
            <v>Lighting Control System 灯光控制系统</v>
          </cell>
          <cell r="D174" t="str">
            <v>数字调光台</v>
          </cell>
          <cell r="E174" t="str">
            <v>GRAND MA II Controller
GRAND MA II 调光台</v>
          </cell>
          <cell r="F174" t="str">
            <v>台</v>
          </cell>
          <cell r="G174">
            <v>2000</v>
          </cell>
          <cell r="H174">
            <v>0</v>
          </cell>
        </row>
        <row r="175">
          <cell r="A175" t="str">
            <v>B#065</v>
          </cell>
          <cell r="B175" t="str">
            <v>灯光</v>
          </cell>
          <cell r="C175" t="str">
            <v>Lighting Control System 灯光控制系统</v>
          </cell>
          <cell r="D175" t="str">
            <v>模拟调光台</v>
          </cell>
          <cell r="E175" t="str">
            <v>Avolites Pearl 2010 Controller
珍珠2010 调光台</v>
          </cell>
          <cell r="F175" t="str">
            <v>台</v>
          </cell>
          <cell r="G175">
            <v>950</v>
          </cell>
          <cell r="H175">
            <v>0</v>
          </cell>
        </row>
        <row r="176">
          <cell r="A176" t="str">
            <v>B#066</v>
          </cell>
          <cell r="B176" t="str">
            <v>灯光</v>
          </cell>
          <cell r="C176" t="str">
            <v>Lighting Control System 灯光控制系统</v>
          </cell>
          <cell r="D176" t="str">
            <v>Isolated DMX512 Splitter
信号放大器</v>
          </cell>
          <cell r="E176" t="str">
            <v>-</v>
          </cell>
          <cell r="F176" t="str">
            <v>台</v>
          </cell>
          <cell r="G176">
            <v>100</v>
          </cell>
          <cell r="H176">
            <v>0</v>
          </cell>
        </row>
        <row r="177">
          <cell r="A177" t="str">
            <v>B#067</v>
          </cell>
          <cell r="B177" t="str">
            <v>灯光</v>
          </cell>
          <cell r="C177" t="str">
            <v>Lighting Control System 灯光控制系统</v>
          </cell>
          <cell r="D177" t="str">
            <v>MA信号处理器</v>
          </cell>
          <cell r="E177" t="str">
            <v>MA NSP</v>
          </cell>
          <cell r="F177" t="str">
            <v>台</v>
          </cell>
          <cell r="G177">
            <v>400</v>
          </cell>
          <cell r="H177">
            <v>0</v>
          </cell>
        </row>
        <row r="178">
          <cell r="A178" t="str">
            <v>B#068</v>
          </cell>
          <cell r="B178" t="str">
            <v>灯光</v>
          </cell>
          <cell r="C178" t="str">
            <v>Lighting Control System 灯光控制系统</v>
          </cell>
          <cell r="D178" t="str">
            <v>灯光信号分配器</v>
          </cell>
          <cell r="E178" t="str">
            <v>Lighting DA</v>
          </cell>
          <cell r="F178" t="str">
            <v>台</v>
          </cell>
          <cell r="G178">
            <v>200</v>
          </cell>
          <cell r="H178">
            <v>0</v>
          </cell>
        </row>
        <row r="179">
          <cell r="A179" t="str">
            <v>B#069</v>
          </cell>
          <cell r="B179" t="str">
            <v>结构</v>
          </cell>
          <cell r="C179" t="str">
            <v>Truss Syste
Truss 结构</v>
          </cell>
          <cell r="D179" t="str">
            <v>TRUSS (520 x 760 mm)
灯光吊架(520 x 760 毫米)</v>
          </cell>
          <cell r="E179" t="str">
            <v>-</v>
          </cell>
          <cell r="F179" t="str">
            <v>米</v>
          </cell>
          <cell r="G179">
            <v>121</v>
          </cell>
          <cell r="H179">
            <v>0</v>
          </cell>
        </row>
        <row r="180">
          <cell r="A180" t="str">
            <v>B#070</v>
          </cell>
          <cell r="B180" t="str">
            <v>结构</v>
          </cell>
          <cell r="C180" t="str">
            <v>Truss Syste
Truss 结构</v>
          </cell>
          <cell r="D180" t="str">
            <v>TRUSS (400 x 600 mm)
灯光吊架(400 x 600 毫米)</v>
          </cell>
          <cell r="E180" t="str">
            <v>-</v>
          </cell>
          <cell r="F180" t="str">
            <v>米</v>
          </cell>
          <cell r="G180">
            <v>92</v>
          </cell>
          <cell r="H180">
            <v>0</v>
          </cell>
        </row>
        <row r="181">
          <cell r="A181" t="str">
            <v>B#071</v>
          </cell>
          <cell r="B181" t="str">
            <v>结构</v>
          </cell>
          <cell r="C181" t="str">
            <v>Truss Syste
Truss 结构</v>
          </cell>
          <cell r="D181" t="str">
            <v>TRUSS (300 x 300 mm)
灯光吊架(300 x 300 毫米)</v>
          </cell>
          <cell r="E181" t="str">
            <v>-</v>
          </cell>
          <cell r="F181" t="str">
            <v>米</v>
          </cell>
          <cell r="G181">
            <v>60</v>
          </cell>
          <cell r="H181">
            <v>0</v>
          </cell>
        </row>
        <row r="182">
          <cell r="A182" t="str">
            <v>B#072</v>
          </cell>
          <cell r="B182" t="str">
            <v>特效</v>
          </cell>
          <cell r="C182" t="str">
            <v>烟雾、水雾油化物</v>
          </cell>
          <cell r="D182" t="str">
            <v>彩虹机</v>
          </cell>
          <cell r="E182" t="str">
            <v>-</v>
          </cell>
          <cell r="F182" t="str">
            <v>台</v>
          </cell>
          <cell r="G182">
            <v>873</v>
          </cell>
          <cell r="H182">
            <v>0</v>
          </cell>
        </row>
        <row r="183">
          <cell r="A183" t="str">
            <v>B#073</v>
          </cell>
          <cell r="B183" t="str">
            <v>特效</v>
          </cell>
          <cell r="C183" t="str">
            <v>烟雾、水雾油化物</v>
          </cell>
          <cell r="D183" t="str">
            <v>大功率彩虹机</v>
          </cell>
          <cell r="E183" t="str">
            <v>-</v>
          </cell>
          <cell r="F183" t="str">
            <v>台</v>
          </cell>
          <cell r="G183">
            <v>1100</v>
          </cell>
          <cell r="H183">
            <v>0</v>
          </cell>
        </row>
        <row r="184">
          <cell r="A184" t="str">
            <v>B#074</v>
          </cell>
          <cell r="B184" t="str">
            <v>特效</v>
          </cell>
          <cell r="C184" t="str">
            <v>烟雾、水雾油化物</v>
          </cell>
          <cell r="D184" t="str">
            <v>泡泡机</v>
          </cell>
          <cell r="E184" t="str">
            <v>-</v>
          </cell>
          <cell r="F184" t="str">
            <v>台</v>
          </cell>
          <cell r="G184">
            <v>220</v>
          </cell>
          <cell r="H184">
            <v>0</v>
          </cell>
        </row>
        <row r="185">
          <cell r="A185" t="str">
            <v>B#075</v>
          </cell>
          <cell r="B185" t="str">
            <v>特效</v>
          </cell>
          <cell r="C185" t="str">
            <v>烟雾、水雾油化物</v>
          </cell>
          <cell r="D185" t="str">
            <v>吹纸机</v>
          </cell>
          <cell r="E185" t="str">
            <v>-</v>
          </cell>
          <cell r="F185" t="str">
            <v>台</v>
          </cell>
          <cell r="G185">
            <v>500</v>
          </cell>
          <cell r="H185">
            <v>0</v>
          </cell>
        </row>
        <row r="186">
          <cell r="A186" t="str">
            <v>B#076</v>
          </cell>
          <cell r="B186" t="str">
            <v>特效</v>
          </cell>
          <cell r="C186" t="str">
            <v>布纱类</v>
          </cell>
          <cell r="D186" t="str">
            <v>电磁阀</v>
          </cell>
          <cell r="E186" t="str">
            <v>-</v>
          </cell>
          <cell r="F186" t="str">
            <v>个</v>
          </cell>
          <cell r="G186">
            <v>300</v>
          </cell>
          <cell r="H186">
            <v>0</v>
          </cell>
        </row>
        <row r="187">
          <cell r="A187" t="str">
            <v>B#077</v>
          </cell>
          <cell r="B187" t="str">
            <v>特效</v>
          </cell>
          <cell r="C187" t="str">
            <v>布纱类</v>
          </cell>
          <cell r="D187" t="str">
            <v>幕布</v>
          </cell>
          <cell r="E187" t="str">
            <v>-</v>
          </cell>
          <cell r="F187" t="str">
            <v>平米</v>
          </cell>
          <cell r="G187">
            <v>250</v>
          </cell>
          <cell r="H187">
            <v>0</v>
          </cell>
        </row>
        <row r="188">
          <cell r="A188" t="str">
            <v>B#078</v>
          </cell>
          <cell r="B188" t="str">
            <v>同传及即席发言</v>
          </cell>
          <cell r="C188" t="str">
            <v>Presentation System
即席发言系统</v>
          </cell>
          <cell r="D188" t="str">
            <v>手拉手会议系统主机</v>
          </cell>
          <cell r="E188" t="str">
            <v>-</v>
          </cell>
          <cell r="F188" t="str">
            <v>台</v>
          </cell>
          <cell r="G188">
            <v>1000</v>
          </cell>
          <cell r="H188">
            <v>0</v>
          </cell>
        </row>
        <row r="189">
          <cell r="A189" t="str">
            <v>B#079</v>
          </cell>
          <cell r="B189" t="str">
            <v>同传及即席发言</v>
          </cell>
          <cell r="C189" t="str">
            <v>Presentation System
即席发言系统</v>
          </cell>
          <cell r="D189" t="str">
            <v>手拉手会议系统话筒</v>
          </cell>
          <cell r="E189" t="str">
            <v>-</v>
          </cell>
          <cell r="F189" t="str">
            <v>个</v>
          </cell>
          <cell r="G189">
            <v>100</v>
          </cell>
          <cell r="H189">
            <v>0</v>
          </cell>
        </row>
        <row r="190">
          <cell r="A190" t="str">
            <v>B#080</v>
          </cell>
          <cell r="B190" t="str">
            <v>同传及即席发言</v>
          </cell>
          <cell r="C190" t="str">
            <v>设备</v>
          </cell>
          <cell r="D190" t="str">
            <v>音频扩展器</v>
          </cell>
          <cell r="E190" t="str">
            <v>同传音频输出设备（常用于同传音源提取）</v>
          </cell>
          <cell r="F190" t="str">
            <v>个</v>
          </cell>
          <cell r="G190">
            <v>150</v>
          </cell>
          <cell r="H190">
            <v>0</v>
          </cell>
        </row>
        <row r="191">
          <cell r="A191" t="str">
            <v>B#081</v>
          </cell>
          <cell r="B191" t="str">
            <v>全息投影</v>
          </cell>
          <cell r="C191" t="str">
            <v>Holographic Projection File
全息投影膜</v>
          </cell>
          <cell r="D191" t="str">
            <v>Holographic Projection File
全息投影膜</v>
          </cell>
          <cell r="E191" t="str">
            <v>-</v>
          </cell>
          <cell r="F191" t="str">
            <v>平米</v>
          </cell>
          <cell r="G191">
            <v>150</v>
          </cell>
          <cell r="H191">
            <v>0</v>
          </cell>
        </row>
        <row r="192">
          <cell r="A192" t="str">
            <v>B#082</v>
          </cell>
          <cell r="B192" t="str">
            <v>直播</v>
          </cell>
          <cell r="C192" t="str">
            <v>摄像设备</v>
          </cell>
          <cell r="D192" t="str">
            <v>aja硬盘</v>
          </cell>
          <cell r="E192" t="str">
            <v>-</v>
          </cell>
          <cell r="F192" t="str">
            <v>每台每天</v>
          </cell>
          <cell r="G192">
            <v>600</v>
          </cell>
          <cell r="H192">
            <v>0</v>
          </cell>
        </row>
        <row r="193">
          <cell r="A193" t="str">
            <v>B#083</v>
          </cell>
          <cell r="B193" t="str">
            <v>直播</v>
          </cell>
          <cell r="C193" t="str">
            <v>摄像设备</v>
          </cell>
          <cell r="D193" t="str">
            <v>高清摄像机（天眼）</v>
          </cell>
          <cell r="E193" t="str">
            <v>SONY-2580</v>
          </cell>
          <cell r="F193" t="str">
            <v>每台每天</v>
          </cell>
          <cell r="G193">
            <v>1800</v>
          </cell>
          <cell r="H193">
            <v>0</v>
          </cell>
        </row>
        <row r="194">
          <cell r="A194" t="str">
            <v>B#084</v>
          </cell>
          <cell r="B194" t="str">
            <v>直播</v>
          </cell>
          <cell r="C194" t="str">
            <v>导播讯道设备（4讯起）</v>
          </cell>
          <cell r="D194" t="str">
            <v>高清切换台</v>
          </cell>
          <cell r="E194" t="str">
            <v>CCU讯道系统（1ME Panasonic AV-HS410），切换台1个、监视器+线缆</v>
          </cell>
          <cell r="F194" t="str">
            <v>每讯道每天</v>
          </cell>
          <cell r="G194">
            <v>1200</v>
          </cell>
          <cell r="H194">
            <v>0</v>
          </cell>
        </row>
        <row r="195">
          <cell r="A195" t="str">
            <v>B#085</v>
          </cell>
          <cell r="B195" t="str">
            <v>直播</v>
          </cell>
          <cell r="C195" t="str">
            <v>视频设备</v>
          </cell>
          <cell r="D195" t="str">
            <v>切换台</v>
          </cell>
          <cell r="E195" t="str">
            <v>SNELL-Kahuna 9600（60P）</v>
          </cell>
          <cell r="F195" t="str">
            <v>每台每天</v>
          </cell>
          <cell r="G195">
            <v>2000</v>
          </cell>
          <cell r="H195">
            <v>0</v>
          </cell>
        </row>
        <row r="196">
          <cell r="A196" t="str">
            <v>B#086</v>
          </cell>
          <cell r="B196" t="str">
            <v>直播</v>
          </cell>
          <cell r="C196" t="str">
            <v>视频设备</v>
          </cell>
          <cell r="D196" t="str">
            <v>切换台</v>
          </cell>
          <cell r="E196" t="str">
            <v>SNELL-Kahuna 6400-6U CTO（60P）</v>
          </cell>
          <cell r="F196" t="str">
            <v>每台每天</v>
          </cell>
          <cell r="G196">
            <v>1500</v>
          </cell>
          <cell r="H196">
            <v>0</v>
          </cell>
        </row>
        <row r="197">
          <cell r="A197" t="str">
            <v>B#087</v>
          </cell>
          <cell r="B197" t="str">
            <v>直播</v>
          </cell>
          <cell r="C197" t="str">
            <v>视频设备</v>
          </cell>
          <cell r="D197" t="str">
            <v>切换台</v>
          </cell>
          <cell r="E197" t="str">
            <v>BMD-ATEM 2ME（50I）</v>
          </cell>
          <cell r="F197" t="str">
            <v>每台每天</v>
          </cell>
          <cell r="G197">
            <v>2500</v>
          </cell>
          <cell r="H197">
            <v>0</v>
          </cell>
        </row>
        <row r="199">
          <cell r="A199" t="str">
            <v>C#001</v>
          </cell>
          <cell r="B199" t="str">
            <v>新零售相关</v>
          </cell>
          <cell r="C199" t="str">
            <v>后端开发人员</v>
          </cell>
          <cell r="D199" t="str">
            <v>人员费用</v>
          </cell>
          <cell r="E199" t="str">
            <v>后端内容维护（内容定制化）</v>
          </cell>
          <cell r="F199" t="str">
            <v>每人每天</v>
          </cell>
          <cell r="G199">
            <v>2000</v>
          </cell>
          <cell r="H199">
            <v>0</v>
          </cell>
        </row>
        <row r="200">
          <cell r="A200" t="str">
            <v>C#002</v>
          </cell>
          <cell r="B200" t="str">
            <v>内容制作</v>
          </cell>
          <cell r="C200" t="str">
            <v>视频制作</v>
          </cell>
          <cell r="D200" t="str">
            <v>活动流程相关视频素材包装及剪辑</v>
          </cell>
          <cell r="E200" t="str">
            <v>现有素材+包含简单后期渲染输出，开场3分钟以内，串场1分钟以内</v>
          </cell>
          <cell r="F200" t="str">
            <v>秒</v>
          </cell>
          <cell r="G200">
            <v>260</v>
          </cell>
          <cell r="H200">
            <v>0</v>
          </cell>
        </row>
        <row r="201">
          <cell r="A201" t="str">
            <v>C#003</v>
          </cell>
          <cell r="B201" t="str">
            <v>内容制作</v>
          </cell>
          <cell r="C201" t="str">
            <v>视频制作</v>
          </cell>
          <cell r="D201" t="str">
            <v>活动内容素材整理、快速剪辑，粗剪</v>
          </cell>
          <cell r="E201" t="str">
            <v>拍摄结束后2小时内完成快速剪辑，2分钟以内，超出2分钟按照2分钟计价</v>
          </cell>
          <cell r="F201" t="str">
            <v>条</v>
          </cell>
          <cell r="G201">
            <v>3000</v>
          </cell>
          <cell r="H201">
            <v>0</v>
          </cell>
        </row>
        <row r="202">
          <cell r="A202" t="str">
            <v>C#004</v>
          </cell>
          <cell r="B202" t="str">
            <v>摄影摄像</v>
          </cell>
          <cell r="C202" t="str">
            <v>摄影</v>
          </cell>
          <cell r="D202" t="str">
            <v>普通数字摄影</v>
          </cell>
          <cell r="E202" t="str">
            <v>人员劳务费及基础拍摄设备。不含住宿、交通、补贴等费用，每天不超过8小时，彩排与活动日价格一致（5年从业经验）</v>
          </cell>
          <cell r="F202" t="str">
            <v>每人每天</v>
          </cell>
          <cell r="G202">
            <v>3500</v>
          </cell>
          <cell r="H202">
            <v>0</v>
          </cell>
        </row>
        <row r="203">
          <cell r="A203" t="str">
            <v>C#005</v>
          </cell>
          <cell r="B203" t="str">
            <v>摄影摄像</v>
          </cell>
          <cell r="C203" t="str">
            <v>摄像</v>
          </cell>
          <cell r="D203" t="str">
            <v>延时拍摄</v>
          </cell>
          <cell r="E203" t="str">
            <v>人员劳务费及基础拍摄设备。不含住宿、交通、补贴等费用（5年从业经验）</v>
          </cell>
          <cell r="F203" t="str">
            <v>每人每天</v>
          </cell>
          <cell r="G203">
            <v>3500</v>
          </cell>
          <cell r="H203">
            <v>0</v>
          </cell>
        </row>
        <row r="204">
          <cell r="A204" t="str">
            <v>C#006</v>
          </cell>
          <cell r="B204" t="str">
            <v>摄影摄像</v>
          </cell>
          <cell r="C204" t="str">
            <v>摄像</v>
          </cell>
          <cell r="D204" t="str">
            <v>普通数字视频拍摄</v>
          </cell>
          <cell r="E204" t="str">
            <v>人员劳务费及基础拍摄设备。不含住宿、交通、补贴等费用，每天不超过8小时，彩排与活动日价格一致（5年从业经验）</v>
          </cell>
          <cell r="F204" t="str">
            <v>每人每天</v>
          </cell>
          <cell r="G204">
            <v>2300</v>
          </cell>
          <cell r="H204">
            <v>0</v>
          </cell>
        </row>
        <row r="205">
          <cell r="A205" t="str">
            <v>C#007</v>
          </cell>
          <cell r="B205" t="str">
            <v>摄影摄像</v>
          </cell>
          <cell r="C205" t="str">
            <v>摄影摄像</v>
          </cell>
          <cell r="D205" t="str">
            <v>航拍</v>
          </cell>
          <cell r="E205" t="str">
            <v>飞手人员及基础设备劳务费。不含住宿、交通、补贴等费用，每天不超过8小时，彩排与活动日价格一致</v>
          </cell>
          <cell r="F205" t="str">
            <v>每人每天</v>
          </cell>
          <cell r="G205">
            <v>3500</v>
          </cell>
          <cell r="H205">
            <v>0</v>
          </cell>
        </row>
        <row r="206">
          <cell r="A206" t="str">
            <v>C#008</v>
          </cell>
          <cell r="B206" t="str">
            <v>摄影摄像</v>
          </cell>
          <cell r="C206" t="str">
            <v>云摄影</v>
          </cell>
          <cell r="D206" t="str">
            <v>现场修图师</v>
          </cell>
          <cell r="E206" t="str">
            <v>人员劳务，不含住宿、交通、补贴等费用，每天不超过8小时</v>
          </cell>
          <cell r="F206" t="str">
            <v>每人每天</v>
          </cell>
          <cell r="G206">
            <v>1500</v>
          </cell>
          <cell r="H206">
            <v>0</v>
          </cell>
        </row>
        <row r="207">
          <cell r="A207" t="str">
            <v>C#009</v>
          </cell>
          <cell r="B207" t="str">
            <v>摄影摄像</v>
          </cell>
          <cell r="C207" t="str">
            <v>云摄影</v>
          </cell>
          <cell r="D207" t="str">
            <v>摄影师+修图+平台使用</v>
          </cell>
          <cell r="E207" t="str">
            <v>人员劳务费及基础拍摄设备。不含住宿、交通、补贴等费用，每天不超过8小时，彩排与活动日价格一致</v>
          </cell>
          <cell r="F207" t="str">
            <v>每人每天</v>
          </cell>
          <cell r="G207">
            <v>3495</v>
          </cell>
          <cell r="H207">
            <v>0</v>
          </cell>
        </row>
        <row r="208">
          <cell r="A208" t="str">
            <v>C#010</v>
          </cell>
          <cell r="B208" t="str">
            <v>摄影摄像</v>
          </cell>
          <cell r="C208" t="str">
            <v>云摄影</v>
          </cell>
          <cell r="D208" t="str">
            <v>Ai修图+平台使用</v>
          </cell>
          <cell r="E208" t="str">
            <v>AI修图及平台使用，例如VPHOTO</v>
          </cell>
          <cell r="F208" t="str">
            <v>场</v>
          </cell>
          <cell r="G208">
            <v>3500</v>
          </cell>
          <cell r="H208">
            <v>0</v>
          </cell>
        </row>
        <row r="209">
          <cell r="A209" t="str">
            <v>C#011</v>
          </cell>
          <cell r="B209" t="str">
            <v>技术人员</v>
          </cell>
          <cell r="C209" t="str">
            <v>灯光音视频技术人员</v>
          </cell>
          <cell r="D209" t="str">
            <v>总监-现场总控</v>
          </cell>
          <cell r="E209" t="str">
            <v>普通级别，人员劳务费。不含住宿、交通、补贴等费用，每场不超过8小时</v>
          </cell>
          <cell r="F209" t="str">
            <v>每人每天</v>
          </cell>
          <cell r="G209">
            <v>570</v>
          </cell>
          <cell r="H209">
            <v>0</v>
          </cell>
        </row>
        <row r="210">
          <cell r="A210" t="str">
            <v>C#012</v>
          </cell>
          <cell r="B210" t="str">
            <v>技术人员</v>
          </cell>
          <cell r="C210" t="str">
            <v>灯光音视频技术人员</v>
          </cell>
          <cell r="D210" t="str">
            <v>技师-控台人员</v>
          </cell>
          <cell r="E210" t="str">
            <v>人员劳务费。不含住宿、交通、补贴等费用，每场不超过8小时</v>
          </cell>
          <cell r="F210" t="str">
            <v>每人每天</v>
          </cell>
          <cell r="G210">
            <v>600</v>
          </cell>
          <cell r="H210">
            <v>0</v>
          </cell>
        </row>
        <row r="211">
          <cell r="A211" t="str">
            <v>C#013</v>
          </cell>
          <cell r="B211" t="str">
            <v>技术人员</v>
          </cell>
          <cell r="C211" t="str">
            <v>直播推流技术人员</v>
          </cell>
          <cell r="D211" t="str">
            <v>推流设备技术人员</v>
          </cell>
          <cell r="E211" t="str">
            <v>人员劳务费。不含住宿、交通、补贴等费用，每场不超过4小时，活动当日推流操作及保障</v>
          </cell>
          <cell r="F211" t="str">
            <v>每人每天</v>
          </cell>
          <cell r="G211">
            <v>1722</v>
          </cell>
          <cell r="H211">
            <v>0</v>
          </cell>
        </row>
        <row r="212">
          <cell r="A212" t="str">
            <v>C#014</v>
          </cell>
          <cell r="B212" t="str">
            <v>搭建人员</v>
          </cell>
          <cell r="C212" t="str">
            <v>搭建人员</v>
          </cell>
          <cell r="D212" t="str">
            <v>搭建人工</v>
          </cell>
          <cell r="E212" t="str">
            <v>人员劳务费，每场不超过8小时</v>
          </cell>
          <cell r="F212" t="str">
            <v>每人每场</v>
          </cell>
          <cell r="G212">
            <v>300</v>
          </cell>
          <cell r="H212">
            <v>0</v>
          </cell>
        </row>
        <row r="213">
          <cell r="A213" t="str">
            <v>C#015</v>
          </cell>
          <cell r="B213" t="str">
            <v>搭建人员</v>
          </cell>
          <cell r="C213" t="str">
            <v>搭建人员</v>
          </cell>
          <cell r="D213" t="str">
            <v>高空作业</v>
          </cell>
          <cell r="E213" t="str">
            <v>持高空作业资格证专业上岗人员，人员劳务费，每场不超过8小时</v>
          </cell>
          <cell r="F213" t="str">
            <v>每人每场</v>
          </cell>
          <cell r="G213">
            <v>500</v>
          </cell>
          <cell r="H213">
            <v>0</v>
          </cell>
        </row>
        <row r="214">
          <cell r="A214" t="str">
            <v>C#016</v>
          </cell>
          <cell r="B214" t="str">
            <v>运营人员</v>
          </cell>
          <cell r="C214" t="str">
            <v>服务人员</v>
          </cell>
          <cell r="D214" t="str">
            <v>保洁</v>
          </cell>
          <cell r="E214" t="str">
            <v>人员劳务费，每场按4小时计，含个税</v>
          </cell>
          <cell r="F214" t="str">
            <v>每人每场</v>
          </cell>
          <cell r="G214">
            <v>187</v>
          </cell>
          <cell r="H214">
            <v>0</v>
          </cell>
        </row>
        <row r="215">
          <cell r="A215" t="str">
            <v>C#017</v>
          </cell>
          <cell r="B215" t="str">
            <v>运营人员</v>
          </cell>
          <cell r="C215" t="str">
            <v>服务人员</v>
          </cell>
          <cell r="D215" t="str">
            <v>普通保安</v>
          </cell>
          <cell r="E215" t="str">
            <v>搭建、展区、外场用安保（人员劳务费，每场不超过8小时，含个税）</v>
          </cell>
          <cell r="F215" t="str">
            <v>每人每场</v>
          </cell>
          <cell r="G215">
            <v>421</v>
          </cell>
          <cell r="H215">
            <v>0</v>
          </cell>
        </row>
        <row r="216">
          <cell r="A216" t="str">
            <v>C#018</v>
          </cell>
          <cell r="B216" t="str">
            <v>运营人员</v>
          </cell>
          <cell r="C216" t="str">
            <v>服务人员</v>
          </cell>
          <cell r="D216" t="str">
            <v>高级保安</v>
          </cell>
          <cell r="E216" t="str">
            <v>内场安保（对形象有要求）人员劳务费，每场不超过8小时，含个税</v>
          </cell>
          <cell r="F216" t="str">
            <v>每人每场</v>
          </cell>
          <cell r="G216">
            <v>700</v>
          </cell>
          <cell r="H216">
            <v>0</v>
          </cell>
        </row>
        <row r="217">
          <cell r="A217" t="str">
            <v>C#019</v>
          </cell>
          <cell r="B217" t="str">
            <v>运营人员</v>
          </cell>
          <cell r="C217" t="str">
            <v>服务人员</v>
          </cell>
          <cell r="D217" t="str">
            <v>手持金属检测器</v>
          </cell>
          <cell r="E217" t="str">
            <v>-</v>
          </cell>
          <cell r="F217" t="str">
            <v>每台每天</v>
          </cell>
          <cell r="G217">
            <v>500</v>
          </cell>
          <cell r="H217">
            <v>0</v>
          </cell>
        </row>
        <row r="218">
          <cell r="A218" t="str">
            <v>C#020</v>
          </cell>
          <cell r="B218" t="str">
            <v>运营人员</v>
          </cell>
          <cell r="C218" t="str">
            <v>服务人员</v>
          </cell>
          <cell r="D218" t="str">
            <v>安检门</v>
          </cell>
          <cell r="E218" t="str">
            <v>-</v>
          </cell>
          <cell r="F218" t="str">
            <v>每台每天</v>
          </cell>
          <cell r="G218">
            <v>1500</v>
          </cell>
          <cell r="H218">
            <v>0</v>
          </cell>
        </row>
        <row r="219">
          <cell r="A219" t="str">
            <v>C#021</v>
          </cell>
          <cell r="B219" t="str">
            <v>运营人员</v>
          </cell>
          <cell r="C219" t="str">
            <v>服务人员</v>
          </cell>
          <cell r="D219" t="str">
            <v>安检机</v>
          </cell>
          <cell r="E219" t="str">
            <v>-</v>
          </cell>
          <cell r="F219" t="str">
            <v>每台每天</v>
          </cell>
          <cell r="G219">
            <v>2000</v>
          </cell>
          <cell r="H219">
            <v>0</v>
          </cell>
        </row>
        <row r="220">
          <cell r="A220" t="str">
            <v>C#022</v>
          </cell>
          <cell r="B220" t="str">
            <v>运营人员</v>
          </cell>
          <cell r="C220" t="str">
            <v>服务人员</v>
          </cell>
          <cell r="D220" t="str">
            <v>高级礼仪</v>
          </cell>
          <cell r="E220" t="str">
            <v>身高168cm以上，有过2年以上大型活动经验
人员劳务费。不含住宿、交通、补贴等费用，每场不超过8小时
彩排按每人0.5场收费，含个税</v>
          </cell>
          <cell r="F220" t="str">
            <v>每人每场</v>
          </cell>
          <cell r="G220">
            <v>944</v>
          </cell>
          <cell r="H220">
            <v>1888</v>
          </cell>
        </row>
        <row r="221">
          <cell r="A221" t="str">
            <v>C#023</v>
          </cell>
          <cell r="B221" t="str">
            <v>运营人员</v>
          </cell>
          <cell r="C221" t="str">
            <v>服务人员</v>
          </cell>
          <cell r="D221" t="str">
            <v>礼仪</v>
          </cell>
          <cell r="E221" t="str">
            <v>人员劳务费。不含住宿、交通、补贴等费用，每场不超过8小时
彩排按每人0.5场收费，含个税</v>
          </cell>
          <cell r="F221" t="str">
            <v>每人每场</v>
          </cell>
          <cell r="G221">
            <v>650</v>
          </cell>
          <cell r="H221">
            <v>0</v>
          </cell>
        </row>
        <row r="222">
          <cell r="A222" t="str">
            <v>C#024</v>
          </cell>
          <cell r="B222" t="str">
            <v>运营人员</v>
          </cell>
          <cell r="C222" t="str">
            <v>服务人员</v>
          </cell>
          <cell r="D222" t="str">
            <v>兼职人员</v>
          </cell>
          <cell r="E222" t="str">
            <v>人员劳务费。不含住宿、交通、补贴等费用，每场不超过8小时
彩排按每人0.5场收费，含个税</v>
          </cell>
          <cell r="F222" t="str">
            <v>每人每场</v>
          </cell>
          <cell r="G222">
            <v>300</v>
          </cell>
          <cell r="H222">
            <v>0</v>
          </cell>
        </row>
        <row r="223">
          <cell r="A223" t="str">
            <v>C#025</v>
          </cell>
          <cell r="B223" t="str">
            <v>运营人员</v>
          </cell>
          <cell r="C223" t="str">
            <v>演职员</v>
          </cell>
          <cell r="D223" t="str">
            <v>妆发</v>
          </cell>
          <cell r="E223" t="str">
            <v>3年以上化妆经验
人员劳务费。不含住宿、交通、补贴等费用，每场不超过8小时，含个税，此价格为最高限价，以实际发生为准</v>
          </cell>
          <cell r="F223" t="str">
            <v>每人每场</v>
          </cell>
          <cell r="G223">
            <v>1500</v>
          </cell>
          <cell r="H223">
            <v>0</v>
          </cell>
        </row>
        <row r="224">
          <cell r="A224" t="str">
            <v>C#026</v>
          </cell>
          <cell r="B224" t="str">
            <v>运营人员</v>
          </cell>
          <cell r="C224" t="str">
            <v>演职员</v>
          </cell>
          <cell r="D224" t="str">
            <v>DJ</v>
          </cell>
          <cell r="E224" t="str">
            <v>3年以上DJ经验
人员劳务费。不含住宿、交通、补贴等费用，每场不超过8小时，含个税</v>
          </cell>
          <cell r="F224" t="str">
            <v>每人每场</v>
          </cell>
          <cell r="G224">
            <v>2500</v>
          </cell>
          <cell r="H224">
            <v>0</v>
          </cell>
        </row>
        <row r="225">
          <cell r="A225" t="str">
            <v>C#027</v>
          </cell>
          <cell r="B225" t="str">
            <v>运营人员</v>
          </cell>
          <cell r="C225" t="str">
            <v>演职员</v>
          </cell>
          <cell r="D225" t="str">
            <v>编舞老师</v>
          </cell>
          <cell r="E225" t="str">
            <v>3年以上编舞经验
人员劳务费。不含住宿、交通、补贴等费用，每场不超过2小时，含个税</v>
          </cell>
          <cell r="F225" t="str">
            <v>每人每节课</v>
          </cell>
          <cell r="G225">
            <v>2152</v>
          </cell>
          <cell r="H225">
            <v>0</v>
          </cell>
        </row>
        <row r="226">
          <cell r="A226" t="str">
            <v>C#028</v>
          </cell>
          <cell r="B226" t="str">
            <v>运营人员</v>
          </cell>
          <cell r="C226" t="str">
            <v>翻译速记</v>
          </cell>
          <cell r="D226" t="str">
            <v>速记</v>
          </cell>
          <cell r="E226" t="str">
            <v>专业速记证书
人员劳务费。不含住宿、交通、补贴等费用，每场不超过4小时，含个税</v>
          </cell>
          <cell r="F226" t="str">
            <v>每人每场</v>
          </cell>
          <cell r="G226">
            <v>1400</v>
          </cell>
          <cell r="H226">
            <v>0</v>
          </cell>
        </row>
        <row r="227">
          <cell r="A227" t="str">
            <v>C#029</v>
          </cell>
          <cell r="B227" t="str">
            <v>运营人员</v>
          </cell>
          <cell r="C227" t="str">
            <v>翻译速记</v>
          </cell>
          <cell r="D227" t="str">
            <v>中英同传</v>
          </cell>
          <cell r="E227" t="str">
            <v>AIIC译员，获得国际会议口译协会会员资质，10年以上同传经验，多次提供国际/国家级会议、企业领袖的同传服务。
人员劳务费。不含住宿、交通、补贴等费用，含个税</v>
          </cell>
          <cell r="F227" t="str">
            <v>每人每半天</v>
          </cell>
          <cell r="G227">
            <v>8500</v>
          </cell>
          <cell r="H227">
            <v>0</v>
          </cell>
        </row>
        <row r="228">
          <cell r="A228" t="str">
            <v>C#030</v>
          </cell>
          <cell r="B228" t="str">
            <v>运营人员</v>
          </cell>
          <cell r="C228" t="str">
            <v>翻译速记</v>
          </cell>
          <cell r="D228" t="str">
            <v>中英同传</v>
          </cell>
          <cell r="E228" t="str">
            <v>AIIC译员，获得国际会议口译协会会员资质，10年以上同传经验，多次提供国际/国家级会议、企业领袖的同传服务。
人员劳务费。不含住宿、交通、补贴等费用，含个税</v>
          </cell>
          <cell r="F228" t="str">
            <v>每人每天</v>
          </cell>
          <cell r="G228">
            <v>10000</v>
          </cell>
          <cell r="H228">
            <v>0</v>
          </cell>
        </row>
        <row r="229">
          <cell r="A229" t="str">
            <v>C#031</v>
          </cell>
          <cell r="B229" t="str">
            <v>运营人员</v>
          </cell>
          <cell r="C229" t="str">
            <v>翻译速记</v>
          </cell>
          <cell r="D229" t="str">
            <v>中英同传</v>
          </cell>
          <cell r="E229" t="str">
            <v>资深译员，国内重点语言类学校口译专业毕业，5年以上同传经验，多次提供大型会议、企业级会议的同传服务。
人员劳务费。不含住宿、交通、补贴等费用，含个税</v>
          </cell>
          <cell r="F229" t="str">
            <v>每人每半天</v>
          </cell>
          <cell r="G229">
            <v>3800</v>
          </cell>
          <cell r="H229">
            <v>0</v>
          </cell>
        </row>
        <row r="230">
          <cell r="A230" t="str">
            <v>C#032</v>
          </cell>
          <cell r="B230" t="str">
            <v>运营人员</v>
          </cell>
          <cell r="C230" t="str">
            <v>翻译速记</v>
          </cell>
          <cell r="D230" t="str">
            <v>中英同传</v>
          </cell>
          <cell r="E230" t="str">
            <v>资深译员，国内重点语言类学校口译专业毕业，5年以上同传经验，多次提供大型会议、企业级会议的同传服务。
人员劳务费。不含住宿、交通、补贴等费用，含个税</v>
          </cell>
          <cell r="F230" t="str">
            <v>每人每天</v>
          </cell>
          <cell r="G230">
            <v>5500</v>
          </cell>
          <cell r="H230">
            <v>0</v>
          </cell>
        </row>
        <row r="231">
          <cell r="A231" t="str">
            <v>C#033</v>
          </cell>
          <cell r="B231" t="str">
            <v>运营人员</v>
          </cell>
          <cell r="C231" t="str">
            <v>翻译速记</v>
          </cell>
          <cell r="D231" t="str">
            <v>中英交传</v>
          </cell>
          <cell r="E231" t="str">
            <v>AIIC译员，获得国际会议口译协会会员资质，10年以上同传经验，多次提供国际/国家级会议、企业领袖的同传服务。
人员劳务费。不含住宿、交通、补贴等费用，含个税</v>
          </cell>
          <cell r="F231" t="str">
            <v>每人每半天</v>
          </cell>
          <cell r="G231">
            <v>8000</v>
          </cell>
          <cell r="H231">
            <v>0</v>
          </cell>
        </row>
        <row r="232">
          <cell r="A232" t="str">
            <v>C#034</v>
          </cell>
          <cell r="B232" t="str">
            <v>运营人员</v>
          </cell>
          <cell r="C232" t="str">
            <v>翻译速记</v>
          </cell>
          <cell r="D232" t="str">
            <v>中英交传</v>
          </cell>
          <cell r="E232" t="str">
            <v>AIIC译员，获得国际会议口译协会会员资质，10年以上同传经验，多次提供国际/国家级会议、企业领袖的同传服务。
人员劳务费。不含住宿、交通、补贴等费用，含个税</v>
          </cell>
          <cell r="F232" t="str">
            <v>每人每天</v>
          </cell>
          <cell r="G232">
            <v>10000</v>
          </cell>
          <cell r="H232">
            <v>0</v>
          </cell>
        </row>
        <row r="233">
          <cell r="A233" t="str">
            <v>C#035</v>
          </cell>
          <cell r="B233" t="str">
            <v>运营人员</v>
          </cell>
          <cell r="C233" t="str">
            <v>翻译速记</v>
          </cell>
          <cell r="D233" t="str">
            <v>中英交传</v>
          </cell>
          <cell r="E233" t="str">
            <v>资深译员，国内重点语言类学校口译专业毕业，5年以上同传经验，多次提供大型会议、企业级会议的同传服务。
人员劳务费。不含住宿、交通、补贴等费用，含个税</v>
          </cell>
          <cell r="F233" t="str">
            <v>每人每半天</v>
          </cell>
          <cell r="G233">
            <v>3181</v>
          </cell>
          <cell r="H233">
            <v>0</v>
          </cell>
        </row>
        <row r="234">
          <cell r="A234" t="str">
            <v>C#036</v>
          </cell>
          <cell r="B234" t="str">
            <v>运营人员</v>
          </cell>
          <cell r="C234" t="str">
            <v>翻译速记</v>
          </cell>
          <cell r="D234" t="str">
            <v>中英交传</v>
          </cell>
          <cell r="E234" t="str">
            <v>资深译员，国内重点语言类学校口译专业毕业，5年以上同传经验，多次提供大型会议、企业级会议的同传服务。
人员劳务费。不含住宿、交通、补贴等费用，含个税</v>
          </cell>
          <cell r="F234" t="str">
            <v>每人每天</v>
          </cell>
          <cell r="G234">
            <v>4409</v>
          </cell>
          <cell r="H234">
            <v>0</v>
          </cell>
        </row>
        <row r="235">
          <cell r="A235" t="str">
            <v>C#037</v>
          </cell>
          <cell r="B235" t="str">
            <v>运营人员</v>
          </cell>
          <cell r="C235" t="str">
            <v>专业人员</v>
          </cell>
          <cell r="D235" t="str">
            <v>其他技术人员</v>
          </cell>
          <cell r="E235" t="str">
            <v>AR技术人员(8小时，不含住宿、交通、补贴等费用，含餐费）</v>
          </cell>
          <cell r="F235" t="str">
            <v>每人每天</v>
          </cell>
          <cell r="G235">
            <v>600</v>
          </cell>
          <cell r="H235">
            <v>0</v>
          </cell>
        </row>
        <row r="236">
          <cell r="A236" t="str">
            <v>C#038</v>
          </cell>
          <cell r="B236" t="str">
            <v>运营人员</v>
          </cell>
          <cell r="C236" t="str">
            <v>专业人员</v>
          </cell>
          <cell r="D236" t="str">
            <v>其他技术人员</v>
          </cell>
          <cell r="E236" t="str">
            <v>其他技术工程师(8小时，不含住宿、交通、补贴等费用，含餐费）</v>
          </cell>
          <cell r="F236" t="str">
            <v>每人每天</v>
          </cell>
          <cell r="G236">
            <v>600</v>
          </cell>
          <cell r="H236">
            <v>0</v>
          </cell>
        </row>
        <row r="237">
          <cell r="A237" t="str">
            <v>C#039</v>
          </cell>
          <cell r="B237" t="str">
            <v>运营人员</v>
          </cell>
          <cell r="C237" t="str">
            <v>专业人员</v>
          </cell>
          <cell r="D237" t="str">
            <v>录音师</v>
          </cell>
          <cell r="E237" t="str">
            <v>录音师助理-初级(8小时，不含住宿、交通、补贴等费用，含餐费）</v>
          </cell>
          <cell r="F237" t="str">
            <v>每人每天</v>
          </cell>
          <cell r="G237">
            <v>500</v>
          </cell>
          <cell r="H237">
            <v>0</v>
          </cell>
        </row>
        <row r="238">
          <cell r="A238" t="str">
            <v>C#040</v>
          </cell>
          <cell r="B238" t="str">
            <v>运营人员</v>
          </cell>
          <cell r="C238" t="str">
            <v>专业人员</v>
          </cell>
          <cell r="D238" t="str">
            <v>录音师</v>
          </cell>
          <cell r="E238" t="str">
            <v>普通级别录音师-中级(8小时，不含住宿、交通、补贴等费用，含餐费）</v>
          </cell>
          <cell r="F238" t="str">
            <v>每人每天</v>
          </cell>
          <cell r="G238">
            <v>600</v>
          </cell>
          <cell r="H238">
            <v>0</v>
          </cell>
        </row>
        <row r="239">
          <cell r="A239" t="str">
            <v>C#041</v>
          </cell>
          <cell r="B239" t="str">
            <v>运营人员</v>
          </cell>
          <cell r="C239" t="str">
            <v>专业人员</v>
          </cell>
          <cell r="D239" t="str">
            <v>其他专业人员</v>
          </cell>
          <cell r="E239" t="str">
            <v>普通解说(8小时，不含住宿、交通、补贴等费用，含餐费）</v>
          </cell>
          <cell r="F239" t="str">
            <v>每人每天</v>
          </cell>
          <cell r="G239">
            <v>600</v>
          </cell>
          <cell r="H239">
            <v>0</v>
          </cell>
        </row>
        <row r="240">
          <cell r="A240" t="str">
            <v>C#042</v>
          </cell>
          <cell r="B240" t="str">
            <v>运营人员</v>
          </cell>
          <cell r="C240" t="str">
            <v>专业人员</v>
          </cell>
          <cell r="D240" t="str">
            <v>其他专业人员</v>
          </cell>
          <cell r="E240" t="str">
            <v>资深解说(8小时，不含住宿、交通、补贴等费用，含餐费）</v>
          </cell>
          <cell r="F240" t="str">
            <v>每人每天</v>
          </cell>
          <cell r="G240">
            <v>1500</v>
          </cell>
          <cell r="H240">
            <v>0</v>
          </cell>
        </row>
        <row r="241">
          <cell r="A241" t="str">
            <v>C#043</v>
          </cell>
          <cell r="B241" t="str">
            <v>运营人员</v>
          </cell>
          <cell r="C241" t="str">
            <v>专业人员</v>
          </cell>
          <cell r="D241" t="str">
            <v>其他专业人员</v>
          </cell>
          <cell r="E241" t="str">
            <v>普通裁判(8小时，不含住宿、交通、补贴等费用，含餐费）</v>
          </cell>
          <cell r="F241" t="str">
            <v>每人每天</v>
          </cell>
          <cell r="G241">
            <v>1000</v>
          </cell>
          <cell r="H241">
            <v>0</v>
          </cell>
        </row>
        <row r="242">
          <cell r="A242" t="str">
            <v>C#044</v>
          </cell>
          <cell r="B242" t="str">
            <v>运营人员</v>
          </cell>
          <cell r="C242" t="str">
            <v>专业人员</v>
          </cell>
          <cell r="D242" t="str">
            <v>其他专业人员</v>
          </cell>
          <cell r="E242" t="str">
            <v>普通讲师(8小时，不含住宿、交通、补贴等费用，含餐费）</v>
          </cell>
          <cell r="F242" t="str">
            <v>每人每天</v>
          </cell>
          <cell r="G242">
            <v>1000</v>
          </cell>
          <cell r="H242">
            <v>0</v>
          </cell>
        </row>
        <row r="243">
          <cell r="A243" t="str">
            <v>C#045</v>
          </cell>
          <cell r="B243" t="str">
            <v>运营人员</v>
          </cell>
          <cell r="C243" t="str">
            <v>演艺人员</v>
          </cell>
          <cell r="D243" t="str">
            <v>导演</v>
          </cell>
          <cell r="E243" t="str">
            <v>导演助理-初级，不含住宿、交通、补贴、餐费等费用</v>
          </cell>
          <cell r="F243" t="str">
            <v>每人每天</v>
          </cell>
          <cell r="G243">
            <v>600</v>
          </cell>
          <cell r="H243">
            <v>0</v>
          </cell>
        </row>
        <row r="244">
          <cell r="A244" t="str">
            <v>C#046</v>
          </cell>
          <cell r="B244" t="str">
            <v>运营人员</v>
          </cell>
          <cell r="C244" t="str">
            <v>演艺人员</v>
          </cell>
          <cell r="D244" t="str">
            <v>导演</v>
          </cell>
          <cell r="E244" t="str">
            <v>普通导演-中级，不含住宿、交通、补贴、餐费等费用</v>
          </cell>
          <cell r="F244" t="str">
            <v>每人每天</v>
          </cell>
          <cell r="G244">
            <v>3000</v>
          </cell>
          <cell r="H244">
            <v>0</v>
          </cell>
        </row>
        <row r="245">
          <cell r="A245" t="str">
            <v>C#047</v>
          </cell>
          <cell r="B245" t="str">
            <v>运营人员</v>
          </cell>
          <cell r="C245" t="str">
            <v>演艺人员</v>
          </cell>
          <cell r="D245" t="str">
            <v>导演</v>
          </cell>
          <cell r="E245" t="str">
            <v>资深级别导演-高级，不含住宿、交通、补贴、餐费等费用</v>
          </cell>
          <cell r="F245" t="str">
            <v>每人每天</v>
          </cell>
          <cell r="G245">
            <v>1500</v>
          </cell>
          <cell r="H245">
            <v>0</v>
          </cell>
        </row>
        <row r="246">
          <cell r="A246" t="str">
            <v>C#048</v>
          </cell>
          <cell r="B246" t="str">
            <v>运营人员</v>
          </cell>
          <cell r="C246" t="str">
            <v>演艺人员</v>
          </cell>
          <cell r="D246" t="str">
            <v>主持人</v>
          </cell>
          <cell r="E246" t="str">
            <v>普通单语主持人，每场不超过4小时，彩排与活动日价格一致，不含住宿、交通、补贴、餐费、个税等费用，含个税</v>
          </cell>
          <cell r="F246" t="str">
            <v>每人每天</v>
          </cell>
          <cell r="G246">
            <v>1500</v>
          </cell>
          <cell r="H246">
            <v>0</v>
          </cell>
        </row>
        <row r="247">
          <cell r="A247" t="str">
            <v>C#049</v>
          </cell>
          <cell r="B247" t="str">
            <v>运营人员</v>
          </cell>
          <cell r="C247" t="str">
            <v>演艺人员</v>
          </cell>
          <cell r="D247" t="str">
            <v>主持人</v>
          </cell>
          <cell r="E247" t="str">
            <v>资深单语主持人，每场不超过4小时，彩排与活动日价格一致，不含住宿、交通、补贴、餐费等费用，含个税</v>
          </cell>
          <cell r="F247" t="str">
            <v>每人每天</v>
          </cell>
          <cell r="G247">
            <v>2500</v>
          </cell>
          <cell r="H247">
            <v>0</v>
          </cell>
        </row>
        <row r="248">
          <cell r="A248" t="str">
            <v>C#050</v>
          </cell>
          <cell r="B248" t="str">
            <v>运营人员</v>
          </cell>
          <cell r="C248" t="str">
            <v>演艺人员</v>
          </cell>
          <cell r="D248" t="str">
            <v>主持人</v>
          </cell>
          <cell r="E248" t="str">
            <v>普通双语主持人，每场不超过4小时，彩排与活动日价格一致，不含住宿、交通、补贴、餐费等费用，含个税</v>
          </cell>
          <cell r="F248" t="str">
            <v>每人每天</v>
          </cell>
          <cell r="G248">
            <v>2500</v>
          </cell>
          <cell r="H248">
            <v>0</v>
          </cell>
        </row>
        <row r="249">
          <cell r="A249" t="str">
            <v>C#051</v>
          </cell>
          <cell r="B249" t="str">
            <v>运营人员</v>
          </cell>
          <cell r="C249" t="str">
            <v>演艺人员</v>
          </cell>
          <cell r="D249" t="str">
            <v>主持人</v>
          </cell>
          <cell r="E249" t="str">
            <v>资深双语主持人，每场不超过4小时，彩排与活动日价格一致，不含住宿、交通、补贴、餐费等费用，含个税</v>
          </cell>
          <cell r="F249" t="str">
            <v>每人每天</v>
          </cell>
          <cell r="G249">
            <v>3500</v>
          </cell>
          <cell r="H249">
            <v>0</v>
          </cell>
        </row>
        <row r="250">
          <cell r="A250" t="str">
            <v>C#052</v>
          </cell>
          <cell r="B250" t="str">
            <v>运营人员</v>
          </cell>
          <cell r="C250" t="str">
            <v>演艺人员</v>
          </cell>
          <cell r="D250" t="str">
            <v>模特</v>
          </cell>
          <cell r="E250" t="str">
            <v>普通模特，彩排与活动日价格一致，不含住宿、交通、补贴、餐费等费用，含个税</v>
          </cell>
          <cell r="F250" t="str">
            <v>每人每天</v>
          </cell>
          <cell r="G250">
            <v>1200</v>
          </cell>
          <cell r="H250">
            <v>0</v>
          </cell>
        </row>
        <row r="251">
          <cell r="A251" t="str">
            <v>C#053</v>
          </cell>
          <cell r="B251" t="str">
            <v>运营人员</v>
          </cell>
          <cell r="C251" t="str">
            <v>演艺人员</v>
          </cell>
          <cell r="D251" t="str">
            <v>模特</v>
          </cell>
          <cell r="E251" t="str">
            <v>资深模特，彩排与活动日价格一致，不含住宿、交通、补贴、餐费等费用，含个税</v>
          </cell>
          <cell r="F251" t="str">
            <v>每人每天</v>
          </cell>
          <cell r="G251">
            <v>2000</v>
          </cell>
          <cell r="H251">
            <v>0</v>
          </cell>
        </row>
        <row r="252">
          <cell r="A252" t="str">
            <v>C#054</v>
          </cell>
          <cell r="B252" t="str">
            <v>运营人员</v>
          </cell>
          <cell r="C252" t="str">
            <v>演艺人员</v>
          </cell>
          <cell r="D252" t="str">
            <v>舞者</v>
          </cell>
          <cell r="E252" t="str">
            <v>普通舞者，彩排与活动日价格一致，不含住宿、交通、补贴、餐费等费用，含个税</v>
          </cell>
          <cell r="F252" t="str">
            <v>每人每天</v>
          </cell>
          <cell r="G252">
            <v>1000</v>
          </cell>
          <cell r="H252">
            <v>0</v>
          </cell>
        </row>
        <row r="253">
          <cell r="A253" t="str">
            <v>C#055</v>
          </cell>
          <cell r="B253" t="str">
            <v>运营人员</v>
          </cell>
          <cell r="C253" t="str">
            <v>演艺人员</v>
          </cell>
          <cell r="D253" t="str">
            <v>舞者</v>
          </cell>
          <cell r="E253" t="str">
            <v>资深舞者，彩排与活动日价格一致，不含住宿、交通、补贴、餐费等费用，含个税</v>
          </cell>
          <cell r="F253" t="str">
            <v>每人每天</v>
          </cell>
          <cell r="G253">
            <v>2000</v>
          </cell>
          <cell r="H253">
            <v>0</v>
          </cell>
        </row>
        <row r="254">
          <cell r="A254" t="str">
            <v>C#056</v>
          </cell>
          <cell r="B254" t="str">
            <v>运营人员</v>
          </cell>
          <cell r="C254" t="str">
            <v>演艺人员</v>
          </cell>
          <cell r="D254" t="str">
            <v>演奏人员</v>
          </cell>
          <cell r="E254" t="str">
            <v>普通演奏，每场不超过4小时，彩排与活动日价格一致，不含住宿、交通、补贴、餐费等费用，含个税</v>
          </cell>
          <cell r="F254" t="str">
            <v>每人每天</v>
          </cell>
          <cell r="G254">
            <v>1200</v>
          </cell>
          <cell r="H254">
            <v>0</v>
          </cell>
        </row>
        <row r="255">
          <cell r="A255" t="str">
            <v>C#057</v>
          </cell>
          <cell r="B255" t="str">
            <v>运营人员</v>
          </cell>
          <cell r="C255" t="str">
            <v>演艺人员</v>
          </cell>
          <cell r="D255" t="str">
            <v>演奏人员</v>
          </cell>
          <cell r="E255" t="str">
            <v>资深演奏，每场不超过4小时，彩排与活动日价格一致，不含住宿、交通、补贴、餐费等费用，含个税</v>
          </cell>
          <cell r="F255" t="str">
            <v>每人每天</v>
          </cell>
          <cell r="G255">
            <v>2000</v>
          </cell>
          <cell r="H255">
            <v>0</v>
          </cell>
        </row>
        <row r="256">
          <cell r="A256" t="str">
            <v>C#058</v>
          </cell>
          <cell r="B256" t="str">
            <v>运营人员</v>
          </cell>
          <cell r="C256" t="str">
            <v>演艺人员</v>
          </cell>
          <cell r="D256" t="str">
            <v>Coser</v>
          </cell>
          <cell r="E256" t="str">
            <v>专业Cos Play演出，彩排与活动日价格一致，不含住宿、交通、补贴、餐费等费用，含个税</v>
          </cell>
          <cell r="F256" t="str">
            <v>每人每天</v>
          </cell>
          <cell r="G256">
            <v>1500</v>
          </cell>
          <cell r="H256">
            <v>0</v>
          </cell>
        </row>
        <row r="257">
          <cell r="A257" t="str">
            <v>C#059</v>
          </cell>
          <cell r="B257" t="str">
            <v>车辆</v>
          </cell>
          <cell r="C257" t="str">
            <v>车辆物流</v>
          </cell>
          <cell r="D257" t="str">
            <v>运营车辆</v>
          </cell>
          <cell r="E257" t="str">
            <v>豪华轿车-奥迪A6，可使用同等类型车辆，1天8小时 or 100km计算，超出公里数及时间另计费</v>
          </cell>
          <cell r="F257" t="str">
            <v>每辆每天</v>
          </cell>
          <cell r="G257" t="str">
            <v xml:space="preserve">各地价格不同，按实际发生结算 </v>
          </cell>
          <cell r="H257">
            <v>0</v>
          </cell>
        </row>
        <row r="258">
          <cell r="A258" t="str">
            <v>C#060</v>
          </cell>
          <cell r="B258" t="str">
            <v>车辆</v>
          </cell>
          <cell r="C258" t="str">
            <v>车辆物流</v>
          </cell>
          <cell r="D258" t="str">
            <v>运营车辆</v>
          </cell>
          <cell r="E258" t="str">
            <v>豪华轿车-奥迪A6，超时间收费</v>
          </cell>
          <cell r="F258" t="str">
            <v>每辆每小时</v>
          </cell>
          <cell r="G258" t="str">
            <v xml:space="preserve">各地价格不同，按实际发生结算 </v>
          </cell>
          <cell r="H258">
            <v>0</v>
          </cell>
        </row>
        <row r="259">
          <cell r="A259" t="str">
            <v>C#061</v>
          </cell>
          <cell r="B259" t="str">
            <v>车辆</v>
          </cell>
          <cell r="C259" t="str">
            <v>车辆物流</v>
          </cell>
          <cell r="D259" t="str">
            <v>运营车辆</v>
          </cell>
          <cell r="E259" t="str">
            <v>豪华轿车-奥迪A6，超公里收费</v>
          </cell>
          <cell r="F259" t="str">
            <v>每辆每公里</v>
          </cell>
          <cell r="G259" t="str">
            <v xml:space="preserve">各地价格不同，按实际发生结算 </v>
          </cell>
          <cell r="H259">
            <v>0</v>
          </cell>
        </row>
        <row r="260">
          <cell r="A260" t="str">
            <v>C#062</v>
          </cell>
          <cell r="B260" t="str">
            <v>车辆</v>
          </cell>
          <cell r="C260" t="str">
            <v>车辆物流</v>
          </cell>
          <cell r="D260" t="str">
            <v>运营车辆</v>
          </cell>
          <cell r="E260" t="str">
            <v>商务乘用车-GL8，可使用同等类型车辆，1天8小时 or 100km计算，超出公里数及时间另计费</v>
          </cell>
          <cell r="F260" t="str">
            <v>每辆每天</v>
          </cell>
          <cell r="G260" t="str">
            <v xml:space="preserve">各地价格不同，按实际发生结算 </v>
          </cell>
          <cell r="H260">
            <v>0</v>
          </cell>
        </row>
        <row r="261">
          <cell r="A261" t="str">
            <v>C#063</v>
          </cell>
          <cell r="B261" t="str">
            <v>车辆</v>
          </cell>
          <cell r="C261" t="str">
            <v>车辆物流</v>
          </cell>
          <cell r="D261" t="str">
            <v>运营车辆</v>
          </cell>
          <cell r="E261" t="str">
            <v>商务乘用车-GL8，超时间收费</v>
          </cell>
          <cell r="F261" t="str">
            <v>每辆每小时</v>
          </cell>
          <cell r="G261" t="str">
            <v xml:space="preserve">各地价格不同，按实际发生结算 </v>
          </cell>
          <cell r="H261">
            <v>0</v>
          </cell>
        </row>
        <row r="262">
          <cell r="A262" t="str">
            <v>C#064</v>
          </cell>
          <cell r="B262" t="str">
            <v>车辆</v>
          </cell>
          <cell r="C262" t="str">
            <v>车辆物流</v>
          </cell>
          <cell r="D262" t="str">
            <v>运营车辆</v>
          </cell>
          <cell r="E262" t="str">
            <v>商务乘用车-GL8，超公里收费</v>
          </cell>
          <cell r="F262" t="str">
            <v>每辆每公里</v>
          </cell>
          <cell r="G262" t="str">
            <v xml:space="preserve">各地价格不同，按实际发生结算 </v>
          </cell>
          <cell r="H262">
            <v>0</v>
          </cell>
        </row>
        <row r="263">
          <cell r="A263" t="str">
            <v>C#065</v>
          </cell>
          <cell r="B263" t="str">
            <v>车辆</v>
          </cell>
          <cell r="C263" t="str">
            <v>车辆物流</v>
          </cell>
          <cell r="D263" t="str">
            <v>运营车辆</v>
          </cell>
          <cell r="E263" t="str">
            <v>中型车-考斯特，可使用同等类型车辆，1天8小时 or 100km计算，超出公里数及时间另计费</v>
          </cell>
          <cell r="F263" t="str">
            <v>每辆每天</v>
          </cell>
          <cell r="G263" t="str">
            <v xml:space="preserve">各地价格不同，按实际发生结算 </v>
          </cell>
          <cell r="H263">
            <v>0</v>
          </cell>
        </row>
        <row r="264">
          <cell r="A264" t="str">
            <v>C#066</v>
          </cell>
          <cell r="B264" t="str">
            <v>车辆</v>
          </cell>
          <cell r="C264" t="str">
            <v>车辆物流</v>
          </cell>
          <cell r="D264" t="str">
            <v>运营车辆</v>
          </cell>
          <cell r="E264" t="str">
            <v>中型车-考斯特，超时间收费</v>
          </cell>
          <cell r="F264" t="str">
            <v>每辆每小时</v>
          </cell>
          <cell r="G264" t="str">
            <v xml:space="preserve">各地价格不同，按实际发生结算 </v>
          </cell>
          <cell r="H264">
            <v>0</v>
          </cell>
        </row>
        <row r="265">
          <cell r="A265" t="str">
            <v>C#067</v>
          </cell>
          <cell r="B265" t="str">
            <v>车辆</v>
          </cell>
          <cell r="C265" t="str">
            <v>车辆物流</v>
          </cell>
          <cell r="D265" t="str">
            <v>运营车辆</v>
          </cell>
          <cell r="E265" t="str">
            <v>中型车-考斯特，超公里收费</v>
          </cell>
          <cell r="F265" t="str">
            <v>每辆每公里</v>
          </cell>
          <cell r="G265" t="str">
            <v xml:space="preserve">各地价格不同，按实际发生结算 </v>
          </cell>
          <cell r="H265">
            <v>0</v>
          </cell>
        </row>
        <row r="266">
          <cell r="A266" t="str">
            <v>C#068</v>
          </cell>
          <cell r="B266" t="str">
            <v>车辆</v>
          </cell>
          <cell r="C266" t="str">
            <v>车辆物流</v>
          </cell>
          <cell r="D266" t="str">
            <v>运营车辆</v>
          </cell>
          <cell r="E266" t="str">
            <v>50人座大巴车(金龙)，1天8小时 or 100km计算，超出公里数及时间另计费</v>
          </cell>
          <cell r="F266" t="str">
            <v>每辆每天</v>
          </cell>
          <cell r="G266" t="str">
            <v xml:space="preserve">各地价格不同，按实际发生结算 </v>
          </cell>
          <cell r="H266">
            <v>0</v>
          </cell>
        </row>
        <row r="267">
          <cell r="A267" t="str">
            <v>C#069</v>
          </cell>
          <cell r="B267" t="str">
            <v>车辆</v>
          </cell>
          <cell r="C267" t="str">
            <v>车辆物流</v>
          </cell>
          <cell r="D267" t="str">
            <v>运营车辆</v>
          </cell>
          <cell r="E267" t="str">
            <v>50人座大巴车，超时间收费</v>
          </cell>
          <cell r="F267" t="str">
            <v>每辆每小时</v>
          </cell>
          <cell r="G267" t="str">
            <v xml:space="preserve">各地价格不同，按实际发生结算 </v>
          </cell>
          <cell r="H267">
            <v>0</v>
          </cell>
        </row>
        <row r="268">
          <cell r="A268" t="str">
            <v>C#070</v>
          </cell>
          <cell r="B268" t="str">
            <v>车辆</v>
          </cell>
          <cell r="C268" t="str">
            <v>车辆物流</v>
          </cell>
          <cell r="D268" t="str">
            <v>运营车辆</v>
          </cell>
          <cell r="E268" t="str">
            <v>50人座大巴车，超公里收费</v>
          </cell>
          <cell r="F268" t="str">
            <v>每辆每公里</v>
          </cell>
          <cell r="G268" t="str">
            <v xml:space="preserve">各地价格不同，按实际发生结算 </v>
          </cell>
          <cell r="H268">
            <v>0</v>
          </cell>
        </row>
        <row r="269">
          <cell r="A269" t="str">
            <v>C#071</v>
          </cell>
          <cell r="B269" t="str">
            <v>车辆</v>
          </cell>
          <cell r="C269" t="str">
            <v>车辆物流</v>
          </cell>
          <cell r="D269" t="str">
            <v>货车-市内运输</v>
          </cell>
          <cell r="E269" t="str">
            <v>金杯车运输，距离30km内</v>
          </cell>
          <cell r="F269" t="str">
            <v>车次</v>
          </cell>
          <cell r="G269">
            <v>472</v>
          </cell>
          <cell r="H269">
            <v>0</v>
          </cell>
        </row>
        <row r="270">
          <cell r="A270" t="str">
            <v>C#072</v>
          </cell>
          <cell r="B270" t="str">
            <v>车辆</v>
          </cell>
          <cell r="C270" t="str">
            <v>车辆物流</v>
          </cell>
          <cell r="D270" t="str">
            <v>货车-市内运输</v>
          </cell>
          <cell r="E270" t="str">
            <v>4.2m 货车，距离30km内</v>
          </cell>
          <cell r="F270" t="str">
            <v>车次</v>
          </cell>
          <cell r="G270">
            <v>650</v>
          </cell>
          <cell r="H270">
            <v>0</v>
          </cell>
        </row>
        <row r="271">
          <cell r="A271" t="str">
            <v>C#073</v>
          </cell>
          <cell r="B271" t="str">
            <v>车辆</v>
          </cell>
          <cell r="C271" t="str">
            <v>车辆物流</v>
          </cell>
          <cell r="D271" t="str">
            <v>货车-市内运输</v>
          </cell>
          <cell r="E271" t="str">
            <v>6.2m 货车，距离30km内</v>
          </cell>
          <cell r="F271" t="str">
            <v>车次</v>
          </cell>
          <cell r="G271">
            <v>910</v>
          </cell>
          <cell r="H271">
            <v>0</v>
          </cell>
        </row>
        <row r="272">
          <cell r="A272" t="str">
            <v>C#074</v>
          </cell>
          <cell r="B272" t="str">
            <v>车辆</v>
          </cell>
          <cell r="C272" t="str">
            <v>车辆物流</v>
          </cell>
          <cell r="D272" t="str">
            <v>货车-市内运输</v>
          </cell>
          <cell r="E272" t="str">
            <v>7.2m 货车，距离30km内</v>
          </cell>
          <cell r="F272" t="str">
            <v>车次</v>
          </cell>
          <cell r="G272">
            <v>1200</v>
          </cell>
          <cell r="H272">
            <v>0</v>
          </cell>
        </row>
        <row r="273">
          <cell r="A273" t="str">
            <v>C#075</v>
          </cell>
          <cell r="B273" t="str">
            <v>车辆</v>
          </cell>
          <cell r="C273" t="str">
            <v>车辆物流</v>
          </cell>
          <cell r="D273" t="str">
            <v>货车-市内运输</v>
          </cell>
          <cell r="E273" t="str">
            <v>9.6m 货车，距离30km内</v>
          </cell>
          <cell r="F273" t="str">
            <v>车次</v>
          </cell>
          <cell r="G273">
            <v>1065</v>
          </cell>
          <cell r="H273">
            <v>0</v>
          </cell>
        </row>
        <row r="274">
          <cell r="A274" t="str">
            <v>C#076</v>
          </cell>
          <cell r="B274" t="str">
            <v>车辆</v>
          </cell>
          <cell r="C274" t="str">
            <v>车辆物流</v>
          </cell>
          <cell r="D274" t="str">
            <v>货车-市内运输</v>
          </cell>
          <cell r="E274" t="str">
            <v>12.5m 货车，距离30km内</v>
          </cell>
          <cell r="F274" t="str">
            <v>车次</v>
          </cell>
          <cell r="G274">
            <v>1800</v>
          </cell>
          <cell r="H274">
            <v>0</v>
          </cell>
        </row>
        <row r="275">
          <cell r="A275" t="str">
            <v>C#077</v>
          </cell>
          <cell r="B275" t="str">
            <v>车辆</v>
          </cell>
          <cell r="C275" t="str">
            <v>车辆物流</v>
          </cell>
          <cell r="D275" t="str">
            <v>货车-市内运输</v>
          </cell>
          <cell r="E275" t="str">
            <v>15m 货车，距离30km内</v>
          </cell>
          <cell r="F275" t="str">
            <v>车次</v>
          </cell>
          <cell r="G275">
            <v>2100</v>
          </cell>
          <cell r="H275">
            <v>0</v>
          </cell>
        </row>
        <row r="276">
          <cell r="A276" t="str">
            <v>C#078</v>
          </cell>
          <cell r="B276" t="str">
            <v>车辆</v>
          </cell>
          <cell r="C276" t="str">
            <v>车辆物流</v>
          </cell>
          <cell r="D276" t="str">
            <v>货车-市内运输</v>
          </cell>
          <cell r="E276" t="str">
            <v>17.5m 货车，距离30km内</v>
          </cell>
          <cell r="F276" t="str">
            <v>车次</v>
          </cell>
          <cell r="G276">
            <v>2423</v>
          </cell>
          <cell r="H276">
            <v>0</v>
          </cell>
        </row>
        <row r="277">
          <cell r="A277" t="str">
            <v>C#079</v>
          </cell>
          <cell r="B277" t="str">
            <v>车辆</v>
          </cell>
          <cell r="C277" t="str">
            <v>车辆物流</v>
          </cell>
          <cell r="D277" t="str">
            <v>货车-城际运输</v>
          </cell>
          <cell r="E277" t="str">
            <v>金杯车运输</v>
          </cell>
          <cell r="F277" t="str">
            <v>每车每公里</v>
          </cell>
          <cell r="G277">
            <v>7</v>
          </cell>
          <cell r="H277">
            <v>0</v>
          </cell>
        </row>
        <row r="278">
          <cell r="A278" t="str">
            <v>C#080</v>
          </cell>
          <cell r="B278" t="str">
            <v>车辆</v>
          </cell>
          <cell r="C278" t="str">
            <v>车辆物流</v>
          </cell>
          <cell r="D278" t="str">
            <v>货车-城际运输</v>
          </cell>
          <cell r="E278" t="str">
            <v>4.2m 货车</v>
          </cell>
          <cell r="F278" t="str">
            <v>每车每公里</v>
          </cell>
          <cell r="G278">
            <v>8</v>
          </cell>
          <cell r="H278">
            <v>0</v>
          </cell>
        </row>
        <row r="279">
          <cell r="A279" t="str">
            <v>C#081</v>
          </cell>
          <cell r="B279" t="str">
            <v>车辆</v>
          </cell>
          <cell r="C279" t="str">
            <v>车辆物流</v>
          </cell>
          <cell r="D279" t="str">
            <v>货车-城际运输</v>
          </cell>
          <cell r="E279" t="str">
            <v>6.2m 货车</v>
          </cell>
          <cell r="F279" t="str">
            <v>每车每公里</v>
          </cell>
          <cell r="G279">
            <v>9</v>
          </cell>
          <cell r="H279">
            <v>0</v>
          </cell>
        </row>
        <row r="280">
          <cell r="A280" t="str">
            <v>C#082</v>
          </cell>
          <cell r="B280" t="str">
            <v>车辆</v>
          </cell>
          <cell r="C280" t="str">
            <v>车辆物流</v>
          </cell>
          <cell r="D280" t="str">
            <v>货车-城际运输</v>
          </cell>
          <cell r="E280" t="str">
            <v>9.6m 货车</v>
          </cell>
          <cell r="F280" t="str">
            <v>每车每公里</v>
          </cell>
          <cell r="G280">
            <v>10</v>
          </cell>
          <cell r="H280">
            <v>0</v>
          </cell>
        </row>
        <row r="281">
          <cell r="A281" t="str">
            <v>C#083</v>
          </cell>
          <cell r="B281" t="str">
            <v>车辆</v>
          </cell>
          <cell r="C281" t="str">
            <v>车辆物流</v>
          </cell>
          <cell r="D281" t="str">
            <v>货车-城际运输</v>
          </cell>
          <cell r="E281" t="str">
            <v>12.5m 货车</v>
          </cell>
          <cell r="F281" t="str">
            <v>每车每公里</v>
          </cell>
          <cell r="G281">
            <v>13</v>
          </cell>
          <cell r="H281">
            <v>0</v>
          </cell>
        </row>
        <row r="282">
          <cell r="A282" t="str">
            <v>C#084</v>
          </cell>
          <cell r="B282" t="str">
            <v>车辆</v>
          </cell>
          <cell r="C282" t="str">
            <v>车辆物流</v>
          </cell>
          <cell r="D282" t="str">
            <v>货车-城际运输</v>
          </cell>
          <cell r="E282" t="str">
            <v>17.5m 货车</v>
          </cell>
          <cell r="F282" t="str">
            <v>每车每公里</v>
          </cell>
          <cell r="G282">
            <v>17</v>
          </cell>
          <cell r="H282">
            <v>0</v>
          </cell>
        </row>
        <row r="284">
          <cell r="A284" t="str">
            <v>D#001</v>
          </cell>
          <cell r="B284" t="str">
            <v>代垫付相关</v>
          </cell>
          <cell r="C284" t="str">
            <v>代垫付本金</v>
          </cell>
          <cell r="D284" t="str">
            <v>指定第三方本金</v>
          </cell>
          <cell r="E284" t="str">
            <v>由我方指定的第三方，且我方确认费用明细，只需乙方提供代付款，无需管理及运营的费用为代垫付。</v>
          </cell>
          <cell r="F284" t="str">
            <v>项</v>
          </cell>
          <cell r="H284">
            <v>0</v>
          </cell>
        </row>
        <row r="286">
          <cell r="A286" t="str">
            <v>E#001</v>
          </cell>
          <cell r="B286" t="str">
            <v>场地费用</v>
          </cell>
          <cell r="C286" t="str">
            <v>场地租金</v>
          </cell>
          <cell r="D286" t="str">
            <v>会议中心</v>
          </cell>
          <cell r="E286" t="str">
            <v>-</v>
          </cell>
          <cell r="F286" t="str">
            <v>项</v>
          </cell>
          <cell r="H286">
            <v>0</v>
          </cell>
        </row>
        <row r="287">
          <cell r="A287" t="str">
            <v>E#002</v>
          </cell>
          <cell r="B287" t="str">
            <v>场地费用</v>
          </cell>
          <cell r="C287" t="str">
            <v>场地租金</v>
          </cell>
          <cell r="D287" t="str">
            <v>体育场馆</v>
          </cell>
          <cell r="E287" t="str">
            <v>-</v>
          </cell>
          <cell r="F287" t="str">
            <v>项</v>
          </cell>
          <cell r="H287">
            <v>0</v>
          </cell>
        </row>
        <row r="288">
          <cell r="A288" t="str">
            <v>E#003</v>
          </cell>
          <cell r="B288" t="str">
            <v>场地费用</v>
          </cell>
          <cell r="C288" t="str">
            <v>场地租金</v>
          </cell>
          <cell r="D288" t="str">
            <v>酒店</v>
          </cell>
          <cell r="E288" t="str">
            <v>-</v>
          </cell>
          <cell r="F288" t="str">
            <v>项</v>
          </cell>
          <cell r="H288">
            <v>0</v>
          </cell>
        </row>
        <row r="289">
          <cell r="A289" t="str">
            <v>E#004</v>
          </cell>
          <cell r="B289" t="str">
            <v>场地费用</v>
          </cell>
          <cell r="C289" t="str">
            <v>场地租金</v>
          </cell>
          <cell r="D289" t="str">
            <v>其他</v>
          </cell>
          <cell r="E289" t="str">
            <v>-</v>
          </cell>
          <cell r="F289" t="str">
            <v>项</v>
          </cell>
          <cell r="H289">
            <v>0</v>
          </cell>
        </row>
        <row r="290">
          <cell r="A290" t="str">
            <v>E#005</v>
          </cell>
          <cell r="B290" t="str">
            <v>场地费用</v>
          </cell>
          <cell r="C290" t="str">
            <v>场地租金</v>
          </cell>
          <cell r="D290" t="str">
            <v>场地广告位</v>
          </cell>
          <cell r="E290" t="str">
            <v>-</v>
          </cell>
          <cell r="F290" t="str">
            <v>项</v>
          </cell>
          <cell r="H290">
            <v>0</v>
          </cell>
        </row>
        <row r="291">
          <cell r="A291" t="str">
            <v>E#006</v>
          </cell>
          <cell r="B291" t="str">
            <v>场地费用</v>
          </cell>
          <cell r="C291" t="str">
            <v>管理费用</v>
          </cell>
          <cell r="D291" t="str">
            <v>政府监管</v>
          </cell>
          <cell r="E291" t="str">
            <v>场地报批</v>
          </cell>
          <cell r="F291" t="str">
            <v>项</v>
          </cell>
          <cell r="H291">
            <v>0</v>
          </cell>
        </row>
        <row r="292">
          <cell r="A292" t="str">
            <v>E#007</v>
          </cell>
          <cell r="B292" t="str">
            <v>场地费用</v>
          </cell>
          <cell r="C292" t="str">
            <v>管理费用</v>
          </cell>
          <cell r="D292" t="str">
            <v>政府监管</v>
          </cell>
          <cell r="E292" t="str">
            <v>消电检查</v>
          </cell>
          <cell r="F292" t="str">
            <v>项</v>
          </cell>
          <cell r="H292">
            <v>0</v>
          </cell>
        </row>
        <row r="293">
          <cell r="A293" t="str">
            <v>E#008</v>
          </cell>
          <cell r="B293" t="str">
            <v>场地费用</v>
          </cell>
          <cell r="C293" t="str">
            <v>管理费用</v>
          </cell>
          <cell r="D293" t="str">
            <v>政府监管</v>
          </cell>
          <cell r="E293" t="str">
            <v>场地公安报批</v>
          </cell>
          <cell r="F293" t="str">
            <v>项</v>
          </cell>
          <cell r="H293">
            <v>0</v>
          </cell>
        </row>
        <row r="294">
          <cell r="A294" t="str">
            <v>E#009</v>
          </cell>
          <cell r="B294" t="str">
            <v>场地费用</v>
          </cell>
          <cell r="C294" t="str">
            <v>管理费用</v>
          </cell>
          <cell r="D294" t="str">
            <v>政府监管</v>
          </cell>
          <cell r="E294" t="str">
            <v>场地文化报批</v>
          </cell>
          <cell r="F294" t="str">
            <v>项</v>
          </cell>
          <cell r="H294">
            <v>0</v>
          </cell>
        </row>
        <row r="295">
          <cell r="A295" t="str">
            <v>E#010</v>
          </cell>
          <cell r="B295" t="str">
            <v>场地搭建</v>
          </cell>
          <cell r="C295" t="str">
            <v>搭建费用</v>
          </cell>
          <cell r="D295" t="str">
            <v>资质证明</v>
          </cell>
          <cell r="E295" t="str">
            <v>搭建安全资质证明</v>
          </cell>
          <cell r="F295" t="str">
            <v>项</v>
          </cell>
          <cell r="H295">
            <v>0</v>
          </cell>
        </row>
        <row r="296">
          <cell r="A296" t="str">
            <v>E#011</v>
          </cell>
          <cell r="B296" t="str">
            <v>场地搭建</v>
          </cell>
          <cell r="C296" t="str">
            <v>搭建费用</v>
          </cell>
          <cell r="D296" t="str">
            <v>资质证明</v>
          </cell>
          <cell r="E296" t="str">
            <v>防水认证</v>
          </cell>
          <cell r="F296" t="str">
            <v>项</v>
          </cell>
          <cell r="H296">
            <v>0</v>
          </cell>
        </row>
        <row r="297">
          <cell r="A297" t="str">
            <v>E#012</v>
          </cell>
          <cell r="B297" t="str">
            <v>场地搭建</v>
          </cell>
          <cell r="C297" t="str">
            <v>搭建费用</v>
          </cell>
          <cell r="D297" t="str">
            <v>资质证明</v>
          </cell>
          <cell r="E297" t="str">
            <v>防火认证</v>
          </cell>
          <cell r="F297" t="str">
            <v>项</v>
          </cell>
          <cell r="H297">
            <v>0</v>
          </cell>
        </row>
        <row r="298">
          <cell r="A298" t="str">
            <v>E#013</v>
          </cell>
          <cell r="B298" t="str">
            <v>场地费用</v>
          </cell>
          <cell r="C298" t="str">
            <v>管理费用</v>
          </cell>
          <cell r="D298" t="str">
            <v>场地管理</v>
          </cell>
          <cell r="E298" t="str">
            <v>场地管理费</v>
          </cell>
          <cell r="F298" t="str">
            <v>项</v>
          </cell>
          <cell r="H298">
            <v>0</v>
          </cell>
        </row>
        <row r="299">
          <cell r="A299" t="str">
            <v>E#014</v>
          </cell>
          <cell r="B299" t="str">
            <v>场地费用</v>
          </cell>
          <cell r="C299" t="str">
            <v>管理费用</v>
          </cell>
          <cell r="D299" t="str">
            <v>场地管理</v>
          </cell>
          <cell r="E299" t="str">
            <v>吊点费</v>
          </cell>
          <cell r="F299" t="str">
            <v>项</v>
          </cell>
          <cell r="H299">
            <v>0</v>
          </cell>
        </row>
        <row r="300">
          <cell r="A300" t="str">
            <v>E#015</v>
          </cell>
          <cell r="B300" t="str">
            <v>场地费用</v>
          </cell>
          <cell r="C300" t="str">
            <v>管理费用</v>
          </cell>
          <cell r="D300" t="str">
            <v>场地管理</v>
          </cell>
          <cell r="E300" t="str">
            <v>施工证</v>
          </cell>
          <cell r="F300" t="str">
            <v>项</v>
          </cell>
          <cell r="H300">
            <v>0</v>
          </cell>
        </row>
        <row r="301">
          <cell r="A301" t="str">
            <v>E#016</v>
          </cell>
          <cell r="B301" t="str">
            <v>场地费用</v>
          </cell>
          <cell r="C301" t="str">
            <v>管理费用</v>
          </cell>
          <cell r="D301" t="str">
            <v>场地管理</v>
          </cell>
          <cell r="E301" t="str">
            <v>车证</v>
          </cell>
          <cell r="F301" t="str">
            <v>项</v>
          </cell>
          <cell r="H301">
            <v>0</v>
          </cell>
        </row>
        <row r="302">
          <cell r="A302" t="str">
            <v>E#017</v>
          </cell>
          <cell r="B302" t="str">
            <v>场地费用</v>
          </cell>
          <cell r="C302" t="str">
            <v>管理费用</v>
          </cell>
          <cell r="D302" t="str">
            <v>专业服务</v>
          </cell>
          <cell r="E302" t="str">
            <v>监理</v>
          </cell>
          <cell r="F302" t="str">
            <v>项</v>
          </cell>
          <cell r="H302">
            <v>0</v>
          </cell>
        </row>
        <row r="303">
          <cell r="A303" t="str">
            <v>E#018</v>
          </cell>
          <cell r="B303" t="str">
            <v>场地费用</v>
          </cell>
          <cell r="C303" t="str">
            <v>管理费用</v>
          </cell>
          <cell r="D303" t="str">
            <v>专业服务</v>
          </cell>
          <cell r="E303" t="str">
            <v>结构审核</v>
          </cell>
          <cell r="F303" t="str">
            <v>项</v>
          </cell>
          <cell r="H303">
            <v>0</v>
          </cell>
        </row>
        <row r="304">
          <cell r="A304" t="str">
            <v>E#019</v>
          </cell>
          <cell r="B304" t="str">
            <v>场地费用</v>
          </cell>
          <cell r="C304" t="str">
            <v>其他场地费用</v>
          </cell>
          <cell r="D304" t="str">
            <v>水电费</v>
          </cell>
          <cell r="E304" t="str">
            <v>电费</v>
          </cell>
          <cell r="F304" t="str">
            <v>项</v>
          </cell>
          <cell r="H304">
            <v>0</v>
          </cell>
        </row>
        <row r="305">
          <cell r="A305" t="str">
            <v>E#020</v>
          </cell>
          <cell r="B305" t="str">
            <v>场地费用</v>
          </cell>
          <cell r="C305" t="str">
            <v>其他场地费用</v>
          </cell>
          <cell r="D305" t="str">
            <v>水电费</v>
          </cell>
          <cell r="E305" t="str">
            <v>水费</v>
          </cell>
          <cell r="F305" t="str">
            <v>项</v>
          </cell>
          <cell r="H305">
            <v>0</v>
          </cell>
        </row>
        <row r="306">
          <cell r="A306" t="str">
            <v>E#021</v>
          </cell>
          <cell r="B306" t="str">
            <v>场地费用</v>
          </cell>
          <cell r="C306" t="str">
            <v>其他场地费用</v>
          </cell>
          <cell r="D306" t="str">
            <v>场地杂费</v>
          </cell>
          <cell r="E306" t="str">
            <v>场地杂费</v>
          </cell>
          <cell r="F306" t="str">
            <v>项</v>
          </cell>
          <cell r="H306">
            <v>0</v>
          </cell>
        </row>
        <row r="308">
          <cell r="A308" t="str">
            <v>F#001</v>
          </cell>
          <cell r="B308" t="str">
            <v>项目服务费</v>
          </cell>
          <cell r="C308" t="str">
            <v>服务费</v>
          </cell>
          <cell r="D308" t="str">
            <v>整体项目服务费</v>
          </cell>
          <cell r="E308" t="str">
            <v>服务费比例</v>
          </cell>
          <cell r="F308" t="str">
            <v>项</v>
          </cell>
          <cell r="H308">
            <v>0</v>
          </cell>
        </row>
        <row r="309">
          <cell r="A309" t="str">
            <v>F#002</v>
          </cell>
          <cell r="B309" t="str">
            <v>项目税费</v>
          </cell>
          <cell r="C309" t="str">
            <v>场地类费用增值税率</v>
          </cell>
          <cell r="D309" t="str">
            <v>场地类提供增值税发票</v>
          </cell>
          <cell r="E309" t="str">
            <v>增值税比例</v>
          </cell>
          <cell r="F309" t="str">
            <v>项</v>
          </cell>
          <cell r="H309">
            <v>0</v>
          </cell>
        </row>
        <row r="310">
          <cell r="A310" t="str">
            <v>F#003</v>
          </cell>
          <cell r="B310" t="str">
            <v>项目税费</v>
          </cell>
          <cell r="C310" t="str">
            <v>场地类费用增值税率</v>
          </cell>
          <cell r="D310" t="str">
            <v>场地类无增值税发票</v>
          </cell>
          <cell r="E310" t="str">
            <v>增值税比例</v>
          </cell>
          <cell r="F310" t="str">
            <v>项</v>
          </cell>
          <cell r="H310">
            <v>0</v>
          </cell>
        </row>
        <row r="311">
          <cell r="A311" t="str">
            <v>F#004</v>
          </cell>
          <cell r="B311" t="str">
            <v>项目税费</v>
          </cell>
          <cell r="C311" t="str">
            <v>整体项目增值税率</v>
          </cell>
          <cell r="D311" t="str">
            <v>除场地类以外</v>
          </cell>
          <cell r="E311" t="str">
            <v>增值税比例</v>
          </cell>
          <cell r="F311" t="str">
            <v>项</v>
          </cell>
          <cell r="G311">
            <v>0.06</v>
          </cell>
          <cell r="H311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隐藏计算页"/>
      <sheetName val="报价结算清单"/>
      <sheetName val="基准价格"/>
    </sheetNames>
    <sheetDataSet>
      <sheetData sheetId="0"/>
      <sheetData sheetId="1">
        <row r="12">
          <cell r="E12" t="str">
            <v>A#085</v>
          </cell>
          <cell r="P12">
            <v>350</v>
          </cell>
        </row>
        <row r="13">
          <cell r="E13" t="str">
            <v>A#075</v>
          </cell>
          <cell r="P13">
            <v>60</v>
          </cell>
        </row>
        <row r="14">
          <cell r="E14" t="str">
            <v>A#083</v>
          </cell>
          <cell r="P14">
            <v>180</v>
          </cell>
        </row>
        <row r="15">
          <cell r="E15" t="str">
            <v>A#050</v>
          </cell>
          <cell r="P15">
            <v>110</v>
          </cell>
        </row>
        <row r="16">
          <cell r="E16" t="str">
            <v>讲台包板</v>
          </cell>
          <cell r="P16">
            <v>300</v>
          </cell>
        </row>
        <row r="17">
          <cell r="E17" t="str">
            <v>数字号贴</v>
          </cell>
          <cell r="P17">
            <v>160</v>
          </cell>
        </row>
        <row r="18">
          <cell r="E18" t="str">
            <v>手卡</v>
          </cell>
          <cell r="P18">
            <v>150</v>
          </cell>
        </row>
        <row r="19">
          <cell r="P19">
            <v>1310</v>
          </cell>
        </row>
        <row r="20">
          <cell r="P20">
            <v>1310</v>
          </cell>
        </row>
        <row r="22">
          <cell r="E22" t="str">
            <v>索引基础物料序号</v>
          </cell>
          <cell r="P22" t="str">
            <v>报价金额(元）</v>
          </cell>
        </row>
        <row r="24">
          <cell r="P24">
            <v>0</v>
          </cell>
        </row>
        <row r="25">
          <cell r="P25">
            <v>0</v>
          </cell>
        </row>
        <row r="26">
          <cell r="P26">
            <v>36000</v>
          </cell>
        </row>
        <row r="27">
          <cell r="P27">
            <v>18000</v>
          </cell>
        </row>
        <row r="28">
          <cell r="P28">
            <v>9000</v>
          </cell>
        </row>
        <row r="29">
          <cell r="P29">
            <v>10720</v>
          </cell>
        </row>
        <row r="30">
          <cell r="P30">
            <v>1560</v>
          </cell>
        </row>
        <row r="31">
          <cell r="P31">
            <v>6000</v>
          </cell>
        </row>
        <row r="32">
          <cell r="P32">
            <v>2000</v>
          </cell>
        </row>
        <row r="33">
          <cell r="P33">
            <v>1200</v>
          </cell>
        </row>
        <row r="34">
          <cell r="P34">
            <v>2000</v>
          </cell>
        </row>
        <row r="35">
          <cell r="P35">
            <v>3000</v>
          </cell>
        </row>
        <row r="36">
          <cell r="P36">
            <v>89480</v>
          </cell>
        </row>
        <row r="38">
          <cell r="E38" t="str">
            <v>索引基础物料序号</v>
          </cell>
          <cell r="P38" t="str">
            <v>报价金额(元）</v>
          </cell>
        </row>
        <row r="40">
          <cell r="P40">
            <v>80</v>
          </cell>
        </row>
        <row r="41">
          <cell r="P41">
            <v>180</v>
          </cell>
        </row>
        <row r="42">
          <cell r="P42">
            <v>118</v>
          </cell>
        </row>
        <row r="43">
          <cell r="P43">
            <v>38.799999999999997</v>
          </cell>
        </row>
        <row r="44">
          <cell r="P44">
            <v>39.799999999999997</v>
          </cell>
        </row>
        <row r="45">
          <cell r="P45">
            <v>456.6</v>
          </cell>
        </row>
        <row r="47">
          <cell r="E47" t="str">
            <v>索引基础物料序号</v>
          </cell>
          <cell r="P47" t="str">
            <v>报价金额(元）</v>
          </cell>
        </row>
        <row r="48">
          <cell r="P48">
            <v>0</v>
          </cell>
        </row>
        <row r="49">
          <cell r="P49">
            <v>0</v>
          </cell>
        </row>
        <row r="50">
          <cell r="P50">
            <v>0</v>
          </cell>
        </row>
        <row r="52">
          <cell r="E52" t="str">
            <v>索引基础物料序号</v>
          </cell>
          <cell r="P52" t="str">
            <v>报价金额(元）</v>
          </cell>
        </row>
        <row r="54">
          <cell r="P54">
            <v>10000</v>
          </cell>
        </row>
        <row r="55">
          <cell r="P55">
            <v>0</v>
          </cell>
        </row>
        <row r="56">
          <cell r="P56">
            <v>10000</v>
          </cell>
        </row>
        <row r="58">
          <cell r="E58" t="str">
            <v>索引基础物料序号</v>
          </cell>
          <cell r="P58" t="str">
            <v>报价金额(元）</v>
          </cell>
        </row>
        <row r="60">
          <cell r="P60">
            <v>0</v>
          </cell>
        </row>
        <row r="61">
          <cell r="P61">
            <v>0</v>
          </cell>
        </row>
        <row r="62">
          <cell r="P62">
            <v>0</v>
          </cell>
        </row>
        <row r="63">
          <cell r="P63">
            <v>101246.6</v>
          </cell>
        </row>
        <row r="64">
          <cell r="P64">
            <v>4996.8300000000008</v>
          </cell>
        </row>
        <row r="65">
          <cell r="P65">
            <v>131</v>
          </cell>
        </row>
        <row r="66">
          <cell r="P66">
            <v>6382.4657999999999</v>
          </cell>
        </row>
        <row r="67">
          <cell r="P67">
            <v>112756.89580000001</v>
          </cell>
        </row>
        <row r="69">
          <cell r="P69">
            <v>0</v>
          </cell>
        </row>
        <row r="70">
          <cell r="P70">
            <v>0.88378276406318823</v>
          </cell>
        </row>
        <row r="71">
          <cell r="P71">
            <v>4.509781069191459E-3</v>
          </cell>
        </row>
        <row r="72">
          <cell r="P72">
            <v>0</v>
          </cell>
        </row>
        <row r="73">
          <cell r="P73">
            <v>9.8768748777736726E-2</v>
          </cell>
        </row>
        <row r="74">
          <cell r="P74">
            <v>0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lihuan@cct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0"/>
  <sheetViews>
    <sheetView workbookViewId="0">
      <selection activeCell="B2" sqref="B2"/>
    </sheetView>
  </sheetViews>
  <sheetFormatPr baseColWidth="10" defaultColWidth="8.6640625" defaultRowHeight="16"/>
  <cols>
    <col min="1" max="1" width="9.33203125" style="1" customWidth="1"/>
    <col min="2" max="2" width="10.33203125" style="1" customWidth="1"/>
    <col min="3" max="3" width="11.33203125" style="1" customWidth="1"/>
    <col min="4" max="5" width="16" style="1" customWidth="1"/>
    <col min="6" max="16384" width="8.6640625" style="1"/>
  </cols>
  <sheetData>
    <row r="1" spans="1:5">
      <c r="B1" s="1" t="s">
        <v>0</v>
      </c>
      <c r="C1" s="1" t="s">
        <v>1</v>
      </c>
      <c r="D1" s="1" t="s">
        <v>2</v>
      </c>
      <c r="E1" s="1" t="s">
        <v>3</v>
      </c>
    </row>
    <row r="2" spans="1:5">
      <c r="A2" s="1" t="s">
        <v>4</v>
      </c>
      <c r="B2" s="1" t="e">
        <f>SUM(基准价格!#REF!)</f>
        <v>#REF!</v>
      </c>
      <c r="C2" s="1" t="e">
        <f>SUM(基准价格!#REF!)</f>
        <v>#REF!</v>
      </c>
      <c r="D2" s="1">
        <f>(COUNTA(基准价格!#REF!)-1)-(COUNTA(基准价格!#REF!)-1)</f>
        <v>0</v>
      </c>
      <c r="E2" s="1">
        <f>(COUNTA(基准价格!#REF!)-1)-(COUNTA(基准价格!#REF!)-1)</f>
        <v>0</v>
      </c>
    </row>
    <row r="4" spans="1:5">
      <c r="A4" s="1" t="s">
        <v>5</v>
      </c>
      <c r="B4" s="1" t="e">
        <f>SUM(#REF!)</f>
        <v>#REF!</v>
      </c>
      <c r="C4" s="1" t="e">
        <f>SUM(#REF!)</f>
        <v>#REF!</v>
      </c>
      <c r="D4" s="1">
        <f>(COUNTA(#REF!)-1)-(COUNTA(#REF!)-1)</f>
        <v>0</v>
      </c>
      <c r="E4" s="1">
        <f>(COUNTA(#REF!)-1)-(COUNTA(#REF!)-1)</f>
        <v>0</v>
      </c>
    </row>
    <row r="6" spans="1:5">
      <c r="A6" s="1" t="s">
        <v>6</v>
      </c>
      <c r="B6" s="1" t="e">
        <f>SUM(#REF!)</f>
        <v>#REF!</v>
      </c>
      <c r="C6" s="1" t="e">
        <f>SUM(#REF!)</f>
        <v>#REF!</v>
      </c>
      <c r="D6" s="1">
        <f>(COUNTA(#REF!)-1)-(COUNTA(#REF!)-1)</f>
        <v>0</v>
      </c>
      <c r="E6" s="1">
        <f>(COUNTA(#REF!)-1)-(COUNTA(#REF!)-1)</f>
        <v>0</v>
      </c>
    </row>
    <row r="8" spans="1:5">
      <c r="A8" s="1" t="s">
        <v>7</v>
      </c>
      <c r="B8" s="1">
        <f>SUM(报价结算清单!J88:J105)</f>
        <v>20000</v>
      </c>
      <c r="C8" s="1">
        <f>B8</f>
        <v>20000</v>
      </c>
    </row>
    <row r="10" spans="1:5">
      <c r="A10" s="1" t="s">
        <v>8</v>
      </c>
      <c r="B10" s="1" t="e">
        <f>SUM(#REF!)</f>
        <v>#REF!</v>
      </c>
      <c r="C10" s="1" t="e">
        <f>SUM(#REF!)</f>
        <v>#REF!</v>
      </c>
      <c r="D10" s="1">
        <f>(COUNTA(#REF!)-1)-(COUNTA(#REF!)-1)</f>
        <v>0</v>
      </c>
      <c r="E10" s="1">
        <f>(COUNTA(#REF!)-1)-(COUNTA(#REF!)-1)</f>
        <v>0</v>
      </c>
    </row>
  </sheetData>
  <phoneticPr fontId="10" type="noConversion"/>
  <pageMargins left="0.69930555555555596" right="0.69930555555555596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J124"/>
  <sheetViews>
    <sheetView tabSelected="1" topLeftCell="A89" zoomScale="80" zoomScaleNormal="80" workbookViewId="0">
      <selection activeCell="K72" sqref="K72"/>
    </sheetView>
  </sheetViews>
  <sheetFormatPr baseColWidth="10" defaultColWidth="9" defaultRowHeight="14"/>
  <cols>
    <col min="1" max="1" width="5" style="17" bestFit="1" customWidth="1"/>
    <col min="2" max="4" width="8" style="17" bestFit="1" customWidth="1"/>
    <col min="5" max="5" width="14.1640625" style="17" bestFit="1" customWidth="1"/>
    <col min="6" max="6" width="20.1640625" style="17" customWidth="1"/>
    <col min="7" max="7" width="26" style="17" customWidth="1"/>
    <col min="8" max="8" width="28" style="17" customWidth="1"/>
    <col min="9" max="9" width="8" style="17" bestFit="1" customWidth="1"/>
    <col min="10" max="10" width="13" style="81" bestFit="1" customWidth="1"/>
    <col min="11" max="11" width="12.5" style="17" bestFit="1" customWidth="1"/>
    <col min="12" max="13" width="8" style="17" bestFit="1" customWidth="1"/>
    <col min="14" max="14" width="12.6640625" style="17" bestFit="1" customWidth="1"/>
    <col min="15" max="15" width="8" style="17" bestFit="1" customWidth="1"/>
    <col min="16" max="16" width="12.5" style="82" bestFit="1" customWidth="1"/>
    <col min="17" max="17" width="11.6640625" style="82" bestFit="1" customWidth="1"/>
    <col min="18" max="18" width="12.1640625" style="68" bestFit="1" customWidth="1"/>
    <col min="19" max="19" width="47.1640625" style="17" customWidth="1"/>
    <col min="20" max="20" width="14.1640625" style="17" bestFit="1" customWidth="1"/>
    <col min="21" max="22" width="9" style="17"/>
    <col min="23" max="23" width="9.83203125" style="17" bestFit="1" customWidth="1"/>
    <col min="24" max="16384" width="9" style="17"/>
  </cols>
  <sheetData>
    <row r="1" spans="1:62" ht="21">
      <c r="A1" s="162" t="s">
        <v>9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  <c r="O1" s="163"/>
      <c r="P1" s="163"/>
      <c r="Q1" s="163"/>
      <c r="R1" s="163"/>
      <c r="S1" s="163"/>
      <c r="T1" s="164"/>
    </row>
    <row r="2" spans="1:62" ht="15">
      <c r="A2" s="165" t="s">
        <v>10</v>
      </c>
      <c r="B2" s="165"/>
      <c r="C2" s="151" t="s">
        <v>978</v>
      </c>
      <c r="D2" s="152"/>
      <c r="E2" s="152"/>
      <c r="F2" s="152"/>
      <c r="G2" s="153"/>
      <c r="H2" s="18" t="s">
        <v>11</v>
      </c>
      <c r="I2" s="154" t="s">
        <v>1022</v>
      </c>
      <c r="J2" s="155"/>
      <c r="K2" s="155"/>
      <c r="L2" s="155"/>
      <c r="M2" s="155"/>
      <c r="N2" s="155"/>
      <c r="O2" s="155"/>
      <c r="P2" s="155"/>
      <c r="Q2" s="155"/>
      <c r="R2" s="156"/>
      <c r="S2" s="166" t="s">
        <v>717</v>
      </c>
      <c r="T2" s="167"/>
    </row>
    <row r="3" spans="1:62" ht="15">
      <c r="A3" s="150" t="s">
        <v>12</v>
      </c>
      <c r="B3" s="150"/>
      <c r="C3" s="151" t="s">
        <v>1021</v>
      </c>
      <c r="D3" s="152"/>
      <c r="E3" s="152"/>
      <c r="F3" s="152"/>
      <c r="G3" s="153"/>
      <c r="H3" s="19" t="s">
        <v>13</v>
      </c>
      <c r="I3" s="154" t="s">
        <v>980</v>
      </c>
      <c r="J3" s="155"/>
      <c r="K3" s="155"/>
      <c r="L3" s="155"/>
      <c r="M3" s="155"/>
      <c r="N3" s="155"/>
      <c r="O3" s="155"/>
      <c r="P3" s="155"/>
      <c r="Q3" s="155"/>
      <c r="R3" s="156"/>
      <c r="S3" s="168"/>
      <c r="T3" s="169"/>
    </row>
    <row r="4" spans="1:62" ht="15">
      <c r="A4" s="150" t="s">
        <v>710</v>
      </c>
      <c r="B4" s="150"/>
      <c r="C4" s="151" t="s">
        <v>977</v>
      </c>
      <c r="D4" s="152"/>
      <c r="E4" s="152"/>
      <c r="F4" s="152"/>
      <c r="G4" s="153"/>
      <c r="H4" s="20" t="s">
        <v>14</v>
      </c>
      <c r="I4" s="154"/>
      <c r="J4" s="155"/>
      <c r="K4" s="155"/>
      <c r="L4" s="155"/>
      <c r="M4" s="156"/>
      <c r="N4" s="19" t="s">
        <v>15</v>
      </c>
      <c r="O4" s="159"/>
      <c r="P4" s="152"/>
      <c r="Q4" s="152"/>
      <c r="R4" s="153"/>
      <c r="S4" s="3"/>
      <c r="T4" s="16" t="s">
        <v>651</v>
      </c>
    </row>
    <row r="5" spans="1:62" ht="15">
      <c r="A5" s="150" t="s">
        <v>711</v>
      </c>
      <c r="B5" s="150"/>
      <c r="C5" s="151" t="s">
        <v>975</v>
      </c>
      <c r="D5" s="152"/>
      <c r="E5" s="152"/>
      <c r="F5" s="152"/>
      <c r="G5" s="153"/>
      <c r="H5" s="20" t="s">
        <v>14</v>
      </c>
      <c r="I5" s="154">
        <v>17718318606</v>
      </c>
      <c r="J5" s="155"/>
      <c r="K5" s="155"/>
      <c r="L5" s="155"/>
      <c r="M5" s="156"/>
      <c r="N5" s="19" t="s">
        <v>15</v>
      </c>
      <c r="O5" s="151"/>
      <c r="P5" s="152"/>
      <c r="Q5" s="152"/>
      <c r="R5" s="153"/>
      <c r="S5" s="4"/>
      <c r="T5" s="16" t="s">
        <v>652</v>
      </c>
    </row>
    <row r="6" spans="1:62" ht="15">
      <c r="A6" s="150" t="s">
        <v>16</v>
      </c>
      <c r="B6" s="150"/>
      <c r="C6" s="151" t="s">
        <v>976</v>
      </c>
      <c r="D6" s="152"/>
      <c r="E6" s="152"/>
      <c r="F6" s="152"/>
      <c r="G6" s="152"/>
      <c r="H6" s="152"/>
      <c r="I6" s="152"/>
      <c r="J6" s="152"/>
      <c r="K6" s="152"/>
      <c r="L6" s="152"/>
      <c r="M6" s="152"/>
      <c r="N6" s="152"/>
      <c r="O6" s="152"/>
      <c r="P6" s="152"/>
      <c r="Q6" s="152"/>
      <c r="R6" s="153"/>
      <c r="S6" s="5"/>
      <c r="T6" s="16" t="s">
        <v>653</v>
      </c>
    </row>
    <row r="7" spans="1:62" ht="15">
      <c r="A7" s="150" t="s">
        <v>17</v>
      </c>
      <c r="B7" s="150"/>
      <c r="C7" s="151" t="s">
        <v>979</v>
      </c>
      <c r="D7" s="152"/>
      <c r="E7" s="152"/>
      <c r="F7" s="152"/>
      <c r="G7" s="153"/>
      <c r="H7" s="20" t="s">
        <v>14</v>
      </c>
      <c r="I7" s="154">
        <v>15210315875</v>
      </c>
      <c r="J7" s="155"/>
      <c r="K7" s="155"/>
      <c r="L7" s="155"/>
      <c r="M7" s="156"/>
      <c r="N7" s="19" t="s">
        <v>15</v>
      </c>
      <c r="O7" s="159" t="s">
        <v>981</v>
      </c>
      <c r="P7" s="160"/>
      <c r="Q7" s="160"/>
      <c r="R7" s="161"/>
      <c r="S7" s="6"/>
      <c r="T7" s="16" t="s">
        <v>654</v>
      </c>
    </row>
    <row r="8" spans="1:62" ht="166" customHeight="1">
      <c r="A8" s="157" t="s">
        <v>733</v>
      </c>
      <c r="B8" s="158"/>
      <c r="C8" s="158"/>
      <c r="D8" s="158"/>
      <c r="E8" s="158"/>
      <c r="F8" s="158"/>
      <c r="G8" s="158"/>
      <c r="H8" s="158"/>
      <c r="I8" s="158"/>
      <c r="J8" s="158"/>
      <c r="K8" s="158"/>
      <c r="L8" s="158"/>
      <c r="M8" s="158"/>
      <c r="N8" s="158"/>
      <c r="O8" s="158"/>
      <c r="P8" s="158"/>
      <c r="Q8" s="158"/>
      <c r="R8" s="158"/>
      <c r="S8" s="158"/>
      <c r="T8" s="158"/>
    </row>
    <row r="9" spans="1:62" ht="21">
      <c r="A9" s="138" t="s">
        <v>923</v>
      </c>
      <c r="B9" s="139"/>
      <c r="C9" s="139"/>
      <c r="D9" s="139"/>
      <c r="E9" s="139"/>
      <c r="F9" s="139"/>
      <c r="G9" s="139"/>
      <c r="H9" s="139"/>
      <c r="I9" s="139"/>
      <c r="J9" s="139"/>
      <c r="K9" s="139"/>
      <c r="L9" s="139"/>
      <c r="M9" s="139"/>
      <c r="N9" s="139"/>
      <c r="O9" s="139"/>
      <c r="P9" s="139"/>
      <c r="Q9" s="139"/>
      <c r="R9" s="136"/>
      <c r="S9" s="136"/>
      <c r="T9" s="136"/>
    </row>
    <row r="10" spans="1:62" ht="15">
      <c r="A10" s="21" t="s">
        <v>655</v>
      </c>
      <c r="B10" s="21" t="s">
        <v>405</v>
      </c>
      <c r="C10" s="21" t="s">
        <v>19</v>
      </c>
      <c r="D10" s="21" t="s">
        <v>20</v>
      </c>
      <c r="E10" s="22" t="s">
        <v>709</v>
      </c>
      <c r="F10" s="21" t="s">
        <v>22</v>
      </c>
      <c r="G10" s="21" t="s">
        <v>23</v>
      </c>
      <c r="H10" s="21" t="s">
        <v>24</v>
      </c>
      <c r="I10" s="21" t="s">
        <v>25</v>
      </c>
      <c r="J10" s="23" t="s">
        <v>26</v>
      </c>
      <c r="K10" s="24" t="s">
        <v>27</v>
      </c>
      <c r="L10" s="21" t="s">
        <v>28</v>
      </c>
      <c r="M10" s="24" t="s">
        <v>29</v>
      </c>
      <c r="N10" s="21" t="s">
        <v>30</v>
      </c>
      <c r="O10" s="24" t="s">
        <v>31</v>
      </c>
      <c r="P10" s="25" t="s">
        <v>32</v>
      </c>
      <c r="Q10" s="24" t="s">
        <v>33</v>
      </c>
      <c r="R10" s="25" t="s">
        <v>34</v>
      </c>
      <c r="S10" s="25" t="s">
        <v>35</v>
      </c>
      <c r="T10" s="25" t="s">
        <v>36</v>
      </c>
    </row>
    <row r="11" spans="1:62">
      <c r="A11" s="140" t="s">
        <v>37</v>
      </c>
      <c r="B11" s="141"/>
      <c r="C11" s="141"/>
      <c r="D11" s="141"/>
      <c r="E11" s="141"/>
      <c r="F11" s="141"/>
      <c r="G11" s="141"/>
      <c r="H11" s="141"/>
      <c r="I11" s="141"/>
      <c r="J11" s="141"/>
      <c r="K11" s="141"/>
      <c r="L11" s="141"/>
      <c r="M11" s="141"/>
      <c r="N11" s="141"/>
      <c r="O11" s="141"/>
      <c r="P11" s="141"/>
      <c r="Q11" s="141"/>
      <c r="R11" s="142"/>
      <c r="S11" s="142"/>
      <c r="T11" s="143"/>
    </row>
    <row r="12" spans="1:62" s="86" customFormat="1" ht="15" customHeight="1">
      <c r="A12" s="26">
        <v>1</v>
      </c>
      <c r="B12" s="134" t="s">
        <v>724</v>
      </c>
      <c r="C12" s="134" t="s">
        <v>726</v>
      </c>
      <c r="D12" s="28"/>
      <c r="E12" s="88"/>
      <c r="F12" s="29" t="e">
        <f>VLOOKUP($E12,[1]基准价格!A:H,3,0)</f>
        <v>#N/A</v>
      </c>
      <c r="G12" s="29" t="e">
        <f>VLOOKUP($E12,[1]基准价格!A:H,4,0)</f>
        <v>#N/A</v>
      </c>
      <c r="H12" s="29" t="e">
        <f>IF(VLOOKUP($E12,[1]基准价格!A:E,5,0)=0,"",VLOOKUP($E12,[1]基准价格!A:E,5,0))</f>
        <v>#N/A</v>
      </c>
      <c r="I12" s="29" t="e">
        <f>VLOOKUP($E12,[1]基准价格!A:F,6,0)</f>
        <v>#N/A</v>
      </c>
      <c r="J12" s="30" t="e">
        <f>VLOOKUP($E12,[1]基准价格!A:G,7,0)</f>
        <v>#N/A</v>
      </c>
      <c r="K12" s="31"/>
      <c r="L12" s="32"/>
      <c r="M12" s="32"/>
      <c r="N12" s="28"/>
      <c r="O12" s="28"/>
      <c r="P12" s="33" t="e">
        <f>N12*L12*J12</f>
        <v>#N/A</v>
      </c>
      <c r="Q12" s="34">
        <f>K12*M12*O12</f>
        <v>0</v>
      </c>
      <c r="R12" s="35" t="e">
        <f>Q12-P12</f>
        <v>#N/A</v>
      </c>
      <c r="S12" s="15"/>
      <c r="T12" s="20"/>
      <c r="U12" s="68"/>
      <c r="V12" s="68"/>
      <c r="W12" s="68"/>
      <c r="X12" s="68"/>
      <c r="Y12" s="68"/>
      <c r="Z12" s="68"/>
      <c r="AA12" s="68"/>
      <c r="AB12" s="68"/>
      <c r="AC12" s="68"/>
      <c r="AD12" s="68"/>
      <c r="AE12" s="68"/>
      <c r="AF12" s="68"/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</row>
    <row r="13" spans="1:62" s="86" customFormat="1" ht="15" customHeight="1">
      <c r="A13" s="26">
        <v>2</v>
      </c>
      <c r="B13" s="144"/>
      <c r="C13" s="144"/>
      <c r="D13" s="28"/>
      <c r="E13" s="88"/>
      <c r="F13" s="29" t="e">
        <f>VLOOKUP($E13,[1]基准价格!A:H,3,0)</f>
        <v>#N/A</v>
      </c>
      <c r="G13" s="29" t="e">
        <f>VLOOKUP($E13,[1]基准价格!A:H,4,0)</f>
        <v>#N/A</v>
      </c>
      <c r="H13" s="29" t="e">
        <f>IF(VLOOKUP($E13,[1]基准价格!A:E,5,0)=0,"",VLOOKUP($E13,[1]基准价格!A:E,5,0))</f>
        <v>#N/A</v>
      </c>
      <c r="I13" s="29" t="e">
        <f>VLOOKUP($E13,[1]基准价格!A:F,6,0)</f>
        <v>#N/A</v>
      </c>
      <c r="J13" s="30" t="e">
        <f>VLOOKUP($E13,[1]基准价格!A:G,7,0)</f>
        <v>#N/A</v>
      </c>
      <c r="K13" s="31"/>
      <c r="L13" s="32"/>
      <c r="M13" s="32"/>
      <c r="N13" s="28"/>
      <c r="O13" s="28"/>
      <c r="P13" s="33" t="e">
        <f>N13*L13*J13</f>
        <v>#N/A</v>
      </c>
      <c r="Q13" s="34">
        <f>K13*M13*O13</f>
        <v>0</v>
      </c>
      <c r="R13" s="35" t="e">
        <f>Q13-P13</f>
        <v>#N/A</v>
      </c>
      <c r="S13" s="15"/>
      <c r="T13" s="20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68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8"/>
      <c r="BI13" s="68"/>
      <c r="BJ13" s="68"/>
    </row>
    <row r="14" spans="1:62" s="86" customFormat="1" ht="15">
      <c r="A14" s="26">
        <v>3</v>
      </c>
      <c r="B14" s="144"/>
      <c r="C14" s="144"/>
      <c r="D14" s="38"/>
      <c r="E14" s="87" t="s">
        <v>41</v>
      </c>
      <c r="F14" s="95"/>
      <c r="G14" s="95"/>
      <c r="H14" s="95"/>
      <c r="I14" s="95"/>
      <c r="J14" s="64"/>
      <c r="K14" s="31"/>
      <c r="L14" s="32"/>
      <c r="M14" s="32"/>
      <c r="N14" s="28"/>
      <c r="O14" s="28"/>
      <c r="P14" s="33">
        <f t="shared" ref="P14:P15" si="0">N14*L14*J14</f>
        <v>0</v>
      </c>
      <c r="Q14" s="34">
        <f t="shared" ref="Q14:Q15" si="1">K14*M14*O14</f>
        <v>0</v>
      </c>
      <c r="R14" s="35">
        <f t="shared" ref="R14:R15" si="2">Q14-P14</f>
        <v>0</v>
      </c>
      <c r="S14" s="15"/>
      <c r="T14" s="20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8"/>
      <c r="AT14" s="68"/>
      <c r="AU14" s="68"/>
      <c r="AV14" s="68"/>
      <c r="AW14" s="68"/>
      <c r="AX14" s="68"/>
      <c r="AY14" s="68"/>
      <c r="AZ14" s="68"/>
      <c r="BA14" s="68"/>
      <c r="BB14" s="68"/>
      <c r="BC14" s="68"/>
      <c r="BD14" s="68"/>
      <c r="BE14" s="68"/>
      <c r="BF14" s="68"/>
      <c r="BG14" s="68"/>
      <c r="BH14" s="68"/>
      <c r="BI14" s="68"/>
      <c r="BJ14" s="68"/>
    </row>
    <row r="15" spans="1:62" s="86" customFormat="1" ht="15">
      <c r="A15" s="26">
        <v>4</v>
      </c>
      <c r="B15" s="144"/>
      <c r="C15" s="135"/>
      <c r="D15" s="38"/>
      <c r="E15" s="87" t="s">
        <v>41</v>
      </c>
      <c r="F15" s="95"/>
      <c r="G15" s="95"/>
      <c r="H15" s="95"/>
      <c r="I15" s="95"/>
      <c r="J15" s="64"/>
      <c r="K15" s="31"/>
      <c r="L15" s="32"/>
      <c r="M15" s="32"/>
      <c r="N15" s="28"/>
      <c r="O15" s="28"/>
      <c r="P15" s="33">
        <f t="shared" si="0"/>
        <v>0</v>
      </c>
      <c r="Q15" s="34">
        <f t="shared" si="1"/>
        <v>0</v>
      </c>
      <c r="R15" s="35">
        <f t="shared" si="2"/>
        <v>0</v>
      </c>
      <c r="S15" s="15"/>
      <c r="T15" s="20"/>
      <c r="U15" s="68"/>
      <c r="V15" s="68"/>
      <c r="W15" s="68"/>
      <c r="X15" s="68"/>
      <c r="Y15" s="68"/>
      <c r="Z15" s="68"/>
      <c r="AA15" s="68"/>
      <c r="AB15" s="68"/>
      <c r="AC15" s="68"/>
      <c r="AD15" s="68"/>
      <c r="AE15" s="68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8"/>
      <c r="AT15" s="68"/>
      <c r="AU15" s="68"/>
      <c r="AV15" s="68"/>
      <c r="AW15" s="68"/>
      <c r="AX15" s="68"/>
      <c r="AY15" s="68"/>
      <c r="AZ15" s="68"/>
      <c r="BA15" s="68"/>
      <c r="BB15" s="68"/>
      <c r="BC15" s="68"/>
      <c r="BD15" s="68"/>
      <c r="BE15" s="68"/>
      <c r="BF15" s="68"/>
      <c r="BG15" s="68"/>
      <c r="BH15" s="68"/>
      <c r="BI15" s="68"/>
      <c r="BJ15" s="68"/>
    </row>
    <row r="16" spans="1:62" s="86" customFormat="1" ht="15" customHeight="1">
      <c r="A16" s="26">
        <v>5</v>
      </c>
      <c r="B16" s="144"/>
      <c r="C16" s="134" t="s">
        <v>928</v>
      </c>
      <c r="D16" s="28"/>
      <c r="E16" s="88"/>
      <c r="F16" s="29" t="e">
        <f>VLOOKUP($E16,[1]基准价格!A:H,3,0)</f>
        <v>#N/A</v>
      </c>
      <c r="G16" s="29" t="e">
        <f>VLOOKUP($E16,[1]基准价格!A:H,4,0)</f>
        <v>#N/A</v>
      </c>
      <c r="H16" s="29" t="e">
        <f>IF(VLOOKUP($E16,[1]基准价格!A:E,5,0)=0,"",VLOOKUP($E16,[1]基准价格!A:E,5,0))</f>
        <v>#N/A</v>
      </c>
      <c r="I16" s="29" t="e">
        <f>VLOOKUP($E16,[1]基准价格!A:F,6,0)</f>
        <v>#N/A</v>
      </c>
      <c r="J16" s="30" t="e">
        <f>VLOOKUP($E16,[1]基准价格!A:G,7,0)</f>
        <v>#N/A</v>
      </c>
      <c r="K16" s="31"/>
      <c r="L16" s="32"/>
      <c r="M16" s="32"/>
      <c r="N16" s="28"/>
      <c r="O16" s="28"/>
      <c r="P16" s="33" t="e">
        <f>N16*L16*J16</f>
        <v>#N/A</v>
      </c>
      <c r="Q16" s="34">
        <f>K16*M16*O16</f>
        <v>0</v>
      </c>
      <c r="R16" s="35" t="e">
        <f t="shared" ref="R16" si="3">Q16-P16</f>
        <v>#N/A</v>
      </c>
      <c r="S16" s="15"/>
      <c r="T16" s="20"/>
      <c r="U16" s="68"/>
      <c r="V16" s="68"/>
      <c r="W16" s="68"/>
      <c r="X16" s="68"/>
      <c r="Y16" s="68"/>
      <c r="Z16" s="68"/>
      <c r="AA16" s="68"/>
      <c r="AB16" s="68"/>
      <c r="AC16" s="68"/>
      <c r="AD16" s="68"/>
      <c r="AE16" s="68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8"/>
      <c r="AT16" s="68"/>
      <c r="AU16" s="68"/>
      <c r="AV16" s="68"/>
      <c r="AW16" s="68"/>
      <c r="AX16" s="68"/>
      <c r="AY16" s="68"/>
      <c r="AZ16" s="68"/>
      <c r="BA16" s="68"/>
      <c r="BB16" s="68"/>
      <c r="BC16" s="68"/>
      <c r="BD16" s="68"/>
      <c r="BE16" s="68"/>
      <c r="BF16" s="68"/>
      <c r="BG16" s="68"/>
      <c r="BH16" s="68"/>
      <c r="BI16" s="68"/>
      <c r="BJ16" s="68"/>
    </row>
    <row r="17" spans="1:62" s="86" customFormat="1" ht="15" customHeight="1">
      <c r="A17" s="26">
        <v>6</v>
      </c>
      <c r="B17" s="144"/>
      <c r="C17" s="144"/>
      <c r="D17" s="28"/>
      <c r="E17" s="88"/>
      <c r="F17" s="29" t="e">
        <f>VLOOKUP($E17,[1]基准价格!A:H,3,0)</f>
        <v>#N/A</v>
      </c>
      <c r="G17" s="29" t="e">
        <f>VLOOKUP($E17,[1]基准价格!A:H,4,0)</f>
        <v>#N/A</v>
      </c>
      <c r="H17" s="29" t="e">
        <f>IF(VLOOKUP($E17,[1]基准价格!A:E,5,0)=0,"",VLOOKUP($E17,[1]基准价格!A:E,5,0))</f>
        <v>#N/A</v>
      </c>
      <c r="I17" s="29" t="e">
        <f>VLOOKUP($E17,[1]基准价格!A:F,6,0)</f>
        <v>#N/A</v>
      </c>
      <c r="J17" s="30" t="e">
        <f>VLOOKUP($E17,[1]基准价格!A:G,7,0)</f>
        <v>#N/A</v>
      </c>
      <c r="K17" s="31"/>
      <c r="L17" s="32"/>
      <c r="M17" s="32"/>
      <c r="N17" s="28"/>
      <c r="O17" s="28"/>
      <c r="P17" s="33" t="e">
        <f>N17*L17*J17</f>
        <v>#N/A</v>
      </c>
      <c r="Q17" s="34">
        <f>K17*M17*O17</f>
        <v>0</v>
      </c>
      <c r="R17" s="35" t="e">
        <f t="shared" ref="R17:R19" si="4">Q17-P17</f>
        <v>#N/A</v>
      </c>
      <c r="S17" s="15"/>
      <c r="T17" s="20"/>
      <c r="U17" s="68"/>
      <c r="V17" s="68"/>
      <c r="W17" s="68"/>
      <c r="X17" s="68"/>
      <c r="Y17" s="68"/>
      <c r="Z17" s="68"/>
      <c r="AA17" s="68"/>
      <c r="AB17" s="68"/>
      <c r="AC17" s="68"/>
      <c r="AD17" s="68"/>
      <c r="AE17" s="68"/>
      <c r="AF17" s="68"/>
      <c r="AG17" s="68"/>
      <c r="AH17" s="68"/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8"/>
      <c r="AT17" s="68"/>
      <c r="AU17" s="68"/>
      <c r="AV17" s="68"/>
      <c r="AW17" s="68"/>
      <c r="AX17" s="68"/>
      <c r="AY17" s="68"/>
      <c r="AZ17" s="68"/>
      <c r="BA17" s="68"/>
      <c r="BB17" s="68"/>
      <c r="BC17" s="68"/>
      <c r="BD17" s="68"/>
      <c r="BE17" s="68"/>
      <c r="BF17" s="68"/>
      <c r="BG17" s="68"/>
      <c r="BH17" s="68"/>
      <c r="BI17" s="68"/>
      <c r="BJ17" s="68"/>
    </row>
    <row r="18" spans="1:62" s="86" customFormat="1" ht="15">
      <c r="A18" s="26">
        <v>7</v>
      </c>
      <c r="B18" s="144"/>
      <c r="C18" s="144"/>
      <c r="D18" s="38"/>
      <c r="E18" s="87" t="s">
        <v>41</v>
      </c>
      <c r="F18" s="95"/>
      <c r="G18" s="95"/>
      <c r="H18" s="95"/>
      <c r="I18" s="95"/>
      <c r="J18" s="64"/>
      <c r="K18" s="31"/>
      <c r="L18" s="32"/>
      <c r="M18" s="32"/>
      <c r="N18" s="28"/>
      <c r="O18" s="28"/>
      <c r="P18" s="33">
        <f t="shared" ref="P18:P19" si="5">N18*L18*J18</f>
        <v>0</v>
      </c>
      <c r="Q18" s="34">
        <f t="shared" ref="Q18:Q19" si="6">K18*M18*O18</f>
        <v>0</v>
      </c>
      <c r="R18" s="35">
        <f t="shared" si="4"/>
        <v>0</v>
      </c>
      <c r="S18" s="15"/>
      <c r="T18" s="20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8"/>
      <c r="AQ18" s="68"/>
      <c r="AR18" s="68"/>
      <c r="AS18" s="68"/>
      <c r="AT18" s="68"/>
      <c r="AU18" s="68"/>
      <c r="AV18" s="68"/>
      <c r="AW18" s="68"/>
      <c r="AX18" s="68"/>
      <c r="AY18" s="68"/>
      <c r="AZ18" s="68"/>
      <c r="BA18" s="68"/>
      <c r="BB18" s="68"/>
      <c r="BC18" s="68"/>
      <c r="BD18" s="68"/>
      <c r="BE18" s="68"/>
      <c r="BF18" s="68"/>
      <c r="BG18" s="68"/>
      <c r="BH18" s="68"/>
      <c r="BI18" s="68"/>
      <c r="BJ18" s="68"/>
    </row>
    <row r="19" spans="1:62" s="86" customFormat="1" ht="15">
      <c r="A19" s="26">
        <v>8</v>
      </c>
      <c r="B19" s="135"/>
      <c r="C19" s="135"/>
      <c r="D19" s="38"/>
      <c r="E19" s="87" t="s">
        <v>41</v>
      </c>
      <c r="F19" s="95"/>
      <c r="G19" s="95"/>
      <c r="H19" s="95"/>
      <c r="I19" s="95"/>
      <c r="J19" s="64"/>
      <c r="K19" s="31"/>
      <c r="L19" s="32"/>
      <c r="M19" s="32"/>
      <c r="N19" s="28"/>
      <c r="O19" s="28"/>
      <c r="P19" s="33">
        <f t="shared" si="5"/>
        <v>0</v>
      </c>
      <c r="Q19" s="34">
        <f t="shared" si="6"/>
        <v>0</v>
      </c>
      <c r="R19" s="35">
        <f t="shared" si="4"/>
        <v>0</v>
      </c>
      <c r="S19" s="15"/>
      <c r="T19" s="20"/>
      <c r="U19" s="68"/>
      <c r="V19" s="68"/>
      <c r="W19" s="68"/>
      <c r="X19" s="68"/>
      <c r="Y19" s="68"/>
      <c r="Z19" s="68"/>
      <c r="AA19" s="68"/>
      <c r="AB19" s="68"/>
      <c r="AC19" s="68"/>
      <c r="AD19" s="68"/>
      <c r="AE19" s="68"/>
      <c r="AF19" s="68"/>
      <c r="AG19" s="68"/>
      <c r="AH19" s="68"/>
      <c r="AI19" s="68"/>
      <c r="AJ19" s="68"/>
      <c r="AK19" s="68"/>
      <c r="AL19" s="68"/>
      <c r="AM19" s="68"/>
      <c r="AN19" s="68"/>
      <c r="AO19" s="68"/>
      <c r="AP19" s="68"/>
      <c r="AQ19" s="68"/>
      <c r="AR19" s="68"/>
      <c r="AS19" s="68"/>
      <c r="AT19" s="68"/>
      <c r="AU19" s="68"/>
      <c r="AV19" s="68"/>
      <c r="AW19" s="68"/>
      <c r="AX19" s="68"/>
      <c r="AY19" s="68"/>
      <c r="AZ19" s="68"/>
      <c r="BA19" s="68"/>
      <c r="BB19" s="68"/>
      <c r="BC19" s="68"/>
      <c r="BD19" s="68"/>
      <c r="BE19" s="68"/>
      <c r="BF19" s="68"/>
      <c r="BG19" s="68"/>
      <c r="BH19" s="68"/>
      <c r="BI19" s="68"/>
      <c r="BJ19" s="68"/>
    </row>
    <row r="20" spans="1:62" s="86" customFormat="1" ht="15" customHeight="1">
      <c r="A20" s="26">
        <v>9</v>
      </c>
      <c r="B20" s="134" t="s">
        <v>725</v>
      </c>
      <c r="C20" s="134" t="s">
        <v>726</v>
      </c>
      <c r="D20" s="28"/>
      <c r="E20" s="88"/>
      <c r="F20" s="29" t="e">
        <f>VLOOKUP($E20,[1]基准价格!A:H,3,0)</f>
        <v>#N/A</v>
      </c>
      <c r="G20" s="29" t="e">
        <f>VLOOKUP($E20,[1]基准价格!A:H,4,0)</f>
        <v>#N/A</v>
      </c>
      <c r="H20" s="29" t="e">
        <f>IF(VLOOKUP($E20,[1]基准价格!A:E,5,0)=0,"",VLOOKUP($E20,[1]基准价格!A:E,5,0))</f>
        <v>#N/A</v>
      </c>
      <c r="I20" s="29" t="e">
        <f>VLOOKUP($E20,[1]基准价格!A:F,6,0)</f>
        <v>#N/A</v>
      </c>
      <c r="J20" s="30" t="e">
        <f>VLOOKUP($E20,[1]基准价格!A:G,7,0)</f>
        <v>#N/A</v>
      </c>
      <c r="K20" s="31"/>
      <c r="L20" s="32"/>
      <c r="M20" s="32"/>
      <c r="N20" s="28"/>
      <c r="O20" s="28"/>
      <c r="P20" s="33" t="e">
        <f>N20*L20*J20</f>
        <v>#N/A</v>
      </c>
      <c r="Q20" s="34">
        <f>K20*M20*O20</f>
        <v>0</v>
      </c>
      <c r="R20" s="35" t="e">
        <f t="shared" ref="R20:R50" si="7">Q20-P20</f>
        <v>#N/A</v>
      </c>
      <c r="S20" s="15"/>
      <c r="T20" s="20"/>
      <c r="U20" s="68"/>
      <c r="V20" s="68"/>
      <c r="W20" s="68"/>
      <c r="X20" s="68"/>
      <c r="Y20" s="68"/>
      <c r="Z20" s="68"/>
      <c r="AA20" s="68"/>
      <c r="AB20" s="68"/>
      <c r="AC20" s="68"/>
      <c r="AD20" s="68"/>
      <c r="AE20" s="68"/>
      <c r="AF20" s="68"/>
      <c r="AG20" s="68"/>
      <c r="AH20" s="68"/>
      <c r="AI20" s="68"/>
      <c r="AJ20" s="68"/>
      <c r="AK20" s="68"/>
      <c r="AL20" s="68"/>
      <c r="AM20" s="68"/>
      <c r="AN20" s="68"/>
      <c r="AO20" s="68"/>
      <c r="AP20" s="68"/>
      <c r="AQ20" s="68"/>
      <c r="AR20" s="68"/>
      <c r="AS20" s="68"/>
      <c r="AT20" s="68"/>
      <c r="AU20" s="68"/>
      <c r="AV20" s="68"/>
      <c r="AW20" s="68"/>
      <c r="AX20" s="68"/>
      <c r="AY20" s="68"/>
      <c r="AZ20" s="68"/>
      <c r="BA20" s="68"/>
      <c r="BB20" s="68"/>
      <c r="BC20" s="68"/>
      <c r="BD20" s="68"/>
      <c r="BE20" s="68"/>
      <c r="BF20" s="68"/>
      <c r="BG20" s="68"/>
      <c r="BH20" s="68"/>
      <c r="BI20" s="68"/>
      <c r="BJ20" s="68"/>
    </row>
    <row r="21" spans="1:62" s="86" customFormat="1" ht="15">
      <c r="A21" s="26">
        <v>10</v>
      </c>
      <c r="B21" s="135"/>
      <c r="C21" s="135"/>
      <c r="D21" s="38"/>
      <c r="E21" s="87" t="s">
        <v>41</v>
      </c>
      <c r="F21" s="95"/>
      <c r="G21" s="95"/>
      <c r="H21" s="95"/>
      <c r="I21" s="95"/>
      <c r="J21" s="64"/>
      <c r="K21" s="31"/>
      <c r="L21" s="32"/>
      <c r="M21" s="32"/>
      <c r="N21" s="28"/>
      <c r="O21" s="28"/>
      <c r="P21" s="33">
        <f t="shared" ref="P21" si="8">N21*L21*J21</f>
        <v>0</v>
      </c>
      <c r="Q21" s="34">
        <f t="shared" ref="Q21" si="9">K21*M21*O21</f>
        <v>0</v>
      </c>
      <c r="R21" s="35">
        <f t="shared" si="7"/>
        <v>0</v>
      </c>
      <c r="S21" s="15"/>
      <c r="T21" s="20"/>
      <c r="U21" s="68"/>
      <c r="V21" s="68"/>
      <c r="W21" s="68"/>
      <c r="X21" s="68"/>
      <c r="Y21" s="68"/>
      <c r="Z21" s="68"/>
      <c r="AA21" s="68"/>
      <c r="AB21" s="68"/>
      <c r="AC21" s="68"/>
      <c r="AD21" s="68"/>
      <c r="AE21" s="68"/>
      <c r="AF21" s="68"/>
      <c r="AG21" s="68"/>
      <c r="AH21" s="68"/>
      <c r="AI21" s="68"/>
      <c r="AJ21" s="68"/>
      <c r="AK21" s="68"/>
      <c r="AL21" s="68"/>
      <c r="AM21" s="68"/>
      <c r="AN21" s="68"/>
      <c r="AO21" s="68"/>
      <c r="AP21" s="68"/>
      <c r="AQ21" s="68"/>
      <c r="AR21" s="68"/>
      <c r="AS21" s="68"/>
      <c r="AT21" s="68"/>
      <c r="AU21" s="68"/>
      <c r="AV21" s="68"/>
      <c r="AW21" s="68"/>
      <c r="AX21" s="68"/>
      <c r="AY21" s="68"/>
      <c r="AZ21" s="68"/>
      <c r="BA21" s="68"/>
      <c r="BB21" s="68"/>
      <c r="BC21" s="68"/>
      <c r="BD21" s="68"/>
      <c r="BE21" s="68"/>
      <c r="BF21" s="68"/>
      <c r="BG21" s="68"/>
      <c r="BH21" s="68"/>
      <c r="BI21" s="68"/>
      <c r="BJ21" s="68"/>
    </row>
    <row r="22" spans="1:62" s="86" customFormat="1" ht="15" customHeight="1">
      <c r="A22" s="26">
        <v>11</v>
      </c>
      <c r="B22" s="134" t="s">
        <v>728</v>
      </c>
      <c r="C22" s="134" t="s">
        <v>727</v>
      </c>
      <c r="D22" s="28"/>
      <c r="E22" s="88"/>
      <c r="F22" s="29" t="e">
        <f>VLOOKUP($E22,[1]基准价格!A:H,3,0)</f>
        <v>#N/A</v>
      </c>
      <c r="G22" s="29" t="e">
        <f>VLOOKUP($E22,[1]基准价格!A:H,4,0)</f>
        <v>#N/A</v>
      </c>
      <c r="H22" s="29" t="e">
        <f>IF(VLOOKUP($E22,[1]基准价格!A:E,5,0)=0,"",VLOOKUP($E22,[1]基准价格!A:E,5,0))</f>
        <v>#N/A</v>
      </c>
      <c r="I22" s="29" t="e">
        <f>VLOOKUP($E22,[1]基准价格!A:F,6,0)</f>
        <v>#N/A</v>
      </c>
      <c r="J22" s="30" t="e">
        <f>VLOOKUP($E22,[1]基准价格!A:G,7,0)</f>
        <v>#N/A</v>
      </c>
      <c r="K22" s="31"/>
      <c r="L22" s="32"/>
      <c r="M22" s="32"/>
      <c r="N22" s="28"/>
      <c r="O22" s="28"/>
      <c r="P22" s="33" t="e">
        <f>N22*L22*J22</f>
        <v>#N/A</v>
      </c>
      <c r="Q22" s="34">
        <f>K22*M22*O22</f>
        <v>0</v>
      </c>
      <c r="R22" s="35" t="e">
        <f t="shared" ref="R22:R23" si="10">Q22-P22</f>
        <v>#N/A</v>
      </c>
      <c r="S22" s="15"/>
      <c r="T22" s="20"/>
      <c r="U22" s="68"/>
      <c r="V22" s="68"/>
      <c r="W22" s="68"/>
      <c r="X22" s="68"/>
      <c r="Y22" s="68"/>
      <c r="Z22" s="68"/>
      <c r="AA22" s="68"/>
      <c r="AB22" s="68"/>
      <c r="AC22" s="68"/>
      <c r="AD22" s="68"/>
      <c r="AE22" s="68"/>
      <c r="AF22" s="68"/>
      <c r="AG22" s="68"/>
      <c r="AH22" s="68"/>
      <c r="AI22" s="68"/>
      <c r="AJ22" s="68"/>
      <c r="AK22" s="68"/>
      <c r="AL22" s="68"/>
      <c r="AM22" s="68"/>
      <c r="AN22" s="68"/>
      <c r="AO22" s="68"/>
      <c r="AP22" s="68"/>
      <c r="AQ22" s="68"/>
      <c r="AR22" s="68"/>
      <c r="AS22" s="68"/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8"/>
      <c r="BE22" s="68"/>
      <c r="BF22" s="68"/>
      <c r="BG22" s="68"/>
      <c r="BH22" s="68"/>
      <c r="BI22" s="68"/>
      <c r="BJ22" s="68"/>
    </row>
    <row r="23" spans="1:62" s="86" customFormat="1" ht="15">
      <c r="A23" s="26">
        <v>12</v>
      </c>
      <c r="B23" s="135"/>
      <c r="C23" s="135"/>
      <c r="D23" s="38"/>
      <c r="E23" s="87" t="s">
        <v>41</v>
      </c>
      <c r="F23" s="95"/>
      <c r="G23" s="95"/>
      <c r="H23" s="95"/>
      <c r="I23" s="95"/>
      <c r="J23" s="64"/>
      <c r="K23" s="31"/>
      <c r="L23" s="32"/>
      <c r="M23" s="32"/>
      <c r="N23" s="28"/>
      <c r="O23" s="28"/>
      <c r="P23" s="33">
        <f t="shared" ref="P23" si="11">N23*L23*J23</f>
        <v>0</v>
      </c>
      <c r="Q23" s="34">
        <f t="shared" ref="Q23" si="12">K23*M23*O23</f>
        <v>0</v>
      </c>
      <c r="R23" s="35">
        <f t="shared" si="10"/>
        <v>0</v>
      </c>
      <c r="S23" s="15"/>
      <c r="T23" s="20"/>
      <c r="U23" s="68"/>
      <c r="V23" s="68"/>
      <c r="W23" s="68"/>
      <c r="X23" s="68"/>
      <c r="Y23" s="68"/>
      <c r="Z23" s="68"/>
      <c r="AA23" s="68"/>
      <c r="AB23" s="68"/>
      <c r="AC23" s="68"/>
      <c r="AD23" s="68"/>
      <c r="AE23" s="68"/>
      <c r="AF23" s="68"/>
      <c r="AG23" s="68"/>
      <c r="AH23" s="68"/>
      <c r="AI23" s="68"/>
      <c r="AJ23" s="68"/>
      <c r="AK23" s="68"/>
      <c r="AL23" s="68"/>
      <c r="AM23" s="68"/>
      <c r="AN23" s="68"/>
      <c r="AO23" s="68"/>
      <c r="AP23" s="68"/>
      <c r="AQ23" s="68"/>
      <c r="AR23" s="68"/>
      <c r="AS23" s="68"/>
      <c r="AT23" s="68"/>
      <c r="AU23" s="68"/>
      <c r="AV23" s="68"/>
      <c r="AW23" s="68"/>
      <c r="AX23" s="68"/>
      <c r="AY23" s="68"/>
      <c r="AZ23" s="68"/>
      <c r="BA23" s="68"/>
      <c r="BB23" s="68"/>
      <c r="BC23" s="68"/>
      <c r="BD23" s="68"/>
      <c r="BE23" s="68"/>
      <c r="BF23" s="68"/>
      <c r="BG23" s="68"/>
      <c r="BH23" s="68"/>
      <c r="BI23" s="68"/>
      <c r="BJ23" s="68"/>
    </row>
    <row r="24" spans="1:62" s="37" customFormat="1">
      <c r="A24" s="145" t="s">
        <v>38</v>
      </c>
      <c r="B24" s="146"/>
      <c r="C24" s="146"/>
      <c r="D24" s="146"/>
      <c r="E24" s="145"/>
      <c r="F24" s="145"/>
      <c r="G24" s="145"/>
      <c r="H24" s="145"/>
      <c r="I24" s="145"/>
      <c r="J24" s="145"/>
      <c r="K24" s="145"/>
      <c r="L24" s="145"/>
      <c r="M24" s="145"/>
      <c r="N24" s="145"/>
      <c r="O24" s="39"/>
      <c r="P24" s="40">
        <v>0</v>
      </c>
      <c r="Q24" s="40">
        <f>SUM(Q12:Q23)</f>
        <v>0</v>
      </c>
      <c r="R24" s="35">
        <v>0</v>
      </c>
      <c r="S24" s="41"/>
      <c r="T24" s="41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7"/>
    </row>
    <row r="25" spans="1:62" s="37" customFormat="1">
      <c r="A25" s="140" t="s">
        <v>39</v>
      </c>
      <c r="B25" s="141"/>
      <c r="C25" s="141"/>
      <c r="D25" s="141"/>
      <c r="E25" s="141"/>
      <c r="F25" s="141"/>
      <c r="G25" s="141"/>
      <c r="H25" s="141"/>
      <c r="I25" s="141"/>
      <c r="J25" s="141"/>
      <c r="K25" s="141"/>
      <c r="L25" s="141"/>
      <c r="M25" s="141"/>
      <c r="N25" s="141"/>
      <c r="O25" s="141"/>
      <c r="P25" s="141"/>
      <c r="Q25" s="141"/>
      <c r="R25" s="142"/>
      <c r="S25" s="142"/>
      <c r="T25" s="143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7"/>
    </row>
    <row r="26" spans="1:62" s="37" customFormat="1" ht="15" customHeight="1">
      <c r="A26" s="26">
        <v>1</v>
      </c>
      <c r="B26" s="134"/>
      <c r="C26" s="134"/>
      <c r="D26" s="28"/>
      <c r="E26" s="88"/>
      <c r="F26" s="29" t="e">
        <f>VLOOKUP($E26,[1]基准价格!A:H,3,0)</f>
        <v>#N/A</v>
      </c>
      <c r="G26" s="29" t="e">
        <f>VLOOKUP($E26,[1]基准价格!A:H,4,0)</f>
        <v>#N/A</v>
      </c>
      <c r="H26" s="29" t="e">
        <f>IF(VLOOKUP($E26,[1]基准价格!A:E,5,0)=0,"",VLOOKUP($E26,[1]基准价格!A:E,5,0))</f>
        <v>#N/A</v>
      </c>
      <c r="I26" s="29" t="e">
        <f>VLOOKUP($E26,[1]基准价格!A:F,6,0)</f>
        <v>#N/A</v>
      </c>
      <c r="J26" s="30" t="e">
        <f>VLOOKUP($E26,[1]基准价格!A:G,7,0)</f>
        <v>#N/A</v>
      </c>
      <c r="K26" s="31"/>
      <c r="L26" s="32"/>
      <c r="M26" s="32"/>
      <c r="N26" s="28"/>
      <c r="O26" s="28"/>
      <c r="P26" s="33"/>
      <c r="Q26" s="34">
        <f t="shared" ref="Q26:Q38" si="13">K26*M26*O26</f>
        <v>0</v>
      </c>
      <c r="R26" s="35">
        <f t="shared" si="7"/>
        <v>0</v>
      </c>
      <c r="S26" s="41"/>
      <c r="T26" s="41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</row>
    <row r="27" spans="1:62" s="37" customFormat="1" ht="15">
      <c r="A27" s="26">
        <v>2</v>
      </c>
      <c r="B27" s="144"/>
      <c r="C27" s="135"/>
      <c r="D27" s="38"/>
      <c r="E27" s="87" t="s">
        <v>41</v>
      </c>
      <c r="F27" s="95"/>
      <c r="G27" s="95"/>
      <c r="H27" s="95"/>
      <c r="I27" s="95"/>
      <c r="J27" s="64"/>
      <c r="K27" s="31"/>
      <c r="L27" s="32"/>
      <c r="M27" s="32"/>
      <c r="N27" s="28"/>
      <c r="O27" s="28"/>
      <c r="P27" s="33">
        <f t="shared" ref="P27:P37" si="14">N27*L27*J27</f>
        <v>0</v>
      </c>
      <c r="Q27" s="34">
        <f t="shared" si="13"/>
        <v>0</v>
      </c>
      <c r="R27" s="35">
        <f t="shared" si="7"/>
        <v>0</v>
      </c>
      <c r="S27" s="36"/>
      <c r="T27" s="20"/>
      <c r="U27" s="17"/>
      <c r="V27" s="17"/>
      <c r="W27" s="84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</row>
    <row r="28" spans="1:62" s="37" customFormat="1" ht="15" customHeight="1">
      <c r="A28" s="26">
        <v>3</v>
      </c>
      <c r="B28" s="144"/>
      <c r="C28" s="134"/>
      <c r="D28" s="28"/>
      <c r="E28" s="88"/>
      <c r="F28" s="29" t="e">
        <f>VLOOKUP($E28,[1]基准价格!A:H,3,0)</f>
        <v>#N/A</v>
      </c>
      <c r="G28" s="29" t="e">
        <f>VLOOKUP($E28,[1]基准价格!A:H,4,0)</f>
        <v>#N/A</v>
      </c>
      <c r="H28" s="29" t="e">
        <f>IF(VLOOKUP($E28,[1]基准价格!A:E,5,0)=0,"",VLOOKUP($E28,[1]基准价格!A:E,5,0))</f>
        <v>#N/A</v>
      </c>
      <c r="I28" s="29" t="e">
        <f>VLOOKUP($E28,[1]基准价格!A:F,6,0)</f>
        <v>#N/A</v>
      </c>
      <c r="J28" s="30" t="e">
        <f>VLOOKUP($E28,[1]基准价格!A:G,7,0)</f>
        <v>#N/A</v>
      </c>
      <c r="K28" s="31"/>
      <c r="L28" s="32"/>
      <c r="M28" s="32"/>
      <c r="N28" s="28"/>
      <c r="O28" s="28"/>
      <c r="P28" s="33"/>
      <c r="Q28" s="34">
        <f t="shared" si="13"/>
        <v>0</v>
      </c>
      <c r="R28" s="35">
        <f t="shared" si="7"/>
        <v>0</v>
      </c>
      <c r="S28" s="41"/>
      <c r="T28" s="41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</row>
    <row r="29" spans="1:62" s="37" customFormat="1" ht="15">
      <c r="A29" s="26">
        <v>4</v>
      </c>
      <c r="B29" s="144"/>
      <c r="C29" s="135"/>
      <c r="D29" s="38"/>
      <c r="E29" s="87" t="s">
        <v>41</v>
      </c>
      <c r="F29" s="95"/>
      <c r="G29" s="95"/>
      <c r="H29" s="95"/>
      <c r="I29" s="95"/>
      <c r="J29" s="64"/>
      <c r="K29" s="31"/>
      <c r="L29" s="32"/>
      <c r="M29" s="32"/>
      <c r="N29" s="28"/>
      <c r="O29" s="28"/>
      <c r="P29" s="33">
        <f t="shared" si="14"/>
        <v>0</v>
      </c>
      <c r="Q29" s="34">
        <f t="shared" si="13"/>
        <v>0</v>
      </c>
      <c r="R29" s="35">
        <f t="shared" si="7"/>
        <v>0</v>
      </c>
      <c r="S29" s="36"/>
      <c r="T29" s="20"/>
      <c r="U29" s="17"/>
      <c r="V29" s="17"/>
      <c r="W29" s="84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7"/>
    </row>
    <row r="30" spans="1:62" s="37" customFormat="1" ht="15" customHeight="1">
      <c r="A30" s="26">
        <v>5</v>
      </c>
      <c r="B30" s="144"/>
      <c r="C30" s="134"/>
      <c r="D30" s="28"/>
      <c r="E30" s="88"/>
      <c r="F30" s="29" t="e">
        <f>VLOOKUP($E30,[1]基准价格!A:H,3,0)</f>
        <v>#N/A</v>
      </c>
      <c r="G30" s="29" t="e">
        <f>VLOOKUP($E30,[1]基准价格!A:H,4,0)</f>
        <v>#N/A</v>
      </c>
      <c r="H30" s="29" t="e">
        <f>IF(VLOOKUP($E30,[1]基准价格!A:E,5,0)=0,"",VLOOKUP($E30,[1]基准价格!A:E,5,0))</f>
        <v>#N/A</v>
      </c>
      <c r="I30" s="29" t="e">
        <f>VLOOKUP($E30,[1]基准价格!A:F,6,0)</f>
        <v>#N/A</v>
      </c>
      <c r="J30" s="30" t="e">
        <f>VLOOKUP($E30,[1]基准价格!A:G,7,0)</f>
        <v>#N/A</v>
      </c>
      <c r="K30" s="31"/>
      <c r="L30" s="32"/>
      <c r="M30" s="32"/>
      <c r="N30" s="28"/>
      <c r="O30" s="28"/>
      <c r="P30" s="33"/>
      <c r="Q30" s="34">
        <f t="shared" si="13"/>
        <v>0</v>
      </c>
      <c r="R30" s="35">
        <f t="shared" ref="R30:R33" si="15">Q30-P30</f>
        <v>0</v>
      </c>
      <c r="S30" s="41"/>
      <c r="T30" s="41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</row>
    <row r="31" spans="1:62" s="37" customFormat="1" ht="15">
      <c r="A31" s="26">
        <v>6</v>
      </c>
      <c r="B31" s="135"/>
      <c r="C31" s="135"/>
      <c r="D31" s="38"/>
      <c r="E31" s="87" t="s">
        <v>41</v>
      </c>
      <c r="F31" s="95"/>
      <c r="G31" s="95"/>
      <c r="H31" s="95"/>
      <c r="I31" s="95"/>
      <c r="J31" s="64"/>
      <c r="K31" s="31"/>
      <c r="L31" s="32"/>
      <c r="M31" s="32"/>
      <c r="N31" s="28"/>
      <c r="O31" s="28"/>
      <c r="P31" s="33">
        <f t="shared" si="14"/>
        <v>0</v>
      </c>
      <c r="Q31" s="34">
        <f t="shared" si="13"/>
        <v>0</v>
      </c>
      <c r="R31" s="35">
        <f t="shared" si="15"/>
        <v>0</v>
      </c>
      <c r="S31" s="36"/>
      <c r="T31" s="20"/>
      <c r="U31" s="17"/>
      <c r="V31" s="17"/>
      <c r="W31" s="84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7"/>
    </row>
    <row r="32" spans="1:62" s="37" customFormat="1" ht="15" customHeight="1">
      <c r="A32" s="26">
        <v>7</v>
      </c>
      <c r="B32" s="134"/>
      <c r="C32" s="134"/>
      <c r="D32" s="28"/>
      <c r="E32" s="88"/>
      <c r="F32" s="29" t="e">
        <f>VLOOKUP($E32,[1]基准价格!A:H,3,0)</f>
        <v>#N/A</v>
      </c>
      <c r="G32" s="29" t="e">
        <f>VLOOKUP($E32,[1]基准价格!A:H,4,0)</f>
        <v>#N/A</v>
      </c>
      <c r="H32" s="29" t="e">
        <f>IF(VLOOKUP($E32,[1]基准价格!A:E,5,0)=0,"",VLOOKUP($E32,[1]基准价格!A:E,5,0))</f>
        <v>#N/A</v>
      </c>
      <c r="I32" s="29" t="e">
        <f>VLOOKUP($E32,[1]基准价格!A:F,6,0)</f>
        <v>#N/A</v>
      </c>
      <c r="J32" s="30" t="e">
        <f>VLOOKUP($E32,[1]基准价格!A:G,7,0)</f>
        <v>#N/A</v>
      </c>
      <c r="K32" s="31"/>
      <c r="L32" s="32"/>
      <c r="M32" s="32"/>
      <c r="N32" s="28"/>
      <c r="O32" s="28"/>
      <c r="P32" s="33"/>
      <c r="Q32" s="34">
        <f t="shared" si="13"/>
        <v>0</v>
      </c>
      <c r="R32" s="35">
        <f t="shared" si="15"/>
        <v>0</v>
      </c>
      <c r="S32" s="41"/>
      <c r="T32" s="41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</row>
    <row r="33" spans="1:62" s="37" customFormat="1" ht="15">
      <c r="A33" s="26">
        <v>8</v>
      </c>
      <c r="B33" s="144"/>
      <c r="C33" s="135"/>
      <c r="D33" s="38"/>
      <c r="E33" s="87" t="s">
        <v>41</v>
      </c>
      <c r="F33" s="95"/>
      <c r="G33" s="95"/>
      <c r="H33" s="95"/>
      <c r="I33" s="95"/>
      <c r="J33" s="64"/>
      <c r="K33" s="31"/>
      <c r="L33" s="32"/>
      <c r="M33" s="32"/>
      <c r="N33" s="28"/>
      <c r="O33" s="28"/>
      <c r="P33" s="33">
        <f t="shared" si="14"/>
        <v>0</v>
      </c>
      <c r="Q33" s="34">
        <f t="shared" si="13"/>
        <v>0</v>
      </c>
      <c r="R33" s="35">
        <f t="shared" si="15"/>
        <v>0</v>
      </c>
      <c r="S33" s="36"/>
      <c r="T33" s="20"/>
      <c r="U33" s="17"/>
      <c r="V33" s="17"/>
      <c r="W33" s="84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7"/>
    </row>
    <row r="34" spans="1:62" s="37" customFormat="1" ht="15" customHeight="1">
      <c r="A34" s="26">
        <v>9</v>
      </c>
      <c r="B34" s="144"/>
      <c r="C34" s="134"/>
      <c r="D34" s="28"/>
      <c r="E34" s="88"/>
      <c r="F34" s="29" t="e">
        <f>VLOOKUP($E34,[1]基准价格!A:H,3,0)</f>
        <v>#N/A</v>
      </c>
      <c r="G34" s="29" t="e">
        <f>VLOOKUP($E34,[1]基准价格!A:H,4,0)</f>
        <v>#N/A</v>
      </c>
      <c r="H34" s="29" t="e">
        <f>IF(VLOOKUP($E34,[1]基准价格!A:E,5,0)=0,"",VLOOKUP($E34,[1]基准价格!A:E,5,0))</f>
        <v>#N/A</v>
      </c>
      <c r="I34" s="29" t="e">
        <f>VLOOKUP($E34,[1]基准价格!A:F,6,0)</f>
        <v>#N/A</v>
      </c>
      <c r="J34" s="30" t="e">
        <f>VLOOKUP($E34,[1]基准价格!A:G,7,0)</f>
        <v>#N/A</v>
      </c>
      <c r="K34" s="31"/>
      <c r="L34" s="32"/>
      <c r="M34" s="32"/>
      <c r="N34" s="28"/>
      <c r="O34" s="28"/>
      <c r="P34" s="33"/>
      <c r="Q34" s="34">
        <f t="shared" si="13"/>
        <v>0</v>
      </c>
      <c r="R34" s="35">
        <f t="shared" ref="R34:R37" si="16">Q34-P34</f>
        <v>0</v>
      </c>
      <c r="S34" s="41"/>
      <c r="T34" s="41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</row>
    <row r="35" spans="1:62" s="37" customFormat="1" ht="15">
      <c r="A35" s="26">
        <v>10</v>
      </c>
      <c r="B35" s="144"/>
      <c r="C35" s="135"/>
      <c r="D35" s="38"/>
      <c r="E35" s="87" t="s">
        <v>41</v>
      </c>
      <c r="F35" s="95"/>
      <c r="G35" s="95"/>
      <c r="H35" s="95"/>
      <c r="I35" s="95"/>
      <c r="J35" s="64"/>
      <c r="K35" s="31"/>
      <c r="L35" s="32"/>
      <c r="M35" s="32"/>
      <c r="N35" s="28"/>
      <c r="O35" s="28"/>
      <c r="P35" s="33">
        <f t="shared" si="14"/>
        <v>0</v>
      </c>
      <c r="Q35" s="34">
        <f t="shared" si="13"/>
        <v>0</v>
      </c>
      <c r="R35" s="35">
        <f t="shared" si="16"/>
        <v>0</v>
      </c>
      <c r="S35" s="36"/>
      <c r="T35" s="20"/>
      <c r="U35" s="17"/>
      <c r="V35" s="17"/>
      <c r="W35" s="84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7"/>
      <c r="AP35" s="17"/>
      <c r="AQ35" s="17"/>
      <c r="AR35" s="17"/>
      <c r="AS35" s="17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  <c r="BI35" s="17"/>
      <c r="BJ35" s="17"/>
    </row>
    <row r="36" spans="1:62" s="37" customFormat="1" ht="15" customHeight="1">
      <c r="A36" s="26">
        <v>11</v>
      </c>
      <c r="B36" s="144"/>
      <c r="C36" s="134"/>
      <c r="D36" s="28"/>
      <c r="E36" s="88"/>
      <c r="F36" s="29" t="e">
        <f>VLOOKUP($E36,[1]基准价格!A:H,3,0)</f>
        <v>#N/A</v>
      </c>
      <c r="G36" s="29" t="e">
        <f>VLOOKUP($E36,[1]基准价格!A:H,4,0)</f>
        <v>#N/A</v>
      </c>
      <c r="H36" s="29" t="e">
        <f>IF(VLOOKUP($E36,[1]基准价格!A:E,5,0)=0,"",VLOOKUP($E36,[1]基准价格!A:E,5,0))</f>
        <v>#N/A</v>
      </c>
      <c r="I36" s="29" t="e">
        <f>VLOOKUP($E36,[1]基准价格!A:F,6,0)</f>
        <v>#N/A</v>
      </c>
      <c r="J36" s="30" t="e">
        <f>VLOOKUP($E36,[1]基准价格!A:G,7,0)</f>
        <v>#N/A</v>
      </c>
      <c r="K36" s="31"/>
      <c r="L36" s="32"/>
      <c r="M36" s="32"/>
      <c r="N36" s="28"/>
      <c r="O36" s="28"/>
      <c r="P36" s="33"/>
      <c r="Q36" s="34">
        <f t="shared" si="13"/>
        <v>0</v>
      </c>
      <c r="R36" s="35">
        <f t="shared" si="16"/>
        <v>0</v>
      </c>
      <c r="S36" s="41"/>
      <c r="T36" s="41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</row>
    <row r="37" spans="1:62" s="37" customFormat="1" ht="15">
      <c r="A37" s="26">
        <v>12</v>
      </c>
      <c r="B37" s="135"/>
      <c r="C37" s="135"/>
      <c r="D37" s="38"/>
      <c r="E37" s="87" t="s">
        <v>41</v>
      </c>
      <c r="F37" s="95"/>
      <c r="G37" s="95"/>
      <c r="H37" s="95"/>
      <c r="I37" s="95"/>
      <c r="J37" s="64"/>
      <c r="K37" s="31"/>
      <c r="L37" s="32"/>
      <c r="M37" s="32"/>
      <c r="N37" s="28"/>
      <c r="O37" s="28"/>
      <c r="P37" s="33">
        <f t="shared" si="14"/>
        <v>0</v>
      </c>
      <c r="Q37" s="34">
        <f t="shared" si="13"/>
        <v>0</v>
      </c>
      <c r="R37" s="35">
        <f t="shared" si="16"/>
        <v>0</v>
      </c>
      <c r="S37" s="36"/>
      <c r="T37" s="20"/>
      <c r="U37" s="17"/>
      <c r="V37" s="17"/>
      <c r="W37" s="84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</row>
    <row r="38" spans="1:62" s="37" customFormat="1" ht="15" customHeight="1">
      <c r="A38" s="26">
        <v>13</v>
      </c>
      <c r="B38" s="134"/>
      <c r="C38" s="134"/>
      <c r="D38" s="28"/>
      <c r="E38" s="88"/>
      <c r="F38" s="29" t="e">
        <f>VLOOKUP($E38,[1]基准价格!A:H,3,0)</f>
        <v>#N/A</v>
      </c>
      <c r="G38" s="29" t="e">
        <f>VLOOKUP($E38,[1]基准价格!A:H,4,0)</f>
        <v>#N/A</v>
      </c>
      <c r="H38" s="29" t="e">
        <f>IF(VLOOKUP($E38,[1]基准价格!A:E,5,0)=0,"",VLOOKUP($E38,[1]基准价格!A:E,5,0))</f>
        <v>#N/A</v>
      </c>
      <c r="I38" s="29" t="e">
        <f>VLOOKUP($E38,[1]基准价格!A:F,6,0)</f>
        <v>#N/A</v>
      </c>
      <c r="J38" s="30" t="e">
        <f>VLOOKUP($E38,[1]基准价格!A:G,7,0)</f>
        <v>#N/A</v>
      </c>
      <c r="K38" s="31"/>
      <c r="L38" s="32"/>
      <c r="M38" s="32"/>
      <c r="N38" s="28"/>
      <c r="O38" s="28"/>
      <c r="P38" s="33"/>
      <c r="Q38" s="34">
        <f t="shared" si="13"/>
        <v>0</v>
      </c>
      <c r="R38" s="35">
        <f t="shared" ref="R38" si="17">Q38-P38</f>
        <v>0</v>
      </c>
      <c r="S38" s="41"/>
      <c r="T38" s="41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</row>
    <row r="39" spans="1:62" s="37" customFormat="1" ht="15">
      <c r="A39" s="26">
        <v>14</v>
      </c>
      <c r="B39" s="135"/>
      <c r="C39" s="135"/>
      <c r="D39" s="38"/>
      <c r="E39" s="87" t="s">
        <v>41</v>
      </c>
      <c r="F39" s="95"/>
      <c r="G39" s="95"/>
      <c r="H39" s="95"/>
      <c r="I39" s="95"/>
      <c r="J39" s="64"/>
      <c r="K39" s="31"/>
      <c r="L39" s="32"/>
      <c r="M39" s="32"/>
      <c r="N39" s="28"/>
      <c r="O39" s="28"/>
      <c r="Q39" s="34">
        <f t="shared" ref="Q39" si="18">K39*M39*O39</f>
        <v>0</v>
      </c>
      <c r="R39" s="35">
        <f>Q39-P40</f>
        <v>0</v>
      </c>
      <c r="S39" s="36"/>
      <c r="T39" s="20"/>
      <c r="U39" s="17"/>
      <c r="V39" s="17"/>
      <c r="W39" s="84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7"/>
    </row>
    <row r="40" spans="1:62" s="37" customFormat="1" ht="14.25" customHeight="1">
      <c r="A40" s="147" t="s">
        <v>38</v>
      </c>
      <c r="B40" s="148"/>
      <c r="C40" s="148"/>
      <c r="D40" s="148"/>
      <c r="E40" s="148"/>
      <c r="F40" s="148"/>
      <c r="G40" s="148"/>
      <c r="H40" s="148"/>
      <c r="I40" s="148"/>
      <c r="J40" s="148"/>
      <c r="K40" s="148"/>
      <c r="L40" s="148"/>
      <c r="M40" s="148"/>
      <c r="N40" s="149"/>
      <c r="O40" s="42"/>
      <c r="P40" s="33">
        <f>SUM(P26:P39)</f>
        <v>0</v>
      </c>
      <c r="Q40" s="40">
        <f>SUM(Q26:Q39)</f>
        <v>0</v>
      </c>
      <c r="R40" s="35">
        <v>0</v>
      </c>
      <c r="S40" s="43"/>
      <c r="T40" s="43"/>
      <c r="U40" s="17"/>
      <c r="V40" s="17"/>
      <c r="W40" s="85"/>
      <c r="X40" s="17"/>
      <c r="Y40" s="17"/>
      <c r="Z40" s="17"/>
      <c r="AA40" s="17"/>
      <c r="AB40" s="17"/>
      <c r="AC40" s="17"/>
      <c r="AD40" s="17"/>
      <c r="AE40" s="17"/>
    </row>
    <row r="41" spans="1:62" s="37" customFormat="1">
      <c r="A41" s="140" t="s">
        <v>406</v>
      </c>
      <c r="B41" s="141"/>
      <c r="C41" s="141"/>
      <c r="D41" s="141"/>
      <c r="E41" s="141"/>
      <c r="F41" s="141"/>
      <c r="G41" s="141"/>
      <c r="H41" s="141"/>
      <c r="I41" s="141"/>
      <c r="J41" s="141"/>
      <c r="K41" s="141"/>
      <c r="L41" s="141"/>
      <c r="M41" s="141"/>
      <c r="N41" s="141"/>
      <c r="O41" s="141"/>
      <c r="P41" s="141"/>
      <c r="Q41" s="141"/>
      <c r="R41" s="142"/>
      <c r="S41" s="142"/>
      <c r="T41" s="143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</row>
    <row r="42" spans="1:62" s="49" customFormat="1" ht="15">
      <c r="A42" s="44">
        <v>1</v>
      </c>
      <c r="B42" s="119"/>
      <c r="C42" s="45"/>
      <c r="D42" s="50"/>
      <c r="E42" s="88" t="s">
        <v>1015</v>
      </c>
      <c r="F42" s="29"/>
      <c r="G42" s="29"/>
      <c r="H42" s="29"/>
      <c r="I42" s="29"/>
      <c r="J42" s="30"/>
      <c r="K42" s="31"/>
      <c r="L42" s="32"/>
      <c r="M42" s="32"/>
      <c r="N42" s="28"/>
      <c r="O42" s="14"/>
      <c r="P42" s="46">
        <f>N42*L42*J42</f>
        <v>0</v>
      </c>
      <c r="Q42" s="46">
        <f>K42*M42*O42</f>
        <v>0</v>
      </c>
      <c r="R42" s="35">
        <f t="shared" si="7"/>
        <v>0</v>
      </c>
      <c r="S42" s="47"/>
      <c r="T42" s="48"/>
    </row>
    <row r="43" spans="1:62" s="37" customFormat="1" ht="15">
      <c r="A43" s="44">
        <v>2</v>
      </c>
      <c r="B43" s="119"/>
      <c r="C43" s="28"/>
      <c r="D43" s="28"/>
      <c r="E43" s="87" t="s">
        <v>41</v>
      </c>
      <c r="F43" s="95"/>
      <c r="G43" s="95"/>
      <c r="H43" s="95"/>
      <c r="I43" s="95"/>
      <c r="J43" s="64"/>
      <c r="K43" s="31"/>
      <c r="L43" s="32"/>
      <c r="M43" s="32"/>
      <c r="N43" s="28"/>
      <c r="O43" s="28"/>
      <c r="P43" s="46">
        <f t="shared" ref="P43" si="19">N43*L43*J43</f>
        <v>0</v>
      </c>
      <c r="Q43" s="46">
        <f t="shared" ref="Q43" si="20">K43*M43*O43</f>
        <v>0</v>
      </c>
      <c r="R43" s="35">
        <f t="shared" si="7"/>
        <v>0</v>
      </c>
      <c r="S43" s="36"/>
      <c r="T43" s="20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7"/>
    </row>
    <row r="44" spans="1:62" s="49" customFormat="1">
      <c r="A44" s="44">
        <v>3</v>
      </c>
      <c r="B44" s="119"/>
      <c r="C44" s="45"/>
      <c r="D44" s="50"/>
      <c r="E44" s="88"/>
      <c r="F44" s="29" t="e">
        <f>VLOOKUP($E44,[1]基准价格!A:H,3,0)</f>
        <v>#N/A</v>
      </c>
      <c r="G44" s="29"/>
      <c r="H44" s="29" t="e">
        <f>IF(VLOOKUP($E44,[1]基准价格!A:E,5,0)=0,"",VLOOKUP($E44,[1]基准价格!A:E,5,0))</f>
        <v>#N/A</v>
      </c>
      <c r="I44" s="29"/>
      <c r="J44" s="30" t="e">
        <f>VLOOKUP($E44,[1]基准价格!A:G,7,0)</f>
        <v>#N/A</v>
      </c>
      <c r="K44" s="31"/>
      <c r="M44" s="32"/>
      <c r="O44" s="14"/>
      <c r="P44" s="46"/>
      <c r="Q44" s="46">
        <f t="shared" ref="Q44:Q45" si="21">K44*M44*O44</f>
        <v>0</v>
      </c>
      <c r="R44" s="35">
        <f t="shared" si="7"/>
        <v>0</v>
      </c>
      <c r="S44" s="47"/>
      <c r="T44" s="48"/>
    </row>
    <row r="45" spans="1:62" s="37" customFormat="1" ht="15">
      <c r="A45" s="44">
        <v>4</v>
      </c>
      <c r="B45" s="119"/>
      <c r="C45" s="28"/>
      <c r="D45" s="28"/>
      <c r="E45" s="87" t="s">
        <v>41</v>
      </c>
      <c r="F45" s="95"/>
      <c r="G45" s="95"/>
      <c r="H45" s="95"/>
      <c r="I45" s="95"/>
      <c r="J45" s="64"/>
      <c r="K45" s="31"/>
      <c r="L45" s="32"/>
      <c r="M45" s="32"/>
      <c r="N45" s="28"/>
      <c r="O45" s="28"/>
      <c r="P45" s="46">
        <f>J45*L45*N45</f>
        <v>0</v>
      </c>
      <c r="Q45" s="46">
        <f t="shared" si="21"/>
        <v>0</v>
      </c>
      <c r="R45" s="35">
        <f t="shared" si="7"/>
        <v>0</v>
      </c>
      <c r="S45" s="36"/>
      <c r="T45" s="20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7"/>
    </row>
    <row r="46" spans="1:62" s="49" customFormat="1" ht="15" customHeight="1">
      <c r="A46" s="44">
        <v>5</v>
      </c>
      <c r="B46" s="119"/>
      <c r="C46" s="45"/>
      <c r="D46" s="50"/>
      <c r="E46" s="88"/>
      <c r="F46" s="29" t="e">
        <f>VLOOKUP($E46,[1]基准价格!A:H,3,0)</f>
        <v>#N/A</v>
      </c>
      <c r="G46" s="29" t="e">
        <f>VLOOKUP($E46,[1]基准价格!A:H,4,0)</f>
        <v>#N/A</v>
      </c>
      <c r="H46" s="29" t="e">
        <f>IF(VLOOKUP($E46,[1]基准价格!A:E,5,0)=0,"",VLOOKUP($E46,[1]基准价格!A:E,5,0))</f>
        <v>#N/A</v>
      </c>
      <c r="I46" s="29" t="e">
        <f>VLOOKUP($E46,[1]基准价格!A:F,6,0)</f>
        <v>#N/A</v>
      </c>
      <c r="J46" s="30" t="e">
        <f>VLOOKUP($E46,[1]基准价格!A:G,7,0)</f>
        <v>#N/A</v>
      </c>
      <c r="K46" s="31"/>
      <c r="L46" s="32"/>
      <c r="M46" s="32"/>
      <c r="N46" s="28"/>
      <c r="O46" s="14"/>
      <c r="P46" s="46"/>
      <c r="Q46" s="46">
        <f>K46*M46*O46</f>
        <v>0</v>
      </c>
      <c r="R46" s="35">
        <f t="shared" ref="R46:R48" si="22">Q46-P46</f>
        <v>0</v>
      </c>
      <c r="S46" s="47"/>
      <c r="T46" s="48"/>
    </row>
    <row r="47" spans="1:62" s="37" customFormat="1" ht="15">
      <c r="A47" s="44">
        <v>6</v>
      </c>
      <c r="B47" s="119"/>
      <c r="C47" s="28"/>
      <c r="D47" s="28"/>
      <c r="E47" s="87" t="s">
        <v>41</v>
      </c>
      <c r="F47" s="95"/>
      <c r="G47" s="95"/>
      <c r="H47" s="95"/>
      <c r="I47" s="95"/>
      <c r="J47" s="64"/>
      <c r="K47" s="31"/>
      <c r="L47" s="32"/>
      <c r="M47" s="32"/>
      <c r="N47" s="28"/>
      <c r="O47" s="28"/>
      <c r="P47" s="46">
        <f t="shared" ref="P47" si="23">N47*L47*J47</f>
        <v>0</v>
      </c>
      <c r="Q47" s="46">
        <f t="shared" ref="Q47" si="24">K47*M47*O47</f>
        <v>0</v>
      </c>
      <c r="R47" s="35">
        <f t="shared" si="22"/>
        <v>0</v>
      </c>
      <c r="S47" s="36"/>
      <c r="T47" s="20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7"/>
    </row>
    <row r="48" spans="1:62" s="49" customFormat="1" ht="15" customHeight="1">
      <c r="A48" s="44">
        <v>7</v>
      </c>
      <c r="B48" s="119"/>
      <c r="C48" s="45"/>
      <c r="D48" s="50"/>
      <c r="E48" s="88"/>
      <c r="F48" s="29" t="e">
        <f>VLOOKUP($E48,[1]基准价格!A:H,3,0)</f>
        <v>#N/A</v>
      </c>
      <c r="G48" s="29" t="e">
        <f>VLOOKUP($E48,[1]基准价格!A:H,4,0)</f>
        <v>#N/A</v>
      </c>
      <c r="H48" s="29" t="e">
        <f>IF(VLOOKUP($E48,[1]基准价格!A:E,5,0)=0,"",VLOOKUP($E48,[1]基准价格!A:E,5,0))</f>
        <v>#N/A</v>
      </c>
      <c r="I48" s="29" t="e">
        <f>VLOOKUP($E48,[1]基准价格!A:F,6,0)</f>
        <v>#N/A</v>
      </c>
      <c r="J48" s="30" t="e">
        <f>VLOOKUP($E48,[1]基准价格!A:G,7,0)</f>
        <v>#N/A</v>
      </c>
      <c r="K48" s="31"/>
      <c r="L48" s="32"/>
      <c r="M48" s="32"/>
      <c r="N48" s="28"/>
      <c r="O48" s="14"/>
      <c r="P48" s="46"/>
      <c r="Q48" s="46">
        <f t="shared" ref="Q48" si="25">K48*M48*O48</f>
        <v>0</v>
      </c>
      <c r="R48" s="35">
        <f t="shared" si="22"/>
        <v>0</v>
      </c>
      <c r="S48" s="47"/>
      <c r="T48" s="48"/>
    </row>
    <row r="49" spans="1:62" s="37" customFormat="1" ht="15">
      <c r="A49" s="44">
        <v>8</v>
      </c>
      <c r="B49" s="119"/>
      <c r="C49" s="28"/>
      <c r="D49" s="28"/>
      <c r="E49" s="87" t="s">
        <v>41</v>
      </c>
      <c r="F49" s="95"/>
      <c r="G49" s="95"/>
      <c r="H49" s="95"/>
      <c r="I49" s="95"/>
      <c r="J49" s="64"/>
      <c r="K49" s="31"/>
      <c r="L49" s="32"/>
      <c r="M49" s="32"/>
      <c r="N49" s="28"/>
      <c r="O49" s="28"/>
      <c r="P49" s="46">
        <f t="shared" ref="P49" si="26">N49*L49*J49</f>
        <v>0</v>
      </c>
      <c r="Q49" s="46">
        <f t="shared" ref="Q49" si="27">K49*M49*O49</f>
        <v>0</v>
      </c>
      <c r="R49" s="35">
        <f t="shared" ref="R49" si="28">Q49-P49</f>
        <v>0</v>
      </c>
      <c r="S49" s="36"/>
      <c r="T49" s="20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7"/>
    </row>
    <row r="50" spans="1:62" s="37" customFormat="1">
      <c r="A50" s="123" t="s">
        <v>38</v>
      </c>
      <c r="B50" s="124"/>
      <c r="C50" s="124"/>
      <c r="D50" s="124"/>
      <c r="E50" s="124"/>
      <c r="F50" s="124"/>
      <c r="G50" s="124"/>
      <c r="H50" s="124"/>
      <c r="I50" s="124"/>
      <c r="J50" s="124"/>
      <c r="K50" s="124"/>
      <c r="L50" s="124"/>
      <c r="M50" s="124"/>
      <c r="N50" s="125"/>
      <c r="O50" s="39"/>
      <c r="P50" s="40">
        <f>SUM(P42:P49)</f>
        <v>0</v>
      </c>
      <c r="Q50" s="40">
        <f>SUM(Q42:Q49)</f>
        <v>0</v>
      </c>
      <c r="R50" s="35">
        <f t="shared" si="7"/>
        <v>0</v>
      </c>
      <c r="S50" s="41"/>
      <c r="T50" s="41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</row>
    <row r="51" spans="1:62" s="37" customFormat="1">
      <c r="A51" s="122" t="s">
        <v>40</v>
      </c>
      <c r="B51" s="122"/>
      <c r="C51" s="122"/>
      <c r="D51" s="122"/>
      <c r="E51" s="122"/>
      <c r="F51" s="122"/>
      <c r="G51" s="122"/>
      <c r="H51" s="122"/>
      <c r="I51" s="122"/>
      <c r="J51" s="122"/>
      <c r="K51" s="122"/>
      <c r="L51" s="122"/>
      <c r="M51" s="122"/>
      <c r="N51" s="122"/>
      <c r="O51" s="51"/>
      <c r="P51" s="34">
        <f>SUM(P24,P40,P50)</f>
        <v>0</v>
      </c>
      <c r="Q51" s="34">
        <f>Q24+Q40+Q50</f>
        <v>0</v>
      </c>
      <c r="R51" s="35">
        <v>0</v>
      </c>
      <c r="S51" s="41"/>
      <c r="T51" s="41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</row>
    <row r="52" spans="1:62" s="37" customFormat="1" ht="21">
      <c r="A52" s="138" t="s">
        <v>924</v>
      </c>
      <c r="B52" s="139"/>
      <c r="C52" s="139"/>
      <c r="D52" s="139"/>
      <c r="E52" s="139"/>
      <c r="F52" s="139"/>
      <c r="G52" s="139"/>
      <c r="H52" s="139"/>
      <c r="I52" s="139"/>
      <c r="J52" s="139"/>
      <c r="K52" s="139"/>
      <c r="L52" s="139"/>
      <c r="M52" s="139"/>
      <c r="N52" s="139"/>
      <c r="O52" s="139"/>
      <c r="P52" s="139"/>
      <c r="Q52" s="139"/>
      <c r="R52" s="136"/>
      <c r="S52" s="136"/>
      <c r="T52" s="136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</row>
    <row r="53" spans="1:62" ht="15">
      <c r="A53" s="21" t="s">
        <v>655</v>
      </c>
      <c r="B53" s="21" t="s">
        <v>405</v>
      </c>
      <c r="C53" s="21" t="s">
        <v>19</v>
      </c>
      <c r="D53" s="21" t="s">
        <v>20</v>
      </c>
      <c r="E53" s="52" t="s">
        <v>21</v>
      </c>
      <c r="F53" s="21" t="s">
        <v>22</v>
      </c>
      <c r="G53" s="21" t="s">
        <v>23</v>
      </c>
      <c r="H53" s="21" t="s">
        <v>24</v>
      </c>
      <c r="I53" s="21" t="s">
        <v>25</v>
      </c>
      <c r="J53" s="23" t="s">
        <v>26</v>
      </c>
      <c r="K53" s="24" t="s">
        <v>27</v>
      </c>
      <c r="L53" s="21" t="s">
        <v>28</v>
      </c>
      <c r="M53" s="24" t="s">
        <v>29</v>
      </c>
      <c r="N53" s="21" t="s">
        <v>30</v>
      </c>
      <c r="O53" s="24" t="s">
        <v>31</v>
      </c>
      <c r="P53" s="25" t="s">
        <v>32</v>
      </c>
      <c r="Q53" s="24" t="s">
        <v>33</v>
      </c>
      <c r="R53" s="25" t="s">
        <v>34</v>
      </c>
      <c r="S53" s="25" t="s">
        <v>35</v>
      </c>
      <c r="T53" s="53" t="s">
        <v>36</v>
      </c>
    </row>
    <row r="54" spans="1:62" s="54" customFormat="1">
      <c r="A54" s="140" t="s">
        <v>708</v>
      </c>
      <c r="B54" s="141"/>
      <c r="C54" s="141"/>
      <c r="D54" s="141"/>
      <c r="E54" s="141"/>
      <c r="F54" s="141"/>
      <c r="G54" s="141"/>
      <c r="H54" s="141"/>
      <c r="I54" s="141"/>
      <c r="J54" s="141"/>
      <c r="K54" s="141"/>
      <c r="L54" s="141"/>
      <c r="M54" s="141"/>
      <c r="N54" s="141"/>
      <c r="O54" s="141"/>
      <c r="P54" s="141"/>
      <c r="Q54" s="141"/>
      <c r="R54" s="142"/>
      <c r="S54" s="142"/>
      <c r="T54" s="143"/>
    </row>
    <row r="55" spans="1:62" s="37" customFormat="1" ht="15">
      <c r="A55" s="26">
        <v>1</v>
      </c>
      <c r="B55" s="27"/>
      <c r="C55" s="55"/>
      <c r="D55" s="56"/>
      <c r="E55" s="57"/>
      <c r="F55" s="90" t="s">
        <v>925</v>
      </c>
      <c r="G55" s="90" t="s">
        <v>962</v>
      </c>
      <c r="H55" s="58" t="s">
        <v>973</v>
      </c>
      <c r="I55" s="60" t="s">
        <v>970</v>
      </c>
      <c r="J55" s="61">
        <v>2600</v>
      </c>
      <c r="K55" s="55"/>
      <c r="L55" s="58">
        <v>2</v>
      </c>
      <c r="M55" s="28"/>
      <c r="N55" s="28">
        <v>1</v>
      </c>
      <c r="O55" s="28"/>
      <c r="P55" s="46">
        <f>N55*L55*J55</f>
        <v>5200</v>
      </c>
      <c r="Q55" s="46">
        <f>K55*M55*O55</f>
        <v>0</v>
      </c>
      <c r="R55" s="35">
        <f t="shared" ref="R55:R66" si="29">Q55-P55</f>
        <v>-5200</v>
      </c>
      <c r="S55" s="20" t="s">
        <v>974</v>
      </c>
      <c r="T55" s="41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</row>
    <row r="56" spans="1:62" s="37" customFormat="1" ht="15">
      <c r="A56" s="26"/>
      <c r="B56" s="27"/>
      <c r="C56" s="55"/>
      <c r="D56" s="56"/>
      <c r="E56" s="57"/>
      <c r="F56" s="90" t="s">
        <v>925</v>
      </c>
      <c r="G56" s="90" t="s">
        <v>1051</v>
      </c>
      <c r="H56" s="58" t="s">
        <v>973</v>
      </c>
      <c r="I56" s="60" t="s">
        <v>970</v>
      </c>
      <c r="J56" s="61">
        <v>2000</v>
      </c>
      <c r="K56" s="55"/>
      <c r="L56" s="58">
        <v>3</v>
      </c>
      <c r="M56" s="107"/>
      <c r="N56" s="107">
        <v>1</v>
      </c>
      <c r="O56" s="107"/>
      <c r="P56" s="46">
        <f t="shared" ref="P56:P65" si="30">N56*L56*J56</f>
        <v>6000</v>
      </c>
      <c r="Q56" s="46">
        <f t="shared" ref="Q56:Q65" si="31">K56*M56*O56</f>
        <v>0</v>
      </c>
      <c r="R56" s="35">
        <f t="shared" si="29"/>
        <v>-6000</v>
      </c>
      <c r="S56" s="20" t="s">
        <v>1052</v>
      </c>
      <c r="T56" s="41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</row>
    <row r="57" spans="1:62" s="37" customFormat="1" ht="15">
      <c r="A57" s="26"/>
      <c r="B57" s="27"/>
      <c r="C57" s="55"/>
      <c r="D57" s="56"/>
      <c r="E57" s="57"/>
      <c r="F57" s="90" t="s">
        <v>925</v>
      </c>
      <c r="G57" s="90" t="s">
        <v>964</v>
      </c>
      <c r="H57" s="58" t="s">
        <v>973</v>
      </c>
      <c r="I57" s="60" t="s">
        <v>970</v>
      </c>
      <c r="J57" s="61">
        <v>1900</v>
      </c>
      <c r="K57" s="55"/>
      <c r="L57" s="58">
        <v>2</v>
      </c>
      <c r="M57" s="107"/>
      <c r="N57" s="107">
        <v>1</v>
      </c>
      <c r="O57" s="107"/>
      <c r="P57" s="46">
        <f t="shared" si="30"/>
        <v>3800</v>
      </c>
      <c r="Q57" s="46">
        <f t="shared" si="31"/>
        <v>0</v>
      </c>
      <c r="R57" s="35">
        <f t="shared" si="29"/>
        <v>-3800</v>
      </c>
      <c r="S57" s="20" t="s">
        <v>974</v>
      </c>
      <c r="T57" s="41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</row>
    <row r="58" spans="1:62" s="37" customFormat="1" ht="15">
      <c r="A58" s="26"/>
      <c r="B58" s="27"/>
      <c r="C58" s="55"/>
      <c r="D58" s="56"/>
      <c r="E58" s="57"/>
      <c r="F58" s="90" t="s">
        <v>925</v>
      </c>
      <c r="G58" s="90" t="s">
        <v>963</v>
      </c>
      <c r="H58" s="58" t="s">
        <v>973</v>
      </c>
      <c r="I58" s="60" t="s">
        <v>970</v>
      </c>
      <c r="J58" s="61">
        <v>2300</v>
      </c>
      <c r="K58" s="55"/>
      <c r="L58" s="58">
        <v>2</v>
      </c>
      <c r="M58" s="107"/>
      <c r="N58" s="107">
        <v>1</v>
      </c>
      <c r="O58" s="107"/>
      <c r="P58" s="46">
        <f t="shared" si="30"/>
        <v>4600</v>
      </c>
      <c r="Q58" s="46">
        <f t="shared" si="31"/>
        <v>0</v>
      </c>
      <c r="R58" s="35">
        <f t="shared" si="29"/>
        <v>-4600</v>
      </c>
      <c r="S58" s="20" t="s">
        <v>974</v>
      </c>
      <c r="T58" s="41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</row>
    <row r="59" spans="1:62" s="37" customFormat="1" ht="15">
      <c r="A59" s="26"/>
      <c r="B59" s="27"/>
      <c r="C59" s="55"/>
      <c r="D59" s="56"/>
      <c r="E59" s="57"/>
      <c r="F59" s="90" t="s">
        <v>925</v>
      </c>
      <c r="G59" s="90" t="s">
        <v>1053</v>
      </c>
      <c r="H59" s="58" t="s">
        <v>973</v>
      </c>
      <c r="I59" s="60" t="s">
        <v>970</v>
      </c>
      <c r="J59" s="61">
        <v>4300</v>
      </c>
      <c r="K59" s="55"/>
      <c r="L59" s="58">
        <v>1</v>
      </c>
      <c r="M59" s="107"/>
      <c r="N59" s="107">
        <v>1</v>
      </c>
      <c r="O59" s="107"/>
      <c r="P59" s="46">
        <f t="shared" si="30"/>
        <v>4300</v>
      </c>
      <c r="Q59" s="46">
        <f t="shared" si="31"/>
        <v>0</v>
      </c>
      <c r="R59" s="35">
        <f t="shared" si="29"/>
        <v>-4300</v>
      </c>
      <c r="S59" s="20" t="s">
        <v>1054</v>
      </c>
      <c r="T59" s="41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</row>
    <row r="60" spans="1:62" s="37" customFormat="1" ht="15">
      <c r="A60" s="26"/>
      <c r="B60" s="27"/>
      <c r="C60" s="55"/>
      <c r="D60" s="56"/>
      <c r="E60" s="57"/>
      <c r="F60" s="90" t="s">
        <v>925</v>
      </c>
      <c r="G60" s="90" t="s">
        <v>1043</v>
      </c>
      <c r="H60" s="58" t="s">
        <v>973</v>
      </c>
      <c r="I60" s="60" t="s">
        <v>970</v>
      </c>
      <c r="J60" s="61">
        <v>2300</v>
      </c>
      <c r="K60" s="55"/>
      <c r="L60" s="58">
        <v>2</v>
      </c>
      <c r="M60" s="117"/>
      <c r="N60" s="117">
        <v>1</v>
      </c>
      <c r="O60" s="117"/>
      <c r="P60" s="46">
        <f t="shared" si="30"/>
        <v>4600</v>
      </c>
      <c r="Q60" s="46"/>
      <c r="R60" s="35"/>
      <c r="S60" s="20"/>
      <c r="T60" s="41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</row>
    <row r="61" spans="1:62" s="37" customFormat="1" ht="15">
      <c r="A61" s="26"/>
      <c r="B61" s="27"/>
      <c r="C61" s="55"/>
      <c r="D61" s="56"/>
      <c r="E61" s="57"/>
      <c r="F61" s="90" t="s">
        <v>925</v>
      </c>
      <c r="G61" s="90" t="s">
        <v>1044</v>
      </c>
      <c r="H61" s="58" t="s">
        <v>973</v>
      </c>
      <c r="I61" s="60" t="s">
        <v>970</v>
      </c>
      <c r="J61" s="61">
        <v>3000</v>
      </c>
      <c r="K61" s="55"/>
      <c r="L61" s="58">
        <v>2</v>
      </c>
      <c r="M61" s="117"/>
      <c r="N61" s="117">
        <v>1</v>
      </c>
      <c r="O61" s="117"/>
      <c r="P61" s="46">
        <f t="shared" si="30"/>
        <v>6000</v>
      </c>
      <c r="Q61" s="46"/>
      <c r="R61" s="35"/>
      <c r="S61" s="20"/>
      <c r="T61" s="41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</row>
    <row r="62" spans="1:62" s="37" customFormat="1" ht="15">
      <c r="A62" s="26"/>
      <c r="B62" s="27"/>
      <c r="C62" s="55"/>
      <c r="D62" s="56"/>
      <c r="E62" s="57"/>
      <c r="F62" s="90" t="s">
        <v>925</v>
      </c>
      <c r="G62" s="90" t="s">
        <v>1045</v>
      </c>
      <c r="H62" s="58" t="s">
        <v>973</v>
      </c>
      <c r="I62" s="60" t="s">
        <v>970</v>
      </c>
      <c r="J62" s="61">
        <v>2600</v>
      </c>
      <c r="K62" s="55"/>
      <c r="L62" s="58">
        <v>2</v>
      </c>
      <c r="M62" s="117"/>
      <c r="N62" s="117">
        <v>1</v>
      </c>
      <c r="O62" s="117"/>
      <c r="P62" s="46">
        <f t="shared" si="30"/>
        <v>5200</v>
      </c>
      <c r="Q62" s="46"/>
      <c r="R62" s="35"/>
      <c r="S62" s="20"/>
      <c r="T62" s="41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</row>
    <row r="63" spans="1:62" s="37" customFormat="1" ht="15">
      <c r="A63" s="26"/>
      <c r="B63" s="27"/>
      <c r="C63" s="55"/>
      <c r="D63" s="56"/>
      <c r="E63" s="57"/>
      <c r="F63" s="90" t="s">
        <v>925</v>
      </c>
      <c r="G63" s="90" t="s">
        <v>1046</v>
      </c>
      <c r="H63" s="58" t="s">
        <v>973</v>
      </c>
      <c r="I63" s="60" t="s">
        <v>970</v>
      </c>
      <c r="J63" s="61">
        <v>2000</v>
      </c>
      <c r="K63" s="55"/>
      <c r="L63" s="58">
        <v>2</v>
      </c>
      <c r="M63" s="117"/>
      <c r="N63" s="117">
        <v>1</v>
      </c>
      <c r="O63" s="117"/>
      <c r="P63" s="46">
        <f t="shared" si="30"/>
        <v>4000</v>
      </c>
      <c r="Q63" s="46"/>
      <c r="R63" s="35"/>
      <c r="S63" s="20"/>
      <c r="T63" s="41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</row>
    <row r="64" spans="1:62" s="37" customFormat="1" ht="15">
      <c r="A64" s="26"/>
      <c r="B64" s="27"/>
      <c r="C64" s="55"/>
      <c r="D64" s="56"/>
      <c r="E64" s="57"/>
      <c r="F64" s="90" t="s">
        <v>925</v>
      </c>
      <c r="G64" s="90" t="s">
        <v>1047</v>
      </c>
      <c r="H64" s="58" t="s">
        <v>973</v>
      </c>
      <c r="I64" s="60" t="s">
        <v>970</v>
      </c>
      <c r="J64" s="61">
        <v>1800</v>
      </c>
      <c r="K64" s="55"/>
      <c r="L64" s="58">
        <v>2</v>
      </c>
      <c r="M64" s="107"/>
      <c r="N64" s="107">
        <v>1</v>
      </c>
      <c r="O64" s="107"/>
      <c r="P64" s="46">
        <f t="shared" si="30"/>
        <v>3600</v>
      </c>
      <c r="Q64" s="46">
        <f t="shared" si="31"/>
        <v>0</v>
      </c>
      <c r="R64" s="35">
        <f t="shared" si="29"/>
        <v>-3600</v>
      </c>
      <c r="S64" s="20" t="s">
        <v>1048</v>
      </c>
      <c r="T64" s="41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</row>
    <row r="65" spans="1:31" s="37" customFormat="1" ht="15">
      <c r="A65" s="26"/>
      <c r="B65" s="27"/>
      <c r="C65" s="55"/>
      <c r="D65" s="56"/>
      <c r="E65" s="57"/>
      <c r="F65" s="90" t="s">
        <v>926</v>
      </c>
      <c r="G65" s="90" t="s">
        <v>1049</v>
      </c>
      <c r="H65" s="58" t="s">
        <v>1050</v>
      </c>
      <c r="I65" s="60" t="s">
        <v>970</v>
      </c>
      <c r="J65" s="61">
        <v>111</v>
      </c>
      <c r="K65" s="55"/>
      <c r="L65" s="58">
        <v>2</v>
      </c>
      <c r="M65" s="107"/>
      <c r="N65" s="107">
        <v>1</v>
      </c>
      <c r="O65" s="107"/>
      <c r="P65" s="46">
        <f t="shared" si="30"/>
        <v>222</v>
      </c>
      <c r="Q65" s="46">
        <f t="shared" si="31"/>
        <v>0</v>
      </c>
      <c r="R65" s="35">
        <f t="shared" si="29"/>
        <v>-222</v>
      </c>
      <c r="S65" s="90"/>
      <c r="T65" s="41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</row>
    <row r="66" spans="1:31" s="37" customFormat="1" ht="15">
      <c r="A66" s="26">
        <v>2</v>
      </c>
      <c r="B66" s="27"/>
      <c r="C66" s="55"/>
      <c r="D66" s="56"/>
      <c r="E66" s="57"/>
      <c r="F66" s="90" t="s">
        <v>926</v>
      </c>
      <c r="G66" s="94" t="s">
        <v>965</v>
      </c>
      <c r="H66" s="58" t="s">
        <v>966</v>
      </c>
      <c r="I66" s="60" t="s">
        <v>970</v>
      </c>
      <c r="J66" s="61">
        <v>55.5</v>
      </c>
      <c r="K66" s="55"/>
      <c r="L66" s="28">
        <v>2</v>
      </c>
      <c r="M66" s="28"/>
      <c r="N66" s="28">
        <v>1</v>
      </c>
      <c r="O66" s="28"/>
      <c r="P66" s="46">
        <f t="shared" ref="P66:P86" si="32">N66*L66*J66</f>
        <v>111</v>
      </c>
      <c r="Q66" s="46">
        <f t="shared" ref="Q66:Q86" si="33">K66*M66*O66</f>
        <v>0</v>
      </c>
      <c r="R66" s="35">
        <f t="shared" si="29"/>
        <v>-111</v>
      </c>
      <c r="S66" s="90"/>
      <c r="T66" s="41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</row>
    <row r="67" spans="1:31" s="37" customFormat="1" ht="15">
      <c r="A67" s="26">
        <v>3</v>
      </c>
      <c r="B67" s="27"/>
      <c r="C67" s="55"/>
      <c r="D67" s="56"/>
      <c r="E67" s="57"/>
      <c r="F67" s="90" t="s">
        <v>927</v>
      </c>
      <c r="G67" s="91" t="s">
        <v>1041</v>
      </c>
      <c r="H67" s="58" t="s">
        <v>1042</v>
      </c>
      <c r="I67" s="60" t="s">
        <v>1020</v>
      </c>
      <c r="J67" s="61">
        <v>28000</v>
      </c>
      <c r="K67" s="55"/>
      <c r="L67" s="28">
        <v>1</v>
      </c>
      <c r="M67" s="28"/>
      <c r="N67" s="28">
        <v>1</v>
      </c>
      <c r="O67" s="28"/>
      <c r="P67" s="46">
        <f t="shared" si="32"/>
        <v>28000</v>
      </c>
      <c r="Q67" s="46">
        <f t="shared" si="33"/>
        <v>0</v>
      </c>
      <c r="R67" s="35">
        <f t="shared" ref="R67:R86" si="34">Q67-P67</f>
        <v>-28000</v>
      </c>
      <c r="S67" s="91"/>
      <c r="T67" s="41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</row>
    <row r="68" spans="1:31" s="37" customFormat="1" ht="15">
      <c r="A68" s="26"/>
      <c r="B68" s="27"/>
      <c r="C68" s="55"/>
      <c r="D68" s="56"/>
      <c r="E68" s="57"/>
      <c r="F68" s="90" t="s">
        <v>1023</v>
      </c>
      <c r="G68" s="91" t="s">
        <v>1024</v>
      </c>
      <c r="H68" s="58" t="s">
        <v>1025</v>
      </c>
      <c r="I68" s="60" t="s">
        <v>1026</v>
      </c>
      <c r="J68" s="61">
        <v>1100</v>
      </c>
      <c r="K68" s="55"/>
      <c r="L68" s="116">
        <v>4</v>
      </c>
      <c r="M68" s="116"/>
      <c r="N68" s="116">
        <v>3</v>
      </c>
      <c r="O68" s="116"/>
      <c r="P68" s="46">
        <f t="shared" ref="P68:P81" si="35">N68*L68*J68</f>
        <v>13200</v>
      </c>
      <c r="Q68" s="46">
        <f t="shared" ref="Q68:Q81" si="36">K68*M68*O68</f>
        <v>0</v>
      </c>
      <c r="R68" s="35">
        <f t="shared" si="34"/>
        <v>-13200</v>
      </c>
      <c r="S68" s="91"/>
      <c r="T68" s="41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</row>
    <row r="69" spans="1:31" s="37" customFormat="1" ht="15">
      <c r="A69" s="26"/>
      <c r="B69" s="27"/>
      <c r="C69" s="55"/>
      <c r="D69" s="56"/>
      <c r="E69" s="57"/>
      <c r="F69" s="90" t="s">
        <v>1023</v>
      </c>
      <c r="G69" s="91" t="s">
        <v>1024</v>
      </c>
      <c r="H69" s="58" t="s">
        <v>1025</v>
      </c>
      <c r="I69" s="60" t="s">
        <v>1026</v>
      </c>
      <c r="J69" s="61">
        <v>300</v>
      </c>
      <c r="K69" s="55"/>
      <c r="L69" s="116">
        <v>3</v>
      </c>
      <c r="M69" s="116"/>
      <c r="N69" s="116">
        <v>7</v>
      </c>
      <c r="O69" s="116"/>
      <c r="P69" s="33">
        <f t="shared" si="35"/>
        <v>6300</v>
      </c>
      <c r="Q69" s="46">
        <f t="shared" si="36"/>
        <v>0</v>
      </c>
      <c r="R69" s="35">
        <f t="shared" ref="R69:R81" si="37">Q69-P69</f>
        <v>-6300</v>
      </c>
      <c r="S69" s="91"/>
      <c r="T69" s="41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</row>
    <row r="70" spans="1:31" s="37" customFormat="1" ht="15">
      <c r="A70" s="26">
        <v>4</v>
      </c>
      <c r="B70" s="27"/>
      <c r="C70" s="55"/>
      <c r="D70" s="56"/>
      <c r="E70" s="57"/>
      <c r="F70" s="58" t="s">
        <v>929</v>
      </c>
      <c r="G70" s="58" t="s">
        <v>1027</v>
      </c>
      <c r="H70" s="58" t="s">
        <v>967</v>
      </c>
      <c r="I70" s="60" t="s">
        <v>1019</v>
      </c>
      <c r="J70" s="61">
        <v>100</v>
      </c>
      <c r="K70" s="55"/>
      <c r="L70" s="28">
        <v>12</v>
      </c>
      <c r="M70" s="28"/>
      <c r="N70" s="28">
        <v>1</v>
      </c>
      <c r="O70" s="28"/>
      <c r="P70" s="46">
        <f t="shared" si="35"/>
        <v>1200</v>
      </c>
      <c r="Q70" s="46">
        <f t="shared" si="36"/>
        <v>0</v>
      </c>
      <c r="R70" s="35">
        <f t="shared" si="37"/>
        <v>-1200</v>
      </c>
      <c r="S70" s="19"/>
      <c r="T70" s="41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</row>
    <row r="71" spans="1:31" s="37" customFormat="1" ht="15">
      <c r="A71" s="26"/>
      <c r="B71" s="27"/>
      <c r="C71" s="55"/>
      <c r="D71" s="56"/>
      <c r="E71" s="57"/>
      <c r="F71" s="58" t="s">
        <v>929</v>
      </c>
      <c r="G71" s="58" t="s">
        <v>1028</v>
      </c>
      <c r="H71" s="58" t="s">
        <v>968</v>
      </c>
      <c r="I71" s="60" t="s">
        <v>1019</v>
      </c>
      <c r="J71" s="61">
        <v>100</v>
      </c>
      <c r="K71" s="55"/>
      <c r="L71" s="117">
        <v>12</v>
      </c>
      <c r="M71" s="117"/>
      <c r="N71" s="117">
        <v>1</v>
      </c>
      <c r="O71" s="117"/>
      <c r="P71" s="46">
        <f t="shared" si="35"/>
        <v>1200</v>
      </c>
      <c r="Q71" s="46">
        <f t="shared" si="36"/>
        <v>0</v>
      </c>
      <c r="R71" s="35">
        <f t="shared" si="37"/>
        <v>-1200</v>
      </c>
      <c r="S71" s="19"/>
      <c r="T71" s="41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</row>
    <row r="72" spans="1:31" s="37" customFormat="1" ht="15">
      <c r="A72" s="26"/>
      <c r="B72" s="27"/>
      <c r="C72" s="55"/>
      <c r="D72" s="56"/>
      <c r="E72" s="57"/>
      <c r="F72" s="58" t="s">
        <v>929</v>
      </c>
      <c r="G72" s="58" t="s">
        <v>1029</v>
      </c>
      <c r="H72" s="58" t="s">
        <v>967</v>
      </c>
      <c r="I72" s="60" t="s">
        <v>1019</v>
      </c>
      <c r="J72" s="61">
        <v>100</v>
      </c>
      <c r="K72" s="55"/>
      <c r="L72" s="117">
        <v>12</v>
      </c>
      <c r="M72" s="117"/>
      <c r="N72" s="117">
        <v>1</v>
      </c>
      <c r="O72" s="117"/>
      <c r="P72" s="46">
        <f t="shared" si="35"/>
        <v>1200</v>
      </c>
      <c r="Q72" s="46">
        <f t="shared" si="36"/>
        <v>0</v>
      </c>
      <c r="R72" s="35">
        <f t="shared" si="37"/>
        <v>-1200</v>
      </c>
      <c r="S72" s="19"/>
      <c r="T72" s="41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</row>
    <row r="73" spans="1:31" s="37" customFormat="1" ht="15">
      <c r="A73" s="26"/>
      <c r="B73" s="27"/>
      <c r="C73" s="55"/>
      <c r="D73" s="56"/>
      <c r="E73" s="57"/>
      <c r="F73" s="58" t="s">
        <v>929</v>
      </c>
      <c r="G73" s="58" t="s">
        <v>1030</v>
      </c>
      <c r="H73" s="58" t="s">
        <v>968</v>
      </c>
      <c r="I73" s="60" t="s">
        <v>1019</v>
      </c>
      <c r="J73" s="61">
        <v>100</v>
      </c>
      <c r="K73" s="55"/>
      <c r="L73" s="117">
        <v>12</v>
      </c>
      <c r="M73" s="117"/>
      <c r="N73" s="117">
        <v>1</v>
      </c>
      <c r="O73" s="117"/>
      <c r="P73" s="46">
        <f t="shared" si="35"/>
        <v>1200</v>
      </c>
      <c r="Q73" s="46">
        <f t="shared" si="36"/>
        <v>0</v>
      </c>
      <c r="R73" s="35">
        <f t="shared" si="37"/>
        <v>-1200</v>
      </c>
      <c r="S73" s="19"/>
      <c r="T73" s="41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</row>
    <row r="74" spans="1:31" s="37" customFormat="1" ht="15">
      <c r="A74" s="26"/>
      <c r="B74" s="27"/>
      <c r="C74" s="55"/>
      <c r="D74" s="56"/>
      <c r="E74" s="57"/>
      <c r="F74" s="58" t="s">
        <v>929</v>
      </c>
      <c r="G74" s="58" t="s">
        <v>1031</v>
      </c>
      <c r="H74" s="58" t="s">
        <v>969</v>
      </c>
      <c r="I74" s="60" t="s">
        <v>1019</v>
      </c>
      <c r="J74" s="61">
        <v>100</v>
      </c>
      <c r="K74" s="55"/>
      <c r="L74" s="117">
        <v>6</v>
      </c>
      <c r="M74" s="117"/>
      <c r="N74" s="117">
        <v>1</v>
      </c>
      <c r="O74" s="117"/>
      <c r="P74" s="46">
        <f t="shared" si="35"/>
        <v>600</v>
      </c>
      <c r="Q74" s="46">
        <f t="shared" si="36"/>
        <v>0</v>
      </c>
      <c r="R74" s="35">
        <f t="shared" si="37"/>
        <v>-600</v>
      </c>
      <c r="S74" s="19"/>
      <c r="T74" s="41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</row>
    <row r="75" spans="1:31" s="37" customFormat="1" ht="15">
      <c r="A75" s="26"/>
      <c r="B75" s="27"/>
      <c r="C75" s="55"/>
      <c r="D75" s="56"/>
      <c r="E75" s="57"/>
      <c r="F75" s="58" t="s">
        <v>929</v>
      </c>
      <c r="G75" s="58" t="s">
        <v>1032</v>
      </c>
      <c r="H75" s="58" t="s">
        <v>967</v>
      </c>
      <c r="I75" s="60" t="s">
        <v>1019</v>
      </c>
      <c r="J75" s="61">
        <v>100</v>
      </c>
      <c r="K75" s="55"/>
      <c r="L75" s="117">
        <v>12</v>
      </c>
      <c r="M75" s="117"/>
      <c r="N75" s="117">
        <v>1</v>
      </c>
      <c r="O75" s="117"/>
      <c r="P75" s="46">
        <f t="shared" si="35"/>
        <v>1200</v>
      </c>
      <c r="Q75" s="46">
        <f t="shared" si="36"/>
        <v>0</v>
      </c>
      <c r="R75" s="35">
        <f t="shared" si="37"/>
        <v>-1200</v>
      </c>
      <c r="S75" s="19"/>
      <c r="T75" s="41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</row>
    <row r="76" spans="1:31" s="37" customFormat="1" ht="15">
      <c r="A76" s="26"/>
      <c r="B76" s="27"/>
      <c r="C76" s="55"/>
      <c r="D76" s="56"/>
      <c r="E76" s="57"/>
      <c r="F76" s="58" t="s">
        <v>929</v>
      </c>
      <c r="G76" s="58" t="s">
        <v>1033</v>
      </c>
      <c r="H76" s="58" t="s">
        <v>968</v>
      </c>
      <c r="I76" s="60" t="s">
        <v>1019</v>
      </c>
      <c r="J76" s="61">
        <v>100</v>
      </c>
      <c r="K76" s="55"/>
      <c r="L76" s="117">
        <v>12</v>
      </c>
      <c r="M76" s="117"/>
      <c r="N76" s="117">
        <v>1</v>
      </c>
      <c r="O76" s="117"/>
      <c r="P76" s="46">
        <f t="shared" si="35"/>
        <v>1200</v>
      </c>
      <c r="Q76" s="46">
        <f t="shared" si="36"/>
        <v>0</v>
      </c>
      <c r="R76" s="35">
        <f t="shared" si="37"/>
        <v>-1200</v>
      </c>
      <c r="S76" s="19"/>
      <c r="T76" s="41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</row>
    <row r="77" spans="1:31" s="37" customFormat="1" ht="15">
      <c r="A77" s="26"/>
      <c r="B77" s="27"/>
      <c r="C77" s="55"/>
      <c r="D77" s="56"/>
      <c r="E77" s="57"/>
      <c r="F77" s="58" t="s">
        <v>929</v>
      </c>
      <c r="G77" s="58" t="s">
        <v>1034</v>
      </c>
      <c r="H77" s="58" t="s">
        <v>969</v>
      </c>
      <c r="I77" s="60" t="s">
        <v>1019</v>
      </c>
      <c r="J77" s="61">
        <v>100</v>
      </c>
      <c r="K77" s="55"/>
      <c r="L77" s="117">
        <v>6</v>
      </c>
      <c r="M77" s="117"/>
      <c r="N77" s="117">
        <v>1</v>
      </c>
      <c r="O77" s="117"/>
      <c r="P77" s="46">
        <f t="shared" si="35"/>
        <v>600</v>
      </c>
      <c r="Q77" s="46">
        <f t="shared" si="36"/>
        <v>0</v>
      </c>
      <c r="R77" s="35">
        <f t="shared" si="37"/>
        <v>-600</v>
      </c>
      <c r="S77" s="19"/>
      <c r="T77" s="41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</row>
    <row r="78" spans="1:31" s="37" customFormat="1" ht="15">
      <c r="A78" s="26"/>
      <c r="B78" s="27"/>
      <c r="C78" s="55"/>
      <c r="D78" s="56"/>
      <c r="E78" s="57"/>
      <c r="F78" s="58" t="s">
        <v>929</v>
      </c>
      <c r="G78" s="58" t="s">
        <v>1036</v>
      </c>
      <c r="H78" s="58" t="s">
        <v>967</v>
      </c>
      <c r="I78" s="60" t="s">
        <v>1019</v>
      </c>
      <c r="J78" s="61">
        <v>100</v>
      </c>
      <c r="K78" s="55"/>
      <c r="L78" s="117">
        <v>16</v>
      </c>
      <c r="M78" s="117"/>
      <c r="N78" s="117">
        <v>1</v>
      </c>
      <c r="O78" s="117"/>
      <c r="P78" s="46">
        <f t="shared" si="35"/>
        <v>1600</v>
      </c>
      <c r="Q78" s="46">
        <f t="shared" si="36"/>
        <v>0</v>
      </c>
      <c r="R78" s="35">
        <f t="shared" si="37"/>
        <v>-1600</v>
      </c>
      <c r="S78" s="19"/>
      <c r="T78" s="41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</row>
    <row r="79" spans="1:31" s="37" customFormat="1" ht="15">
      <c r="A79" s="26"/>
      <c r="B79" s="27"/>
      <c r="C79" s="55"/>
      <c r="D79" s="56"/>
      <c r="E79" s="57"/>
      <c r="F79" s="58" t="s">
        <v>929</v>
      </c>
      <c r="G79" s="58" t="s">
        <v>1035</v>
      </c>
      <c r="H79" s="58" t="s">
        <v>968</v>
      </c>
      <c r="I79" s="60" t="s">
        <v>1019</v>
      </c>
      <c r="J79" s="61">
        <v>100</v>
      </c>
      <c r="K79" s="55"/>
      <c r="L79" s="117">
        <v>16</v>
      </c>
      <c r="M79" s="117"/>
      <c r="N79" s="117">
        <v>1</v>
      </c>
      <c r="O79" s="117"/>
      <c r="P79" s="46">
        <f t="shared" si="35"/>
        <v>1600</v>
      </c>
      <c r="Q79" s="46">
        <f t="shared" si="36"/>
        <v>0</v>
      </c>
      <c r="R79" s="35">
        <f t="shared" si="37"/>
        <v>-1600</v>
      </c>
      <c r="S79" s="19"/>
      <c r="T79" s="41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</row>
    <row r="80" spans="1:31" s="37" customFormat="1" ht="15">
      <c r="A80" s="26"/>
      <c r="B80" s="27"/>
      <c r="C80" s="55"/>
      <c r="D80" s="56"/>
      <c r="E80" s="57"/>
      <c r="F80" s="58" t="s">
        <v>929</v>
      </c>
      <c r="G80" s="58" t="s">
        <v>1037</v>
      </c>
      <c r="H80" s="58" t="s">
        <v>969</v>
      </c>
      <c r="I80" s="60" t="s">
        <v>1019</v>
      </c>
      <c r="J80" s="61">
        <v>100</v>
      </c>
      <c r="K80" s="55"/>
      <c r="L80" s="117">
        <v>8</v>
      </c>
      <c r="M80" s="117"/>
      <c r="N80" s="117">
        <v>1</v>
      </c>
      <c r="O80" s="117"/>
      <c r="P80" s="46">
        <f t="shared" si="35"/>
        <v>800</v>
      </c>
      <c r="Q80" s="46">
        <f t="shared" si="36"/>
        <v>0</v>
      </c>
      <c r="R80" s="35">
        <f t="shared" si="37"/>
        <v>-800</v>
      </c>
      <c r="S80" s="19"/>
      <c r="T80" s="41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</row>
    <row r="81" spans="1:31" s="37" customFormat="1" ht="15">
      <c r="A81" s="26"/>
      <c r="B81" s="27"/>
      <c r="C81" s="55"/>
      <c r="D81" s="56"/>
      <c r="E81" s="57"/>
      <c r="F81" s="58" t="s">
        <v>929</v>
      </c>
      <c r="G81" s="58" t="s">
        <v>1038</v>
      </c>
      <c r="H81" s="58" t="s">
        <v>967</v>
      </c>
      <c r="I81" s="60" t="s">
        <v>1019</v>
      </c>
      <c r="J81" s="61">
        <v>100</v>
      </c>
      <c r="K81" s="55"/>
      <c r="L81" s="117">
        <v>16</v>
      </c>
      <c r="M81" s="117"/>
      <c r="N81" s="117">
        <v>1</v>
      </c>
      <c r="O81" s="117"/>
      <c r="P81" s="46">
        <f t="shared" si="35"/>
        <v>1600</v>
      </c>
      <c r="Q81" s="46">
        <f t="shared" si="36"/>
        <v>0</v>
      </c>
      <c r="R81" s="35">
        <f t="shared" si="37"/>
        <v>-1600</v>
      </c>
      <c r="S81" s="19"/>
      <c r="T81" s="41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</row>
    <row r="82" spans="1:31" s="37" customFormat="1" ht="15">
      <c r="A82" s="26">
        <v>5</v>
      </c>
      <c r="B82" s="27"/>
      <c r="C82" s="55"/>
      <c r="D82" s="56"/>
      <c r="E82" s="57"/>
      <c r="F82" s="58" t="s">
        <v>929</v>
      </c>
      <c r="G82" s="58" t="s">
        <v>1039</v>
      </c>
      <c r="H82" s="58" t="s">
        <v>968</v>
      </c>
      <c r="I82" s="60" t="s">
        <v>1019</v>
      </c>
      <c r="J82" s="61">
        <v>100</v>
      </c>
      <c r="K82" s="55"/>
      <c r="L82" s="28">
        <v>16</v>
      </c>
      <c r="M82" s="28"/>
      <c r="N82" s="28">
        <v>1</v>
      </c>
      <c r="O82" s="28"/>
      <c r="P82" s="46">
        <f t="shared" si="32"/>
        <v>1600</v>
      </c>
      <c r="Q82" s="46">
        <f t="shared" si="33"/>
        <v>0</v>
      </c>
      <c r="R82" s="35">
        <f t="shared" si="34"/>
        <v>-1600</v>
      </c>
      <c r="S82" s="20"/>
      <c r="T82" s="41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</row>
    <row r="83" spans="1:31" s="37" customFormat="1" ht="15">
      <c r="A83" s="26"/>
      <c r="B83" s="27"/>
      <c r="C83" s="55"/>
      <c r="D83" s="56"/>
      <c r="E83" s="57"/>
      <c r="F83" s="58" t="s">
        <v>929</v>
      </c>
      <c r="G83" s="58" t="s">
        <v>1040</v>
      </c>
      <c r="H83" s="58" t="s">
        <v>969</v>
      </c>
      <c r="I83" s="60" t="s">
        <v>1019</v>
      </c>
      <c r="J83" s="61">
        <v>100</v>
      </c>
      <c r="K83" s="55"/>
      <c r="L83" s="107">
        <v>8</v>
      </c>
      <c r="M83" s="107"/>
      <c r="N83" s="107">
        <v>1</v>
      </c>
      <c r="O83" s="107"/>
      <c r="P83" s="46">
        <f t="shared" si="32"/>
        <v>800</v>
      </c>
      <c r="Q83" s="46"/>
      <c r="R83" s="35">
        <f t="shared" si="34"/>
        <v>-800</v>
      </c>
      <c r="S83" s="20"/>
      <c r="T83" s="41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</row>
    <row r="84" spans="1:31" s="37" customFormat="1">
      <c r="A84" s="26"/>
      <c r="B84" s="27"/>
      <c r="C84" s="55"/>
      <c r="D84" s="56"/>
      <c r="E84" s="57"/>
      <c r="F84" s="58"/>
      <c r="G84" s="58"/>
      <c r="H84" s="58"/>
      <c r="I84" s="60"/>
      <c r="J84" s="61"/>
      <c r="K84" s="55"/>
      <c r="L84" s="107"/>
      <c r="M84" s="107"/>
      <c r="N84" s="107"/>
      <c r="O84" s="107"/>
      <c r="P84" s="46">
        <f t="shared" si="32"/>
        <v>0</v>
      </c>
      <c r="Q84" s="46"/>
      <c r="R84" s="35">
        <f t="shared" si="34"/>
        <v>0</v>
      </c>
      <c r="S84" s="20"/>
      <c r="T84" s="41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</row>
    <row r="85" spans="1:31" s="37" customFormat="1">
      <c r="A85" s="26"/>
      <c r="B85" s="27"/>
      <c r="C85" s="55"/>
      <c r="D85" s="56"/>
      <c r="E85" s="57"/>
      <c r="F85" s="58"/>
      <c r="G85" s="58"/>
      <c r="H85" s="58"/>
      <c r="I85" s="60"/>
      <c r="J85" s="61"/>
      <c r="K85" s="55"/>
      <c r="L85" s="107"/>
      <c r="M85" s="107"/>
      <c r="N85" s="107"/>
      <c r="O85" s="107"/>
      <c r="P85" s="46">
        <f t="shared" si="32"/>
        <v>0</v>
      </c>
      <c r="Q85" s="46"/>
      <c r="R85" s="35">
        <f t="shared" si="34"/>
        <v>0</v>
      </c>
      <c r="S85" s="20"/>
      <c r="T85" s="41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</row>
    <row r="86" spans="1:31" s="37" customFormat="1">
      <c r="A86" s="26">
        <v>6</v>
      </c>
      <c r="B86" s="27"/>
      <c r="C86" s="55"/>
      <c r="D86" s="56"/>
      <c r="E86" s="57"/>
      <c r="F86" s="58"/>
      <c r="G86" s="58"/>
      <c r="H86" s="59"/>
      <c r="I86" s="60"/>
      <c r="J86" s="61"/>
      <c r="K86" s="55"/>
      <c r="L86" s="28"/>
      <c r="M86" s="28"/>
      <c r="N86" s="28"/>
      <c r="O86" s="28"/>
      <c r="P86" s="46">
        <f t="shared" si="32"/>
        <v>0</v>
      </c>
      <c r="Q86" s="46">
        <f t="shared" si="33"/>
        <v>0</v>
      </c>
      <c r="R86" s="35">
        <f t="shared" si="34"/>
        <v>0</v>
      </c>
      <c r="S86" s="20"/>
      <c r="T86" s="41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</row>
    <row r="87" spans="1:31" s="37" customFormat="1">
      <c r="A87" s="137" t="s">
        <v>40</v>
      </c>
      <c r="B87" s="137"/>
      <c r="C87" s="137"/>
      <c r="D87" s="137"/>
      <c r="E87" s="137"/>
      <c r="F87" s="137"/>
      <c r="G87" s="137"/>
      <c r="H87" s="137"/>
      <c r="I87" s="137"/>
      <c r="J87" s="137"/>
      <c r="K87" s="137"/>
      <c r="L87" s="137"/>
      <c r="M87" s="137"/>
      <c r="N87" s="137"/>
      <c r="O87" s="62"/>
      <c r="P87" s="63">
        <f>SUM(P55:P86)</f>
        <v>111533</v>
      </c>
      <c r="Q87" s="63">
        <f>SUM(Q55:Q86)</f>
        <v>0</v>
      </c>
      <c r="R87" s="35">
        <f>Q87-P87</f>
        <v>-111533</v>
      </c>
      <c r="S87" s="20"/>
      <c r="T87" s="41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</row>
    <row r="88" spans="1:31" s="37" customFormat="1" ht="21">
      <c r="A88" s="138" t="s">
        <v>722</v>
      </c>
      <c r="B88" s="139"/>
      <c r="C88" s="139"/>
      <c r="D88" s="139"/>
      <c r="E88" s="139"/>
      <c r="F88" s="139"/>
      <c r="G88" s="139"/>
      <c r="H88" s="139"/>
      <c r="I88" s="139"/>
      <c r="J88" s="139"/>
      <c r="K88" s="139"/>
      <c r="L88" s="139"/>
      <c r="M88" s="139"/>
      <c r="N88" s="139"/>
      <c r="O88" s="139"/>
      <c r="P88" s="139"/>
      <c r="Q88" s="139"/>
      <c r="R88" s="136"/>
      <c r="S88" s="136"/>
      <c r="T88" s="136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</row>
    <row r="89" spans="1:31" ht="15">
      <c r="A89" s="21" t="s">
        <v>655</v>
      </c>
      <c r="B89" s="21" t="s">
        <v>405</v>
      </c>
      <c r="C89" s="21" t="s">
        <v>19</v>
      </c>
      <c r="D89" s="21" t="s">
        <v>20</v>
      </c>
      <c r="E89" s="52" t="s">
        <v>21</v>
      </c>
      <c r="F89" s="21" t="s">
        <v>22</v>
      </c>
      <c r="G89" s="21" t="s">
        <v>23</v>
      </c>
      <c r="H89" s="21" t="s">
        <v>24</v>
      </c>
      <c r="I89" s="21" t="s">
        <v>25</v>
      </c>
      <c r="J89" s="23" t="s">
        <v>26</v>
      </c>
      <c r="K89" s="24" t="s">
        <v>27</v>
      </c>
      <c r="L89" s="21" t="s">
        <v>28</v>
      </c>
      <c r="M89" s="24" t="s">
        <v>29</v>
      </c>
      <c r="N89" s="21" t="s">
        <v>30</v>
      </c>
      <c r="O89" s="24" t="s">
        <v>31</v>
      </c>
      <c r="P89" s="25" t="s">
        <v>32</v>
      </c>
      <c r="Q89" s="24" t="s">
        <v>33</v>
      </c>
      <c r="R89" s="25" t="s">
        <v>34</v>
      </c>
      <c r="S89" s="25" t="s">
        <v>35</v>
      </c>
      <c r="T89" s="53" t="s">
        <v>36</v>
      </c>
    </row>
    <row r="90" spans="1:31" s="54" customFormat="1">
      <c r="A90" s="140" t="s">
        <v>708</v>
      </c>
      <c r="B90" s="141"/>
      <c r="C90" s="141"/>
      <c r="D90" s="141"/>
      <c r="E90" s="141"/>
      <c r="F90" s="141"/>
      <c r="G90" s="141"/>
      <c r="H90" s="141"/>
      <c r="I90" s="141"/>
      <c r="J90" s="141"/>
      <c r="K90" s="141"/>
      <c r="L90" s="141"/>
      <c r="M90" s="141"/>
      <c r="N90" s="141"/>
      <c r="O90" s="141"/>
      <c r="P90" s="141"/>
      <c r="Q90" s="141"/>
      <c r="R90" s="142"/>
      <c r="S90" s="142"/>
      <c r="T90" s="143"/>
    </row>
    <row r="91" spans="1:31" s="37" customFormat="1" ht="15">
      <c r="A91" s="26">
        <v>1</v>
      </c>
      <c r="B91" s="27"/>
      <c r="C91" s="55"/>
      <c r="D91" s="56"/>
      <c r="E91" s="57"/>
      <c r="F91" s="58" t="s">
        <v>971</v>
      </c>
      <c r="G91" s="58"/>
      <c r="H91" s="59"/>
      <c r="I91" s="60" t="s">
        <v>972</v>
      </c>
      <c r="J91" s="61">
        <v>20000</v>
      </c>
      <c r="K91" s="55"/>
      <c r="L91" s="28">
        <v>1</v>
      </c>
      <c r="M91" s="28"/>
      <c r="N91" s="28">
        <v>1</v>
      </c>
      <c r="O91" s="28"/>
      <c r="P91" s="46">
        <f t="shared" ref="P91:P92" si="38">N91*L91*J91</f>
        <v>20000</v>
      </c>
      <c r="Q91" s="46">
        <f t="shared" ref="Q91:Q92" si="39">K91*M91*O91</f>
        <v>0</v>
      </c>
      <c r="R91" s="35">
        <f t="shared" ref="R91:R93" si="40">Q91-P91</f>
        <v>-20000</v>
      </c>
      <c r="S91" s="41"/>
      <c r="T91" s="41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</row>
    <row r="92" spans="1:31" s="37" customFormat="1">
      <c r="A92" s="26">
        <v>2</v>
      </c>
      <c r="B92" s="27"/>
      <c r="C92" s="55"/>
      <c r="D92" s="56"/>
      <c r="E92" s="57"/>
      <c r="F92" s="58"/>
      <c r="G92" s="58"/>
      <c r="H92" s="59"/>
      <c r="I92" s="60"/>
      <c r="J92" s="61"/>
      <c r="K92" s="55"/>
      <c r="L92" s="28"/>
      <c r="M92" s="28"/>
      <c r="N92" s="28"/>
      <c r="O92" s="28"/>
      <c r="P92" s="46">
        <f t="shared" si="38"/>
        <v>0</v>
      </c>
      <c r="Q92" s="46">
        <f t="shared" si="39"/>
        <v>0</v>
      </c>
      <c r="R92" s="35">
        <f t="shared" si="40"/>
        <v>0</v>
      </c>
      <c r="S92" s="41"/>
      <c r="T92" s="41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</row>
    <row r="93" spans="1:31" s="37" customFormat="1">
      <c r="A93" s="137" t="s">
        <v>40</v>
      </c>
      <c r="B93" s="137"/>
      <c r="C93" s="137"/>
      <c r="D93" s="137"/>
      <c r="E93" s="137"/>
      <c r="F93" s="137"/>
      <c r="G93" s="137"/>
      <c r="H93" s="137"/>
      <c r="I93" s="137"/>
      <c r="J93" s="137"/>
      <c r="K93" s="137"/>
      <c r="L93" s="137"/>
      <c r="M93" s="137"/>
      <c r="N93" s="137"/>
      <c r="O93" s="62"/>
      <c r="P93" s="63">
        <f>SUM(P91:P92)</f>
        <v>20000</v>
      </c>
      <c r="Q93" s="63">
        <f>SUM(Q91:Q92)</f>
        <v>0</v>
      </c>
      <c r="R93" s="35">
        <f t="shared" si="40"/>
        <v>-20000</v>
      </c>
      <c r="S93" s="41"/>
      <c r="T93" s="41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</row>
    <row r="94" spans="1:31" s="37" customFormat="1" ht="21">
      <c r="A94" s="138" t="s">
        <v>721</v>
      </c>
      <c r="B94" s="139"/>
      <c r="C94" s="139"/>
      <c r="D94" s="139"/>
      <c r="E94" s="139"/>
      <c r="F94" s="139"/>
      <c r="G94" s="139"/>
      <c r="H94" s="139"/>
      <c r="I94" s="139"/>
      <c r="J94" s="139"/>
      <c r="K94" s="139"/>
      <c r="L94" s="139"/>
      <c r="M94" s="139"/>
      <c r="N94" s="139"/>
      <c r="O94" s="139"/>
      <c r="P94" s="139"/>
      <c r="Q94" s="139"/>
      <c r="R94" s="136"/>
      <c r="S94" s="136"/>
      <c r="T94" s="136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</row>
    <row r="95" spans="1:31" ht="15">
      <c r="A95" s="21" t="s">
        <v>655</v>
      </c>
      <c r="B95" s="21" t="s">
        <v>405</v>
      </c>
      <c r="C95" s="21" t="s">
        <v>19</v>
      </c>
      <c r="D95" s="21" t="s">
        <v>20</v>
      </c>
      <c r="E95" s="52" t="s">
        <v>21</v>
      </c>
      <c r="F95" s="21" t="s">
        <v>22</v>
      </c>
      <c r="G95" s="21" t="s">
        <v>23</v>
      </c>
      <c r="H95" s="21" t="s">
        <v>24</v>
      </c>
      <c r="I95" s="21" t="s">
        <v>25</v>
      </c>
      <c r="J95" s="23" t="s">
        <v>26</v>
      </c>
      <c r="K95" s="24" t="s">
        <v>27</v>
      </c>
      <c r="L95" s="21" t="s">
        <v>28</v>
      </c>
      <c r="M95" s="24" t="s">
        <v>29</v>
      </c>
      <c r="N95" s="21" t="s">
        <v>30</v>
      </c>
      <c r="O95" s="24" t="s">
        <v>31</v>
      </c>
      <c r="P95" s="25" t="s">
        <v>32</v>
      </c>
      <c r="Q95" s="24" t="s">
        <v>33</v>
      </c>
      <c r="R95" s="25" t="s">
        <v>34</v>
      </c>
      <c r="S95" s="25" t="s">
        <v>35</v>
      </c>
      <c r="T95" s="53" t="s">
        <v>36</v>
      </c>
    </row>
    <row r="96" spans="1:31" s="37" customFormat="1">
      <c r="A96" s="26">
        <v>1</v>
      </c>
      <c r="B96" s="55"/>
      <c r="C96" s="55"/>
      <c r="D96" s="28"/>
      <c r="E96" s="57"/>
      <c r="F96" s="58"/>
      <c r="G96" s="58"/>
      <c r="H96" s="58"/>
      <c r="I96" s="58"/>
      <c r="J96" s="64"/>
      <c r="K96" s="58"/>
      <c r="L96" s="28"/>
      <c r="M96" s="28"/>
      <c r="N96" s="28"/>
      <c r="O96" s="28"/>
      <c r="P96" s="46">
        <f t="shared" ref="P96:P97" si="41">N96*L96*J96</f>
        <v>0</v>
      </c>
      <c r="Q96" s="46">
        <f t="shared" ref="Q96:Q97" si="42">K96*M96*O96</f>
        <v>0</v>
      </c>
      <c r="R96" s="35">
        <f t="shared" ref="R96:R98" si="43">Q96-P96</f>
        <v>0</v>
      </c>
      <c r="S96" s="41"/>
      <c r="T96" s="41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</row>
    <row r="97" spans="1:31" s="37" customFormat="1">
      <c r="A97" s="26">
        <v>2</v>
      </c>
      <c r="B97" s="55"/>
      <c r="C97" s="55"/>
      <c r="D97" s="28"/>
      <c r="E97" s="57"/>
      <c r="F97" s="58"/>
      <c r="G97" s="65"/>
      <c r="H97" s="58"/>
      <c r="I97" s="58"/>
      <c r="J97" s="64"/>
      <c r="K97" s="58"/>
      <c r="L97" s="28"/>
      <c r="M97" s="28"/>
      <c r="N97" s="28"/>
      <c r="O97" s="28"/>
      <c r="P97" s="46">
        <f t="shared" si="41"/>
        <v>0</v>
      </c>
      <c r="Q97" s="46">
        <f t="shared" si="42"/>
        <v>0</v>
      </c>
      <c r="R97" s="35">
        <f t="shared" si="43"/>
        <v>0</v>
      </c>
      <c r="S97" s="66"/>
      <c r="T97" s="41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</row>
    <row r="98" spans="1:31" s="37" customFormat="1">
      <c r="A98" s="137" t="s">
        <v>40</v>
      </c>
      <c r="B98" s="137"/>
      <c r="C98" s="137"/>
      <c r="D98" s="137"/>
      <c r="E98" s="137"/>
      <c r="F98" s="137"/>
      <c r="G98" s="137"/>
      <c r="H98" s="137"/>
      <c r="I98" s="137"/>
      <c r="J98" s="137"/>
      <c r="K98" s="137"/>
      <c r="L98" s="137"/>
      <c r="M98" s="137"/>
      <c r="N98" s="137"/>
      <c r="O98" s="62"/>
      <c r="P98" s="63">
        <f>SUM(P96:P97)</f>
        <v>0</v>
      </c>
      <c r="Q98" s="63">
        <f>SUM(Q96:Q97)</f>
        <v>0</v>
      </c>
      <c r="R98" s="35">
        <f t="shared" si="43"/>
        <v>0</v>
      </c>
      <c r="S98" s="41"/>
      <c r="T98" s="41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</row>
    <row r="99" spans="1:31" s="37" customFormat="1" ht="21">
      <c r="A99" s="138" t="s">
        <v>720</v>
      </c>
      <c r="B99" s="139"/>
      <c r="C99" s="139"/>
      <c r="D99" s="139"/>
      <c r="E99" s="139"/>
      <c r="F99" s="139"/>
      <c r="G99" s="139"/>
      <c r="H99" s="139"/>
      <c r="I99" s="139"/>
      <c r="J99" s="139"/>
      <c r="K99" s="139"/>
      <c r="L99" s="139"/>
      <c r="M99" s="139"/>
      <c r="N99" s="139"/>
      <c r="O99" s="139"/>
      <c r="P99" s="139"/>
      <c r="Q99" s="139"/>
      <c r="R99" s="136"/>
      <c r="S99" s="136"/>
      <c r="T99" s="136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</row>
    <row r="100" spans="1:31" s="68" customFormat="1" ht="15">
      <c r="A100" s="67" t="s">
        <v>18</v>
      </c>
      <c r="B100" s="67" t="s">
        <v>42</v>
      </c>
      <c r="C100" s="67" t="s">
        <v>19</v>
      </c>
      <c r="D100" s="67" t="s">
        <v>43</v>
      </c>
      <c r="E100" s="52" t="s">
        <v>21</v>
      </c>
      <c r="F100" s="67" t="s">
        <v>648</v>
      </c>
      <c r="G100" s="67" t="s">
        <v>649</v>
      </c>
      <c r="H100" s="67" t="s">
        <v>24</v>
      </c>
      <c r="I100" s="21" t="s">
        <v>25</v>
      </c>
      <c r="J100" s="23" t="s">
        <v>26</v>
      </c>
      <c r="K100" s="24" t="s">
        <v>27</v>
      </c>
      <c r="L100" s="21" t="s">
        <v>28</v>
      </c>
      <c r="M100" s="24" t="s">
        <v>29</v>
      </c>
      <c r="N100" s="21" t="s">
        <v>30</v>
      </c>
      <c r="O100" s="24" t="s">
        <v>31</v>
      </c>
      <c r="P100" s="25" t="s">
        <v>32</v>
      </c>
      <c r="Q100" s="24" t="s">
        <v>33</v>
      </c>
      <c r="R100" s="25" t="s">
        <v>34</v>
      </c>
      <c r="S100" s="25" t="s">
        <v>35</v>
      </c>
      <c r="T100" s="53" t="s">
        <v>36</v>
      </c>
    </row>
    <row r="101" spans="1:31" s="54" customFormat="1">
      <c r="A101" s="140" t="s">
        <v>707</v>
      </c>
      <c r="B101" s="141"/>
      <c r="C101" s="141"/>
      <c r="D101" s="141"/>
      <c r="E101" s="141"/>
      <c r="F101" s="141"/>
      <c r="G101" s="141"/>
      <c r="H101" s="141"/>
      <c r="I101" s="141"/>
      <c r="J101" s="141"/>
      <c r="K101" s="141"/>
      <c r="L101" s="141"/>
      <c r="M101" s="141"/>
      <c r="N101" s="141"/>
      <c r="O101" s="141"/>
      <c r="P101" s="141"/>
      <c r="Q101" s="141"/>
      <c r="R101" s="69"/>
      <c r="S101" s="69"/>
      <c r="T101" s="70"/>
    </row>
    <row r="102" spans="1:31" s="37" customFormat="1">
      <c r="A102" s="26">
        <v>1</v>
      </c>
      <c r="B102" s="28"/>
      <c r="C102" s="55"/>
      <c r="D102" s="26" t="s">
        <v>44</v>
      </c>
      <c r="E102" s="57"/>
      <c r="F102" s="58"/>
      <c r="G102" s="58"/>
      <c r="H102" s="28"/>
      <c r="I102" s="58"/>
      <c r="J102" s="64"/>
      <c r="K102" s="58"/>
      <c r="L102" s="28"/>
      <c r="M102" s="28"/>
      <c r="N102" s="28"/>
      <c r="O102" s="28"/>
      <c r="P102" s="46">
        <f t="shared" ref="P102:P103" si="44">N102*L102*J102</f>
        <v>0</v>
      </c>
      <c r="Q102" s="46">
        <f t="shared" ref="Q102:Q103" si="45">K102*M102*O102</f>
        <v>0</v>
      </c>
      <c r="R102" s="35">
        <f t="shared" ref="R102:R104" si="46">Q102-P102</f>
        <v>0</v>
      </c>
      <c r="S102" s="41"/>
      <c r="T102" s="41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</row>
    <row r="103" spans="1:31" s="37" customFormat="1">
      <c r="A103" s="26">
        <v>2</v>
      </c>
      <c r="B103" s="28"/>
      <c r="C103" s="55"/>
      <c r="D103" s="26"/>
      <c r="E103" s="57"/>
      <c r="F103" s="58"/>
      <c r="G103" s="58"/>
      <c r="H103" s="28"/>
      <c r="I103" s="58"/>
      <c r="J103" s="64"/>
      <c r="K103" s="58"/>
      <c r="L103" s="28"/>
      <c r="M103" s="28"/>
      <c r="N103" s="28"/>
      <c r="O103" s="28"/>
      <c r="P103" s="46">
        <f t="shared" si="44"/>
        <v>0</v>
      </c>
      <c r="Q103" s="46">
        <f t="shared" si="45"/>
        <v>0</v>
      </c>
      <c r="R103" s="35">
        <f t="shared" si="46"/>
        <v>0</v>
      </c>
      <c r="S103" s="41"/>
      <c r="T103" s="41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</row>
    <row r="104" spans="1:31" s="37" customFormat="1">
      <c r="A104" s="137" t="s">
        <v>40</v>
      </c>
      <c r="B104" s="137"/>
      <c r="C104" s="137"/>
      <c r="D104" s="137"/>
      <c r="E104" s="137"/>
      <c r="F104" s="137"/>
      <c r="G104" s="137"/>
      <c r="H104" s="137"/>
      <c r="I104" s="137"/>
      <c r="J104" s="137"/>
      <c r="K104" s="137"/>
      <c r="L104" s="137"/>
      <c r="M104" s="137"/>
      <c r="N104" s="137"/>
      <c r="O104" s="62"/>
      <c r="P104" s="63">
        <f>SUM(P102:P103)</f>
        <v>0</v>
      </c>
      <c r="Q104" s="63">
        <f>SUM(Q102:Q103)</f>
        <v>0</v>
      </c>
      <c r="R104" s="35">
        <f t="shared" si="46"/>
        <v>0</v>
      </c>
      <c r="S104" s="41"/>
      <c r="T104" s="41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</row>
    <row r="105" spans="1:31" s="37" customFormat="1" ht="21">
      <c r="A105" s="138" t="s">
        <v>723</v>
      </c>
      <c r="B105" s="139"/>
      <c r="C105" s="139"/>
      <c r="D105" s="139"/>
      <c r="E105" s="139"/>
      <c r="F105" s="139"/>
      <c r="G105" s="139"/>
      <c r="H105" s="139"/>
      <c r="I105" s="139"/>
      <c r="J105" s="139"/>
      <c r="K105" s="139"/>
      <c r="L105" s="139"/>
      <c r="M105" s="139"/>
      <c r="N105" s="139"/>
      <c r="O105" s="139"/>
      <c r="P105" s="139"/>
      <c r="Q105" s="139"/>
      <c r="R105" s="136"/>
      <c r="S105" s="136"/>
      <c r="T105" s="136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</row>
    <row r="106" spans="1:31" ht="15">
      <c r="A106" s="21" t="s">
        <v>655</v>
      </c>
      <c r="B106" s="21" t="s">
        <v>405</v>
      </c>
      <c r="C106" s="21" t="s">
        <v>19</v>
      </c>
      <c r="D106" s="21" t="s">
        <v>20</v>
      </c>
      <c r="E106" s="52" t="s">
        <v>21</v>
      </c>
      <c r="F106" s="21" t="s">
        <v>22</v>
      </c>
      <c r="G106" s="21" t="s">
        <v>23</v>
      </c>
      <c r="H106" s="21" t="s">
        <v>24</v>
      </c>
      <c r="I106" s="21" t="s">
        <v>25</v>
      </c>
      <c r="J106" s="23" t="s">
        <v>26</v>
      </c>
      <c r="K106" s="24" t="s">
        <v>27</v>
      </c>
      <c r="L106" s="21" t="s">
        <v>28</v>
      </c>
      <c r="M106" s="24" t="s">
        <v>29</v>
      </c>
      <c r="N106" s="21" t="s">
        <v>30</v>
      </c>
      <c r="O106" s="24" t="s">
        <v>31</v>
      </c>
      <c r="P106" s="25" t="s">
        <v>32</v>
      </c>
      <c r="Q106" s="24" t="s">
        <v>33</v>
      </c>
      <c r="R106" s="25" t="s">
        <v>34</v>
      </c>
      <c r="S106" s="25" t="s">
        <v>35</v>
      </c>
      <c r="T106" s="53" t="s">
        <v>36</v>
      </c>
    </row>
    <row r="107" spans="1:31">
      <c r="A107" s="140" t="s">
        <v>712</v>
      </c>
      <c r="B107" s="141"/>
      <c r="C107" s="141"/>
      <c r="D107" s="141"/>
      <c r="E107" s="141"/>
      <c r="F107" s="141"/>
      <c r="G107" s="141"/>
      <c r="H107" s="141"/>
      <c r="I107" s="141"/>
      <c r="J107" s="141"/>
      <c r="K107" s="141"/>
      <c r="L107" s="141"/>
      <c r="M107" s="141"/>
      <c r="N107" s="141"/>
      <c r="O107" s="141"/>
      <c r="P107" s="141"/>
      <c r="Q107" s="141"/>
      <c r="R107" s="69"/>
      <c r="S107" s="69"/>
      <c r="T107" s="70"/>
    </row>
    <row r="108" spans="1:31" s="37" customFormat="1" ht="15.5" customHeight="1">
      <c r="A108" s="26">
        <v>1</v>
      </c>
      <c r="B108" s="28"/>
      <c r="C108" s="27"/>
      <c r="D108" s="28"/>
      <c r="E108" s="71"/>
      <c r="F108" s="118" t="s">
        <v>1055</v>
      </c>
      <c r="G108" s="118" t="s">
        <v>1056</v>
      </c>
      <c r="H108" s="118"/>
      <c r="I108" s="118" t="s">
        <v>972</v>
      </c>
      <c r="J108" s="64">
        <v>800</v>
      </c>
      <c r="K108" s="118"/>
      <c r="L108" s="118">
        <v>1</v>
      </c>
      <c r="M108" s="118"/>
      <c r="N108" s="118">
        <v>1</v>
      </c>
      <c r="O108" s="28"/>
      <c r="P108" s="46">
        <f t="shared" ref="P108:P111" si="47">N108*L108*J108</f>
        <v>800</v>
      </c>
      <c r="Q108" s="46">
        <f t="shared" ref="Q108:Q111" si="48">K108*M108*O108</f>
        <v>0</v>
      </c>
      <c r="R108" s="35">
        <f t="shared" ref="R108:R112" si="49">Q108-P108</f>
        <v>-800</v>
      </c>
      <c r="S108" s="66"/>
      <c r="T108" s="41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</row>
    <row r="109" spans="1:31" s="37" customFormat="1" ht="15.5" customHeight="1">
      <c r="A109" s="26">
        <v>2</v>
      </c>
      <c r="B109" s="107"/>
      <c r="C109" s="27"/>
      <c r="D109" s="107"/>
      <c r="E109" s="71"/>
      <c r="F109" s="118" t="s">
        <v>1057</v>
      </c>
      <c r="G109" s="118" t="s">
        <v>1058</v>
      </c>
      <c r="H109" s="118"/>
      <c r="I109" s="118" t="s">
        <v>970</v>
      </c>
      <c r="J109" s="64">
        <v>60</v>
      </c>
      <c r="K109" s="118"/>
      <c r="L109" s="118">
        <v>30</v>
      </c>
      <c r="M109" s="118"/>
      <c r="N109" s="118">
        <v>1</v>
      </c>
      <c r="O109" s="107"/>
      <c r="P109" s="46">
        <f t="shared" ref="P109:P110" si="50">N109*L109*J109</f>
        <v>1800</v>
      </c>
      <c r="Q109" s="46">
        <f t="shared" ref="Q109:Q110" si="51">K109*M109*O109</f>
        <v>0</v>
      </c>
      <c r="R109" s="35">
        <f t="shared" ref="R109:R110" si="52">Q109-P109</f>
        <v>-1800</v>
      </c>
      <c r="S109" s="66"/>
      <c r="T109" s="41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</row>
    <row r="110" spans="1:31" s="37" customFormat="1" ht="15.5" customHeight="1">
      <c r="A110" s="26">
        <v>3</v>
      </c>
      <c r="B110" s="107"/>
      <c r="C110" s="27"/>
      <c r="D110" s="107"/>
      <c r="E110" s="71"/>
      <c r="F110" s="58"/>
      <c r="G110" s="58"/>
      <c r="H110" s="58"/>
      <c r="I110" s="58"/>
      <c r="J110" s="64"/>
      <c r="K110" s="58"/>
      <c r="L110" s="107"/>
      <c r="M110" s="107"/>
      <c r="N110" s="107"/>
      <c r="O110" s="107"/>
      <c r="P110" s="46">
        <f t="shared" si="50"/>
        <v>0</v>
      </c>
      <c r="Q110" s="46">
        <f t="shared" si="51"/>
        <v>0</v>
      </c>
      <c r="R110" s="35">
        <f t="shared" si="52"/>
        <v>0</v>
      </c>
      <c r="S110" s="66"/>
      <c r="T110" s="41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</row>
    <row r="111" spans="1:31" s="37" customFormat="1">
      <c r="A111" s="26">
        <v>4</v>
      </c>
      <c r="B111" s="28"/>
      <c r="C111" s="27"/>
      <c r="D111" s="28"/>
      <c r="E111" s="71"/>
      <c r="F111" s="58"/>
      <c r="G111" s="58"/>
      <c r="H111" s="58"/>
      <c r="I111" s="58"/>
      <c r="J111" s="64"/>
      <c r="K111" s="58"/>
      <c r="L111" s="28"/>
      <c r="M111" s="28"/>
      <c r="N111" s="28"/>
      <c r="O111" s="28"/>
      <c r="P111" s="46">
        <f t="shared" si="47"/>
        <v>0</v>
      </c>
      <c r="Q111" s="46">
        <f t="shared" si="48"/>
        <v>0</v>
      </c>
      <c r="R111" s="35">
        <f t="shared" si="49"/>
        <v>0</v>
      </c>
      <c r="S111" s="66"/>
      <c r="T111" s="41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</row>
    <row r="112" spans="1:31" s="37" customFormat="1">
      <c r="A112" s="137" t="s">
        <v>40</v>
      </c>
      <c r="B112" s="137"/>
      <c r="C112" s="137"/>
      <c r="D112" s="137"/>
      <c r="E112" s="137"/>
      <c r="F112" s="137"/>
      <c r="G112" s="137"/>
      <c r="H112" s="137"/>
      <c r="I112" s="137"/>
      <c r="J112" s="137"/>
      <c r="K112" s="137"/>
      <c r="L112" s="137"/>
      <c r="M112" s="137"/>
      <c r="N112" s="137"/>
      <c r="O112" s="51"/>
      <c r="P112" s="63">
        <f>SUM(P108:P111)</f>
        <v>2600</v>
      </c>
      <c r="Q112" s="63">
        <f>SUM(Q108:Q111)</f>
        <v>0</v>
      </c>
      <c r="R112" s="35">
        <f t="shared" si="49"/>
        <v>-2600</v>
      </c>
      <c r="S112" s="41"/>
      <c r="T112" s="41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</row>
    <row r="113" spans="1:31" s="37" customFormat="1">
      <c r="A113" s="126" t="s">
        <v>706</v>
      </c>
      <c r="B113" s="126"/>
      <c r="C113" s="126"/>
      <c r="D113" s="126"/>
      <c r="E113" s="126"/>
      <c r="F113" s="126"/>
      <c r="G113" s="126"/>
      <c r="H113" s="126"/>
      <c r="I113" s="126"/>
      <c r="J113" s="126"/>
      <c r="K113" s="126"/>
      <c r="L113" s="126"/>
      <c r="M113" s="126"/>
      <c r="N113" s="126"/>
      <c r="O113" s="126"/>
      <c r="P113" s="72">
        <f>P51+P93+P98+P104+P112+P87</f>
        <v>134133</v>
      </c>
      <c r="Q113" s="72">
        <f>Q51+Q93+Q98+Q104+Q112</f>
        <v>0</v>
      </c>
      <c r="R113" s="73"/>
      <c r="S113" s="74"/>
      <c r="T113" s="74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</row>
    <row r="114" spans="1:31" s="98" customFormat="1" ht="17">
      <c r="A114" s="170" t="s">
        <v>945</v>
      </c>
      <c r="B114" s="170"/>
      <c r="C114" s="170"/>
      <c r="D114" s="170"/>
      <c r="E114" s="170"/>
      <c r="F114" s="170"/>
      <c r="G114" s="170"/>
      <c r="H114" s="170"/>
      <c r="I114" s="170"/>
      <c r="J114" s="170"/>
      <c r="K114" s="170"/>
      <c r="L114" s="170"/>
      <c r="M114" s="170"/>
      <c r="N114" s="170"/>
      <c r="O114" s="99">
        <v>0.05</v>
      </c>
      <c r="P114" s="106">
        <f>(P113-P51)*O114</f>
        <v>6706.6500000000005</v>
      </c>
      <c r="Q114" s="106">
        <f>Q113*O114</f>
        <v>0</v>
      </c>
      <c r="R114" s="96"/>
      <c r="S114" s="97"/>
      <c r="T114" s="97"/>
    </row>
    <row r="115" spans="1:31" s="98" customFormat="1" ht="17">
      <c r="A115" s="170" t="s">
        <v>946</v>
      </c>
      <c r="B115" s="170"/>
      <c r="C115" s="170"/>
      <c r="D115" s="170"/>
      <c r="E115" s="170"/>
      <c r="F115" s="170"/>
      <c r="G115" s="170"/>
      <c r="H115" s="170"/>
      <c r="I115" s="170"/>
      <c r="J115" s="170"/>
      <c r="K115" s="170"/>
      <c r="L115" s="170"/>
      <c r="M115" s="170"/>
      <c r="N115" s="170"/>
      <c r="O115" s="99">
        <v>0.1</v>
      </c>
      <c r="P115" s="106">
        <f>P51*O115</f>
        <v>0</v>
      </c>
      <c r="Q115" s="106">
        <f>Q114*O115</f>
        <v>0</v>
      </c>
      <c r="R115" s="96"/>
      <c r="S115" s="97"/>
      <c r="T115" s="97"/>
    </row>
    <row r="116" spans="1:31" s="37" customFormat="1" ht="15">
      <c r="A116" s="133" t="s">
        <v>718</v>
      </c>
      <c r="B116" s="133"/>
      <c r="C116" s="133"/>
      <c r="D116" s="133"/>
      <c r="E116" s="133"/>
      <c r="F116" s="133"/>
      <c r="G116" s="75" t="s">
        <v>45</v>
      </c>
      <c r="H116" s="122" t="s">
        <v>719</v>
      </c>
      <c r="I116" s="122"/>
      <c r="J116" s="122"/>
      <c r="K116" s="122"/>
      <c r="L116" s="122"/>
      <c r="M116" s="122"/>
      <c r="N116" s="122"/>
      <c r="O116" s="76">
        <v>0.06</v>
      </c>
      <c r="P116" s="34">
        <f>(P113+P114+P115)*O116</f>
        <v>8450.378999999999</v>
      </c>
      <c r="Q116" s="34">
        <f>Q113*O116</f>
        <v>0</v>
      </c>
      <c r="R116" s="35"/>
      <c r="S116" s="55"/>
      <c r="T116" s="55"/>
    </row>
    <row r="117" spans="1:31" s="37" customFormat="1">
      <c r="A117" s="127" t="s">
        <v>46</v>
      </c>
      <c r="B117" s="128"/>
      <c r="C117" s="128"/>
      <c r="D117" s="128"/>
      <c r="E117" s="128"/>
      <c r="F117" s="128"/>
      <c r="G117" s="128"/>
      <c r="H117" s="128"/>
      <c r="I117" s="128"/>
      <c r="J117" s="128"/>
      <c r="K117" s="128"/>
      <c r="L117" s="128"/>
      <c r="M117" s="128"/>
      <c r="N117" s="128"/>
      <c r="O117" s="129"/>
      <c r="P117" s="34">
        <f>SUM(P113:P116)</f>
        <v>149290.02899999998</v>
      </c>
      <c r="Q117" s="34">
        <f>SUM(Q113:Q116)</f>
        <v>0</v>
      </c>
      <c r="R117" s="35"/>
      <c r="S117" s="55"/>
      <c r="T117" s="55"/>
    </row>
    <row r="118" spans="1:31">
      <c r="A118" s="130" t="s">
        <v>47</v>
      </c>
      <c r="B118" s="131"/>
      <c r="C118" s="131"/>
      <c r="D118" s="131"/>
      <c r="E118" s="131"/>
      <c r="F118" s="131"/>
      <c r="G118" s="131"/>
      <c r="H118" s="131"/>
      <c r="I118" s="131"/>
      <c r="J118" s="131"/>
      <c r="K118" s="131"/>
      <c r="L118" s="131"/>
      <c r="M118" s="131"/>
      <c r="N118" s="131"/>
      <c r="O118" s="132"/>
      <c r="P118" s="77"/>
      <c r="Q118" s="77"/>
      <c r="R118" s="77"/>
      <c r="S118" s="77"/>
      <c r="T118" s="77"/>
    </row>
    <row r="119" spans="1:31" ht="15" customHeight="1">
      <c r="A119" s="120" t="s">
        <v>41</v>
      </c>
      <c r="B119" s="121"/>
      <c r="C119" s="121"/>
      <c r="D119" s="121"/>
      <c r="E119" s="121"/>
      <c r="F119" s="121"/>
      <c r="G119" s="121"/>
      <c r="H119" s="121"/>
      <c r="I119" s="121"/>
      <c r="J119" s="121"/>
      <c r="K119" s="121"/>
      <c r="L119" s="121"/>
      <c r="M119" s="121"/>
      <c r="N119" s="78" t="s">
        <v>713</v>
      </c>
      <c r="O119" s="89" t="s">
        <v>729</v>
      </c>
      <c r="P119" s="83">
        <f>SUMIF(报价结算清单!$E$12:$E$1023,A119,报价结算清单!$P$12:$P$1023)/P113</f>
        <v>0</v>
      </c>
      <c r="Q119" s="79" t="e">
        <f>SUMIF(报价结算清单!$E$12:$E$1023,B119,报价结算清单!$Q$12:$Q$1023)/Q113</f>
        <v>#DIV/0!</v>
      </c>
      <c r="R119" s="35"/>
      <c r="S119" s="41"/>
      <c r="T119" s="41"/>
    </row>
    <row r="120" spans="1:31" ht="15" customHeight="1">
      <c r="A120" s="120" t="s">
        <v>930</v>
      </c>
      <c r="B120" s="121"/>
      <c r="C120" s="121"/>
      <c r="D120" s="121"/>
      <c r="E120" s="121"/>
      <c r="F120" s="121"/>
      <c r="G120" s="121"/>
      <c r="H120" s="121"/>
      <c r="I120" s="121"/>
      <c r="J120" s="121"/>
      <c r="K120" s="121"/>
      <c r="L120" s="121"/>
      <c r="M120" s="121"/>
      <c r="N120" s="78" t="s">
        <v>715</v>
      </c>
      <c r="O120" s="89" t="s">
        <v>729</v>
      </c>
      <c r="P120" s="80">
        <f>P87/P113</f>
        <v>0.83151051568219603</v>
      </c>
      <c r="Q120" s="80" t="e">
        <f>Q87/Q113</f>
        <v>#DIV/0!</v>
      </c>
      <c r="R120" s="35"/>
      <c r="S120" s="41"/>
      <c r="T120" s="41"/>
    </row>
    <row r="121" spans="1:31" ht="15" customHeight="1">
      <c r="A121" s="120" t="s">
        <v>731</v>
      </c>
      <c r="B121" s="121"/>
      <c r="C121" s="121"/>
      <c r="D121" s="121"/>
      <c r="E121" s="121"/>
      <c r="F121" s="121"/>
      <c r="G121" s="121"/>
      <c r="H121" s="121"/>
      <c r="I121" s="121"/>
      <c r="J121" s="121"/>
      <c r="K121" s="121"/>
      <c r="L121" s="121"/>
      <c r="M121" s="121"/>
      <c r="N121" s="78" t="s">
        <v>715</v>
      </c>
      <c r="O121" s="89" t="s">
        <v>729</v>
      </c>
      <c r="P121" s="80">
        <f>P93/P113</f>
        <v>0.14910573833433979</v>
      </c>
      <c r="Q121" s="80" t="e">
        <f>Q93/Q113</f>
        <v>#DIV/0!</v>
      </c>
      <c r="R121" s="35"/>
      <c r="S121" s="41"/>
      <c r="T121" s="41"/>
    </row>
    <row r="122" spans="1:31" ht="15" customHeight="1">
      <c r="A122" s="120" t="s">
        <v>732</v>
      </c>
      <c r="B122" s="121"/>
      <c r="C122" s="121"/>
      <c r="D122" s="121"/>
      <c r="E122" s="121"/>
      <c r="F122" s="121"/>
      <c r="G122" s="121"/>
      <c r="H122" s="121"/>
      <c r="I122" s="121"/>
      <c r="J122" s="121"/>
      <c r="K122" s="121"/>
      <c r="L122" s="121"/>
      <c r="M122" s="121"/>
      <c r="N122" s="78" t="s">
        <v>715</v>
      </c>
      <c r="O122" s="89" t="s">
        <v>729</v>
      </c>
      <c r="P122" s="80">
        <f>P98/P113</f>
        <v>0</v>
      </c>
      <c r="Q122" s="80" t="e">
        <f>Q98/Q113</f>
        <v>#DIV/0!</v>
      </c>
      <c r="R122" s="35"/>
      <c r="S122" s="41"/>
      <c r="T122" s="41"/>
    </row>
    <row r="123" spans="1:31" ht="15" customHeight="1">
      <c r="A123" s="120" t="s">
        <v>701</v>
      </c>
      <c r="B123" s="121"/>
      <c r="C123" s="121"/>
      <c r="D123" s="121"/>
      <c r="E123" s="121"/>
      <c r="F123" s="121"/>
      <c r="G123" s="121"/>
      <c r="H123" s="121"/>
      <c r="I123" s="121"/>
      <c r="J123" s="121"/>
      <c r="K123" s="121"/>
      <c r="L123" s="121"/>
      <c r="M123" s="121"/>
      <c r="N123" s="78" t="s">
        <v>715</v>
      </c>
      <c r="O123" s="89" t="s">
        <v>729</v>
      </c>
      <c r="P123" s="80">
        <f>P104/P113</f>
        <v>0</v>
      </c>
      <c r="Q123" s="80" t="e">
        <f>Q104/Q113</f>
        <v>#DIV/0!</v>
      </c>
      <c r="R123" s="35"/>
      <c r="S123" s="41"/>
      <c r="T123" s="41"/>
    </row>
    <row r="124" spans="1:31" ht="15" customHeight="1">
      <c r="A124" s="120" t="s">
        <v>730</v>
      </c>
      <c r="B124" s="121"/>
      <c r="C124" s="121"/>
      <c r="D124" s="121"/>
      <c r="E124" s="121"/>
      <c r="F124" s="121"/>
      <c r="G124" s="121"/>
      <c r="H124" s="121"/>
      <c r="I124" s="121"/>
      <c r="J124" s="121"/>
      <c r="K124" s="121"/>
      <c r="L124" s="121"/>
      <c r="M124" s="121"/>
      <c r="N124" s="78" t="s">
        <v>714</v>
      </c>
      <c r="O124" s="89" t="s">
        <v>729</v>
      </c>
      <c r="P124" s="80">
        <f>P112/P113</f>
        <v>1.9383745983464172E-2</v>
      </c>
      <c r="Q124" s="80" t="e">
        <f>Q112/Q113</f>
        <v>#DIV/0!</v>
      </c>
      <c r="R124" s="35"/>
      <c r="S124" s="41"/>
      <c r="T124" s="41"/>
    </row>
  </sheetData>
  <sheetProtection formatCells="0" formatColumns="0" formatRows="0" insertColumns="0" insertRows="0" insertHyperlinks="0" deleteColumns="0" deleteRows="0" sort="0" autoFilter="0" pivotTables="0"/>
  <mergeCells count="90">
    <mergeCell ref="A121:M121"/>
    <mergeCell ref="A122:M122"/>
    <mergeCell ref="A123:M123"/>
    <mergeCell ref="A124:M124"/>
    <mergeCell ref="A114:N114"/>
    <mergeCell ref="A115:N115"/>
    <mergeCell ref="A1:T1"/>
    <mergeCell ref="A2:B2"/>
    <mergeCell ref="C2:G2"/>
    <mergeCell ref="A3:B3"/>
    <mergeCell ref="C3:G3"/>
    <mergeCell ref="I2:R2"/>
    <mergeCell ref="I3:R3"/>
    <mergeCell ref="S2:T3"/>
    <mergeCell ref="A4:B4"/>
    <mergeCell ref="C4:G4"/>
    <mergeCell ref="I4:M4"/>
    <mergeCell ref="A6:B6"/>
    <mergeCell ref="O4:R4"/>
    <mergeCell ref="C6:R6"/>
    <mergeCell ref="A5:B5"/>
    <mergeCell ref="C5:G5"/>
    <mergeCell ref="I5:M5"/>
    <mergeCell ref="O5:R5"/>
    <mergeCell ref="A7:B7"/>
    <mergeCell ref="C7:G7"/>
    <mergeCell ref="I7:M7"/>
    <mergeCell ref="A8:T8"/>
    <mergeCell ref="O7:R7"/>
    <mergeCell ref="R25:T25"/>
    <mergeCell ref="R41:T41"/>
    <mergeCell ref="A9:Q9"/>
    <mergeCell ref="R9:T9"/>
    <mergeCell ref="A11:Q11"/>
    <mergeCell ref="R11:T11"/>
    <mergeCell ref="A24:N24"/>
    <mergeCell ref="A40:N40"/>
    <mergeCell ref="B12:B19"/>
    <mergeCell ref="B20:B21"/>
    <mergeCell ref="B22:B23"/>
    <mergeCell ref="C12:C15"/>
    <mergeCell ref="C16:C19"/>
    <mergeCell ref="C20:C21"/>
    <mergeCell ref="C22:C23"/>
    <mergeCell ref="B26:B31"/>
    <mergeCell ref="A25:Q25"/>
    <mergeCell ref="A41:Q41"/>
    <mergeCell ref="A112:N112"/>
    <mergeCell ref="A105:Q105"/>
    <mergeCell ref="A104:N104"/>
    <mergeCell ref="A88:Q88"/>
    <mergeCell ref="A94:Q94"/>
    <mergeCell ref="A99:Q99"/>
    <mergeCell ref="A101:Q101"/>
    <mergeCell ref="A107:Q107"/>
    <mergeCell ref="C26:C27"/>
    <mergeCell ref="C28:C29"/>
    <mergeCell ref="C30:C31"/>
    <mergeCell ref="B32:B37"/>
    <mergeCell ref="C32:C33"/>
    <mergeCell ref="C34:C35"/>
    <mergeCell ref="R105:T105"/>
    <mergeCell ref="R99:T99"/>
    <mergeCell ref="A98:N98"/>
    <mergeCell ref="R88:T88"/>
    <mergeCell ref="A52:Q52"/>
    <mergeCell ref="R52:T52"/>
    <mergeCell ref="A54:Q54"/>
    <mergeCell ref="R54:T54"/>
    <mergeCell ref="A87:N87"/>
    <mergeCell ref="R94:T94"/>
    <mergeCell ref="A93:N93"/>
    <mergeCell ref="R90:T90"/>
    <mergeCell ref="A90:Q90"/>
    <mergeCell ref="C36:C37"/>
    <mergeCell ref="B38:B39"/>
    <mergeCell ref="C38:C39"/>
    <mergeCell ref="B42:B43"/>
    <mergeCell ref="B44:B45"/>
    <mergeCell ref="B46:B47"/>
    <mergeCell ref="B48:B49"/>
    <mergeCell ref="A120:M120"/>
    <mergeCell ref="A51:N51"/>
    <mergeCell ref="A50:N50"/>
    <mergeCell ref="A113:O113"/>
    <mergeCell ref="H116:N116"/>
    <mergeCell ref="A117:O117"/>
    <mergeCell ref="A118:O118"/>
    <mergeCell ref="A116:F116"/>
    <mergeCell ref="A119:M119"/>
  </mergeCells>
  <phoneticPr fontId="10" type="noConversion"/>
  <dataValidations count="3">
    <dataValidation type="list" allowBlank="1" showInputMessage="1" showErrorMessage="1" sqref="G116" xr:uid="{00000000-0002-0000-0100-000000000000}">
      <formula1>"是,否"</formula1>
    </dataValidation>
    <dataValidation type="list" allowBlank="1" showInputMessage="1" showErrorMessage="1" sqref="O116" xr:uid="{00000000-0002-0000-0100-000001000000}">
      <formula1>"0%,1%,3%,6%"</formula1>
    </dataValidation>
    <dataValidation type="list" allowBlank="1" showInputMessage="1" showErrorMessage="1" sqref="O114:O115" xr:uid="{00000000-0002-0000-0100-000002000000}">
      <formula1>"0%,5%,10%"</formula1>
    </dataValidation>
  </dataValidations>
  <hyperlinks>
    <hyperlink ref="O7" r:id="rId1" xr:uid="{EF0DFA5F-2DCD-4A89-A23E-EE655A3B16B9}"/>
  </hyperlinks>
  <printOptions horizontalCentered="1" verticalCentered="1"/>
  <pageMargins left="1" right="1" top="1" bottom="1" header="0.5" footer="0.5"/>
  <pageSetup paperSize="9" scale="31" orientation="landscape" r:id="rId2"/>
  <colBreaks count="1" manualBreakCount="1">
    <brk id="16" max="1048575" man="1"/>
  </colBreaks>
  <ignoredErrors>
    <ignoredError sqref="P67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0FB78D-62CE-417C-905C-8B9887ECA018}">
  <dimension ref="A1:K6"/>
  <sheetViews>
    <sheetView workbookViewId="0">
      <selection activeCell="K6" sqref="K6"/>
    </sheetView>
  </sheetViews>
  <sheetFormatPr baseColWidth="10" defaultColWidth="8.83203125" defaultRowHeight="15"/>
  <cols>
    <col min="1" max="1" width="5.5" bestFit="1" customWidth="1"/>
    <col min="2" max="2" width="15.83203125" bestFit="1" customWidth="1"/>
    <col min="3" max="3" width="11.5" customWidth="1"/>
    <col min="4" max="4" width="18.6640625" customWidth="1"/>
    <col min="5" max="5" width="8.5" customWidth="1"/>
    <col min="6" max="6" width="18.33203125" bestFit="1" customWidth="1"/>
    <col min="7" max="7" width="22.6640625" bestFit="1" customWidth="1"/>
    <col min="8" max="8" width="22.83203125" bestFit="1" customWidth="1"/>
    <col min="9" max="9" width="22.6640625" bestFit="1" customWidth="1"/>
    <col min="10" max="10" width="22.83203125" bestFit="1" customWidth="1"/>
    <col min="11" max="11" width="42.5" bestFit="1" customWidth="1"/>
  </cols>
  <sheetData>
    <row r="1" spans="1:11" ht="25.75" customHeight="1">
      <c r="A1" s="114" t="s">
        <v>982</v>
      </c>
      <c r="B1" s="114" t="s">
        <v>983</v>
      </c>
      <c r="C1" s="114" t="s">
        <v>984</v>
      </c>
      <c r="D1" s="114" t="s">
        <v>1013</v>
      </c>
      <c r="E1" s="114" t="s">
        <v>985</v>
      </c>
      <c r="F1" s="114" t="s">
        <v>986</v>
      </c>
      <c r="G1" s="114" t="s">
        <v>987</v>
      </c>
      <c r="H1" s="114" t="s">
        <v>988</v>
      </c>
      <c r="I1" s="114" t="s">
        <v>989</v>
      </c>
      <c r="J1" s="114" t="s">
        <v>990</v>
      </c>
      <c r="K1" s="114" t="s">
        <v>991</v>
      </c>
    </row>
    <row r="2" spans="1:11" ht="25.75" customHeight="1">
      <c r="A2" s="113">
        <v>1</v>
      </c>
      <c r="B2" s="113" t="s">
        <v>957</v>
      </c>
      <c r="C2" s="113">
        <v>50</v>
      </c>
      <c r="D2" s="113">
        <v>2000</v>
      </c>
      <c r="E2" s="113">
        <v>3</v>
      </c>
      <c r="F2" s="113">
        <f>C2*E2+D2*E2</f>
        <v>6150</v>
      </c>
      <c r="G2" s="113" t="s">
        <v>992</v>
      </c>
      <c r="H2" s="113" t="s">
        <v>993</v>
      </c>
      <c r="I2" s="113" t="s">
        <v>994</v>
      </c>
      <c r="J2" s="113" t="s">
        <v>995</v>
      </c>
      <c r="K2" s="115" t="s">
        <v>996</v>
      </c>
    </row>
    <row r="3" spans="1:11" ht="25.75" customHeight="1">
      <c r="A3" s="113">
        <v>2</v>
      </c>
      <c r="B3" s="113" t="s">
        <v>958</v>
      </c>
      <c r="C3" s="113"/>
      <c r="D3" s="113">
        <v>2520</v>
      </c>
      <c r="E3" s="113">
        <v>2</v>
      </c>
      <c r="F3" s="113">
        <f>D3*E3</f>
        <v>5040</v>
      </c>
      <c r="G3" s="113" t="s">
        <v>997</v>
      </c>
      <c r="H3" s="113"/>
      <c r="I3" s="113" t="s">
        <v>998</v>
      </c>
      <c r="J3" s="113"/>
      <c r="K3" s="115" t="s">
        <v>999</v>
      </c>
    </row>
    <row r="4" spans="1:11" ht="25.75" customHeight="1">
      <c r="A4" s="113">
        <v>3</v>
      </c>
      <c r="B4" s="113" t="s">
        <v>959</v>
      </c>
      <c r="C4" s="113">
        <v>50</v>
      </c>
      <c r="D4" s="113">
        <v>4330</v>
      </c>
      <c r="E4" s="113">
        <v>1</v>
      </c>
      <c r="F4" s="113">
        <f>C4*E4+D4*E4</f>
        <v>4380</v>
      </c>
      <c r="G4" s="113" t="s">
        <v>1000</v>
      </c>
      <c r="H4" s="113" t="s">
        <v>1001</v>
      </c>
      <c r="I4" s="113" t="s">
        <v>1002</v>
      </c>
      <c r="J4" s="113" t="s">
        <v>1003</v>
      </c>
      <c r="K4" s="115" t="s">
        <v>1004</v>
      </c>
    </row>
    <row r="5" spans="1:11" ht="25.75" customHeight="1">
      <c r="A5" s="113">
        <v>4</v>
      </c>
      <c r="B5" s="113" t="s">
        <v>960</v>
      </c>
      <c r="C5" s="113"/>
      <c r="D5" s="113">
        <v>2896</v>
      </c>
      <c r="E5" s="113">
        <v>3</v>
      </c>
      <c r="F5" s="113">
        <f>D5*E5</f>
        <v>8688</v>
      </c>
      <c r="G5" s="113" t="s">
        <v>1005</v>
      </c>
      <c r="H5" s="113" t="s">
        <v>1006</v>
      </c>
      <c r="I5" s="113" t="s">
        <v>1007</v>
      </c>
      <c r="J5" s="113" t="s">
        <v>1008</v>
      </c>
      <c r="K5" s="115" t="s">
        <v>1014</v>
      </c>
    </row>
    <row r="6" spans="1:11" ht="25.75" customHeight="1">
      <c r="A6" s="113">
        <v>5</v>
      </c>
      <c r="B6" s="113" t="s">
        <v>961</v>
      </c>
      <c r="C6" s="113"/>
      <c r="D6" s="113">
        <v>1614</v>
      </c>
      <c r="E6" s="113">
        <v>3</v>
      </c>
      <c r="F6" s="113">
        <f>D6*E6</f>
        <v>4842</v>
      </c>
      <c r="G6" s="113" t="s">
        <v>1009</v>
      </c>
      <c r="H6" s="113" t="s">
        <v>1010</v>
      </c>
      <c r="I6" s="113" t="s">
        <v>1011</v>
      </c>
      <c r="J6" s="113" t="s">
        <v>1012</v>
      </c>
      <c r="K6" s="115"/>
    </row>
  </sheetData>
  <phoneticPr fontId="27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11"/>
  <sheetViews>
    <sheetView zoomScale="125" workbookViewId="0">
      <pane ySplit="1" topLeftCell="A224" activePane="bottomLeft" state="frozen"/>
      <selection pane="bottomLeft" activeCell="E210" sqref="E210"/>
    </sheetView>
  </sheetViews>
  <sheetFormatPr baseColWidth="10" defaultColWidth="11.6640625" defaultRowHeight="14"/>
  <cols>
    <col min="1" max="2" width="11" style="12" bestFit="1" customWidth="1"/>
    <col min="3" max="3" width="21.83203125" style="12" bestFit="1" customWidth="1"/>
    <col min="4" max="4" width="22.1640625" style="12" bestFit="1" customWidth="1"/>
    <col min="5" max="5" width="28.5" style="12" customWidth="1"/>
    <col min="6" max="6" width="9.5" style="12" bestFit="1" customWidth="1"/>
    <col min="7" max="16384" width="11.6640625" style="12"/>
  </cols>
  <sheetData>
    <row r="1" spans="1:8" s="7" customFormat="1" ht="15">
      <c r="A1" s="100" t="s">
        <v>655</v>
      </c>
      <c r="B1" s="100" t="s">
        <v>947</v>
      </c>
      <c r="C1" s="100" t="s">
        <v>920</v>
      </c>
      <c r="D1" s="100" t="s">
        <v>948</v>
      </c>
      <c r="E1" s="100" t="s">
        <v>921</v>
      </c>
      <c r="F1" s="100" t="s">
        <v>922</v>
      </c>
      <c r="G1" s="100" t="s">
        <v>650</v>
      </c>
      <c r="H1" s="101" t="s">
        <v>404</v>
      </c>
    </row>
    <row r="2" spans="1:8" s="10" customFormat="1">
      <c r="A2" s="102"/>
      <c r="B2" s="102"/>
      <c r="C2" s="102"/>
      <c r="D2" s="102"/>
      <c r="E2" s="102"/>
      <c r="F2" s="102"/>
      <c r="G2" s="102"/>
      <c r="H2" s="103"/>
    </row>
    <row r="3" spans="1:8" s="11" customFormat="1" ht="15">
      <c r="A3" s="91" t="s">
        <v>716</v>
      </c>
      <c r="B3" s="91" t="s">
        <v>48</v>
      </c>
      <c r="C3" s="91" t="s">
        <v>49</v>
      </c>
      <c r="D3" s="91" t="s">
        <v>50</v>
      </c>
      <c r="E3" s="91" t="s">
        <v>51</v>
      </c>
      <c r="F3" s="108" t="s">
        <v>52</v>
      </c>
      <c r="G3" s="109">
        <v>100</v>
      </c>
      <c r="H3" s="110" t="e">
        <f>SUMIF([2]报价结算清单!$E$12:$E$573,A3,[2]报价结算清单!$P$12:$P$573)</f>
        <v>#VALUE!</v>
      </c>
    </row>
    <row r="4" spans="1:8" s="11" customFormat="1" ht="30">
      <c r="A4" s="91" t="s">
        <v>407</v>
      </c>
      <c r="B4" s="91" t="s">
        <v>48</v>
      </c>
      <c r="C4" s="91" t="s">
        <v>734</v>
      </c>
      <c r="D4" s="91" t="s">
        <v>735</v>
      </c>
      <c r="E4" s="91" t="s">
        <v>736</v>
      </c>
      <c r="F4" s="108" t="s">
        <v>52</v>
      </c>
      <c r="G4" s="109">
        <v>240</v>
      </c>
      <c r="H4" s="110" t="e">
        <f>SUMIF([2]报价结算清单!$E$12:$E$573,A4,[2]报价结算清单!$P$12:$P$573)</f>
        <v>#VALUE!</v>
      </c>
    </row>
    <row r="5" spans="1:8" s="11" customFormat="1" ht="30">
      <c r="A5" s="91" t="s">
        <v>408</v>
      </c>
      <c r="B5" s="91" t="s">
        <v>48</v>
      </c>
      <c r="C5" s="91" t="s">
        <v>734</v>
      </c>
      <c r="D5" s="91" t="s">
        <v>735</v>
      </c>
      <c r="E5" s="91" t="s">
        <v>737</v>
      </c>
      <c r="F5" s="108" t="s">
        <v>52</v>
      </c>
      <c r="G5" s="109">
        <v>240</v>
      </c>
      <c r="H5" s="110" t="e">
        <f>SUMIF([2]报价结算清单!$E$12:$E$573,A5,[2]报价结算清单!$P$12:$P$573)</f>
        <v>#VALUE!</v>
      </c>
    </row>
    <row r="6" spans="1:8" s="11" customFormat="1" ht="15">
      <c r="A6" s="91" t="s">
        <v>409</v>
      </c>
      <c r="B6" s="91" t="s">
        <v>48</v>
      </c>
      <c r="C6" s="91" t="s">
        <v>57</v>
      </c>
      <c r="D6" s="91" t="s">
        <v>58</v>
      </c>
      <c r="E6" s="91" t="s">
        <v>59</v>
      </c>
      <c r="F6" s="108" t="s">
        <v>52</v>
      </c>
      <c r="G6" s="109">
        <v>48</v>
      </c>
      <c r="H6" s="110" t="e">
        <f>SUMIF([2]报价结算清单!$E$12:$E$573,A6,[2]报价结算清单!$P$12:$P$573)</f>
        <v>#VALUE!</v>
      </c>
    </row>
    <row r="7" spans="1:8" s="11" customFormat="1" ht="15">
      <c r="A7" s="91" t="s">
        <v>410</v>
      </c>
      <c r="B7" s="91" t="s">
        <v>48</v>
      </c>
      <c r="C7" s="91" t="s">
        <v>57</v>
      </c>
      <c r="D7" s="91" t="s">
        <v>60</v>
      </c>
      <c r="E7" s="91" t="s">
        <v>61</v>
      </c>
      <c r="F7" s="108" t="s">
        <v>52</v>
      </c>
      <c r="G7" s="109">
        <v>60</v>
      </c>
      <c r="H7" s="110" t="e">
        <f>SUMIF([2]报价结算清单!$E$12:$E$573,A7,[2]报价结算清单!$P$12:$P$573)</f>
        <v>#VALUE!</v>
      </c>
    </row>
    <row r="8" spans="1:8" ht="15">
      <c r="A8" s="91" t="s">
        <v>411</v>
      </c>
      <c r="B8" s="91" t="s">
        <v>48</v>
      </c>
      <c r="C8" s="91" t="s">
        <v>62</v>
      </c>
      <c r="D8" s="91" t="s">
        <v>63</v>
      </c>
      <c r="E8" s="91" t="s">
        <v>64</v>
      </c>
      <c r="F8" s="108" t="s">
        <v>52</v>
      </c>
      <c r="G8" s="109">
        <v>16</v>
      </c>
      <c r="H8" s="110" t="e">
        <f>SUMIF([2]报价结算清单!$E$12:$E$573,A8,[2]报价结算清单!$P$12:$P$573)</f>
        <v>#VALUE!</v>
      </c>
    </row>
    <row r="9" spans="1:8" ht="15">
      <c r="A9" s="91" t="s">
        <v>412</v>
      </c>
      <c r="B9" s="91" t="s">
        <v>48</v>
      </c>
      <c r="C9" s="91" t="s">
        <v>62</v>
      </c>
      <c r="D9" s="91" t="s">
        <v>65</v>
      </c>
      <c r="E9" s="91" t="s">
        <v>66</v>
      </c>
      <c r="F9" s="108" t="s">
        <v>52</v>
      </c>
      <c r="G9" s="109">
        <v>20</v>
      </c>
      <c r="H9" s="110" t="e">
        <f>SUMIF([2]报价结算清单!$E$12:$E$573,A9,[2]报价结算清单!$P$12:$P$573)</f>
        <v>#VALUE!</v>
      </c>
    </row>
    <row r="10" spans="1:8" ht="15">
      <c r="A10" s="91" t="s">
        <v>413</v>
      </c>
      <c r="B10" s="91" t="s">
        <v>48</v>
      </c>
      <c r="C10" s="91" t="s">
        <v>67</v>
      </c>
      <c r="D10" s="91" t="s">
        <v>739</v>
      </c>
      <c r="E10" s="91" t="s">
        <v>740</v>
      </c>
      <c r="F10" s="108" t="s">
        <v>52</v>
      </c>
      <c r="G10" s="109">
        <v>100</v>
      </c>
      <c r="H10" s="110" t="e">
        <f>SUMIF([2]报价结算清单!$E$12:$E$573,A10,[2]报价结算清单!$P$12:$P$573)</f>
        <v>#VALUE!</v>
      </c>
    </row>
    <row r="11" spans="1:8" ht="15">
      <c r="A11" s="91" t="s">
        <v>414</v>
      </c>
      <c r="B11" s="91" t="s">
        <v>48</v>
      </c>
      <c r="C11" s="91" t="s">
        <v>67</v>
      </c>
      <c r="D11" s="91" t="s">
        <v>739</v>
      </c>
      <c r="E11" s="91" t="s">
        <v>741</v>
      </c>
      <c r="F11" s="108" t="s">
        <v>52</v>
      </c>
      <c r="G11" s="109">
        <v>100</v>
      </c>
      <c r="H11" s="110" t="e">
        <f>SUMIF([2]报价结算清单!$E$12:$E$573,A11,[2]报价结算清单!$P$12:$P$573)</f>
        <v>#VALUE!</v>
      </c>
    </row>
    <row r="12" spans="1:8" ht="15">
      <c r="A12" s="91" t="s">
        <v>415</v>
      </c>
      <c r="B12" s="91" t="s">
        <v>48</v>
      </c>
      <c r="C12" s="91" t="s">
        <v>67</v>
      </c>
      <c r="D12" s="91" t="s">
        <v>739</v>
      </c>
      <c r="E12" s="91" t="s">
        <v>742</v>
      </c>
      <c r="F12" s="108" t="s">
        <v>52</v>
      </c>
      <c r="G12" s="111">
        <v>110</v>
      </c>
      <c r="H12" s="110" t="e">
        <f>SUMIF([2]报价结算清单!$E$12:$E$573,A12,[2]报价结算清单!$P$12:$P$573)</f>
        <v>#VALUE!</v>
      </c>
    </row>
    <row r="13" spans="1:8" ht="15">
      <c r="A13" s="91" t="s">
        <v>416</v>
      </c>
      <c r="B13" s="91" t="s">
        <v>48</v>
      </c>
      <c r="C13" s="91" t="s">
        <v>67</v>
      </c>
      <c r="D13" s="91" t="s">
        <v>739</v>
      </c>
      <c r="E13" s="91" t="s">
        <v>743</v>
      </c>
      <c r="F13" s="108" t="s">
        <v>52</v>
      </c>
      <c r="G13" s="111">
        <v>120</v>
      </c>
      <c r="H13" s="110" t="e">
        <f>SUMIF([2]报价结算清单!$E$12:$E$573,A13,[2]报价结算清单!$P$12:$P$573)</f>
        <v>#VALUE!</v>
      </c>
    </row>
    <row r="14" spans="1:8" ht="15">
      <c r="A14" s="91" t="s">
        <v>417</v>
      </c>
      <c r="B14" s="91" t="s">
        <v>48</v>
      </c>
      <c r="C14" s="91" t="s">
        <v>67</v>
      </c>
      <c r="D14" s="91" t="s">
        <v>739</v>
      </c>
      <c r="E14" s="91" t="s">
        <v>744</v>
      </c>
      <c r="F14" s="108" t="s">
        <v>52</v>
      </c>
      <c r="G14" s="111">
        <v>180</v>
      </c>
      <c r="H14" s="110" t="e">
        <f>SUMIF([2]报价结算清单!$E$12:$E$573,A14,[2]报价结算清单!$P$12:$P$573)</f>
        <v>#VALUE!</v>
      </c>
    </row>
    <row r="15" spans="1:8" ht="15">
      <c r="A15" s="91" t="s">
        <v>418</v>
      </c>
      <c r="B15" s="91" t="s">
        <v>48</v>
      </c>
      <c r="C15" s="91" t="s">
        <v>67</v>
      </c>
      <c r="D15" s="91" t="s">
        <v>739</v>
      </c>
      <c r="E15" s="91" t="s">
        <v>745</v>
      </c>
      <c r="F15" s="108" t="s">
        <v>52</v>
      </c>
      <c r="G15" s="111">
        <v>190</v>
      </c>
      <c r="H15" s="110" t="e">
        <f>SUMIF([2]报价结算清单!$E$12:$E$573,A15,[2]报价结算清单!$P$12:$P$573)</f>
        <v>#VALUE!</v>
      </c>
    </row>
    <row r="16" spans="1:8" ht="15">
      <c r="A16" s="91" t="s">
        <v>419</v>
      </c>
      <c r="B16" s="91" t="s">
        <v>48</v>
      </c>
      <c r="C16" s="91" t="s">
        <v>67</v>
      </c>
      <c r="D16" s="91" t="s">
        <v>739</v>
      </c>
      <c r="E16" s="91" t="s">
        <v>746</v>
      </c>
      <c r="F16" s="108" t="s">
        <v>52</v>
      </c>
      <c r="G16" s="109">
        <v>220</v>
      </c>
      <c r="H16" s="110" t="e">
        <f>SUMIF([2]报价结算清单!$E$12:$E$573,A16,[2]报价结算清单!$P$12:$P$573)</f>
        <v>#VALUE!</v>
      </c>
    </row>
    <row r="17" spans="1:8" ht="15">
      <c r="A17" s="91" t="s">
        <v>420</v>
      </c>
      <c r="B17" s="91" t="s">
        <v>48</v>
      </c>
      <c r="C17" s="91" t="s">
        <v>67</v>
      </c>
      <c r="D17" s="91" t="s">
        <v>739</v>
      </c>
      <c r="E17" s="91" t="s">
        <v>747</v>
      </c>
      <c r="F17" s="108" t="s">
        <v>55</v>
      </c>
      <c r="G17" s="109">
        <v>100</v>
      </c>
      <c r="H17" s="110" t="e">
        <f>SUMIF([2]报价结算清单!$E$12:$E$573,A17,[2]报价结算清单!$P$12:$P$573)</f>
        <v>#VALUE!</v>
      </c>
    </row>
    <row r="18" spans="1:8" ht="15">
      <c r="A18" s="91" t="s">
        <v>421</v>
      </c>
      <c r="B18" s="91" t="s">
        <v>48</v>
      </c>
      <c r="C18" s="91" t="s">
        <v>67</v>
      </c>
      <c r="D18" s="91" t="s">
        <v>739</v>
      </c>
      <c r="E18" s="91" t="s">
        <v>748</v>
      </c>
      <c r="F18" s="108" t="s">
        <v>55</v>
      </c>
      <c r="G18" s="109">
        <v>120</v>
      </c>
      <c r="H18" s="110" t="e">
        <f>SUMIF([2]报价结算清单!$E$12:$E$573,A18,[2]报价结算清单!$P$12:$P$573)</f>
        <v>#VALUE!</v>
      </c>
    </row>
    <row r="19" spans="1:8" ht="15">
      <c r="A19" s="91" t="s">
        <v>422</v>
      </c>
      <c r="B19" s="91" t="s">
        <v>48</v>
      </c>
      <c r="C19" s="91" t="s">
        <v>67</v>
      </c>
      <c r="D19" s="91" t="s">
        <v>739</v>
      </c>
      <c r="E19" s="91" t="s">
        <v>749</v>
      </c>
      <c r="F19" s="108" t="s">
        <v>55</v>
      </c>
      <c r="G19" s="109">
        <v>120</v>
      </c>
      <c r="H19" s="110" t="e">
        <f>SUMIF([2]报价结算清单!$E$12:$E$573,A19,[2]报价结算清单!$P$12:$P$573)</f>
        <v>#VALUE!</v>
      </c>
    </row>
    <row r="20" spans="1:8" ht="15">
      <c r="A20" s="91" t="s">
        <v>423</v>
      </c>
      <c r="B20" s="91" t="s">
        <v>48</v>
      </c>
      <c r="C20" s="91" t="s">
        <v>67</v>
      </c>
      <c r="D20" s="91" t="s">
        <v>739</v>
      </c>
      <c r="E20" s="91" t="s">
        <v>750</v>
      </c>
      <c r="F20" s="108" t="s">
        <v>55</v>
      </c>
      <c r="G20" s="109">
        <v>140</v>
      </c>
      <c r="H20" s="110" t="e">
        <f>SUMIF([2]报价结算清单!$E$12:$E$573,A20,[2]报价结算清单!$P$12:$P$573)</f>
        <v>#VALUE!</v>
      </c>
    </row>
    <row r="21" spans="1:8" ht="15">
      <c r="A21" s="91" t="s">
        <v>424</v>
      </c>
      <c r="B21" s="91" t="s">
        <v>48</v>
      </c>
      <c r="C21" s="91" t="s">
        <v>67</v>
      </c>
      <c r="D21" s="91" t="s">
        <v>739</v>
      </c>
      <c r="E21" s="91" t="s">
        <v>751</v>
      </c>
      <c r="F21" s="108" t="s">
        <v>55</v>
      </c>
      <c r="G21" s="109">
        <v>140</v>
      </c>
      <c r="H21" s="110" t="e">
        <f>SUMIF([2]报价结算清单!$E$12:$E$573,A21,[2]报价结算清单!$P$12:$P$573)</f>
        <v>#VALUE!</v>
      </c>
    </row>
    <row r="22" spans="1:8" ht="15">
      <c r="A22" s="91" t="s">
        <v>425</v>
      </c>
      <c r="B22" s="91" t="s">
        <v>48</v>
      </c>
      <c r="C22" s="91" t="s">
        <v>68</v>
      </c>
      <c r="D22" s="91" t="s">
        <v>69</v>
      </c>
      <c r="E22" s="91" t="s">
        <v>70</v>
      </c>
      <c r="F22" s="108" t="s">
        <v>71</v>
      </c>
      <c r="G22" s="109">
        <v>130</v>
      </c>
      <c r="H22" s="110" t="e">
        <f>SUMIF([2]报价结算清单!$E$12:$E$573,A22,[2]报价结算清单!$P$12:$P$573)</f>
        <v>#VALUE!</v>
      </c>
    </row>
    <row r="23" spans="1:8" s="11" customFormat="1" ht="15">
      <c r="A23" s="91" t="s">
        <v>426</v>
      </c>
      <c r="B23" s="91" t="s">
        <v>48</v>
      </c>
      <c r="C23" s="91" t="s">
        <v>68</v>
      </c>
      <c r="D23" s="91" t="s">
        <v>752</v>
      </c>
      <c r="E23" s="91" t="s">
        <v>753</v>
      </c>
      <c r="F23" s="108" t="s">
        <v>71</v>
      </c>
      <c r="G23" s="111">
        <v>340</v>
      </c>
      <c r="H23" s="110" t="e">
        <f>SUMIF([2]报价结算清单!$E$12:$E$573,A23,[2]报价结算清单!$P$12:$P$573)</f>
        <v>#VALUE!</v>
      </c>
    </row>
    <row r="24" spans="1:8" s="11" customFormat="1" ht="15">
      <c r="A24" s="91" t="s">
        <v>427</v>
      </c>
      <c r="B24" s="91" t="s">
        <v>48</v>
      </c>
      <c r="C24" s="91" t="s">
        <v>72</v>
      </c>
      <c r="D24" s="91" t="s">
        <v>72</v>
      </c>
      <c r="E24" s="91" t="s">
        <v>73</v>
      </c>
      <c r="F24" s="108" t="s">
        <v>56</v>
      </c>
      <c r="G24" s="109">
        <v>220</v>
      </c>
      <c r="H24" s="110" t="e">
        <f>SUMIF([2]报价结算清单!$E$12:$E$573,A24,[2]报价结算清单!$P$12:$P$573)</f>
        <v>#VALUE!</v>
      </c>
    </row>
    <row r="25" spans="1:8" s="11" customFormat="1" ht="15">
      <c r="A25" s="91" t="s">
        <v>428</v>
      </c>
      <c r="B25" s="91" t="s">
        <v>48</v>
      </c>
      <c r="C25" s="91" t="s">
        <v>74</v>
      </c>
      <c r="D25" s="91" t="s">
        <v>74</v>
      </c>
      <c r="E25" s="91" t="s">
        <v>75</v>
      </c>
      <c r="F25" s="108" t="s">
        <v>56</v>
      </c>
      <c r="G25" s="109">
        <v>54</v>
      </c>
      <c r="H25" s="110" t="e">
        <f>SUMIF([2]报价结算清单!$E$12:$E$573,A25,[2]报价结算清单!$P$12:$P$573)</f>
        <v>#VALUE!</v>
      </c>
    </row>
    <row r="26" spans="1:8" s="11" customFormat="1" ht="15">
      <c r="A26" s="91" t="s">
        <v>429</v>
      </c>
      <c r="B26" s="91" t="s">
        <v>48</v>
      </c>
      <c r="C26" s="91" t="s">
        <v>76</v>
      </c>
      <c r="D26" s="91" t="s">
        <v>77</v>
      </c>
      <c r="E26" s="91" t="s">
        <v>78</v>
      </c>
      <c r="F26" s="108" t="s">
        <v>52</v>
      </c>
      <c r="G26" s="109">
        <v>69</v>
      </c>
      <c r="H26" s="110" t="e">
        <f>SUMIF([2]报价结算清单!$E$12:$E$573,A26,[2]报价结算清单!$P$12:$P$573)</f>
        <v>#VALUE!</v>
      </c>
    </row>
    <row r="27" spans="1:8" s="11" customFormat="1" ht="15">
      <c r="A27" s="91" t="s">
        <v>430</v>
      </c>
      <c r="B27" s="91" t="s">
        <v>48</v>
      </c>
      <c r="C27" s="91" t="s">
        <v>79</v>
      </c>
      <c r="D27" s="91" t="s">
        <v>80</v>
      </c>
      <c r="E27" s="91" t="s">
        <v>64</v>
      </c>
      <c r="F27" s="108" t="s">
        <v>56</v>
      </c>
      <c r="G27" s="109">
        <v>95</v>
      </c>
      <c r="H27" s="110" t="e">
        <f>SUMIF([2]报价结算清单!$E$12:$E$573,A27,[2]报价结算清单!$P$12:$P$573)</f>
        <v>#VALUE!</v>
      </c>
    </row>
    <row r="28" spans="1:8" s="11" customFormat="1" ht="15">
      <c r="A28" s="91" t="s">
        <v>431</v>
      </c>
      <c r="B28" s="91" t="s">
        <v>48</v>
      </c>
      <c r="C28" s="91" t="s">
        <v>79</v>
      </c>
      <c r="D28" s="91" t="s">
        <v>754</v>
      </c>
      <c r="E28" s="91" t="s">
        <v>738</v>
      </c>
      <c r="F28" s="108" t="s">
        <v>52</v>
      </c>
      <c r="G28" s="109">
        <v>300</v>
      </c>
      <c r="H28" s="110" t="e">
        <f>SUMIF([2]报价结算清单!$E$12:$E$573,A28,[2]报价结算清单!$P$12:$P$573)</f>
        <v>#VALUE!</v>
      </c>
    </row>
    <row r="29" spans="1:8" s="11" customFormat="1" ht="15">
      <c r="A29" s="91" t="s">
        <v>432</v>
      </c>
      <c r="B29" s="91" t="s">
        <v>48</v>
      </c>
      <c r="C29" s="91" t="s">
        <v>79</v>
      </c>
      <c r="D29" s="91" t="s">
        <v>755</v>
      </c>
      <c r="E29" s="91" t="s">
        <v>738</v>
      </c>
      <c r="F29" s="108" t="s">
        <v>56</v>
      </c>
      <c r="G29" s="109">
        <v>1080</v>
      </c>
      <c r="H29" s="110" t="e">
        <f>SUMIF([2]报价结算清单!$E$12:$E$573,A29,[2]报价结算清单!$P$12:$P$573)</f>
        <v>#VALUE!</v>
      </c>
    </row>
    <row r="30" spans="1:8" s="11" customFormat="1" ht="15">
      <c r="A30" s="91" t="s">
        <v>433</v>
      </c>
      <c r="B30" s="91" t="s">
        <v>48</v>
      </c>
      <c r="C30" s="91" t="s">
        <v>79</v>
      </c>
      <c r="D30" s="91" t="s">
        <v>756</v>
      </c>
      <c r="E30" s="91" t="s">
        <v>738</v>
      </c>
      <c r="F30" s="108" t="s">
        <v>56</v>
      </c>
      <c r="G30" s="111">
        <v>1200</v>
      </c>
      <c r="H30" s="110" t="e">
        <f>SUMIF([2]报价结算清单!$E$12:$E$573,A30,[2]报价结算清单!$P$12:$P$573)</f>
        <v>#VALUE!</v>
      </c>
    </row>
    <row r="31" spans="1:8" s="11" customFormat="1" ht="30">
      <c r="A31" s="91" t="s">
        <v>434</v>
      </c>
      <c r="B31" s="91" t="s">
        <v>48</v>
      </c>
      <c r="C31" s="91" t="s">
        <v>81</v>
      </c>
      <c r="D31" s="91" t="s">
        <v>82</v>
      </c>
      <c r="E31" s="91" t="s">
        <v>83</v>
      </c>
      <c r="F31" s="108" t="s">
        <v>55</v>
      </c>
      <c r="G31" s="111">
        <v>80</v>
      </c>
      <c r="H31" s="110" t="e">
        <f>SUMIF([2]报价结算清单!$E$12:$E$573,A31,[2]报价结算清单!$P$12:$P$573)</f>
        <v>#VALUE!</v>
      </c>
    </row>
    <row r="32" spans="1:8" s="11" customFormat="1" ht="15">
      <c r="A32" s="91" t="s">
        <v>435</v>
      </c>
      <c r="B32" s="91" t="s">
        <v>48</v>
      </c>
      <c r="C32" s="91" t="s">
        <v>81</v>
      </c>
      <c r="D32" s="91" t="s">
        <v>84</v>
      </c>
      <c r="E32" s="91" t="s">
        <v>85</v>
      </c>
      <c r="F32" s="108" t="s">
        <v>55</v>
      </c>
      <c r="G32" s="111">
        <v>80</v>
      </c>
      <c r="H32" s="110" t="e">
        <f>SUMIF([2]报价结算清单!$E$12:$E$573,A32,[2]报价结算清单!$P$12:$P$573)</f>
        <v>#VALUE!</v>
      </c>
    </row>
    <row r="33" spans="1:8" s="11" customFormat="1" ht="15">
      <c r="A33" s="91" t="s">
        <v>436</v>
      </c>
      <c r="B33" s="91" t="s">
        <v>48</v>
      </c>
      <c r="C33" s="91" t="s">
        <v>81</v>
      </c>
      <c r="D33" s="91" t="s">
        <v>757</v>
      </c>
      <c r="E33" s="91" t="s">
        <v>86</v>
      </c>
      <c r="F33" s="108" t="s">
        <v>55</v>
      </c>
      <c r="G33" s="109">
        <v>93</v>
      </c>
      <c r="H33" s="110" t="e">
        <f>SUMIF([2]报价结算清单!$E$12:$E$573,A33,[2]报价结算清单!$P$12:$P$573)</f>
        <v>#VALUE!</v>
      </c>
    </row>
    <row r="34" spans="1:8" s="11" customFormat="1" ht="30">
      <c r="A34" s="91" t="s">
        <v>437</v>
      </c>
      <c r="B34" s="91" t="s">
        <v>48</v>
      </c>
      <c r="C34" s="91" t="s">
        <v>88</v>
      </c>
      <c r="D34" s="91" t="s">
        <v>89</v>
      </c>
      <c r="E34" s="91" t="s">
        <v>90</v>
      </c>
      <c r="F34" s="108" t="s">
        <v>52</v>
      </c>
      <c r="G34" s="109">
        <v>460</v>
      </c>
      <c r="H34" s="110" t="e">
        <f>SUMIF([2]报价结算清单!$E$12:$E$573,A34,[2]报价结算清单!$P$12:$P$573)</f>
        <v>#VALUE!</v>
      </c>
    </row>
    <row r="35" spans="1:8" s="11" customFormat="1" ht="30">
      <c r="A35" s="91" t="s">
        <v>438</v>
      </c>
      <c r="B35" s="91" t="s">
        <v>48</v>
      </c>
      <c r="C35" s="91" t="s">
        <v>88</v>
      </c>
      <c r="D35" s="91" t="s">
        <v>91</v>
      </c>
      <c r="E35" s="91" t="s">
        <v>92</v>
      </c>
      <c r="F35" s="108" t="s">
        <v>52</v>
      </c>
      <c r="G35" s="109">
        <v>570</v>
      </c>
      <c r="H35" s="110" t="e">
        <f>SUMIF([2]报价结算清单!$E$12:$E$573,A35,[2]报价结算清单!$P$12:$P$573)</f>
        <v>#VALUE!</v>
      </c>
    </row>
    <row r="36" spans="1:8" s="11" customFormat="1" ht="30">
      <c r="A36" s="91" t="s">
        <v>439</v>
      </c>
      <c r="B36" s="91" t="s">
        <v>48</v>
      </c>
      <c r="C36" s="91" t="s">
        <v>88</v>
      </c>
      <c r="D36" s="91" t="s">
        <v>93</v>
      </c>
      <c r="E36" s="91" t="s">
        <v>94</v>
      </c>
      <c r="F36" s="108" t="s">
        <v>52</v>
      </c>
      <c r="G36" s="109">
        <v>600</v>
      </c>
      <c r="H36" s="110" t="e">
        <f>SUMIF([2]报价结算清单!$E$12:$E$573,A36,[2]报价结算清单!$P$12:$P$573)</f>
        <v>#VALUE!</v>
      </c>
    </row>
    <row r="37" spans="1:8" s="11" customFormat="1" ht="15">
      <c r="A37" s="91" t="s">
        <v>440</v>
      </c>
      <c r="B37" s="91" t="s">
        <v>48</v>
      </c>
      <c r="C37" s="91" t="s">
        <v>88</v>
      </c>
      <c r="D37" s="91" t="s">
        <v>95</v>
      </c>
      <c r="E37" s="91" t="s">
        <v>96</v>
      </c>
      <c r="F37" s="108" t="s">
        <v>52</v>
      </c>
      <c r="G37" s="109">
        <v>570</v>
      </c>
      <c r="H37" s="110" t="e">
        <f>SUMIF([2]报价结算清单!$E$12:$E$573,A37,[2]报价结算清单!$P$12:$P$573)</f>
        <v>#VALUE!</v>
      </c>
    </row>
    <row r="38" spans="1:8" s="11" customFormat="1" ht="30">
      <c r="A38" s="91" t="s">
        <v>441</v>
      </c>
      <c r="B38" s="91" t="s">
        <v>48</v>
      </c>
      <c r="C38" s="91" t="s">
        <v>97</v>
      </c>
      <c r="D38" s="91" t="s">
        <v>98</v>
      </c>
      <c r="E38" s="91" t="s">
        <v>99</v>
      </c>
      <c r="F38" s="108" t="s">
        <v>56</v>
      </c>
      <c r="G38" s="109">
        <v>600</v>
      </c>
      <c r="H38" s="110" t="e">
        <f>SUMIF([2]报价结算清单!$E$12:$E$573,A38,[2]报价结算清单!$P$12:$P$573)</f>
        <v>#VALUE!</v>
      </c>
    </row>
    <row r="39" spans="1:8" s="11" customFormat="1" ht="15">
      <c r="A39" s="91" t="s">
        <v>442</v>
      </c>
      <c r="B39" s="91" t="s">
        <v>48</v>
      </c>
      <c r="C39" s="91" t="s">
        <v>97</v>
      </c>
      <c r="D39" s="91" t="s">
        <v>100</v>
      </c>
      <c r="E39" s="91" t="s">
        <v>101</v>
      </c>
      <c r="F39" s="108" t="s">
        <v>56</v>
      </c>
      <c r="G39" s="109">
        <v>650</v>
      </c>
      <c r="H39" s="110" t="e">
        <f>SUMIF([2]报价结算清单!$E$12:$E$573,A39,[2]报价结算清单!$P$12:$P$573)</f>
        <v>#VALUE!</v>
      </c>
    </row>
    <row r="40" spans="1:8" s="11" customFormat="1" ht="15">
      <c r="A40" s="91" t="s">
        <v>443</v>
      </c>
      <c r="B40" s="91" t="s">
        <v>48</v>
      </c>
      <c r="C40" s="91" t="s">
        <v>97</v>
      </c>
      <c r="D40" s="91" t="s">
        <v>102</v>
      </c>
      <c r="E40" s="91" t="s">
        <v>101</v>
      </c>
      <c r="F40" s="108" t="s">
        <v>56</v>
      </c>
      <c r="G40" s="109">
        <v>800</v>
      </c>
      <c r="H40" s="110" t="e">
        <f>SUMIF([2]报价结算清单!$E$12:$E$573,A40,[2]报价结算清单!$P$12:$P$573)</f>
        <v>#VALUE!</v>
      </c>
    </row>
    <row r="41" spans="1:8" s="11" customFormat="1" ht="15">
      <c r="A41" s="91" t="s">
        <v>444</v>
      </c>
      <c r="B41" s="91" t="s">
        <v>48</v>
      </c>
      <c r="C41" s="91" t="s">
        <v>103</v>
      </c>
      <c r="D41" s="91" t="s">
        <v>104</v>
      </c>
      <c r="E41" s="91" t="s">
        <v>105</v>
      </c>
      <c r="F41" s="108" t="s">
        <v>87</v>
      </c>
      <c r="G41" s="109">
        <v>100</v>
      </c>
      <c r="H41" s="110" t="e">
        <f>SUMIF([2]报价结算清单!$E$12:$E$573,A41,[2]报价结算清单!$P$12:$P$573)</f>
        <v>#VALUE!</v>
      </c>
    </row>
    <row r="42" spans="1:8" s="11" customFormat="1" ht="15">
      <c r="A42" s="91" t="s">
        <v>445</v>
      </c>
      <c r="B42" s="91" t="s">
        <v>48</v>
      </c>
      <c r="C42" s="91" t="s">
        <v>103</v>
      </c>
      <c r="D42" s="91" t="s">
        <v>106</v>
      </c>
      <c r="E42" s="91" t="s">
        <v>107</v>
      </c>
      <c r="F42" s="108" t="s">
        <v>87</v>
      </c>
      <c r="G42" s="109">
        <v>780</v>
      </c>
      <c r="H42" s="110" t="e">
        <f>SUMIF([2]报价结算清单!$E$12:$E$573,A42,[2]报价结算清单!$P$12:$P$573)</f>
        <v>#VALUE!</v>
      </c>
    </row>
    <row r="43" spans="1:8" s="11" customFormat="1" ht="15">
      <c r="A43" s="91" t="s">
        <v>446</v>
      </c>
      <c r="B43" s="91" t="s">
        <v>48</v>
      </c>
      <c r="C43" s="91" t="s">
        <v>103</v>
      </c>
      <c r="D43" s="91" t="s">
        <v>108</v>
      </c>
      <c r="E43" s="91" t="s">
        <v>107</v>
      </c>
      <c r="F43" s="108" t="s">
        <v>87</v>
      </c>
      <c r="G43" s="109">
        <v>400</v>
      </c>
      <c r="H43" s="110" t="e">
        <f>SUMIF([2]报价结算清单!$E$12:$E$573,A43,[2]报价结算清单!$P$12:$P$573)</f>
        <v>#VALUE!</v>
      </c>
    </row>
    <row r="44" spans="1:8" s="11" customFormat="1" ht="45">
      <c r="A44" s="91" t="s">
        <v>447</v>
      </c>
      <c r="B44" s="91" t="s">
        <v>48</v>
      </c>
      <c r="C44" s="91" t="s">
        <v>103</v>
      </c>
      <c r="D44" s="91" t="s">
        <v>109</v>
      </c>
      <c r="E44" s="91" t="s">
        <v>758</v>
      </c>
      <c r="F44" s="108" t="s">
        <v>87</v>
      </c>
      <c r="G44" s="109">
        <v>370</v>
      </c>
      <c r="H44" s="110" t="e">
        <f>SUMIF([2]报价结算清单!$E$12:$E$573,A44,[2]报价结算清单!$P$12:$P$573)</f>
        <v>#VALUE!</v>
      </c>
    </row>
    <row r="45" spans="1:8" s="11" customFormat="1" ht="45">
      <c r="A45" s="91" t="s">
        <v>448</v>
      </c>
      <c r="B45" s="91" t="s">
        <v>48</v>
      </c>
      <c r="C45" s="91" t="s">
        <v>103</v>
      </c>
      <c r="D45" s="91" t="s">
        <v>109</v>
      </c>
      <c r="E45" s="91" t="s">
        <v>110</v>
      </c>
      <c r="F45" s="108" t="s">
        <v>87</v>
      </c>
      <c r="G45" s="109">
        <v>425</v>
      </c>
      <c r="H45" s="110" t="e">
        <f>SUMIF([2]报价结算清单!$E$12:$E$573,A45,[2]报价结算清单!$P$12:$P$573)</f>
        <v>#VALUE!</v>
      </c>
    </row>
    <row r="46" spans="1:8" s="11" customFormat="1" ht="15">
      <c r="A46" s="91" t="s">
        <v>449</v>
      </c>
      <c r="B46" s="91" t="s">
        <v>48</v>
      </c>
      <c r="C46" s="91" t="s">
        <v>103</v>
      </c>
      <c r="D46" s="91" t="s">
        <v>111</v>
      </c>
      <c r="E46" s="91" t="s">
        <v>112</v>
      </c>
      <c r="F46" s="108" t="s">
        <v>113</v>
      </c>
      <c r="G46" s="109">
        <v>100</v>
      </c>
      <c r="H46" s="110" t="e">
        <f>SUMIF([2]报价结算清单!$E$12:$E$573,A46,[2]报价结算清单!$P$12:$P$573)</f>
        <v>#VALUE!</v>
      </c>
    </row>
    <row r="47" spans="1:8" s="11" customFormat="1" ht="15">
      <c r="A47" s="91" t="s">
        <v>450</v>
      </c>
      <c r="B47" s="91" t="s">
        <v>48</v>
      </c>
      <c r="C47" s="91" t="s">
        <v>103</v>
      </c>
      <c r="D47" s="91" t="s">
        <v>111</v>
      </c>
      <c r="E47" s="91" t="s">
        <v>114</v>
      </c>
      <c r="F47" s="108" t="s">
        <v>113</v>
      </c>
      <c r="G47" s="109">
        <v>120</v>
      </c>
      <c r="H47" s="110" t="e">
        <f>SUMIF([2]报价结算清单!$E$12:$E$573,A47,[2]报价结算清单!$P$12:$P$573)</f>
        <v>#VALUE!</v>
      </c>
    </row>
    <row r="48" spans="1:8" s="11" customFormat="1" ht="15">
      <c r="A48" s="91" t="s">
        <v>451</v>
      </c>
      <c r="B48" s="91" t="s">
        <v>48</v>
      </c>
      <c r="C48" s="91" t="s">
        <v>103</v>
      </c>
      <c r="D48" s="91" t="s">
        <v>115</v>
      </c>
      <c r="E48" s="91" t="s">
        <v>116</v>
      </c>
      <c r="F48" s="108" t="s">
        <v>113</v>
      </c>
      <c r="G48" s="109">
        <v>120</v>
      </c>
      <c r="H48" s="110" t="e">
        <f>SUMIF([2]报价结算清单!$E$12:$E$573,A48,[2]报价结算清单!$P$12:$P$573)</f>
        <v>#VALUE!</v>
      </c>
    </row>
    <row r="49" spans="1:8" s="11" customFormat="1" ht="15">
      <c r="A49" s="91" t="s">
        <v>452</v>
      </c>
      <c r="B49" s="91" t="s">
        <v>48</v>
      </c>
      <c r="C49" s="91" t="s">
        <v>103</v>
      </c>
      <c r="D49" s="91" t="s">
        <v>115</v>
      </c>
      <c r="E49" s="91" t="s">
        <v>117</v>
      </c>
      <c r="F49" s="108" t="s">
        <v>113</v>
      </c>
      <c r="G49" s="109">
        <v>190</v>
      </c>
      <c r="H49" s="110" t="e">
        <f>SUMIF([2]报价结算清单!$E$12:$E$573,A49,[2]报价结算清单!$P$12:$P$573)</f>
        <v>#VALUE!</v>
      </c>
    </row>
    <row r="50" spans="1:8" s="11" customFormat="1" ht="15">
      <c r="A50" s="91" t="s">
        <v>453</v>
      </c>
      <c r="B50" s="91" t="s">
        <v>48</v>
      </c>
      <c r="C50" s="91" t="s">
        <v>103</v>
      </c>
      <c r="D50" s="91" t="s">
        <v>118</v>
      </c>
      <c r="E50" s="91" t="s">
        <v>119</v>
      </c>
      <c r="F50" s="108" t="s">
        <v>87</v>
      </c>
      <c r="G50" s="109">
        <v>120</v>
      </c>
      <c r="H50" s="110" t="e">
        <f>SUMIF([2]报价结算清单!$E$12:$E$573,A50,[2]报价结算清单!$P$12:$P$573)</f>
        <v>#VALUE!</v>
      </c>
    </row>
    <row r="51" spans="1:8" s="11" customFormat="1" ht="15">
      <c r="A51" s="91" t="s">
        <v>454</v>
      </c>
      <c r="B51" s="91" t="s">
        <v>48</v>
      </c>
      <c r="C51" s="91" t="s">
        <v>120</v>
      </c>
      <c r="D51" s="91" t="s">
        <v>121</v>
      </c>
      <c r="E51" s="91" t="s">
        <v>759</v>
      </c>
      <c r="F51" s="108" t="s">
        <v>122</v>
      </c>
      <c r="G51" s="109">
        <v>162</v>
      </c>
      <c r="H51" s="110" t="e">
        <f>SUMIF([2]报价结算清单!$E$12:$E$573,A51,[2]报价结算清单!$P$12:$P$573)</f>
        <v>#VALUE!</v>
      </c>
    </row>
    <row r="52" spans="1:8" s="11" customFormat="1" ht="15">
      <c r="A52" s="91" t="s">
        <v>455</v>
      </c>
      <c r="B52" s="91" t="s">
        <v>48</v>
      </c>
      <c r="C52" s="91" t="s">
        <v>120</v>
      </c>
      <c r="D52" s="91" t="s">
        <v>123</v>
      </c>
      <c r="E52" s="91" t="s">
        <v>759</v>
      </c>
      <c r="F52" s="108" t="s">
        <v>122</v>
      </c>
      <c r="G52" s="109">
        <v>110</v>
      </c>
      <c r="H52" s="110" t="e">
        <f>SUMIF([2]报价结算清单!$E$12:$E$573,A52,[2]报价结算清单!$P$12:$P$573)</f>
        <v>#VALUE!</v>
      </c>
    </row>
    <row r="53" spans="1:8" s="11" customFormat="1" ht="15">
      <c r="A53" s="91" t="s">
        <v>456</v>
      </c>
      <c r="B53" s="91" t="s">
        <v>48</v>
      </c>
      <c r="C53" s="91" t="s">
        <v>124</v>
      </c>
      <c r="D53" s="91" t="s">
        <v>125</v>
      </c>
      <c r="E53" s="91" t="s">
        <v>738</v>
      </c>
      <c r="F53" s="108" t="s">
        <v>52</v>
      </c>
      <c r="G53" s="109">
        <v>50</v>
      </c>
      <c r="H53" s="110" t="e">
        <f>SUMIF([2]报价结算清单!$E$12:$E$573,A53,[2]报价结算清单!$P$12:$P$573)</f>
        <v>#VALUE!</v>
      </c>
    </row>
    <row r="54" spans="1:8" s="11" customFormat="1" ht="15">
      <c r="A54" s="91" t="s">
        <v>457</v>
      </c>
      <c r="B54" s="91" t="s">
        <v>48</v>
      </c>
      <c r="C54" s="91" t="s">
        <v>124</v>
      </c>
      <c r="D54" s="91" t="s">
        <v>126</v>
      </c>
      <c r="E54" s="91" t="s">
        <v>127</v>
      </c>
      <c r="F54" s="108" t="s">
        <v>52</v>
      </c>
      <c r="G54" s="109">
        <v>20</v>
      </c>
      <c r="H54" s="110" t="e">
        <f>SUMIF([2]报价结算清单!$E$12:$E$573,A54,[2]报价结算清单!$P$12:$P$573)</f>
        <v>#VALUE!</v>
      </c>
    </row>
    <row r="55" spans="1:8" s="11" customFormat="1" ht="15">
      <c r="A55" s="91" t="s">
        <v>458</v>
      </c>
      <c r="B55" s="91" t="s">
        <v>48</v>
      </c>
      <c r="C55" s="91" t="s">
        <v>124</v>
      </c>
      <c r="D55" s="91" t="s">
        <v>128</v>
      </c>
      <c r="E55" s="91" t="s">
        <v>738</v>
      </c>
      <c r="F55" s="108" t="s">
        <v>52</v>
      </c>
      <c r="G55" s="109">
        <v>95</v>
      </c>
      <c r="H55" s="110" t="e">
        <f>SUMIF([2]报价结算清单!$E$12:$E$573,A55,[2]报价结算清单!$P$12:$P$573)</f>
        <v>#VALUE!</v>
      </c>
    </row>
    <row r="56" spans="1:8" s="11" customFormat="1" ht="15">
      <c r="A56" s="91" t="s">
        <v>459</v>
      </c>
      <c r="B56" s="91" t="s">
        <v>129</v>
      </c>
      <c r="C56" s="91" t="s">
        <v>130</v>
      </c>
      <c r="D56" s="91" t="s">
        <v>131</v>
      </c>
      <c r="E56" s="91" t="s">
        <v>53</v>
      </c>
      <c r="F56" s="108" t="s">
        <v>52</v>
      </c>
      <c r="G56" s="109">
        <v>50</v>
      </c>
      <c r="H56" s="110" t="e">
        <f>SUMIF([2]报价结算清单!$E$12:$E$573,A56,[2]报价结算清单!$P$12:$P$573)</f>
        <v>#VALUE!</v>
      </c>
    </row>
    <row r="57" spans="1:8" s="11" customFormat="1" ht="15">
      <c r="A57" s="91" t="s">
        <v>460</v>
      </c>
      <c r="B57" s="91" t="s">
        <v>129</v>
      </c>
      <c r="C57" s="91" t="s">
        <v>130</v>
      </c>
      <c r="D57" s="91" t="s">
        <v>131</v>
      </c>
      <c r="E57" s="91" t="s">
        <v>132</v>
      </c>
      <c r="F57" s="108" t="s">
        <v>52</v>
      </c>
      <c r="G57" s="109">
        <v>80</v>
      </c>
      <c r="H57" s="110" t="e">
        <f>SUMIF([2]报价结算清单!$E$12:$E$573,A57,[2]报价结算清单!$P$12:$P$573)</f>
        <v>#VALUE!</v>
      </c>
    </row>
    <row r="58" spans="1:8" s="11" customFormat="1" ht="15">
      <c r="A58" s="91" t="s">
        <v>461</v>
      </c>
      <c r="B58" s="91" t="s">
        <v>129</v>
      </c>
      <c r="C58" s="91" t="s">
        <v>133</v>
      </c>
      <c r="D58" s="91" t="s">
        <v>134</v>
      </c>
      <c r="E58" s="91" t="s">
        <v>53</v>
      </c>
      <c r="F58" s="108" t="s">
        <v>52</v>
      </c>
      <c r="G58" s="109">
        <v>50</v>
      </c>
      <c r="H58" s="110" t="e">
        <f>SUMIF([2]报价结算清单!$E$12:$E$573,A58,[2]报价结算清单!$P$12:$P$573)</f>
        <v>#VALUE!</v>
      </c>
    </row>
    <row r="59" spans="1:8" s="11" customFormat="1" ht="15">
      <c r="A59" s="91" t="s">
        <v>462</v>
      </c>
      <c r="B59" s="91" t="s">
        <v>129</v>
      </c>
      <c r="C59" s="91" t="s">
        <v>133</v>
      </c>
      <c r="D59" s="91" t="s">
        <v>134</v>
      </c>
      <c r="E59" s="91" t="s">
        <v>54</v>
      </c>
      <c r="F59" s="108" t="s">
        <v>52</v>
      </c>
      <c r="G59" s="109">
        <v>60</v>
      </c>
      <c r="H59" s="110" t="e">
        <f>SUMIF([2]报价结算清单!$E$12:$E$573,A59,[2]报价结算清单!$P$12:$P$573)</f>
        <v>#VALUE!</v>
      </c>
    </row>
    <row r="60" spans="1:8" s="11" customFormat="1" ht="30">
      <c r="A60" s="91" t="s">
        <v>463</v>
      </c>
      <c r="B60" s="91" t="s">
        <v>129</v>
      </c>
      <c r="C60" s="91" t="s">
        <v>133</v>
      </c>
      <c r="D60" s="91" t="s">
        <v>134</v>
      </c>
      <c r="E60" s="91" t="s">
        <v>135</v>
      </c>
      <c r="F60" s="108" t="s">
        <v>52</v>
      </c>
      <c r="G60" s="109">
        <v>70</v>
      </c>
      <c r="H60" s="110" t="e">
        <f>SUMIF([2]报价结算清单!$E$12:$E$573,A60,[2]报价结算清单!$P$12:$P$573)</f>
        <v>#VALUE!</v>
      </c>
    </row>
    <row r="61" spans="1:8" s="11" customFormat="1" ht="30">
      <c r="A61" s="91" t="s">
        <v>464</v>
      </c>
      <c r="B61" s="91" t="s">
        <v>129</v>
      </c>
      <c r="C61" s="91" t="s">
        <v>133</v>
      </c>
      <c r="D61" s="91" t="s">
        <v>134</v>
      </c>
      <c r="E61" s="91" t="s">
        <v>760</v>
      </c>
      <c r="F61" s="108" t="s">
        <v>52</v>
      </c>
      <c r="G61" s="109">
        <v>110</v>
      </c>
      <c r="H61" s="110" t="e">
        <f>SUMIF([2]报价结算清单!$E$12:$E$573,A61,[2]报价结算清单!$P$12:$P$573)</f>
        <v>#VALUE!</v>
      </c>
    </row>
    <row r="62" spans="1:8" s="11" customFormat="1" ht="30">
      <c r="A62" s="91" t="s">
        <v>465</v>
      </c>
      <c r="B62" s="91" t="s">
        <v>129</v>
      </c>
      <c r="C62" s="91" t="s">
        <v>136</v>
      </c>
      <c r="D62" s="91" t="s">
        <v>137</v>
      </c>
      <c r="E62" s="91" t="s">
        <v>761</v>
      </c>
      <c r="F62" s="108" t="s">
        <v>52</v>
      </c>
      <c r="G62" s="109">
        <v>50</v>
      </c>
      <c r="H62" s="110" t="e">
        <f>SUMIF([2]报价结算清单!$E$12:$E$573,A62,[2]报价结算清单!$P$12:$P$573)</f>
        <v>#VALUE!</v>
      </c>
    </row>
    <row r="63" spans="1:8" s="11" customFormat="1" ht="30">
      <c r="A63" s="91" t="s">
        <v>466</v>
      </c>
      <c r="B63" s="91" t="s">
        <v>129</v>
      </c>
      <c r="C63" s="91" t="s">
        <v>136</v>
      </c>
      <c r="D63" s="91" t="s">
        <v>137</v>
      </c>
      <c r="E63" s="91" t="s">
        <v>762</v>
      </c>
      <c r="F63" s="108" t="s">
        <v>52</v>
      </c>
      <c r="G63" s="109">
        <v>79</v>
      </c>
      <c r="H63" s="110" t="e">
        <f>SUMIF([2]报价结算清单!$E$12:$E$573,A63,[2]报价结算清单!$P$12:$P$573)</f>
        <v>#VALUE!</v>
      </c>
    </row>
    <row r="64" spans="1:8" s="11" customFormat="1" ht="30">
      <c r="A64" s="91" t="s">
        <v>467</v>
      </c>
      <c r="B64" s="91" t="s">
        <v>129</v>
      </c>
      <c r="C64" s="91" t="s">
        <v>138</v>
      </c>
      <c r="D64" s="91" t="s">
        <v>139</v>
      </c>
      <c r="E64" s="91" t="s">
        <v>763</v>
      </c>
      <c r="F64" s="108" t="s">
        <v>52</v>
      </c>
      <c r="G64" s="109">
        <v>60</v>
      </c>
      <c r="H64" s="110" t="e">
        <f>SUMIF([2]报价结算清单!$E$12:$E$573,A64,[2]报价结算清单!$P$12:$P$573)</f>
        <v>#VALUE!</v>
      </c>
    </row>
    <row r="65" spans="1:8" s="11" customFormat="1" ht="30">
      <c r="A65" s="91" t="s">
        <v>468</v>
      </c>
      <c r="B65" s="91" t="s">
        <v>129</v>
      </c>
      <c r="C65" s="91" t="s">
        <v>138</v>
      </c>
      <c r="D65" s="91" t="s">
        <v>139</v>
      </c>
      <c r="E65" s="91" t="s">
        <v>764</v>
      </c>
      <c r="F65" s="108" t="s">
        <v>52</v>
      </c>
      <c r="G65" s="109">
        <v>90</v>
      </c>
      <c r="H65" s="110" t="e">
        <f>SUMIF([2]报价结算清单!$E$12:$E$573,A65,[2]报价结算清单!$P$12:$P$573)</f>
        <v>#VALUE!</v>
      </c>
    </row>
    <row r="66" spans="1:8" s="11" customFormat="1" ht="15">
      <c r="A66" s="91" t="s">
        <v>469</v>
      </c>
      <c r="B66" s="91" t="s">
        <v>129</v>
      </c>
      <c r="C66" s="91" t="s">
        <v>140</v>
      </c>
      <c r="D66" s="91" t="s">
        <v>141</v>
      </c>
      <c r="E66" s="91" t="s">
        <v>142</v>
      </c>
      <c r="F66" s="108" t="s">
        <v>52</v>
      </c>
      <c r="G66" s="109">
        <v>70</v>
      </c>
      <c r="H66" s="110" t="e">
        <f>SUMIF([2]报价结算清单!$E$12:$E$573,A66,[2]报价结算清单!$P$12:$P$573)</f>
        <v>#VALUE!</v>
      </c>
    </row>
    <row r="67" spans="1:8" s="11" customFormat="1" ht="15">
      <c r="A67" s="91" t="s">
        <v>470</v>
      </c>
      <c r="B67" s="91" t="s">
        <v>129</v>
      </c>
      <c r="C67" s="91" t="s">
        <v>143</v>
      </c>
      <c r="D67" s="91" t="s">
        <v>144</v>
      </c>
      <c r="E67" s="91" t="s">
        <v>145</v>
      </c>
      <c r="F67" s="108" t="s">
        <v>52</v>
      </c>
      <c r="G67" s="109">
        <v>42</v>
      </c>
      <c r="H67" s="110" t="e">
        <f>SUMIF([2]报价结算清单!$E$12:$E$573,A67,[2]报价结算清单!$P$12:$P$573)</f>
        <v>#VALUE!</v>
      </c>
    </row>
    <row r="68" spans="1:8" s="11" customFormat="1" ht="15">
      <c r="A68" s="91" t="s">
        <v>471</v>
      </c>
      <c r="B68" s="91" t="s">
        <v>129</v>
      </c>
      <c r="C68" s="91" t="s">
        <v>143</v>
      </c>
      <c r="D68" s="91" t="s">
        <v>146</v>
      </c>
      <c r="E68" s="91" t="s">
        <v>145</v>
      </c>
      <c r="F68" s="108" t="s">
        <v>52</v>
      </c>
      <c r="G68" s="109">
        <v>55</v>
      </c>
      <c r="H68" s="110" t="e">
        <f>SUMIF([2]报价结算清单!$E$12:$E$573,A68,[2]报价结算清单!$P$12:$P$573)</f>
        <v>#VALUE!</v>
      </c>
    </row>
    <row r="69" spans="1:8" s="11" customFormat="1" ht="15">
      <c r="A69" s="91" t="s">
        <v>472</v>
      </c>
      <c r="B69" s="91" t="s">
        <v>129</v>
      </c>
      <c r="C69" s="91" t="s">
        <v>143</v>
      </c>
      <c r="D69" s="91" t="s">
        <v>147</v>
      </c>
      <c r="E69" s="91" t="s">
        <v>145</v>
      </c>
      <c r="F69" s="108" t="s">
        <v>52</v>
      </c>
      <c r="G69" s="109">
        <v>64</v>
      </c>
      <c r="H69" s="110" t="e">
        <f>SUMIF([2]报价结算清单!$E$12:$E$573,A69,[2]报价结算清单!$P$12:$P$573)</f>
        <v>#VALUE!</v>
      </c>
    </row>
    <row r="70" spans="1:8" s="11" customFormat="1" ht="15">
      <c r="A70" s="91" t="s">
        <v>473</v>
      </c>
      <c r="B70" s="91" t="s">
        <v>129</v>
      </c>
      <c r="C70" s="91" t="s">
        <v>143</v>
      </c>
      <c r="D70" s="91" t="s">
        <v>148</v>
      </c>
      <c r="E70" s="91" t="s">
        <v>149</v>
      </c>
      <c r="F70" s="108" t="s">
        <v>52</v>
      </c>
      <c r="G70" s="109">
        <v>60</v>
      </c>
      <c r="H70" s="110" t="e">
        <f>SUMIF([2]报价结算清单!$E$12:$E$573,A70,[2]报价结算清单!$P$12:$P$573)</f>
        <v>#VALUE!</v>
      </c>
    </row>
    <row r="71" spans="1:8" s="11" customFormat="1" ht="15">
      <c r="A71" s="91" t="s">
        <v>474</v>
      </c>
      <c r="B71" s="91" t="s">
        <v>129</v>
      </c>
      <c r="C71" s="91" t="s">
        <v>143</v>
      </c>
      <c r="D71" s="91" t="s">
        <v>765</v>
      </c>
      <c r="E71" s="91" t="s">
        <v>766</v>
      </c>
      <c r="F71" s="108" t="s">
        <v>52</v>
      </c>
      <c r="G71" s="111">
        <v>150</v>
      </c>
      <c r="H71" s="110" t="e">
        <f>SUMIF([2]报价结算清单!$E$12:$E$573,A71,[2]报价结算清单!$P$12:$P$573)</f>
        <v>#VALUE!</v>
      </c>
    </row>
    <row r="72" spans="1:8" s="11" customFormat="1" ht="15">
      <c r="A72" s="91" t="s">
        <v>475</v>
      </c>
      <c r="B72" s="91" t="s">
        <v>129</v>
      </c>
      <c r="C72" s="91" t="s">
        <v>150</v>
      </c>
      <c r="D72" s="91" t="s">
        <v>151</v>
      </c>
      <c r="E72" s="91" t="s">
        <v>152</v>
      </c>
      <c r="F72" s="108" t="s">
        <v>153</v>
      </c>
      <c r="G72" s="109">
        <v>1.4</v>
      </c>
      <c r="H72" s="110" t="e">
        <f>SUMIF([2]报价结算清单!$E$12:$E$573,A72,[2]报价结算清单!$P$12:$P$573)</f>
        <v>#VALUE!</v>
      </c>
    </row>
    <row r="73" spans="1:8" s="11" customFormat="1" ht="15">
      <c r="A73" s="91" t="s">
        <v>476</v>
      </c>
      <c r="B73" s="91" t="s">
        <v>129</v>
      </c>
      <c r="C73" s="91" t="s">
        <v>150</v>
      </c>
      <c r="D73" s="91" t="s">
        <v>151</v>
      </c>
      <c r="E73" s="91" t="s">
        <v>154</v>
      </c>
      <c r="F73" s="108" t="s">
        <v>153</v>
      </c>
      <c r="G73" s="109">
        <v>1</v>
      </c>
      <c r="H73" s="110" t="e">
        <f>SUMIF([2]报价结算清单!$E$12:$E$573,A73,[2]报价结算清单!$P$12:$P$573)</f>
        <v>#VALUE!</v>
      </c>
    </row>
    <row r="74" spans="1:8" s="11" customFormat="1" ht="15">
      <c r="A74" s="91" t="s">
        <v>477</v>
      </c>
      <c r="B74" s="91" t="s">
        <v>129</v>
      </c>
      <c r="C74" s="91" t="s">
        <v>150</v>
      </c>
      <c r="D74" s="91" t="s">
        <v>155</v>
      </c>
      <c r="E74" s="91" t="s">
        <v>152</v>
      </c>
      <c r="F74" s="108" t="s">
        <v>153</v>
      </c>
      <c r="G74" s="109">
        <v>1.5</v>
      </c>
      <c r="H74" s="110" t="e">
        <f>SUMIF([2]报价结算清单!$E$12:$E$573,A74,[2]报价结算清单!$P$12:$P$573)</f>
        <v>#VALUE!</v>
      </c>
    </row>
    <row r="75" spans="1:8" s="11" customFormat="1" ht="15">
      <c r="A75" s="91" t="s">
        <v>478</v>
      </c>
      <c r="B75" s="91" t="s">
        <v>129</v>
      </c>
      <c r="C75" s="91" t="s">
        <v>150</v>
      </c>
      <c r="D75" s="91" t="s">
        <v>155</v>
      </c>
      <c r="E75" s="91" t="s">
        <v>154</v>
      </c>
      <c r="F75" s="108" t="s">
        <v>153</v>
      </c>
      <c r="G75" s="109">
        <v>1.1499999999999999</v>
      </c>
      <c r="H75" s="110" t="e">
        <f>SUMIF([2]报价结算清单!$E$12:$E$573,A75,[2]报价结算清单!$P$12:$P$573)</f>
        <v>#VALUE!</v>
      </c>
    </row>
    <row r="76" spans="1:8" s="11" customFormat="1" ht="15">
      <c r="A76" s="91" t="s">
        <v>479</v>
      </c>
      <c r="B76" s="91" t="s">
        <v>129</v>
      </c>
      <c r="C76" s="91" t="s">
        <v>150</v>
      </c>
      <c r="D76" s="91" t="s">
        <v>156</v>
      </c>
      <c r="E76" s="91" t="s">
        <v>152</v>
      </c>
      <c r="F76" s="108" t="s">
        <v>153</v>
      </c>
      <c r="G76" s="109">
        <v>1.8</v>
      </c>
      <c r="H76" s="110" t="e">
        <f>SUMIF([2]报价结算清单!$E$12:$E$573,A76,[2]报价结算清单!$P$12:$P$573)</f>
        <v>#VALUE!</v>
      </c>
    </row>
    <row r="77" spans="1:8" s="11" customFormat="1" ht="15">
      <c r="A77" s="91" t="s">
        <v>480</v>
      </c>
      <c r="B77" s="91" t="s">
        <v>129</v>
      </c>
      <c r="C77" s="91" t="s">
        <v>150</v>
      </c>
      <c r="D77" s="91" t="s">
        <v>156</v>
      </c>
      <c r="E77" s="91" t="s">
        <v>154</v>
      </c>
      <c r="F77" s="108" t="s">
        <v>153</v>
      </c>
      <c r="G77" s="109">
        <v>1.5</v>
      </c>
      <c r="H77" s="110" t="e">
        <f>SUMIF([2]报价结算清单!$E$12:$E$573,A77,[2]报价结算清单!$P$12:$P$573)</f>
        <v>#VALUE!</v>
      </c>
    </row>
    <row r="78" spans="1:8" s="11" customFormat="1" ht="15">
      <c r="A78" s="91" t="s">
        <v>481</v>
      </c>
      <c r="B78" s="91" t="s">
        <v>129</v>
      </c>
      <c r="C78" s="91" t="s">
        <v>150</v>
      </c>
      <c r="D78" s="91" t="s">
        <v>157</v>
      </c>
      <c r="E78" s="91" t="s">
        <v>152</v>
      </c>
      <c r="F78" s="108" t="s">
        <v>153</v>
      </c>
      <c r="G78" s="109">
        <v>2</v>
      </c>
      <c r="H78" s="110" t="e">
        <f>SUMIF([2]报价结算清单!$E$12:$E$573,A78,[2]报价结算清单!$P$12:$P$573)</f>
        <v>#VALUE!</v>
      </c>
    </row>
    <row r="79" spans="1:8" s="11" customFormat="1" ht="15">
      <c r="A79" s="91" t="s">
        <v>482</v>
      </c>
      <c r="B79" s="91" t="s">
        <v>129</v>
      </c>
      <c r="C79" s="91" t="s">
        <v>150</v>
      </c>
      <c r="D79" s="91" t="s">
        <v>157</v>
      </c>
      <c r="E79" s="91" t="s">
        <v>154</v>
      </c>
      <c r="F79" s="108" t="s">
        <v>153</v>
      </c>
      <c r="G79" s="109">
        <v>1.8</v>
      </c>
      <c r="H79" s="110" t="e">
        <f>SUMIF([2]报价结算清单!$E$12:$E$573,A79,[2]报价结算清单!$P$12:$P$573)</f>
        <v>#VALUE!</v>
      </c>
    </row>
    <row r="80" spans="1:8" s="11" customFormat="1" ht="15">
      <c r="A80" s="91" t="s">
        <v>483</v>
      </c>
      <c r="B80" s="91" t="s">
        <v>129</v>
      </c>
      <c r="C80" s="91" t="s">
        <v>150</v>
      </c>
      <c r="D80" s="91" t="s">
        <v>949</v>
      </c>
      <c r="E80" s="91" t="s">
        <v>950</v>
      </c>
      <c r="F80" s="108" t="s">
        <v>153</v>
      </c>
      <c r="G80" s="109">
        <v>2</v>
      </c>
      <c r="H80" s="110" t="e">
        <f>SUMIF([2]报价结算清单!$E$12:$E$573,A80,[2]报价结算清单!$P$12:$P$573)</f>
        <v>#VALUE!</v>
      </c>
    </row>
    <row r="81" spans="1:8" s="11" customFormat="1" ht="15">
      <c r="A81" s="91" t="s">
        <v>484</v>
      </c>
      <c r="B81" s="91" t="s">
        <v>129</v>
      </c>
      <c r="C81" s="91" t="s">
        <v>150</v>
      </c>
      <c r="D81" s="91" t="s">
        <v>158</v>
      </c>
      <c r="E81" s="91" t="s">
        <v>154</v>
      </c>
      <c r="F81" s="108" t="s">
        <v>153</v>
      </c>
      <c r="G81" s="109">
        <v>1.8</v>
      </c>
      <c r="H81" s="110" t="e">
        <f>SUMIF([2]报价结算清单!$E$12:$E$573,A81,[2]报价结算清单!$P$12:$P$573)</f>
        <v>#VALUE!</v>
      </c>
    </row>
    <row r="82" spans="1:8" s="11" customFormat="1" ht="15">
      <c r="A82" s="91" t="s">
        <v>485</v>
      </c>
      <c r="B82" s="91" t="s">
        <v>129</v>
      </c>
      <c r="C82" s="91" t="s">
        <v>150</v>
      </c>
      <c r="D82" s="91" t="s">
        <v>159</v>
      </c>
      <c r="E82" s="91" t="s">
        <v>152</v>
      </c>
      <c r="F82" s="108" t="s">
        <v>153</v>
      </c>
      <c r="G82" s="109">
        <v>2.2999999999999998</v>
      </c>
      <c r="H82" s="110" t="e">
        <f>SUMIF([2]报价结算清单!$E$12:$E$573,A82,[2]报价结算清单!$P$12:$P$573)</f>
        <v>#VALUE!</v>
      </c>
    </row>
    <row r="83" spans="1:8" s="11" customFormat="1" ht="15">
      <c r="A83" s="91" t="s">
        <v>486</v>
      </c>
      <c r="B83" s="91" t="s">
        <v>129</v>
      </c>
      <c r="C83" s="91" t="s">
        <v>150</v>
      </c>
      <c r="D83" s="91" t="s">
        <v>159</v>
      </c>
      <c r="E83" s="91" t="s">
        <v>154</v>
      </c>
      <c r="F83" s="108" t="s">
        <v>153</v>
      </c>
      <c r="G83" s="109">
        <v>2.2999999999999998</v>
      </c>
      <c r="H83" s="110" t="e">
        <f>SUMIF([2]报价结算清单!$E$12:$E$573,A83,[2]报价结算清单!$P$12:$P$573)</f>
        <v>#VALUE!</v>
      </c>
    </row>
    <row r="84" spans="1:8" s="11" customFormat="1" ht="15">
      <c r="A84" s="91" t="s">
        <v>487</v>
      </c>
      <c r="B84" s="91" t="s">
        <v>129</v>
      </c>
      <c r="C84" s="91" t="s">
        <v>160</v>
      </c>
      <c r="D84" s="91" t="s">
        <v>161</v>
      </c>
      <c r="E84" s="91" t="s">
        <v>162</v>
      </c>
      <c r="F84" s="108" t="s">
        <v>153</v>
      </c>
      <c r="G84" s="109">
        <v>5.5</v>
      </c>
      <c r="H84" s="110" t="e">
        <f>SUMIF([2]报价结算清单!$E$12:$E$573,A84,[2]报价结算清单!$P$12:$P$573)</f>
        <v>#VALUE!</v>
      </c>
    </row>
    <row r="85" spans="1:8" s="11" customFormat="1" ht="15">
      <c r="A85" s="91" t="s">
        <v>488</v>
      </c>
      <c r="B85" s="91" t="s">
        <v>129</v>
      </c>
      <c r="C85" s="91" t="s">
        <v>163</v>
      </c>
      <c r="D85" s="91" t="s">
        <v>164</v>
      </c>
      <c r="E85" s="91" t="s">
        <v>165</v>
      </c>
      <c r="F85" s="108" t="s">
        <v>113</v>
      </c>
      <c r="G85" s="109">
        <v>4.5</v>
      </c>
      <c r="H85" s="110" t="e">
        <f>SUMIF([2]报价结算清单!$E$12:$E$573,A85,[2]报价结算清单!$P$12:$P$573)</f>
        <v>#VALUE!</v>
      </c>
    </row>
    <row r="86" spans="1:8" s="11" customFormat="1" ht="30">
      <c r="A86" s="91" t="s">
        <v>489</v>
      </c>
      <c r="B86" s="91" t="s">
        <v>129</v>
      </c>
      <c r="C86" s="91" t="s">
        <v>166</v>
      </c>
      <c r="D86" s="91" t="s">
        <v>167</v>
      </c>
      <c r="E86" s="91" t="s">
        <v>951</v>
      </c>
      <c r="F86" s="108" t="s">
        <v>113</v>
      </c>
      <c r="G86" s="111">
        <v>10</v>
      </c>
      <c r="H86" s="110" t="e">
        <f>SUMIF([2]报价结算清单!$E$12:$E$573,A86,[2]报价结算清单!$P$12:$P$573)</f>
        <v>#VALUE!</v>
      </c>
    </row>
    <row r="87" spans="1:8" s="11" customFormat="1" ht="30">
      <c r="A87" s="91" t="s">
        <v>490</v>
      </c>
      <c r="B87" s="91" t="s">
        <v>129</v>
      </c>
      <c r="C87" s="91" t="s">
        <v>166</v>
      </c>
      <c r="D87" s="91" t="s">
        <v>169</v>
      </c>
      <c r="E87" s="91" t="s">
        <v>168</v>
      </c>
      <c r="F87" s="108" t="s">
        <v>113</v>
      </c>
      <c r="G87" s="111">
        <v>10</v>
      </c>
      <c r="H87" s="110" t="e">
        <f>SUMIF([2]报价结算清单!$E$12:$E$573,A87,[2]报价结算清单!$P$12:$P$573)</f>
        <v>#VALUE!</v>
      </c>
    </row>
    <row r="88" spans="1:8" s="11" customFormat="1" ht="30">
      <c r="A88" s="91" t="s">
        <v>491</v>
      </c>
      <c r="B88" s="91" t="s">
        <v>129</v>
      </c>
      <c r="C88" s="91" t="s">
        <v>166</v>
      </c>
      <c r="D88" s="91" t="s">
        <v>170</v>
      </c>
      <c r="E88" s="91" t="s">
        <v>168</v>
      </c>
      <c r="F88" s="108" t="s">
        <v>113</v>
      </c>
      <c r="G88" s="109">
        <v>6</v>
      </c>
      <c r="H88" s="110" t="e">
        <f>SUMIF([2]报价结算清单!$E$12:$E$573,A88,[2]报价结算清单!$P$12:$P$573)</f>
        <v>#VALUE!</v>
      </c>
    </row>
    <row r="89" spans="1:8" s="11" customFormat="1" ht="15">
      <c r="A89" s="91" t="s">
        <v>492</v>
      </c>
      <c r="B89" s="91" t="s">
        <v>129</v>
      </c>
      <c r="C89" s="91" t="s">
        <v>171</v>
      </c>
      <c r="D89" s="91" t="s">
        <v>172</v>
      </c>
      <c r="E89" s="91" t="s">
        <v>173</v>
      </c>
      <c r="F89" s="108" t="s">
        <v>87</v>
      </c>
      <c r="G89" s="109">
        <v>20</v>
      </c>
      <c r="H89" s="110" t="e">
        <f>SUMIF([2]报价结算清单!$E$12:$E$573,A89,[2]报价结算清单!$P$12:$P$573)</f>
        <v>#VALUE!</v>
      </c>
    </row>
    <row r="90" spans="1:8" s="11" customFormat="1" ht="15">
      <c r="A90" s="91" t="s">
        <v>493</v>
      </c>
      <c r="B90" s="91" t="s">
        <v>129</v>
      </c>
      <c r="C90" s="91" t="s">
        <v>174</v>
      </c>
      <c r="D90" s="91" t="s">
        <v>175</v>
      </c>
      <c r="E90" s="91" t="s">
        <v>176</v>
      </c>
      <c r="F90" s="108" t="s">
        <v>153</v>
      </c>
      <c r="G90" s="111">
        <v>4</v>
      </c>
      <c r="H90" s="110" t="e">
        <f>SUMIF([2]报价结算清单!$E$12:$E$573,A90,[2]报价结算清单!$P$12:$P$573)</f>
        <v>#VALUE!</v>
      </c>
    </row>
    <row r="91" spans="1:8" s="11" customFormat="1" ht="15">
      <c r="A91" s="91" t="s">
        <v>494</v>
      </c>
      <c r="B91" s="91" t="s">
        <v>129</v>
      </c>
      <c r="C91" s="91" t="s">
        <v>952</v>
      </c>
      <c r="D91" s="91" t="s">
        <v>953</v>
      </c>
      <c r="E91" s="91" t="s">
        <v>176</v>
      </c>
      <c r="F91" s="108" t="s">
        <v>153</v>
      </c>
      <c r="G91" s="109">
        <v>0.9</v>
      </c>
      <c r="H91" s="110" t="e">
        <f>SUMIF([2]报价结算清单!$E$12:$E$573,A91,[2]报价结算清单!$P$12:$P$573)</f>
        <v>#VALUE!</v>
      </c>
    </row>
    <row r="92" spans="1:8" s="11" customFormat="1" ht="15">
      <c r="A92" s="91" t="s">
        <v>495</v>
      </c>
      <c r="B92" s="91" t="s">
        <v>129</v>
      </c>
      <c r="C92" s="91" t="s">
        <v>177</v>
      </c>
      <c r="D92" s="91" t="s">
        <v>954</v>
      </c>
      <c r="E92" s="91" t="s">
        <v>178</v>
      </c>
      <c r="F92" s="108" t="s">
        <v>153</v>
      </c>
      <c r="G92" s="109">
        <v>0.9</v>
      </c>
      <c r="H92" s="110" t="e">
        <f>SUMIF([2]报价结算清单!$E$12:$E$573,A92,[2]报价结算清单!$P$12:$P$573)</f>
        <v>#VALUE!</v>
      </c>
    </row>
    <row r="93" spans="1:8" ht="30">
      <c r="A93" s="91" t="s">
        <v>496</v>
      </c>
      <c r="B93" s="91" t="s">
        <v>129</v>
      </c>
      <c r="C93" s="91" t="s">
        <v>179</v>
      </c>
      <c r="D93" s="91" t="s">
        <v>180</v>
      </c>
      <c r="E93" s="91" t="s">
        <v>181</v>
      </c>
      <c r="F93" s="108" t="s">
        <v>182</v>
      </c>
      <c r="G93" s="109">
        <v>50</v>
      </c>
      <c r="H93" s="110" t="e">
        <f>SUMIF([2]报价结算清单!$E$12:$E$573,A93,[2]报价结算清单!$P$12:$P$573)</f>
        <v>#VALUE!</v>
      </c>
    </row>
    <row r="94" spans="1:8" ht="30">
      <c r="A94" s="91" t="s">
        <v>497</v>
      </c>
      <c r="B94" s="91" t="s">
        <v>129</v>
      </c>
      <c r="C94" s="91" t="s">
        <v>179</v>
      </c>
      <c r="D94" s="91" t="s">
        <v>183</v>
      </c>
      <c r="E94" s="91" t="s">
        <v>181</v>
      </c>
      <c r="F94" s="108" t="s">
        <v>182</v>
      </c>
      <c r="G94" s="109">
        <v>63</v>
      </c>
      <c r="H94" s="110" t="e">
        <f>SUMIF([2]报价结算清单!$E$12:$E$573,A94,[2]报价结算清单!$P$12:$P$573)</f>
        <v>#VALUE!</v>
      </c>
    </row>
    <row r="95" spans="1:8" ht="30">
      <c r="A95" s="91" t="s">
        <v>498</v>
      </c>
      <c r="B95" s="91" t="s">
        <v>129</v>
      </c>
      <c r="C95" s="91" t="s">
        <v>179</v>
      </c>
      <c r="D95" s="91" t="s">
        <v>184</v>
      </c>
      <c r="E95" s="91" t="s">
        <v>185</v>
      </c>
      <c r="F95" s="108" t="s">
        <v>182</v>
      </c>
      <c r="G95" s="109">
        <v>30</v>
      </c>
      <c r="H95" s="110" t="e">
        <f>SUMIF([2]报价结算清单!$E$12:$E$573,A95,[2]报价结算清单!$P$12:$P$573)</f>
        <v>#VALUE!</v>
      </c>
    </row>
    <row r="96" spans="1:8" ht="30">
      <c r="A96" s="91" t="s">
        <v>499</v>
      </c>
      <c r="B96" s="91" t="s">
        <v>129</v>
      </c>
      <c r="C96" s="91" t="s">
        <v>179</v>
      </c>
      <c r="D96" s="91" t="s">
        <v>186</v>
      </c>
      <c r="E96" s="91" t="s">
        <v>187</v>
      </c>
      <c r="F96" s="108" t="s">
        <v>182</v>
      </c>
      <c r="G96" s="109">
        <v>81</v>
      </c>
      <c r="H96" s="110" t="e">
        <f>SUMIF([2]报价结算清单!$E$12:$E$573,A96,[2]报价结算清单!$P$12:$P$573)</f>
        <v>#VALUE!</v>
      </c>
    </row>
    <row r="97" spans="1:8" ht="15">
      <c r="A97" s="91" t="s">
        <v>500</v>
      </c>
      <c r="B97" s="91" t="s">
        <v>129</v>
      </c>
      <c r="C97" s="91" t="s">
        <v>188</v>
      </c>
      <c r="D97" s="91" t="s">
        <v>189</v>
      </c>
      <c r="E97" s="91" t="s">
        <v>190</v>
      </c>
      <c r="F97" s="108" t="s">
        <v>87</v>
      </c>
      <c r="G97" s="111">
        <v>15</v>
      </c>
      <c r="H97" s="110" t="e">
        <f>SUMIF([2]报价结算清单!$E$12:$E$573,A97,[2]报价结算清单!$P$12:$P$573)</f>
        <v>#VALUE!</v>
      </c>
    </row>
    <row r="98" spans="1:8" ht="15">
      <c r="A98" s="91" t="s">
        <v>501</v>
      </c>
      <c r="B98" s="91" t="s">
        <v>129</v>
      </c>
      <c r="C98" s="91" t="s">
        <v>188</v>
      </c>
      <c r="D98" s="91" t="s">
        <v>191</v>
      </c>
      <c r="E98" s="91" t="s">
        <v>192</v>
      </c>
      <c r="F98" s="108" t="s">
        <v>87</v>
      </c>
      <c r="G98" s="109">
        <v>5</v>
      </c>
      <c r="H98" s="110" t="e">
        <f>SUMIF([2]报价结算清单!$E$12:$E$573,A98,[2]报价结算清单!$P$12:$P$573)</f>
        <v>#VALUE!</v>
      </c>
    </row>
    <row r="99" spans="1:8" ht="30">
      <c r="A99" s="91" t="s">
        <v>502</v>
      </c>
      <c r="B99" s="91" t="s">
        <v>129</v>
      </c>
      <c r="C99" s="91" t="s">
        <v>188</v>
      </c>
      <c r="D99" s="91" t="s">
        <v>193</v>
      </c>
      <c r="E99" s="91" t="s">
        <v>194</v>
      </c>
      <c r="F99" s="108" t="s">
        <v>87</v>
      </c>
      <c r="G99" s="109">
        <v>9</v>
      </c>
      <c r="H99" s="110" t="e">
        <f>SUMIF([2]报价结算清单!$E$12:$E$573,A99,[2]报价结算清单!$P$12:$P$573)</f>
        <v>#VALUE!</v>
      </c>
    </row>
    <row r="100" spans="1:8" ht="30">
      <c r="A100" s="91" t="s">
        <v>503</v>
      </c>
      <c r="B100" s="91" t="s">
        <v>129</v>
      </c>
      <c r="C100" s="91" t="s">
        <v>188</v>
      </c>
      <c r="D100" s="91" t="s">
        <v>195</v>
      </c>
      <c r="E100" s="91" t="s">
        <v>194</v>
      </c>
      <c r="F100" s="108" t="s">
        <v>87</v>
      </c>
      <c r="G100" s="109">
        <v>18</v>
      </c>
      <c r="H100" s="110" t="e">
        <f>SUMIF([2]报价结算清单!$E$12:$E$573,A100,[2]报价结算清单!$P$12:$P$573)</f>
        <v>#VALUE!</v>
      </c>
    </row>
    <row r="101" spans="1:8" ht="15">
      <c r="A101" s="91" t="s">
        <v>504</v>
      </c>
      <c r="B101" s="91" t="s">
        <v>198</v>
      </c>
      <c r="C101" s="91" t="s">
        <v>198</v>
      </c>
      <c r="D101" s="91" t="s">
        <v>199</v>
      </c>
      <c r="E101" s="91" t="s">
        <v>767</v>
      </c>
      <c r="F101" s="108" t="s">
        <v>87</v>
      </c>
      <c r="G101" s="109">
        <v>31</v>
      </c>
      <c r="H101" s="110" t="e">
        <f>SUMIF([2]报价结算清单!$E$12:$E$573,A101,[2]报价结算清单!$P$12:$P$573)</f>
        <v>#VALUE!</v>
      </c>
    </row>
    <row r="102" spans="1:8" ht="15">
      <c r="A102" s="91" t="s">
        <v>505</v>
      </c>
      <c r="B102" s="91" t="s">
        <v>198</v>
      </c>
      <c r="C102" s="91" t="s">
        <v>198</v>
      </c>
      <c r="D102" s="91" t="s">
        <v>200</v>
      </c>
      <c r="E102" s="91" t="s">
        <v>767</v>
      </c>
      <c r="F102" s="108" t="s">
        <v>87</v>
      </c>
      <c r="G102" s="109">
        <v>50</v>
      </c>
      <c r="H102" s="110" t="e">
        <f>SUMIF([2]报价结算清单!$E$12:$E$573,A102,[2]报价结算清单!$P$12:$P$573)</f>
        <v>#VALUE!</v>
      </c>
    </row>
    <row r="103" spans="1:8" ht="15">
      <c r="A103" s="91" t="s">
        <v>506</v>
      </c>
      <c r="B103" s="91" t="s">
        <v>198</v>
      </c>
      <c r="C103" s="91" t="s">
        <v>198</v>
      </c>
      <c r="D103" s="91" t="s">
        <v>201</v>
      </c>
      <c r="E103" s="91" t="s">
        <v>767</v>
      </c>
      <c r="F103" s="108" t="s">
        <v>87</v>
      </c>
      <c r="G103" s="109">
        <v>100</v>
      </c>
      <c r="H103" s="110" t="e">
        <f>SUMIF([2]报价结算清单!$E$12:$E$573,A103,[2]报价结算清单!$P$12:$P$573)</f>
        <v>#VALUE!</v>
      </c>
    </row>
    <row r="104" spans="1:8" ht="15">
      <c r="A104" s="91" t="s">
        <v>507</v>
      </c>
      <c r="B104" s="91" t="s">
        <v>202</v>
      </c>
      <c r="C104" s="91" t="s">
        <v>931</v>
      </c>
      <c r="D104" s="91" t="s">
        <v>932</v>
      </c>
      <c r="E104" s="91" t="s">
        <v>933</v>
      </c>
      <c r="F104" s="108" t="s">
        <v>203</v>
      </c>
      <c r="G104" s="109">
        <v>280</v>
      </c>
      <c r="H104" s="110" t="e">
        <f>SUMIF([2]报价结算清单!$E$12:$E$573,A104,[2]报价结算清单!$P$12:$P$573)</f>
        <v>#VALUE!</v>
      </c>
    </row>
    <row r="105" spans="1:8" ht="15">
      <c r="A105" s="91" t="s">
        <v>508</v>
      </c>
      <c r="B105" s="91" t="s">
        <v>202</v>
      </c>
      <c r="C105" s="91" t="s">
        <v>931</v>
      </c>
      <c r="D105" s="91" t="s">
        <v>932</v>
      </c>
      <c r="E105" s="91" t="s">
        <v>934</v>
      </c>
      <c r="F105" s="108" t="s">
        <v>203</v>
      </c>
      <c r="G105" s="109">
        <v>800</v>
      </c>
      <c r="H105" s="110" t="e">
        <f>SUMIF([2]报价结算清单!$E$12:$E$573,A105,[2]报价结算清单!$P$12:$P$573)</f>
        <v>#VALUE!</v>
      </c>
    </row>
    <row r="106" spans="1:8" s="11" customFormat="1" ht="15">
      <c r="A106" s="91" t="s">
        <v>509</v>
      </c>
      <c r="B106" s="91" t="s">
        <v>202</v>
      </c>
      <c r="C106" s="91" t="s">
        <v>931</v>
      </c>
      <c r="D106" s="91" t="s">
        <v>932</v>
      </c>
      <c r="E106" s="91" t="s">
        <v>935</v>
      </c>
      <c r="F106" s="108" t="s">
        <v>203</v>
      </c>
      <c r="G106" s="109">
        <v>1500</v>
      </c>
      <c r="H106" s="110" t="e">
        <f>SUMIF([2]报价结算清单!$E$12:$E$573,A106,[2]报价结算清单!$P$12:$P$573)</f>
        <v>#VALUE!</v>
      </c>
    </row>
    <row r="107" spans="1:8" s="11" customFormat="1" ht="15">
      <c r="A107" s="91" t="s">
        <v>510</v>
      </c>
      <c r="B107" s="91" t="s">
        <v>202</v>
      </c>
      <c r="C107" s="91" t="s">
        <v>931</v>
      </c>
      <c r="D107" s="91" t="s">
        <v>932</v>
      </c>
      <c r="E107" s="91" t="s">
        <v>936</v>
      </c>
      <c r="F107" s="108" t="s">
        <v>203</v>
      </c>
      <c r="G107" s="109">
        <v>2000</v>
      </c>
      <c r="H107" s="110" t="e">
        <f>SUMIF([2]报价结算清单!$E$12:$E$573,A107,[2]报价结算清单!$P$12:$P$573)</f>
        <v>#VALUE!</v>
      </c>
    </row>
    <row r="108" spans="1:8" s="11" customFormat="1" ht="15">
      <c r="A108" s="91" t="s">
        <v>511</v>
      </c>
      <c r="B108" s="91" t="s">
        <v>202</v>
      </c>
      <c r="C108" s="91" t="s">
        <v>931</v>
      </c>
      <c r="D108" s="91" t="s">
        <v>932</v>
      </c>
      <c r="E108" s="91" t="s">
        <v>937</v>
      </c>
      <c r="F108" s="108" t="s">
        <v>203</v>
      </c>
      <c r="G108" s="109">
        <v>2880</v>
      </c>
      <c r="H108" s="110" t="e">
        <f>SUMIF([2]报价结算清单!$E$12:$E$573,A108,[2]报价结算清单!$P$12:$P$573)</f>
        <v>#VALUE!</v>
      </c>
    </row>
    <row r="109" spans="1:8" s="11" customFormat="1" ht="15">
      <c r="A109" s="91" t="s">
        <v>512</v>
      </c>
      <c r="B109" s="91" t="s">
        <v>205</v>
      </c>
      <c r="C109" s="91" t="s">
        <v>206</v>
      </c>
      <c r="D109" s="91" t="s">
        <v>207</v>
      </c>
      <c r="E109" s="91" t="s">
        <v>208</v>
      </c>
      <c r="F109" s="108" t="s">
        <v>196</v>
      </c>
      <c r="G109" s="109">
        <v>1100</v>
      </c>
      <c r="H109" s="110" t="e">
        <f>SUMIF([2]报价结算清单!$E$12:$E$573,A109,[2]报价结算清单!$P$12:$P$573)</f>
        <v>#VALUE!</v>
      </c>
    </row>
    <row r="110" spans="1:8" s="11" customFormat="1" ht="15">
      <c r="A110" s="93"/>
      <c r="B110" s="8"/>
      <c r="C110" s="8"/>
      <c r="D110" s="8"/>
      <c r="E110" s="8"/>
      <c r="F110" s="8"/>
      <c r="G110" s="109" t="e">
        <v>#DIV/0!</v>
      </c>
      <c r="H110" s="9"/>
    </row>
    <row r="111" spans="1:8" ht="45">
      <c r="A111" s="91" t="s">
        <v>768</v>
      </c>
      <c r="B111" s="91" t="s">
        <v>209</v>
      </c>
      <c r="C111" s="91" t="s">
        <v>210</v>
      </c>
      <c r="D111" s="91" t="s">
        <v>769</v>
      </c>
      <c r="E111" s="91" t="s">
        <v>770</v>
      </c>
      <c r="F111" s="108" t="s">
        <v>52</v>
      </c>
      <c r="G111" s="111">
        <v>1000</v>
      </c>
      <c r="H111" s="110" t="e">
        <f>SUMIF([2]报价结算清单!$E$12:$E$573,A111,[2]报价结算清单!$P$12:$P$573)</f>
        <v>#VALUE!</v>
      </c>
    </row>
    <row r="112" spans="1:8" ht="45">
      <c r="A112" s="91" t="s">
        <v>513</v>
      </c>
      <c r="B112" s="91" t="s">
        <v>209</v>
      </c>
      <c r="C112" s="91" t="s">
        <v>210</v>
      </c>
      <c r="D112" s="91" t="s">
        <v>771</v>
      </c>
      <c r="E112" s="91" t="s">
        <v>770</v>
      </c>
      <c r="F112" s="108" t="s">
        <v>52</v>
      </c>
      <c r="G112" s="111">
        <v>780</v>
      </c>
      <c r="H112" s="110" t="e">
        <f>SUMIF([2]报价结算清单!$E$12:$E$573,A112,[2]报价结算清单!$P$12:$P$573)</f>
        <v>#VALUE!</v>
      </c>
    </row>
    <row r="113" spans="1:8" s="11" customFormat="1" ht="45">
      <c r="A113" s="91" t="s">
        <v>514</v>
      </c>
      <c r="B113" s="91" t="s">
        <v>209</v>
      </c>
      <c r="C113" s="91" t="s">
        <v>210</v>
      </c>
      <c r="D113" s="91" t="s">
        <v>211</v>
      </c>
      <c r="E113" s="91" t="s">
        <v>772</v>
      </c>
      <c r="F113" s="108" t="s">
        <v>52</v>
      </c>
      <c r="G113" s="111">
        <v>500</v>
      </c>
      <c r="H113" s="110" t="e">
        <f>SUMIF([2]报价结算清单!$E$12:$E$573,A113,[2]报价结算清单!$P$12:$P$573)</f>
        <v>#VALUE!</v>
      </c>
    </row>
    <row r="114" spans="1:8" s="11" customFormat="1" ht="45">
      <c r="A114" s="91" t="s">
        <v>515</v>
      </c>
      <c r="B114" s="91" t="s">
        <v>209</v>
      </c>
      <c r="C114" s="91" t="s">
        <v>210</v>
      </c>
      <c r="D114" s="91" t="s">
        <v>212</v>
      </c>
      <c r="E114" s="91" t="s">
        <v>772</v>
      </c>
      <c r="F114" s="108" t="s">
        <v>52</v>
      </c>
      <c r="G114" s="109">
        <v>350</v>
      </c>
      <c r="H114" s="110" t="e">
        <f>SUMIF([2]报价结算清单!$E$12:$E$573,A114,[2]报价结算清单!$P$12:$P$573)</f>
        <v>#VALUE!</v>
      </c>
    </row>
    <row r="115" spans="1:8" s="11" customFormat="1" ht="45">
      <c r="A115" s="91" t="s">
        <v>516</v>
      </c>
      <c r="B115" s="91" t="s">
        <v>209</v>
      </c>
      <c r="C115" s="91" t="s">
        <v>210</v>
      </c>
      <c r="D115" s="91" t="s">
        <v>213</v>
      </c>
      <c r="E115" s="91" t="s">
        <v>938</v>
      </c>
      <c r="F115" s="108" t="s">
        <v>52</v>
      </c>
      <c r="G115" s="109">
        <v>400</v>
      </c>
      <c r="H115" s="110" t="e">
        <f>SUMIF([2]报价结算清单!$E$12:$E$573,A115,[2]报价结算清单!$P$12:$P$573)</f>
        <v>#VALUE!</v>
      </c>
    </row>
    <row r="116" spans="1:8" s="11" customFormat="1" ht="45">
      <c r="A116" s="91" t="s">
        <v>517</v>
      </c>
      <c r="B116" s="91" t="s">
        <v>209</v>
      </c>
      <c r="C116" s="91" t="s">
        <v>773</v>
      </c>
      <c r="D116" s="91" t="s">
        <v>214</v>
      </c>
      <c r="E116" s="91" t="s">
        <v>215</v>
      </c>
      <c r="F116" s="108" t="s">
        <v>196</v>
      </c>
      <c r="G116" s="111">
        <v>5500</v>
      </c>
      <c r="H116" s="110" t="e">
        <f>SUMIF([2]报价结算清单!$E$12:$E$573,A116,[2]报价结算清单!$P$12:$P$573)</f>
        <v>#VALUE!</v>
      </c>
    </row>
    <row r="117" spans="1:8" s="11" customFormat="1" ht="45">
      <c r="A117" s="91" t="s">
        <v>518</v>
      </c>
      <c r="B117" s="91" t="s">
        <v>209</v>
      </c>
      <c r="C117" s="91" t="s">
        <v>773</v>
      </c>
      <c r="D117" s="91" t="s">
        <v>216</v>
      </c>
      <c r="E117" s="91" t="s">
        <v>217</v>
      </c>
      <c r="F117" s="108" t="s">
        <v>196</v>
      </c>
      <c r="G117" s="111">
        <v>4000</v>
      </c>
      <c r="H117" s="110" t="e">
        <f>SUMIF([2]报价结算清单!$E$12:$E$573,A117,[2]报价结算清单!$P$12:$P$573)</f>
        <v>#VALUE!</v>
      </c>
    </row>
    <row r="118" spans="1:8" s="11" customFormat="1" ht="45">
      <c r="A118" s="91" t="s">
        <v>519</v>
      </c>
      <c r="B118" s="91" t="s">
        <v>209</v>
      </c>
      <c r="C118" s="91" t="s">
        <v>773</v>
      </c>
      <c r="D118" s="91" t="s">
        <v>218</v>
      </c>
      <c r="E118" s="91" t="s">
        <v>219</v>
      </c>
      <c r="F118" s="108" t="s">
        <v>196</v>
      </c>
      <c r="G118" s="111">
        <v>4000</v>
      </c>
      <c r="H118" s="110" t="e">
        <f>SUMIF([2]报价结算清单!$E$12:$E$573,A118,[2]报价结算清单!$P$12:$P$573)</f>
        <v>#VALUE!</v>
      </c>
    </row>
    <row r="119" spans="1:8" s="11" customFormat="1" ht="45">
      <c r="A119" s="91" t="s">
        <v>520</v>
      </c>
      <c r="B119" s="91" t="s">
        <v>209</v>
      </c>
      <c r="C119" s="91" t="s">
        <v>773</v>
      </c>
      <c r="D119" s="91" t="s">
        <v>220</v>
      </c>
      <c r="E119" s="91" t="s">
        <v>221</v>
      </c>
      <c r="F119" s="108" t="s">
        <v>196</v>
      </c>
      <c r="G119" s="109">
        <v>1500</v>
      </c>
      <c r="H119" s="110" t="e">
        <f>SUMIF([2]报价结算清单!$E$12:$E$573,A119,[2]报价结算清单!$P$12:$P$573)</f>
        <v>#VALUE!</v>
      </c>
    </row>
    <row r="120" spans="1:8" s="11" customFormat="1" ht="45">
      <c r="A120" s="91" t="s">
        <v>521</v>
      </c>
      <c r="B120" s="91" t="s">
        <v>209</v>
      </c>
      <c r="C120" s="91" t="s">
        <v>773</v>
      </c>
      <c r="D120" s="91" t="s">
        <v>222</v>
      </c>
      <c r="E120" s="91" t="s">
        <v>223</v>
      </c>
      <c r="F120" s="108" t="s">
        <v>196</v>
      </c>
      <c r="G120" s="109">
        <v>1100</v>
      </c>
      <c r="H120" s="110" t="e">
        <f>SUMIF([2]报价结算清单!$E$12:$E$573,A120,[2]报价结算清单!$P$12:$P$573)</f>
        <v>#VALUE!</v>
      </c>
    </row>
    <row r="121" spans="1:8" s="11" customFormat="1" ht="15">
      <c r="A121" s="91" t="s">
        <v>522</v>
      </c>
      <c r="B121" s="91" t="s">
        <v>209</v>
      </c>
      <c r="C121" s="91" t="s">
        <v>224</v>
      </c>
      <c r="D121" s="91" t="s">
        <v>225</v>
      </c>
      <c r="E121" s="91" t="s">
        <v>226</v>
      </c>
      <c r="F121" s="108" t="s">
        <v>196</v>
      </c>
      <c r="G121" s="109">
        <v>2061</v>
      </c>
      <c r="H121" s="110" t="e">
        <f>SUMIF([2]报价结算清单!$E$12:$E$573,A121,[2]报价结算清单!$P$12:$P$573)</f>
        <v>#VALUE!</v>
      </c>
    </row>
    <row r="122" spans="1:8" s="11" customFormat="1" ht="45">
      <c r="A122" s="91" t="s">
        <v>523</v>
      </c>
      <c r="B122" s="91" t="s">
        <v>209</v>
      </c>
      <c r="C122" s="91" t="s">
        <v>224</v>
      </c>
      <c r="D122" s="91" t="s">
        <v>227</v>
      </c>
      <c r="E122" s="91" t="s">
        <v>228</v>
      </c>
      <c r="F122" s="108" t="s">
        <v>196</v>
      </c>
      <c r="G122" s="109">
        <v>1500</v>
      </c>
      <c r="H122" s="110" t="e">
        <f>SUMIF([2]报价结算清单!$E$12:$E$573,A122,[2]报价结算清单!$P$12:$P$573)</f>
        <v>#VALUE!</v>
      </c>
    </row>
    <row r="123" spans="1:8" s="11" customFormat="1" ht="15">
      <c r="A123" s="91" t="s">
        <v>524</v>
      </c>
      <c r="B123" s="91" t="s">
        <v>209</v>
      </c>
      <c r="C123" s="91" t="s">
        <v>224</v>
      </c>
      <c r="D123" s="91" t="s">
        <v>229</v>
      </c>
      <c r="E123" s="91" t="s">
        <v>774</v>
      </c>
      <c r="F123" s="108" t="s">
        <v>196</v>
      </c>
      <c r="G123" s="111">
        <v>600</v>
      </c>
      <c r="H123" s="110" t="e">
        <f>SUMIF([2]报价结算清单!$E$12:$E$573,A123,[2]报价结算清单!$P$12:$P$573)</f>
        <v>#VALUE!</v>
      </c>
    </row>
    <row r="124" spans="1:8" s="11" customFormat="1" ht="45">
      <c r="A124" s="91" t="s">
        <v>525</v>
      </c>
      <c r="B124" s="91" t="s">
        <v>209</v>
      </c>
      <c r="C124" s="91" t="s">
        <v>224</v>
      </c>
      <c r="D124" s="91" t="s">
        <v>230</v>
      </c>
      <c r="E124" s="91" t="s">
        <v>231</v>
      </c>
      <c r="F124" s="108" t="s">
        <v>196</v>
      </c>
      <c r="G124" s="109">
        <v>779</v>
      </c>
      <c r="H124" s="110" t="e">
        <f>SUMIF([2]报价结算清单!$E$12:$E$573,A124,[2]报价结算清单!$P$12:$P$573)</f>
        <v>#VALUE!</v>
      </c>
    </row>
    <row r="125" spans="1:8" s="11" customFormat="1" ht="45">
      <c r="A125" s="91" t="s">
        <v>526</v>
      </c>
      <c r="B125" s="91" t="s">
        <v>209</v>
      </c>
      <c r="C125" s="91" t="s">
        <v>224</v>
      </c>
      <c r="D125" s="91" t="s">
        <v>232</v>
      </c>
      <c r="E125" s="91" t="s">
        <v>233</v>
      </c>
      <c r="F125" s="108" t="s">
        <v>196</v>
      </c>
      <c r="G125" s="109">
        <v>492</v>
      </c>
      <c r="H125" s="110" t="e">
        <f>SUMIF([2]报价结算清单!$E$12:$E$573,A125,[2]报价结算清单!$P$12:$P$573)</f>
        <v>#VALUE!</v>
      </c>
    </row>
    <row r="126" spans="1:8" s="11" customFormat="1" ht="30">
      <c r="A126" s="91" t="s">
        <v>527</v>
      </c>
      <c r="B126" s="91" t="s">
        <v>209</v>
      </c>
      <c r="C126" s="91" t="s">
        <v>224</v>
      </c>
      <c r="D126" s="91" t="s">
        <v>234</v>
      </c>
      <c r="E126" s="91" t="s">
        <v>738</v>
      </c>
      <c r="F126" s="108" t="s">
        <v>196</v>
      </c>
      <c r="G126" s="109">
        <v>233</v>
      </c>
      <c r="H126" s="110" t="e">
        <f>SUMIF([2]报价结算清单!$E$12:$E$573,A126,[2]报价结算清单!$P$12:$P$573)</f>
        <v>#VALUE!</v>
      </c>
    </row>
    <row r="127" spans="1:8" s="11" customFormat="1" ht="30">
      <c r="A127" s="91" t="s">
        <v>528</v>
      </c>
      <c r="B127" s="91" t="s">
        <v>209</v>
      </c>
      <c r="C127" s="91" t="s">
        <v>224</v>
      </c>
      <c r="D127" s="91" t="s">
        <v>235</v>
      </c>
      <c r="E127" s="91" t="s">
        <v>738</v>
      </c>
      <c r="F127" s="108" t="s">
        <v>196</v>
      </c>
      <c r="G127" s="109">
        <v>152</v>
      </c>
      <c r="H127" s="110" t="e">
        <f>SUMIF([2]报价结算清单!$E$12:$E$573,A127,[2]报价结算清单!$P$12:$P$573)</f>
        <v>#VALUE!</v>
      </c>
    </row>
    <row r="128" spans="1:8" s="11" customFormat="1" ht="30">
      <c r="A128" s="91" t="s">
        <v>529</v>
      </c>
      <c r="B128" s="91" t="s">
        <v>209</v>
      </c>
      <c r="C128" s="91" t="s">
        <v>236</v>
      </c>
      <c r="D128" s="91" t="s">
        <v>237</v>
      </c>
      <c r="E128" s="91" t="s">
        <v>238</v>
      </c>
      <c r="F128" s="108" t="s">
        <v>196</v>
      </c>
      <c r="G128" s="109">
        <v>1767</v>
      </c>
      <c r="H128" s="110" t="e">
        <f>SUMIF([2]报价结算清单!$E$12:$E$573,A128,[2]报价结算清单!$P$12:$P$573)</f>
        <v>#VALUE!</v>
      </c>
    </row>
    <row r="129" spans="1:8" s="11" customFormat="1" ht="30">
      <c r="A129" s="91" t="s">
        <v>530</v>
      </c>
      <c r="B129" s="91" t="s">
        <v>209</v>
      </c>
      <c r="C129" s="91" t="s">
        <v>236</v>
      </c>
      <c r="D129" s="91" t="s">
        <v>239</v>
      </c>
      <c r="E129" s="91" t="s">
        <v>775</v>
      </c>
      <c r="F129" s="108" t="s">
        <v>196</v>
      </c>
      <c r="G129" s="109">
        <v>200</v>
      </c>
      <c r="H129" s="110" t="e">
        <f>SUMIF([2]报价结算清单!$E$12:$E$573,A129,[2]报价结算清单!$P$12:$P$573)</f>
        <v>#VALUE!</v>
      </c>
    </row>
    <row r="130" spans="1:8" s="11" customFormat="1" ht="30">
      <c r="A130" s="91" t="s">
        <v>531</v>
      </c>
      <c r="B130" s="91" t="s">
        <v>209</v>
      </c>
      <c r="C130" s="91" t="s">
        <v>240</v>
      </c>
      <c r="D130" s="91" t="s">
        <v>241</v>
      </c>
      <c r="E130" s="91" t="s">
        <v>242</v>
      </c>
      <c r="F130" s="108" t="s">
        <v>113</v>
      </c>
      <c r="G130" s="109">
        <v>470</v>
      </c>
      <c r="H130" s="110" t="e">
        <f>SUMIF([2]报价结算清单!$E$12:$E$573,A130,[2]报价结算清单!$P$12:$P$573)</f>
        <v>#VALUE!</v>
      </c>
    </row>
    <row r="131" spans="1:8" s="11" customFormat="1" ht="30">
      <c r="A131" s="91" t="s">
        <v>532</v>
      </c>
      <c r="B131" s="91" t="s">
        <v>209</v>
      </c>
      <c r="C131" s="91" t="s">
        <v>240</v>
      </c>
      <c r="D131" s="91" t="s">
        <v>243</v>
      </c>
      <c r="E131" s="91" t="s">
        <v>242</v>
      </c>
      <c r="F131" s="108" t="s">
        <v>113</v>
      </c>
      <c r="G131" s="109">
        <v>806</v>
      </c>
      <c r="H131" s="110" t="e">
        <f>SUMIF([2]报价结算清单!$E$12:$E$573,A131,[2]报价结算清单!$P$12:$P$573)</f>
        <v>#VALUE!</v>
      </c>
    </row>
    <row r="132" spans="1:8" s="11" customFormat="1" ht="30">
      <c r="A132" s="91" t="s">
        <v>533</v>
      </c>
      <c r="B132" s="91" t="s">
        <v>209</v>
      </c>
      <c r="C132" s="91" t="s">
        <v>240</v>
      </c>
      <c r="D132" s="91" t="s">
        <v>244</v>
      </c>
      <c r="E132" s="91" t="s">
        <v>242</v>
      </c>
      <c r="F132" s="108" t="s">
        <v>113</v>
      </c>
      <c r="G132" s="109">
        <v>1374</v>
      </c>
      <c r="H132" s="110" t="e">
        <f>SUMIF([2]报价结算清单!$E$12:$E$573,A132,[2]报价结算清单!$P$12:$P$573)</f>
        <v>#VALUE!</v>
      </c>
    </row>
    <row r="133" spans="1:8" s="11" customFormat="1" ht="30">
      <c r="A133" s="91" t="s">
        <v>534</v>
      </c>
      <c r="B133" s="91" t="s">
        <v>209</v>
      </c>
      <c r="C133" s="91" t="s">
        <v>240</v>
      </c>
      <c r="D133" s="91" t="s">
        <v>245</v>
      </c>
      <c r="E133" s="91" t="s">
        <v>738</v>
      </c>
      <c r="F133" s="108" t="s">
        <v>87</v>
      </c>
      <c r="G133" s="109">
        <v>100</v>
      </c>
      <c r="H133" s="110" t="e">
        <f>SUMIF([2]报价结算清单!$E$12:$E$573,A133,[2]报价结算清单!$P$12:$P$573)</f>
        <v>#VALUE!</v>
      </c>
    </row>
    <row r="134" spans="1:8" s="11" customFormat="1" ht="30">
      <c r="A134" s="91" t="s">
        <v>535</v>
      </c>
      <c r="B134" s="91" t="s">
        <v>247</v>
      </c>
      <c r="C134" s="91" t="s">
        <v>248</v>
      </c>
      <c r="D134" s="91" t="s">
        <v>249</v>
      </c>
      <c r="E134" s="91" t="s">
        <v>705</v>
      </c>
      <c r="F134" s="108" t="s">
        <v>196</v>
      </c>
      <c r="G134" s="109">
        <v>950</v>
      </c>
      <c r="H134" s="110" t="e">
        <f>SUMIF([2]报价结算清单!$E$12:$E$573,A134,[2]报价结算清单!$P$12:$P$573)</f>
        <v>#VALUE!</v>
      </c>
    </row>
    <row r="135" spans="1:8" ht="30">
      <c r="A135" s="91" t="s">
        <v>536</v>
      </c>
      <c r="B135" s="91" t="s">
        <v>247</v>
      </c>
      <c r="C135" s="91" t="s">
        <v>248</v>
      </c>
      <c r="D135" s="91" t="s">
        <v>250</v>
      </c>
      <c r="E135" s="91" t="s">
        <v>705</v>
      </c>
      <c r="F135" s="108" t="s">
        <v>196</v>
      </c>
      <c r="G135" s="109">
        <v>1100</v>
      </c>
      <c r="H135" s="110" t="e">
        <f>SUMIF([2]报价结算清单!$E$12:$E$573,A135,[2]报价结算清单!$P$12:$P$573)</f>
        <v>#VALUE!</v>
      </c>
    </row>
    <row r="136" spans="1:8" ht="30">
      <c r="A136" s="91" t="s">
        <v>537</v>
      </c>
      <c r="B136" s="91" t="s">
        <v>247</v>
      </c>
      <c r="C136" s="91" t="s">
        <v>248</v>
      </c>
      <c r="D136" s="91" t="s">
        <v>251</v>
      </c>
      <c r="E136" s="91" t="s">
        <v>705</v>
      </c>
      <c r="F136" s="108" t="s">
        <v>196</v>
      </c>
      <c r="G136" s="111">
        <v>950</v>
      </c>
      <c r="H136" s="110" t="e">
        <f>SUMIF([2]报价结算清单!$E$12:$E$573,A136,[2]报价结算清单!$P$12:$P$573)</f>
        <v>#VALUE!</v>
      </c>
    </row>
    <row r="137" spans="1:8" ht="30">
      <c r="A137" s="91" t="s">
        <v>538</v>
      </c>
      <c r="B137" s="91" t="s">
        <v>247</v>
      </c>
      <c r="C137" s="91" t="s">
        <v>248</v>
      </c>
      <c r="D137" s="91" t="s">
        <v>252</v>
      </c>
      <c r="E137" s="91" t="s">
        <v>705</v>
      </c>
      <c r="F137" s="108" t="s">
        <v>196</v>
      </c>
      <c r="G137" s="109">
        <v>722</v>
      </c>
      <c r="H137" s="110" t="e">
        <f>SUMIF([2]报价结算清单!$E$12:$E$573,A137,[2]报价结算清单!$P$12:$P$573)</f>
        <v>#VALUE!</v>
      </c>
    </row>
    <row r="138" spans="1:8" ht="30">
      <c r="A138" s="91" t="s">
        <v>539</v>
      </c>
      <c r="B138" s="91" t="s">
        <v>247</v>
      </c>
      <c r="C138" s="91" t="s">
        <v>248</v>
      </c>
      <c r="D138" s="91" t="s">
        <v>253</v>
      </c>
      <c r="E138" s="91" t="s">
        <v>254</v>
      </c>
      <c r="F138" s="108" t="s">
        <v>196</v>
      </c>
      <c r="G138" s="109">
        <v>758</v>
      </c>
      <c r="H138" s="110" t="e">
        <f>SUMIF([2]报价结算清单!$E$12:$E$573,A138,[2]报价结算清单!$P$12:$P$573)</f>
        <v>#VALUE!</v>
      </c>
    </row>
    <row r="139" spans="1:8" ht="30">
      <c r="A139" s="91" t="s">
        <v>540</v>
      </c>
      <c r="B139" s="91" t="s">
        <v>247</v>
      </c>
      <c r="C139" s="91" t="s">
        <v>248</v>
      </c>
      <c r="D139" s="91" t="s">
        <v>255</v>
      </c>
      <c r="E139" s="91" t="s">
        <v>254</v>
      </c>
      <c r="F139" s="108" t="s">
        <v>196</v>
      </c>
      <c r="G139" s="109">
        <v>759</v>
      </c>
      <c r="H139" s="110" t="e">
        <f>SUMIF([2]报价结算清单!$E$12:$E$573,A139,[2]报价结算清单!$P$12:$P$573)</f>
        <v>#VALUE!</v>
      </c>
    </row>
    <row r="140" spans="1:8" ht="30">
      <c r="A140" s="91" t="s">
        <v>541</v>
      </c>
      <c r="B140" s="91" t="s">
        <v>247</v>
      </c>
      <c r="C140" s="91" t="s">
        <v>248</v>
      </c>
      <c r="D140" s="91" t="s">
        <v>256</v>
      </c>
      <c r="E140" s="91" t="s">
        <v>254</v>
      </c>
      <c r="F140" s="108" t="s">
        <v>196</v>
      </c>
      <c r="G140" s="109">
        <v>600</v>
      </c>
      <c r="H140" s="110" t="e">
        <f>SUMIF([2]报价结算清单!$E$12:$E$573,A140,[2]报价结算清单!$P$12:$P$573)</f>
        <v>#VALUE!</v>
      </c>
    </row>
    <row r="141" spans="1:8" ht="30">
      <c r="A141" s="91" t="s">
        <v>542</v>
      </c>
      <c r="B141" s="91" t="s">
        <v>247</v>
      </c>
      <c r="C141" s="91" t="s">
        <v>257</v>
      </c>
      <c r="D141" s="91" t="s">
        <v>249</v>
      </c>
      <c r="E141" s="91" t="s">
        <v>258</v>
      </c>
      <c r="F141" s="108" t="s">
        <v>196</v>
      </c>
      <c r="G141" s="109">
        <v>815</v>
      </c>
      <c r="H141" s="110" t="e">
        <f>SUMIF([2]报价结算清单!$E$12:$E$573,A141,[2]报价结算清单!$P$12:$P$573)</f>
        <v>#VALUE!</v>
      </c>
    </row>
    <row r="142" spans="1:8" ht="30">
      <c r="A142" s="91" t="s">
        <v>543</v>
      </c>
      <c r="B142" s="91" t="s">
        <v>247</v>
      </c>
      <c r="C142" s="91" t="s">
        <v>257</v>
      </c>
      <c r="D142" s="91" t="s">
        <v>250</v>
      </c>
      <c r="E142" s="91" t="s">
        <v>258</v>
      </c>
      <c r="F142" s="108" t="s">
        <v>196</v>
      </c>
      <c r="G142" s="109">
        <v>867</v>
      </c>
      <c r="H142" s="110" t="e">
        <f>SUMIF([2]报价结算清单!$E$12:$E$573,A142,[2]报价结算清单!$P$12:$P$573)</f>
        <v>#VALUE!</v>
      </c>
    </row>
    <row r="143" spans="1:8" s="11" customFormat="1" ht="30">
      <c r="A143" s="91" t="s">
        <v>544</v>
      </c>
      <c r="B143" s="91" t="s">
        <v>247</v>
      </c>
      <c r="C143" s="91" t="s">
        <v>257</v>
      </c>
      <c r="D143" s="91" t="s">
        <v>251</v>
      </c>
      <c r="E143" s="91" t="s">
        <v>258</v>
      </c>
      <c r="F143" s="108" t="s">
        <v>196</v>
      </c>
      <c r="G143" s="109">
        <v>821</v>
      </c>
      <c r="H143" s="110" t="e">
        <f>SUMIF([2]报价结算清单!$E$12:$E$573,A143,[2]报价结算清单!$P$12:$P$573)</f>
        <v>#VALUE!</v>
      </c>
    </row>
    <row r="144" spans="1:8" s="11" customFormat="1" ht="30">
      <c r="A144" s="91" t="s">
        <v>545</v>
      </c>
      <c r="B144" s="91" t="s">
        <v>247</v>
      </c>
      <c r="C144" s="91" t="s">
        <v>257</v>
      </c>
      <c r="D144" s="91" t="s">
        <v>252</v>
      </c>
      <c r="E144" s="91" t="s">
        <v>258</v>
      </c>
      <c r="F144" s="108" t="s">
        <v>196</v>
      </c>
      <c r="G144" s="109">
        <v>629</v>
      </c>
      <c r="H144" s="110" t="e">
        <f>SUMIF([2]报价结算清单!$E$12:$E$573,A144,[2]报价结算清单!$P$12:$P$573)</f>
        <v>#VALUE!</v>
      </c>
    </row>
    <row r="145" spans="1:8" s="11" customFormat="1" ht="30">
      <c r="A145" s="91" t="s">
        <v>546</v>
      </c>
      <c r="B145" s="91" t="s">
        <v>247</v>
      </c>
      <c r="C145" s="91" t="s">
        <v>257</v>
      </c>
      <c r="D145" s="91" t="s">
        <v>253</v>
      </c>
      <c r="E145" s="91" t="s">
        <v>259</v>
      </c>
      <c r="F145" s="108" t="s">
        <v>196</v>
      </c>
      <c r="G145" s="109">
        <v>540</v>
      </c>
      <c r="H145" s="110" t="e">
        <f>SUMIF([2]报价结算清单!$E$12:$E$573,A145,[2]报价结算清单!$P$12:$P$573)</f>
        <v>#VALUE!</v>
      </c>
    </row>
    <row r="146" spans="1:8" s="11" customFormat="1" ht="30">
      <c r="A146" s="91" t="s">
        <v>547</v>
      </c>
      <c r="B146" s="91" t="s">
        <v>247</v>
      </c>
      <c r="C146" s="91" t="s">
        <v>257</v>
      </c>
      <c r="D146" s="91" t="s">
        <v>255</v>
      </c>
      <c r="E146" s="91" t="s">
        <v>259</v>
      </c>
      <c r="F146" s="108" t="s">
        <v>196</v>
      </c>
      <c r="G146" s="109">
        <v>582</v>
      </c>
      <c r="H146" s="110" t="e">
        <f>SUMIF([2]报价结算清单!$E$12:$E$573,A146,[2]报价结算清单!$P$12:$P$573)</f>
        <v>#VALUE!</v>
      </c>
    </row>
    <row r="147" spans="1:8" s="11" customFormat="1" ht="30">
      <c r="A147" s="91" t="s">
        <v>548</v>
      </c>
      <c r="B147" s="91" t="s">
        <v>247</v>
      </c>
      <c r="C147" s="91" t="s">
        <v>257</v>
      </c>
      <c r="D147" s="91" t="s">
        <v>256</v>
      </c>
      <c r="E147" s="91" t="s">
        <v>259</v>
      </c>
      <c r="F147" s="108" t="s">
        <v>196</v>
      </c>
      <c r="G147" s="109">
        <v>514</v>
      </c>
      <c r="H147" s="110" t="e">
        <f>SUMIF([2]报价结算清单!$E$12:$E$573,A147,[2]报价结算清单!$P$12:$P$573)</f>
        <v>#VALUE!</v>
      </c>
    </row>
    <row r="148" spans="1:8" s="11" customFormat="1" ht="30">
      <c r="A148" s="91" t="s">
        <v>549</v>
      </c>
      <c r="B148" s="91" t="s">
        <v>247</v>
      </c>
      <c r="C148" s="91" t="s">
        <v>260</v>
      </c>
      <c r="D148" s="91" t="s">
        <v>249</v>
      </c>
      <c r="E148" s="91" t="s">
        <v>261</v>
      </c>
      <c r="F148" s="108" t="s">
        <v>196</v>
      </c>
      <c r="G148" s="109">
        <v>584</v>
      </c>
      <c r="H148" s="110" t="e">
        <f>SUMIF([2]报价结算清单!$E$12:$E$573,A148,[2]报价结算清单!$P$12:$P$573)</f>
        <v>#VALUE!</v>
      </c>
    </row>
    <row r="149" spans="1:8" s="11" customFormat="1" ht="30">
      <c r="A149" s="91" t="s">
        <v>550</v>
      </c>
      <c r="B149" s="91" t="s">
        <v>247</v>
      </c>
      <c r="C149" s="91" t="s">
        <v>260</v>
      </c>
      <c r="D149" s="91" t="s">
        <v>250</v>
      </c>
      <c r="E149" s="91" t="s">
        <v>261</v>
      </c>
      <c r="F149" s="108" t="s">
        <v>196</v>
      </c>
      <c r="G149" s="109">
        <v>580</v>
      </c>
      <c r="H149" s="110" t="e">
        <f>SUMIF([2]报价结算清单!$E$12:$E$573,A149,[2]报价结算清单!$P$12:$P$573)</f>
        <v>#VALUE!</v>
      </c>
    </row>
    <row r="150" spans="1:8" s="11" customFormat="1" ht="30">
      <c r="A150" s="91" t="s">
        <v>551</v>
      </c>
      <c r="B150" s="91" t="s">
        <v>247</v>
      </c>
      <c r="C150" s="91" t="s">
        <v>260</v>
      </c>
      <c r="D150" s="91" t="s">
        <v>251</v>
      </c>
      <c r="E150" s="91" t="s">
        <v>261</v>
      </c>
      <c r="F150" s="108" t="s">
        <v>196</v>
      </c>
      <c r="G150" s="109">
        <v>564</v>
      </c>
      <c r="H150" s="110" t="e">
        <f>SUMIF([2]报价结算清单!$E$12:$E$573,A150,[2]报价结算清单!$P$12:$P$573)</f>
        <v>#VALUE!</v>
      </c>
    </row>
    <row r="151" spans="1:8" s="11" customFormat="1" ht="30">
      <c r="A151" s="91" t="s">
        <v>552</v>
      </c>
      <c r="B151" s="91" t="s">
        <v>247</v>
      </c>
      <c r="C151" s="91" t="s">
        <v>260</v>
      </c>
      <c r="D151" s="91" t="s">
        <v>252</v>
      </c>
      <c r="E151" s="91" t="s">
        <v>261</v>
      </c>
      <c r="F151" s="108" t="s">
        <v>196</v>
      </c>
      <c r="G151" s="109">
        <v>485</v>
      </c>
      <c r="H151" s="110" t="e">
        <f>SUMIF([2]报价结算清单!$E$12:$E$573,A151,[2]报价结算清单!$P$12:$P$573)</f>
        <v>#VALUE!</v>
      </c>
    </row>
    <row r="152" spans="1:8" s="11" customFormat="1" ht="30">
      <c r="A152" s="91" t="s">
        <v>553</v>
      </c>
      <c r="B152" s="91" t="s">
        <v>247</v>
      </c>
      <c r="C152" s="91" t="s">
        <v>260</v>
      </c>
      <c r="D152" s="91" t="s">
        <v>253</v>
      </c>
      <c r="E152" s="91" t="s">
        <v>262</v>
      </c>
      <c r="F152" s="108" t="s">
        <v>196</v>
      </c>
      <c r="G152" s="109">
        <v>373</v>
      </c>
      <c r="H152" s="110" t="e">
        <f>SUMIF([2]报价结算清单!$E$12:$E$573,A152,[2]报价结算清单!$P$12:$P$573)</f>
        <v>#VALUE!</v>
      </c>
    </row>
    <row r="153" spans="1:8" s="11" customFormat="1" ht="30">
      <c r="A153" s="91" t="s">
        <v>554</v>
      </c>
      <c r="B153" s="91" t="s">
        <v>247</v>
      </c>
      <c r="C153" s="91" t="s">
        <v>260</v>
      </c>
      <c r="D153" s="91" t="s">
        <v>255</v>
      </c>
      <c r="E153" s="91" t="s">
        <v>262</v>
      </c>
      <c r="F153" s="108" t="s">
        <v>196</v>
      </c>
      <c r="G153" s="109">
        <v>400</v>
      </c>
      <c r="H153" s="110" t="e">
        <f>SUMIF([2]报价结算清单!$E$12:$E$573,A153,[2]报价结算清单!$P$12:$P$573)</f>
        <v>#VALUE!</v>
      </c>
    </row>
    <row r="154" spans="1:8" s="11" customFormat="1" ht="30">
      <c r="A154" s="91" t="s">
        <v>555</v>
      </c>
      <c r="B154" s="91" t="s">
        <v>247</v>
      </c>
      <c r="C154" s="91" t="s">
        <v>260</v>
      </c>
      <c r="D154" s="91" t="s">
        <v>256</v>
      </c>
      <c r="E154" s="91" t="s">
        <v>262</v>
      </c>
      <c r="F154" s="108" t="s">
        <v>196</v>
      </c>
      <c r="G154" s="109">
        <v>369</v>
      </c>
      <c r="H154" s="110" t="e">
        <f>SUMIF([2]报价结算清单!$E$12:$E$573,A154,[2]报价结算清单!$P$12:$P$573)</f>
        <v>#VALUE!</v>
      </c>
    </row>
    <row r="155" spans="1:8" s="11" customFormat="1" ht="15">
      <c r="A155" s="91" t="s">
        <v>556</v>
      </c>
      <c r="B155" s="91" t="s">
        <v>247</v>
      </c>
      <c r="C155" s="91" t="s">
        <v>263</v>
      </c>
      <c r="D155" s="91" t="s">
        <v>264</v>
      </c>
      <c r="E155" s="91" t="s">
        <v>265</v>
      </c>
      <c r="F155" s="108" t="s">
        <v>266</v>
      </c>
      <c r="G155" s="109">
        <v>368</v>
      </c>
      <c r="H155" s="110" t="e">
        <f>SUMIF([2]报价结算清单!$E$12:$E$573,A155,[2]报价结算清单!$P$12:$P$573)</f>
        <v>#VALUE!</v>
      </c>
    </row>
    <row r="156" spans="1:8" s="11" customFormat="1" ht="30">
      <c r="A156" s="91" t="s">
        <v>557</v>
      </c>
      <c r="B156" s="91" t="s">
        <v>247</v>
      </c>
      <c r="C156" s="91" t="s">
        <v>267</v>
      </c>
      <c r="D156" s="91" t="s">
        <v>268</v>
      </c>
      <c r="E156" s="91" t="s">
        <v>269</v>
      </c>
      <c r="F156" s="108" t="s">
        <v>196</v>
      </c>
      <c r="G156" s="109">
        <v>250</v>
      </c>
      <c r="H156" s="110" t="e">
        <f>SUMIF([2]报价结算清单!$E$12:$E$573,A156,[2]报价结算清单!$P$12:$P$573)</f>
        <v>#VALUE!</v>
      </c>
    </row>
    <row r="157" spans="1:8" s="11" customFormat="1" ht="60">
      <c r="A157" s="91" t="s">
        <v>558</v>
      </c>
      <c r="B157" s="91" t="s">
        <v>247</v>
      </c>
      <c r="C157" s="91" t="s">
        <v>270</v>
      </c>
      <c r="D157" s="91" t="s">
        <v>271</v>
      </c>
      <c r="E157" s="91" t="s">
        <v>272</v>
      </c>
      <c r="F157" s="108" t="s">
        <v>196</v>
      </c>
      <c r="G157" s="111">
        <v>2500</v>
      </c>
      <c r="H157" s="110" t="e">
        <f>SUMIF([2]报价结算清单!$E$12:$E$573,A157,[2]报价结算清单!$P$12:$P$573)</f>
        <v>#VALUE!</v>
      </c>
    </row>
    <row r="158" spans="1:8" s="11" customFormat="1" ht="30">
      <c r="A158" s="91" t="s">
        <v>559</v>
      </c>
      <c r="B158" s="91" t="s">
        <v>247</v>
      </c>
      <c r="C158" s="91" t="s">
        <v>273</v>
      </c>
      <c r="D158" s="91" t="s">
        <v>274</v>
      </c>
      <c r="E158" s="91" t="s">
        <v>275</v>
      </c>
      <c r="F158" s="108" t="s">
        <v>122</v>
      </c>
      <c r="G158" s="109">
        <v>150</v>
      </c>
      <c r="H158" s="110" t="e">
        <f>SUMIF([2]报价结算清单!$E$12:$E$573,A158,[2]报价结算清单!$P$12:$P$573)</f>
        <v>#VALUE!</v>
      </c>
    </row>
    <row r="159" spans="1:8" s="11" customFormat="1" ht="45">
      <c r="A159" s="91" t="s">
        <v>560</v>
      </c>
      <c r="B159" s="91" t="s">
        <v>247</v>
      </c>
      <c r="C159" s="91" t="s">
        <v>273</v>
      </c>
      <c r="D159" s="91" t="s">
        <v>276</v>
      </c>
      <c r="E159" s="91" t="s">
        <v>275</v>
      </c>
      <c r="F159" s="108" t="s">
        <v>122</v>
      </c>
      <c r="G159" s="109">
        <v>150</v>
      </c>
      <c r="H159" s="110" t="e">
        <f>SUMIF([2]报价结算清单!$E$12:$E$573,A159,[2]报价结算清单!$P$12:$P$573)</f>
        <v>#VALUE!</v>
      </c>
    </row>
    <row r="160" spans="1:8" s="11" customFormat="1" ht="60">
      <c r="A160" s="91" t="s">
        <v>561</v>
      </c>
      <c r="B160" s="91" t="s">
        <v>247</v>
      </c>
      <c r="C160" s="91" t="s">
        <v>273</v>
      </c>
      <c r="D160" s="91" t="s">
        <v>277</v>
      </c>
      <c r="E160" s="91" t="s">
        <v>275</v>
      </c>
      <c r="F160" s="108" t="s">
        <v>122</v>
      </c>
      <c r="G160" s="109">
        <v>190</v>
      </c>
      <c r="H160" s="110" t="e">
        <f>SUMIF([2]报价结算清单!$E$12:$E$573,A160,[2]报价结算清单!$P$12:$P$573)</f>
        <v>#VALUE!</v>
      </c>
    </row>
    <row r="161" spans="1:8" s="11" customFormat="1" ht="30">
      <c r="A161" s="91" t="s">
        <v>562</v>
      </c>
      <c r="B161" s="91" t="s">
        <v>247</v>
      </c>
      <c r="C161" s="91" t="s">
        <v>278</v>
      </c>
      <c r="D161" s="91" t="s">
        <v>279</v>
      </c>
      <c r="E161" s="91" t="s">
        <v>738</v>
      </c>
      <c r="F161" s="108" t="s">
        <v>196</v>
      </c>
      <c r="G161" s="109">
        <v>51</v>
      </c>
      <c r="H161" s="110" t="e">
        <f>SUMIF([2]报价结算清单!$E$12:$E$573,A161,[2]报价结算清单!$P$12:$P$573)</f>
        <v>#VALUE!</v>
      </c>
    </row>
    <row r="162" spans="1:8" s="11" customFormat="1" ht="30">
      <c r="A162" s="91" t="s">
        <v>563</v>
      </c>
      <c r="B162" s="91" t="s">
        <v>247</v>
      </c>
      <c r="C162" s="91" t="s">
        <v>278</v>
      </c>
      <c r="D162" s="91" t="s">
        <v>280</v>
      </c>
      <c r="E162" s="91" t="s">
        <v>776</v>
      </c>
      <c r="F162" s="108" t="s">
        <v>196</v>
      </c>
      <c r="G162" s="109">
        <v>200</v>
      </c>
      <c r="H162" s="110" t="e">
        <f>SUMIF([2]报价结算清单!$E$12:$E$573,A162,[2]报价结算清单!$P$12:$P$573)</f>
        <v>#VALUE!</v>
      </c>
    </row>
    <row r="163" spans="1:8" s="11" customFormat="1" ht="15">
      <c r="A163" s="91" t="s">
        <v>564</v>
      </c>
      <c r="B163" s="91" t="s">
        <v>281</v>
      </c>
      <c r="C163" s="91" t="s">
        <v>282</v>
      </c>
      <c r="D163" s="91" t="s">
        <v>283</v>
      </c>
      <c r="E163" s="91" t="s">
        <v>284</v>
      </c>
      <c r="F163" s="108" t="s">
        <v>285</v>
      </c>
      <c r="G163" s="109">
        <v>200</v>
      </c>
      <c r="H163" s="110" t="e">
        <f>SUMIF([2]报价结算清单!$E$12:$E$573,A163,[2]报价结算清单!$P$12:$P$573)</f>
        <v>#VALUE!</v>
      </c>
    </row>
    <row r="164" spans="1:8" s="11" customFormat="1" ht="15">
      <c r="A164" s="91" t="s">
        <v>565</v>
      </c>
      <c r="B164" s="91" t="s">
        <v>281</v>
      </c>
      <c r="C164" s="91" t="s">
        <v>282</v>
      </c>
      <c r="D164" s="91" t="s">
        <v>777</v>
      </c>
      <c r="E164" s="91" t="s">
        <v>778</v>
      </c>
      <c r="F164" s="108" t="s">
        <v>285</v>
      </c>
      <c r="G164" s="109">
        <v>120</v>
      </c>
      <c r="H164" s="110" t="e">
        <f>SUMIF([2]报价结算清单!$E$12:$E$573,A164,[2]报价结算清单!$P$12:$P$573)</f>
        <v>#VALUE!</v>
      </c>
    </row>
    <row r="165" spans="1:8" s="11" customFormat="1" ht="30">
      <c r="A165" s="91" t="s">
        <v>566</v>
      </c>
      <c r="B165" s="91" t="s">
        <v>281</v>
      </c>
      <c r="C165" s="91" t="s">
        <v>282</v>
      </c>
      <c r="D165" s="91" t="s">
        <v>286</v>
      </c>
      <c r="E165" s="91" t="s">
        <v>779</v>
      </c>
      <c r="F165" s="108" t="s">
        <v>196</v>
      </c>
      <c r="G165" s="111">
        <v>550</v>
      </c>
      <c r="H165" s="110" t="e">
        <f>SUMIF([2]报价结算清单!$E$12:$E$573,A165,[2]报价结算清单!$P$12:$P$573)</f>
        <v>#VALUE!</v>
      </c>
    </row>
    <row r="166" spans="1:8" s="11" customFormat="1" ht="30">
      <c r="A166" s="91" t="s">
        <v>567</v>
      </c>
      <c r="B166" s="91" t="s">
        <v>281</v>
      </c>
      <c r="C166" s="91" t="s">
        <v>282</v>
      </c>
      <c r="D166" s="91" t="s">
        <v>287</v>
      </c>
      <c r="E166" s="91" t="s">
        <v>288</v>
      </c>
      <c r="F166" s="108" t="s">
        <v>196</v>
      </c>
      <c r="G166" s="109">
        <v>697</v>
      </c>
      <c r="H166" s="110" t="e">
        <f>SUMIF([2]报价结算清单!$E$12:$E$573,A166,[2]报价结算清单!$P$12:$P$573)</f>
        <v>#VALUE!</v>
      </c>
    </row>
    <row r="167" spans="1:8" s="11" customFormat="1" ht="30">
      <c r="A167" s="91" t="s">
        <v>568</v>
      </c>
      <c r="B167" s="91" t="s">
        <v>281</v>
      </c>
      <c r="C167" s="91" t="s">
        <v>282</v>
      </c>
      <c r="D167" s="91" t="s">
        <v>289</v>
      </c>
      <c r="E167" s="91" t="s">
        <v>780</v>
      </c>
      <c r="F167" s="108" t="s">
        <v>196</v>
      </c>
      <c r="G167" s="111">
        <v>550</v>
      </c>
      <c r="H167" s="110" t="e">
        <f>SUMIF([2]报价结算清单!$E$12:$E$573,A167,[2]报价结算清单!$P$12:$P$573)</f>
        <v>#VALUE!</v>
      </c>
    </row>
    <row r="168" spans="1:8" s="11" customFormat="1" ht="30">
      <c r="A168" s="91" t="s">
        <v>569</v>
      </c>
      <c r="B168" s="91" t="s">
        <v>281</v>
      </c>
      <c r="C168" s="91" t="s">
        <v>282</v>
      </c>
      <c r="D168" s="91" t="s">
        <v>290</v>
      </c>
      <c r="E168" s="91" t="s">
        <v>781</v>
      </c>
      <c r="F168" s="108" t="s">
        <v>196</v>
      </c>
      <c r="G168" s="109">
        <v>290</v>
      </c>
      <c r="H168" s="110" t="e">
        <f>SUMIF([2]报价结算清单!$E$12:$E$573,A168,[2]报价结算清单!$P$12:$P$573)</f>
        <v>#VALUE!</v>
      </c>
    </row>
    <row r="169" spans="1:8" s="11" customFormat="1" ht="30">
      <c r="A169" s="91" t="s">
        <v>570</v>
      </c>
      <c r="B169" s="91" t="s">
        <v>281</v>
      </c>
      <c r="C169" s="91" t="s">
        <v>291</v>
      </c>
      <c r="D169" s="91" t="s">
        <v>292</v>
      </c>
      <c r="E169" s="91" t="s">
        <v>782</v>
      </c>
      <c r="F169" s="108" t="s">
        <v>196</v>
      </c>
      <c r="G169" s="111">
        <v>600</v>
      </c>
      <c r="H169" s="110" t="e">
        <f>SUMIF([2]报价结算清单!$E$12:$E$573,A169,[2]报价结算清单!$P$12:$P$573)</f>
        <v>#VALUE!</v>
      </c>
    </row>
    <row r="170" spans="1:8" s="11" customFormat="1" ht="15">
      <c r="A170" s="91" t="s">
        <v>571</v>
      </c>
      <c r="B170" s="91" t="s">
        <v>281</v>
      </c>
      <c r="C170" s="91" t="s">
        <v>291</v>
      </c>
      <c r="D170" s="91" t="s">
        <v>293</v>
      </c>
      <c r="E170" s="91" t="s">
        <v>294</v>
      </c>
      <c r="F170" s="108" t="s">
        <v>196</v>
      </c>
      <c r="G170" s="109">
        <v>120</v>
      </c>
      <c r="H170" s="110" t="e">
        <f>SUMIF([2]报价结算清单!$E$12:$E$573,A170,[2]报价结算清单!$P$12:$P$573)</f>
        <v>#VALUE!</v>
      </c>
    </row>
    <row r="171" spans="1:8" s="11" customFormat="1" ht="15">
      <c r="A171" s="91" t="s">
        <v>572</v>
      </c>
      <c r="B171" s="91" t="s">
        <v>281</v>
      </c>
      <c r="C171" s="91" t="s">
        <v>291</v>
      </c>
      <c r="D171" s="91" t="s">
        <v>295</v>
      </c>
      <c r="E171" s="91" t="s">
        <v>738</v>
      </c>
      <c r="F171" s="108" t="s">
        <v>196</v>
      </c>
      <c r="G171" s="109">
        <v>150</v>
      </c>
      <c r="H171" s="110" t="e">
        <f>SUMIF([2]报价结算清单!$E$12:$E$573,A171,[2]报价结算清单!$P$12:$P$573)</f>
        <v>#VALUE!</v>
      </c>
    </row>
    <row r="172" spans="1:8" s="11" customFormat="1" ht="15">
      <c r="A172" s="91" t="s">
        <v>573</v>
      </c>
      <c r="B172" s="91" t="s">
        <v>281</v>
      </c>
      <c r="C172" s="91" t="s">
        <v>291</v>
      </c>
      <c r="D172" s="91" t="s">
        <v>296</v>
      </c>
      <c r="E172" s="91" t="s">
        <v>783</v>
      </c>
      <c r="F172" s="108" t="s">
        <v>196</v>
      </c>
      <c r="G172" s="109">
        <v>120</v>
      </c>
      <c r="H172" s="110" t="e">
        <f>SUMIF([2]报价结算清单!$E$12:$E$573,A172,[2]报价结算清单!$P$12:$P$573)</f>
        <v>#VALUE!</v>
      </c>
    </row>
    <row r="173" spans="1:8" s="11" customFormat="1" ht="30">
      <c r="A173" s="91" t="s">
        <v>574</v>
      </c>
      <c r="B173" s="91" t="s">
        <v>281</v>
      </c>
      <c r="C173" s="91" t="s">
        <v>297</v>
      </c>
      <c r="D173" s="91" t="s">
        <v>298</v>
      </c>
      <c r="E173" s="91" t="s">
        <v>299</v>
      </c>
      <c r="F173" s="108" t="s">
        <v>196</v>
      </c>
      <c r="G173" s="109">
        <v>1800</v>
      </c>
      <c r="H173" s="110" t="e">
        <f>SUMIF([2]报价结算清单!$E$12:$E$573,A173,[2]报价结算清单!$P$12:$P$573)</f>
        <v>#VALUE!</v>
      </c>
    </row>
    <row r="174" spans="1:8" s="11" customFormat="1" ht="30">
      <c r="A174" s="91" t="s">
        <v>575</v>
      </c>
      <c r="B174" s="91" t="s">
        <v>281</v>
      </c>
      <c r="C174" s="91" t="s">
        <v>297</v>
      </c>
      <c r="D174" s="91" t="s">
        <v>298</v>
      </c>
      <c r="E174" s="91" t="s">
        <v>300</v>
      </c>
      <c r="F174" s="108" t="s">
        <v>196</v>
      </c>
      <c r="G174" s="111">
        <v>2000</v>
      </c>
      <c r="H174" s="110" t="e">
        <f>SUMIF([2]报价结算清单!$E$12:$E$573,A174,[2]报价结算清单!$P$12:$P$573)</f>
        <v>#VALUE!</v>
      </c>
    </row>
    <row r="175" spans="1:8" s="11" customFormat="1" ht="30">
      <c r="A175" s="91" t="s">
        <v>576</v>
      </c>
      <c r="B175" s="91" t="s">
        <v>281</v>
      </c>
      <c r="C175" s="91" t="s">
        <v>297</v>
      </c>
      <c r="D175" s="91" t="s">
        <v>301</v>
      </c>
      <c r="E175" s="91" t="s">
        <v>302</v>
      </c>
      <c r="F175" s="108" t="s">
        <v>196</v>
      </c>
      <c r="G175" s="109">
        <v>950</v>
      </c>
      <c r="H175" s="110" t="e">
        <f>SUMIF([2]报价结算清单!$E$12:$E$573,A175,[2]报价结算清单!$P$12:$P$573)</f>
        <v>#VALUE!</v>
      </c>
    </row>
    <row r="176" spans="1:8" s="11" customFormat="1" ht="30">
      <c r="A176" s="91" t="s">
        <v>577</v>
      </c>
      <c r="B176" s="91" t="s">
        <v>281</v>
      </c>
      <c r="C176" s="91" t="s">
        <v>297</v>
      </c>
      <c r="D176" s="91" t="s">
        <v>303</v>
      </c>
      <c r="E176" s="91" t="s">
        <v>738</v>
      </c>
      <c r="F176" s="108" t="s">
        <v>196</v>
      </c>
      <c r="G176" s="109">
        <v>100</v>
      </c>
      <c r="H176" s="110" t="e">
        <f>SUMIF([2]报价结算清单!$E$12:$E$573,A176,[2]报价结算清单!$P$12:$P$573)</f>
        <v>#VALUE!</v>
      </c>
    </row>
    <row r="177" spans="1:8" s="11" customFormat="1" ht="30">
      <c r="A177" s="91" t="s">
        <v>578</v>
      </c>
      <c r="B177" s="91" t="s">
        <v>281</v>
      </c>
      <c r="C177" s="91" t="s">
        <v>297</v>
      </c>
      <c r="D177" s="91" t="s">
        <v>304</v>
      </c>
      <c r="E177" s="91" t="s">
        <v>305</v>
      </c>
      <c r="F177" s="108" t="s">
        <v>196</v>
      </c>
      <c r="G177" s="111">
        <v>400</v>
      </c>
      <c r="H177" s="110" t="e">
        <f>SUMIF([2]报价结算清单!$E$12:$E$573,A177,[2]报价结算清单!$P$12:$P$573)</f>
        <v>#VALUE!</v>
      </c>
    </row>
    <row r="178" spans="1:8" s="11" customFormat="1" ht="30">
      <c r="A178" s="91" t="s">
        <v>579</v>
      </c>
      <c r="B178" s="91" t="s">
        <v>281</v>
      </c>
      <c r="C178" s="91" t="s">
        <v>297</v>
      </c>
      <c r="D178" s="91" t="s">
        <v>306</v>
      </c>
      <c r="E178" s="91" t="s">
        <v>307</v>
      </c>
      <c r="F178" s="108" t="s">
        <v>196</v>
      </c>
      <c r="G178" s="109">
        <v>200</v>
      </c>
      <c r="H178" s="110" t="e">
        <f>SUMIF([2]报价结算清单!$E$12:$E$573,A178,[2]报价结算清单!$P$12:$P$573)</f>
        <v>#VALUE!</v>
      </c>
    </row>
    <row r="179" spans="1:8" s="11" customFormat="1" ht="30">
      <c r="A179" s="91" t="s">
        <v>580</v>
      </c>
      <c r="B179" s="91" t="s">
        <v>308</v>
      </c>
      <c r="C179" s="91" t="s">
        <v>309</v>
      </c>
      <c r="D179" s="91" t="s">
        <v>310</v>
      </c>
      <c r="E179" s="91" t="s">
        <v>738</v>
      </c>
      <c r="F179" s="108" t="s">
        <v>55</v>
      </c>
      <c r="G179" s="109">
        <v>121</v>
      </c>
      <c r="H179" s="110" t="e">
        <f>SUMIF([2]报价结算清单!$E$12:$E$573,A179,[2]报价结算清单!$P$12:$P$573)</f>
        <v>#VALUE!</v>
      </c>
    </row>
    <row r="180" spans="1:8" s="11" customFormat="1" ht="30">
      <c r="A180" s="91" t="s">
        <v>581</v>
      </c>
      <c r="B180" s="91" t="s">
        <v>308</v>
      </c>
      <c r="C180" s="91" t="s">
        <v>309</v>
      </c>
      <c r="D180" s="91" t="s">
        <v>311</v>
      </c>
      <c r="E180" s="91" t="s">
        <v>738</v>
      </c>
      <c r="F180" s="108" t="s">
        <v>55</v>
      </c>
      <c r="G180" s="109">
        <v>92</v>
      </c>
      <c r="H180" s="110" t="e">
        <f>SUMIF([2]报价结算清单!$E$12:$E$573,A180,[2]报价结算清单!$P$12:$P$573)</f>
        <v>#VALUE!</v>
      </c>
    </row>
    <row r="181" spans="1:8" s="11" customFormat="1" ht="30">
      <c r="A181" s="91" t="s">
        <v>582</v>
      </c>
      <c r="B181" s="91" t="s">
        <v>308</v>
      </c>
      <c r="C181" s="91" t="s">
        <v>309</v>
      </c>
      <c r="D181" s="91" t="s">
        <v>312</v>
      </c>
      <c r="E181" s="91" t="s">
        <v>738</v>
      </c>
      <c r="F181" s="108" t="s">
        <v>55</v>
      </c>
      <c r="G181" s="109">
        <v>60</v>
      </c>
      <c r="H181" s="110" t="e">
        <f>SUMIF([2]报价结算清单!$E$12:$E$573,A181,[2]报价结算清单!$P$12:$P$573)</f>
        <v>#VALUE!</v>
      </c>
    </row>
    <row r="182" spans="1:8" s="11" customFormat="1" ht="15">
      <c r="A182" s="91" t="s">
        <v>583</v>
      </c>
      <c r="B182" s="91" t="s">
        <v>313</v>
      </c>
      <c r="C182" s="91" t="s">
        <v>314</v>
      </c>
      <c r="D182" s="91" t="s">
        <v>315</v>
      </c>
      <c r="E182" s="91" t="s">
        <v>738</v>
      </c>
      <c r="F182" s="108" t="s">
        <v>196</v>
      </c>
      <c r="G182" s="109">
        <v>873</v>
      </c>
      <c r="H182" s="110" t="e">
        <f>SUMIF([2]报价结算清单!$E$12:$E$573,A182,[2]报价结算清单!$P$12:$P$573)</f>
        <v>#VALUE!</v>
      </c>
    </row>
    <row r="183" spans="1:8" s="11" customFormat="1" ht="15">
      <c r="A183" s="91" t="s">
        <v>584</v>
      </c>
      <c r="B183" s="91" t="s">
        <v>313</v>
      </c>
      <c r="C183" s="91" t="s">
        <v>314</v>
      </c>
      <c r="D183" s="91" t="s">
        <v>316</v>
      </c>
      <c r="E183" s="91" t="s">
        <v>738</v>
      </c>
      <c r="F183" s="108" t="s">
        <v>196</v>
      </c>
      <c r="G183" s="109">
        <v>1100</v>
      </c>
      <c r="H183" s="110" t="e">
        <f>SUMIF([2]报价结算清单!$E$12:$E$573,A183,[2]报价结算清单!$P$12:$P$573)</f>
        <v>#VALUE!</v>
      </c>
    </row>
    <row r="184" spans="1:8" s="11" customFormat="1" ht="15">
      <c r="A184" s="91" t="s">
        <v>585</v>
      </c>
      <c r="B184" s="91" t="s">
        <v>313</v>
      </c>
      <c r="C184" s="91" t="s">
        <v>314</v>
      </c>
      <c r="D184" s="91" t="s">
        <v>317</v>
      </c>
      <c r="E184" s="91" t="s">
        <v>738</v>
      </c>
      <c r="F184" s="108" t="s">
        <v>196</v>
      </c>
      <c r="G184" s="109">
        <v>220</v>
      </c>
      <c r="H184" s="110" t="e">
        <f>SUMIF([2]报价结算清单!$E$12:$E$573,A184,[2]报价结算清单!$P$12:$P$573)</f>
        <v>#VALUE!</v>
      </c>
    </row>
    <row r="185" spans="1:8" s="11" customFormat="1" ht="15">
      <c r="A185" s="91" t="s">
        <v>586</v>
      </c>
      <c r="B185" s="91" t="s">
        <v>313</v>
      </c>
      <c r="C185" s="91" t="s">
        <v>314</v>
      </c>
      <c r="D185" s="91" t="s">
        <v>318</v>
      </c>
      <c r="E185" s="91" t="s">
        <v>738</v>
      </c>
      <c r="F185" s="108" t="s">
        <v>196</v>
      </c>
      <c r="G185" s="109">
        <v>500</v>
      </c>
      <c r="H185" s="110" t="e">
        <f>SUMIF([2]报价结算清单!$E$12:$E$573,A185,[2]报价结算清单!$P$12:$P$573)</f>
        <v>#VALUE!</v>
      </c>
    </row>
    <row r="186" spans="1:8" s="11" customFormat="1" ht="15">
      <c r="A186" s="91" t="s">
        <v>587</v>
      </c>
      <c r="B186" s="91" t="s">
        <v>313</v>
      </c>
      <c r="C186" s="91" t="s">
        <v>319</v>
      </c>
      <c r="D186" s="91" t="s">
        <v>784</v>
      </c>
      <c r="E186" s="91" t="s">
        <v>738</v>
      </c>
      <c r="F186" s="108" t="s">
        <v>87</v>
      </c>
      <c r="G186" s="109">
        <v>300</v>
      </c>
      <c r="H186" s="110" t="e">
        <f>SUMIF([2]报价结算清单!$E$12:$E$573,A186,[2]报价结算清单!$P$12:$P$573)</f>
        <v>#VALUE!</v>
      </c>
    </row>
    <row r="187" spans="1:8" s="11" customFormat="1" ht="15">
      <c r="A187" s="91" t="s">
        <v>588</v>
      </c>
      <c r="B187" s="91" t="s">
        <v>313</v>
      </c>
      <c r="C187" s="91" t="s">
        <v>319</v>
      </c>
      <c r="D187" s="91" t="s">
        <v>785</v>
      </c>
      <c r="E187" s="91" t="s">
        <v>738</v>
      </c>
      <c r="F187" s="108" t="s">
        <v>52</v>
      </c>
      <c r="G187" s="109">
        <v>250</v>
      </c>
      <c r="H187" s="110" t="e">
        <f>SUMIF([2]报价结算清单!$E$12:$E$573,A187,[2]报价结算清单!$P$12:$P$573)</f>
        <v>#VALUE!</v>
      </c>
    </row>
    <row r="188" spans="1:8" s="11" customFormat="1" ht="30">
      <c r="A188" s="91" t="s">
        <v>589</v>
      </c>
      <c r="B188" s="91" t="s">
        <v>320</v>
      </c>
      <c r="C188" s="91" t="s">
        <v>321</v>
      </c>
      <c r="D188" s="91" t="s">
        <v>322</v>
      </c>
      <c r="E188" s="91" t="s">
        <v>738</v>
      </c>
      <c r="F188" s="108" t="s">
        <v>196</v>
      </c>
      <c r="G188" s="109">
        <v>1000</v>
      </c>
      <c r="H188" s="110" t="e">
        <f>SUMIF([2]报价结算清单!$E$12:$E$573,A188,[2]报价结算清单!$P$12:$P$573)</f>
        <v>#VALUE!</v>
      </c>
    </row>
    <row r="189" spans="1:8" s="11" customFormat="1" ht="30">
      <c r="A189" s="91" t="s">
        <v>590</v>
      </c>
      <c r="B189" s="91" t="s">
        <v>320</v>
      </c>
      <c r="C189" s="91" t="s">
        <v>321</v>
      </c>
      <c r="D189" s="91" t="s">
        <v>323</v>
      </c>
      <c r="E189" s="91" t="s">
        <v>738</v>
      </c>
      <c r="F189" s="108" t="s">
        <v>87</v>
      </c>
      <c r="G189" s="109">
        <v>100</v>
      </c>
      <c r="H189" s="110" t="e">
        <f>SUMIF([2]报价结算清单!$E$12:$E$573,A189,[2]报价结算清单!$P$12:$P$573)</f>
        <v>#VALUE!</v>
      </c>
    </row>
    <row r="190" spans="1:8" s="11" customFormat="1" ht="30">
      <c r="A190" s="91" t="s">
        <v>591</v>
      </c>
      <c r="B190" s="91" t="s">
        <v>320</v>
      </c>
      <c r="C190" s="91" t="s">
        <v>324</v>
      </c>
      <c r="D190" s="91" t="s">
        <v>325</v>
      </c>
      <c r="E190" s="91" t="s">
        <v>326</v>
      </c>
      <c r="F190" s="108" t="s">
        <v>87</v>
      </c>
      <c r="G190" s="109">
        <v>150</v>
      </c>
      <c r="H190" s="110" t="e">
        <f>SUMIF([2]报价结算清单!$E$12:$E$573,A190,[2]报价结算清单!$P$12:$P$573)</f>
        <v>#VALUE!</v>
      </c>
    </row>
    <row r="191" spans="1:8" s="11" customFormat="1" ht="30">
      <c r="A191" s="91" t="s">
        <v>592</v>
      </c>
      <c r="B191" s="91" t="s">
        <v>327</v>
      </c>
      <c r="C191" s="91" t="s">
        <v>328</v>
      </c>
      <c r="D191" s="91" t="s">
        <v>328</v>
      </c>
      <c r="E191" s="91" t="s">
        <v>738</v>
      </c>
      <c r="F191" s="108" t="s">
        <v>52</v>
      </c>
      <c r="G191" s="109">
        <v>150</v>
      </c>
      <c r="H191" s="110" t="e">
        <f>SUMIF([2]报价结算清单!$E$12:$E$573,A191,[2]报价结算清单!$P$12:$P$573)</f>
        <v>#VALUE!</v>
      </c>
    </row>
    <row r="192" spans="1:8" s="11" customFormat="1" ht="15">
      <c r="A192" s="91" t="s">
        <v>593</v>
      </c>
      <c r="B192" s="91" t="s">
        <v>329</v>
      </c>
      <c r="C192" s="91" t="s">
        <v>336</v>
      </c>
      <c r="D192" s="91" t="s">
        <v>786</v>
      </c>
      <c r="E192" s="91" t="s">
        <v>738</v>
      </c>
      <c r="F192" s="108" t="s">
        <v>330</v>
      </c>
      <c r="G192" s="109">
        <v>600</v>
      </c>
      <c r="H192" s="110" t="e">
        <f>SUMIF([2]报价结算清单!$E$12:$E$573,A192,[2]报价结算清单!$P$12:$P$573)</f>
        <v>#VALUE!</v>
      </c>
    </row>
    <row r="193" spans="1:8" s="11" customFormat="1" ht="15">
      <c r="A193" s="91" t="s">
        <v>594</v>
      </c>
      <c r="B193" s="91" t="s">
        <v>329</v>
      </c>
      <c r="C193" s="91" t="s">
        <v>336</v>
      </c>
      <c r="D193" s="91" t="s">
        <v>787</v>
      </c>
      <c r="E193" s="91" t="s">
        <v>788</v>
      </c>
      <c r="F193" s="108" t="s">
        <v>330</v>
      </c>
      <c r="G193" s="109">
        <v>1800</v>
      </c>
      <c r="H193" s="110" t="e">
        <f>SUMIF([2]报价结算清单!$E$12:$E$573,A193,[2]报价结算清单!$P$12:$P$573)</f>
        <v>#VALUE!</v>
      </c>
    </row>
    <row r="194" spans="1:8" s="11" customFormat="1" ht="30">
      <c r="A194" s="91" t="s">
        <v>595</v>
      </c>
      <c r="B194" s="91" t="s">
        <v>329</v>
      </c>
      <c r="C194" s="91" t="s">
        <v>331</v>
      </c>
      <c r="D194" s="91" t="s">
        <v>332</v>
      </c>
      <c r="E194" s="91" t="s">
        <v>333</v>
      </c>
      <c r="F194" s="108" t="s">
        <v>334</v>
      </c>
      <c r="G194" s="111">
        <v>1200</v>
      </c>
      <c r="H194" s="110" t="e">
        <f>SUMIF([2]报价结算清单!$E$12:$E$573,A194,[2]报价结算清单!$P$12:$P$573)</f>
        <v>#VALUE!</v>
      </c>
    </row>
    <row r="195" spans="1:8" s="11" customFormat="1" ht="15">
      <c r="A195" s="91" t="s">
        <v>596</v>
      </c>
      <c r="B195" s="91" t="s">
        <v>329</v>
      </c>
      <c r="C195" s="91" t="s">
        <v>789</v>
      </c>
      <c r="D195" s="91" t="s">
        <v>790</v>
      </c>
      <c r="E195" s="91" t="s">
        <v>791</v>
      </c>
      <c r="F195" s="108" t="s">
        <v>330</v>
      </c>
      <c r="G195" s="112">
        <v>2000</v>
      </c>
      <c r="H195" s="110" t="e">
        <f>SUMIF([2]报价结算清单!$E$12:$E$573,A195,[2]报价结算清单!$P$12:$P$573)</f>
        <v>#VALUE!</v>
      </c>
    </row>
    <row r="196" spans="1:8" s="11" customFormat="1" ht="15">
      <c r="A196" s="91" t="s">
        <v>597</v>
      </c>
      <c r="B196" s="91" t="s">
        <v>329</v>
      </c>
      <c r="C196" s="91" t="s">
        <v>789</v>
      </c>
      <c r="D196" s="91" t="s">
        <v>790</v>
      </c>
      <c r="E196" s="91" t="s">
        <v>792</v>
      </c>
      <c r="F196" s="108" t="s">
        <v>330</v>
      </c>
      <c r="G196" s="112">
        <v>1500</v>
      </c>
      <c r="H196" s="110" t="e">
        <f>SUMIF([2]报价结算清单!$E$12:$E$573,A196,[2]报价结算清单!$P$12:$P$573)</f>
        <v>#VALUE!</v>
      </c>
    </row>
    <row r="197" spans="1:8" s="11" customFormat="1" ht="15">
      <c r="A197" s="91" t="s">
        <v>598</v>
      </c>
      <c r="B197" s="91" t="s">
        <v>329</v>
      </c>
      <c r="C197" s="91" t="s">
        <v>789</v>
      </c>
      <c r="D197" s="91" t="s">
        <v>790</v>
      </c>
      <c r="E197" s="91" t="s">
        <v>793</v>
      </c>
      <c r="F197" s="108" t="s">
        <v>330</v>
      </c>
      <c r="G197" s="112">
        <v>2500</v>
      </c>
      <c r="H197" s="110" t="e">
        <f>SUMIF([2]报价结算清单!$E$12:$E$573,A197,[2]报价结算清单!$P$12:$P$573)</f>
        <v>#VALUE!</v>
      </c>
    </row>
    <row r="198" spans="1:8" s="11" customFormat="1">
      <c r="A198" s="93"/>
      <c r="B198" s="8"/>
      <c r="C198" s="8"/>
      <c r="D198" s="8"/>
      <c r="E198" s="8"/>
      <c r="F198" s="8"/>
      <c r="G198" s="8"/>
      <c r="H198" s="9"/>
    </row>
    <row r="199" spans="1:8" s="11" customFormat="1" ht="15">
      <c r="A199" s="91" t="s">
        <v>794</v>
      </c>
      <c r="B199" s="91" t="s">
        <v>394</v>
      </c>
      <c r="C199" s="91" t="s">
        <v>396</v>
      </c>
      <c r="D199" s="91" t="s">
        <v>397</v>
      </c>
      <c r="E199" s="91" t="s">
        <v>398</v>
      </c>
      <c r="F199" s="108" t="s">
        <v>344</v>
      </c>
      <c r="G199" s="109">
        <v>2000</v>
      </c>
      <c r="H199" s="110" t="e">
        <f>SUMIF([2]报价结算清单!$E$12:$E$573,A199,[2]报价结算清单!$P$12:$P$573)</f>
        <v>#VALUE!</v>
      </c>
    </row>
    <row r="200" spans="1:8" s="11" customFormat="1" ht="30">
      <c r="A200" s="91" t="s">
        <v>599</v>
      </c>
      <c r="B200" s="91" t="s">
        <v>337</v>
      </c>
      <c r="C200" s="91" t="s">
        <v>338</v>
      </c>
      <c r="D200" s="91" t="s">
        <v>339</v>
      </c>
      <c r="E200" s="91" t="s">
        <v>340</v>
      </c>
      <c r="F200" s="108" t="s">
        <v>341</v>
      </c>
      <c r="G200" s="109">
        <v>260</v>
      </c>
      <c r="H200" s="110" t="e">
        <f>SUMIF([2]报价结算清单!$E$12:$E$573,A200,[2]报价结算清单!$P$12:$P$573)</f>
        <v>#VALUE!</v>
      </c>
    </row>
    <row r="201" spans="1:8" s="11" customFormat="1" ht="30">
      <c r="A201" s="91" t="s">
        <v>600</v>
      </c>
      <c r="B201" s="91" t="s">
        <v>337</v>
      </c>
      <c r="C201" s="91" t="s">
        <v>338</v>
      </c>
      <c r="D201" s="91" t="s">
        <v>342</v>
      </c>
      <c r="E201" s="91" t="s">
        <v>343</v>
      </c>
      <c r="F201" s="108" t="s">
        <v>246</v>
      </c>
      <c r="G201" s="109">
        <v>3000</v>
      </c>
      <c r="H201" s="110" t="e">
        <f>SUMIF([2]报价结算清单!$E$12:$E$573,A201,[2]报价结算清单!$P$12:$P$573)</f>
        <v>#VALUE!</v>
      </c>
    </row>
    <row r="202" spans="1:8" s="11" customFormat="1" ht="45">
      <c r="A202" s="91" t="s">
        <v>601</v>
      </c>
      <c r="B202" s="91" t="s">
        <v>345</v>
      </c>
      <c r="C202" s="91" t="s">
        <v>346</v>
      </c>
      <c r="D202" s="91" t="s">
        <v>347</v>
      </c>
      <c r="E202" s="91" t="s">
        <v>795</v>
      </c>
      <c r="F202" s="108" t="s">
        <v>344</v>
      </c>
      <c r="G202" s="111">
        <v>3500</v>
      </c>
      <c r="H202" s="110" t="e">
        <f>SUMIF([2]报价结算清单!$E$12:$E$573,A202,[2]报价结算清单!$P$12:$P$573)</f>
        <v>#VALUE!</v>
      </c>
    </row>
    <row r="203" spans="1:8" s="11" customFormat="1" ht="30">
      <c r="A203" s="91" t="s">
        <v>602</v>
      </c>
      <c r="B203" s="91" t="s">
        <v>345</v>
      </c>
      <c r="C203" s="91" t="s">
        <v>335</v>
      </c>
      <c r="D203" s="91" t="s">
        <v>349</v>
      </c>
      <c r="E203" s="91" t="s">
        <v>350</v>
      </c>
      <c r="F203" s="108" t="s">
        <v>344</v>
      </c>
      <c r="G203" s="111">
        <v>3500</v>
      </c>
      <c r="H203" s="110" t="e">
        <f>SUMIF([2]报价结算清单!$E$12:$E$573,A203,[2]报价结算清单!$P$12:$P$573)</f>
        <v>#VALUE!</v>
      </c>
    </row>
    <row r="204" spans="1:8" s="11" customFormat="1" ht="45">
      <c r="A204" s="91" t="s">
        <v>1015</v>
      </c>
      <c r="B204" s="91" t="s">
        <v>345</v>
      </c>
      <c r="C204" s="91" t="s">
        <v>335</v>
      </c>
      <c r="D204" s="91" t="s">
        <v>351</v>
      </c>
      <c r="E204" s="91" t="s">
        <v>1017</v>
      </c>
      <c r="F204" s="108" t="s">
        <v>344</v>
      </c>
      <c r="G204" s="109">
        <v>2300</v>
      </c>
      <c r="H204" s="110" t="e">
        <f>SUMIF([2]报价结算清单!$E$12:$E$573,A204,[2]报价结算清单!$P$12:$P$573)</f>
        <v>#VALUE!</v>
      </c>
    </row>
    <row r="205" spans="1:8" s="11" customFormat="1" ht="45">
      <c r="A205" s="91" t="s">
        <v>603</v>
      </c>
      <c r="B205" s="91" t="s">
        <v>345</v>
      </c>
      <c r="C205" s="91" t="s">
        <v>345</v>
      </c>
      <c r="D205" s="91" t="s">
        <v>352</v>
      </c>
      <c r="E205" s="91" t="s">
        <v>796</v>
      </c>
      <c r="F205" s="108" t="s">
        <v>344</v>
      </c>
      <c r="G205" s="109">
        <v>3500</v>
      </c>
      <c r="H205" s="110" t="e">
        <f>SUMIF([2]报价结算清单!$E$12:$E$573,A205,[2]报价结算清单!$P$12:$P$573)</f>
        <v>#VALUE!</v>
      </c>
    </row>
    <row r="206" spans="1:8" s="11" customFormat="1" ht="30">
      <c r="A206" s="91" t="s">
        <v>604</v>
      </c>
      <c r="B206" s="91" t="s">
        <v>345</v>
      </c>
      <c r="C206" s="91" t="s">
        <v>353</v>
      </c>
      <c r="D206" s="91" t="s">
        <v>797</v>
      </c>
      <c r="E206" s="91" t="s">
        <v>798</v>
      </c>
      <c r="F206" s="108" t="s">
        <v>344</v>
      </c>
      <c r="G206" s="109">
        <v>1500</v>
      </c>
      <c r="H206" s="110" t="e">
        <f>SUMIF([2]报价结算清单!$E$12:$E$573,A206,[2]报价结算清单!$P$12:$P$573)</f>
        <v>#VALUE!</v>
      </c>
    </row>
    <row r="207" spans="1:8" s="11" customFormat="1" ht="45">
      <c r="A207" s="91" t="s">
        <v>605</v>
      </c>
      <c r="B207" s="91" t="s">
        <v>345</v>
      </c>
      <c r="C207" s="91" t="s">
        <v>353</v>
      </c>
      <c r="D207" s="91" t="s">
        <v>354</v>
      </c>
      <c r="E207" s="91" t="s">
        <v>799</v>
      </c>
      <c r="F207" s="108" t="s">
        <v>344</v>
      </c>
      <c r="G207" s="109">
        <v>3495</v>
      </c>
      <c r="H207" s="110" t="e">
        <f>SUMIF([2]报价结算清单!$E$12:$E$573,A207,[2]报价结算清单!$P$12:$P$573)</f>
        <v>#VALUE!</v>
      </c>
    </row>
    <row r="208" spans="1:8" s="11" customFormat="1" ht="15">
      <c r="A208" s="91" t="s">
        <v>606</v>
      </c>
      <c r="B208" s="91" t="s">
        <v>345</v>
      </c>
      <c r="C208" s="91" t="s">
        <v>353</v>
      </c>
      <c r="D208" s="91" t="s">
        <v>800</v>
      </c>
      <c r="E208" s="91" t="s">
        <v>801</v>
      </c>
      <c r="F208" s="108" t="s">
        <v>802</v>
      </c>
      <c r="G208" s="109">
        <v>3500</v>
      </c>
      <c r="H208" s="110" t="e">
        <f>SUMIF([2]报价结算清单!$E$12:$E$573,A208,[2]报价结算清单!$P$12:$P$573)</f>
        <v>#VALUE!</v>
      </c>
    </row>
    <row r="209" spans="1:8" s="11" customFormat="1" ht="30">
      <c r="A209" s="91" t="s">
        <v>607</v>
      </c>
      <c r="B209" s="91" t="s">
        <v>355</v>
      </c>
      <c r="C209" s="91" t="s">
        <v>356</v>
      </c>
      <c r="D209" s="91" t="s">
        <v>357</v>
      </c>
      <c r="E209" s="91" t="s">
        <v>358</v>
      </c>
      <c r="F209" s="108" t="s">
        <v>344</v>
      </c>
      <c r="G209" s="109">
        <v>570</v>
      </c>
      <c r="H209" s="110" t="e">
        <f>SUMIF([2]报价结算清单!$E$12:$E$573,A209,[2]报价结算清单!$P$12:$P$573)</f>
        <v>#VALUE!</v>
      </c>
    </row>
    <row r="210" spans="1:8" s="11" customFormat="1" ht="30">
      <c r="A210" s="91" t="s">
        <v>1016</v>
      </c>
      <c r="B210" s="91" t="s">
        <v>355</v>
      </c>
      <c r="C210" s="91" t="s">
        <v>356</v>
      </c>
      <c r="D210" s="91" t="s">
        <v>359</v>
      </c>
      <c r="E210" s="91" t="s">
        <v>1018</v>
      </c>
      <c r="F210" s="108" t="s">
        <v>344</v>
      </c>
      <c r="G210" s="109">
        <v>600</v>
      </c>
      <c r="H210" s="110" t="e">
        <f>SUMIF([2]报价结算清单!$E$12:$E$573,A210,[2]报价结算清单!$P$12:$P$573)</f>
        <v>#VALUE!</v>
      </c>
    </row>
    <row r="211" spans="1:8" s="11" customFormat="1" ht="45">
      <c r="A211" s="91" t="s">
        <v>608</v>
      </c>
      <c r="B211" s="91" t="s">
        <v>355</v>
      </c>
      <c r="C211" s="91" t="s">
        <v>360</v>
      </c>
      <c r="D211" s="91" t="s">
        <v>361</v>
      </c>
      <c r="E211" s="91" t="s">
        <v>803</v>
      </c>
      <c r="F211" s="108" t="s">
        <v>344</v>
      </c>
      <c r="G211" s="109">
        <v>1722</v>
      </c>
      <c r="H211" s="110" t="e">
        <f>SUMIF([2]报价结算清单!$E$12:$E$573,A211,[2]报价结算清单!$P$12:$P$573)</f>
        <v>#VALUE!</v>
      </c>
    </row>
    <row r="212" spans="1:8" s="11" customFormat="1" ht="15">
      <c r="A212" s="91" t="s">
        <v>609</v>
      </c>
      <c r="B212" s="91" t="s">
        <v>362</v>
      </c>
      <c r="C212" s="91" t="s">
        <v>362</v>
      </c>
      <c r="D212" s="91" t="s">
        <v>363</v>
      </c>
      <c r="E212" s="91" t="s">
        <v>364</v>
      </c>
      <c r="F212" s="108" t="s">
        <v>348</v>
      </c>
      <c r="G212" s="109">
        <v>300</v>
      </c>
      <c r="H212" s="110" t="e">
        <f>SUMIF([2]报价结算清单!$E$12:$E$573,A212,[2]报价结算清单!$P$12:$P$573)</f>
        <v>#VALUE!</v>
      </c>
    </row>
    <row r="213" spans="1:8" s="11" customFormat="1" ht="30">
      <c r="A213" s="91" t="s">
        <v>610</v>
      </c>
      <c r="B213" s="91" t="s">
        <v>362</v>
      </c>
      <c r="C213" s="91" t="s">
        <v>362</v>
      </c>
      <c r="D213" s="91" t="s">
        <v>365</v>
      </c>
      <c r="E213" s="91" t="s">
        <v>366</v>
      </c>
      <c r="F213" s="108" t="s">
        <v>348</v>
      </c>
      <c r="G213" s="109">
        <v>500</v>
      </c>
      <c r="H213" s="110" t="e">
        <f>SUMIF([2]报价结算清单!$E$12:$E$573,A213,[2]报价结算清单!$P$12:$P$573)</f>
        <v>#VALUE!</v>
      </c>
    </row>
    <row r="214" spans="1:8" s="11" customFormat="1" ht="15">
      <c r="A214" s="91" t="s">
        <v>611</v>
      </c>
      <c r="B214" s="91" t="s">
        <v>367</v>
      </c>
      <c r="C214" s="91" t="s">
        <v>368</v>
      </c>
      <c r="D214" s="91" t="s">
        <v>369</v>
      </c>
      <c r="E214" s="91" t="s">
        <v>804</v>
      </c>
      <c r="F214" s="108" t="s">
        <v>348</v>
      </c>
      <c r="G214" s="109">
        <v>187</v>
      </c>
      <c r="H214" s="110" t="e">
        <f>SUMIF([2]报价结算清单!$E$12:$E$573,A214,[2]报价结算清单!$P$12:$P$573)</f>
        <v>#VALUE!</v>
      </c>
    </row>
    <row r="215" spans="1:8" s="11" customFormat="1" ht="30">
      <c r="A215" s="91" t="s">
        <v>612</v>
      </c>
      <c r="B215" s="91" t="s">
        <v>367</v>
      </c>
      <c r="C215" s="91" t="s">
        <v>368</v>
      </c>
      <c r="D215" s="91" t="s">
        <v>370</v>
      </c>
      <c r="E215" s="91" t="s">
        <v>371</v>
      </c>
      <c r="F215" s="108" t="s">
        <v>348</v>
      </c>
      <c r="G215" s="109">
        <v>421</v>
      </c>
      <c r="H215" s="110" t="e">
        <f>SUMIF([2]报价结算清单!$E$12:$E$573,A215,[2]报价结算清单!$P$12:$P$573)</f>
        <v>#VALUE!</v>
      </c>
    </row>
    <row r="216" spans="1:8" s="11" customFormat="1" ht="30">
      <c r="A216" s="91" t="s">
        <v>613</v>
      </c>
      <c r="B216" s="91" t="s">
        <v>367</v>
      </c>
      <c r="C216" s="91" t="s">
        <v>368</v>
      </c>
      <c r="D216" s="91" t="s">
        <v>372</v>
      </c>
      <c r="E216" s="91" t="s">
        <v>373</v>
      </c>
      <c r="F216" s="108" t="s">
        <v>348</v>
      </c>
      <c r="G216" s="109">
        <v>700</v>
      </c>
      <c r="H216" s="110" t="e">
        <f>SUMIF([2]报价结算清单!$E$12:$E$573,A216,[2]报价结算清单!$P$12:$P$573)</f>
        <v>#VALUE!</v>
      </c>
    </row>
    <row r="217" spans="1:8" s="11" customFormat="1" ht="15">
      <c r="A217" s="91" t="s">
        <v>614</v>
      </c>
      <c r="B217" s="91" t="s">
        <v>367</v>
      </c>
      <c r="C217" s="91" t="s">
        <v>368</v>
      </c>
      <c r="D217" s="91" t="s">
        <v>805</v>
      </c>
      <c r="E217" s="91" t="s">
        <v>738</v>
      </c>
      <c r="F217" s="108" t="s">
        <v>330</v>
      </c>
      <c r="G217" s="109">
        <v>500</v>
      </c>
      <c r="H217" s="110" t="e">
        <f>SUMIF([2]报价结算清单!$E$12:$E$573,A217,[2]报价结算清单!$P$12:$P$573)</f>
        <v>#VALUE!</v>
      </c>
    </row>
    <row r="218" spans="1:8" s="11" customFormat="1" ht="15">
      <c r="A218" s="91" t="s">
        <v>615</v>
      </c>
      <c r="B218" s="91" t="s">
        <v>367</v>
      </c>
      <c r="C218" s="91" t="s">
        <v>368</v>
      </c>
      <c r="D218" s="91" t="s">
        <v>806</v>
      </c>
      <c r="E218" s="91" t="s">
        <v>738</v>
      </c>
      <c r="F218" s="108" t="s">
        <v>330</v>
      </c>
      <c r="G218" s="109">
        <v>1500</v>
      </c>
      <c r="H218" s="110" t="e">
        <f>SUMIF([2]报价结算清单!$E$12:$E$573,A218,[2]报价结算清单!$P$12:$P$573)</f>
        <v>#VALUE!</v>
      </c>
    </row>
    <row r="219" spans="1:8" s="11" customFormat="1" ht="15">
      <c r="A219" s="91" t="s">
        <v>616</v>
      </c>
      <c r="B219" s="91" t="s">
        <v>367</v>
      </c>
      <c r="C219" s="91" t="s">
        <v>368</v>
      </c>
      <c r="D219" s="91" t="s">
        <v>807</v>
      </c>
      <c r="E219" s="91" t="s">
        <v>738</v>
      </c>
      <c r="F219" s="108" t="s">
        <v>330</v>
      </c>
      <c r="G219" s="109">
        <v>2000</v>
      </c>
      <c r="H219" s="110" t="e">
        <f>SUMIF([2]报价结算清单!$E$12:$E$573,A219,[2]报价结算清单!$P$12:$P$573)</f>
        <v>#VALUE!</v>
      </c>
    </row>
    <row r="220" spans="1:8" s="13" customFormat="1" ht="75">
      <c r="A220" s="91" t="s">
        <v>955</v>
      </c>
      <c r="B220" s="91" t="s">
        <v>367</v>
      </c>
      <c r="C220" s="91" t="s">
        <v>368</v>
      </c>
      <c r="D220" s="91" t="s">
        <v>374</v>
      </c>
      <c r="E220" s="91" t="s">
        <v>375</v>
      </c>
      <c r="F220" s="108" t="s">
        <v>348</v>
      </c>
      <c r="G220" s="109">
        <v>944</v>
      </c>
      <c r="H220" s="110" t="e">
        <f>SUMIF([2]报价结算清单!$E$12:$E$573,A220,[2]报价结算清单!$P$12:$P$573)</f>
        <v>#VALUE!</v>
      </c>
    </row>
    <row r="221" spans="1:8" s="13" customFormat="1" ht="45">
      <c r="A221" s="91" t="s">
        <v>617</v>
      </c>
      <c r="B221" s="91" t="s">
        <v>367</v>
      </c>
      <c r="C221" s="91" t="s">
        <v>368</v>
      </c>
      <c r="D221" s="91" t="s">
        <v>376</v>
      </c>
      <c r="E221" s="91" t="s">
        <v>377</v>
      </c>
      <c r="F221" s="108" t="s">
        <v>348</v>
      </c>
      <c r="G221" s="109">
        <v>650</v>
      </c>
      <c r="H221" s="110" t="e">
        <f>SUMIF([2]报价结算清单!$E$12:$E$573,A221,[2]报价结算清单!$P$12:$P$573)</f>
        <v>#VALUE!</v>
      </c>
    </row>
    <row r="222" spans="1:8" s="13" customFormat="1" ht="45">
      <c r="A222" s="91" t="s">
        <v>618</v>
      </c>
      <c r="B222" s="91" t="s">
        <v>367</v>
      </c>
      <c r="C222" s="91" t="s">
        <v>368</v>
      </c>
      <c r="D222" s="91" t="s">
        <v>378</v>
      </c>
      <c r="E222" s="91" t="s">
        <v>377</v>
      </c>
      <c r="F222" s="108" t="s">
        <v>348</v>
      </c>
      <c r="G222" s="109">
        <v>300</v>
      </c>
      <c r="H222" s="110" t="e">
        <f>SUMIF([2]报价结算清单!$E$12:$E$573,A222,[2]报价结算清单!$P$12:$P$573)</f>
        <v>#VALUE!</v>
      </c>
    </row>
    <row r="223" spans="1:8" s="13" customFormat="1" ht="60">
      <c r="A223" s="91" t="s">
        <v>619</v>
      </c>
      <c r="B223" s="91" t="s">
        <v>367</v>
      </c>
      <c r="C223" s="91" t="s">
        <v>379</v>
      </c>
      <c r="D223" s="91" t="s">
        <v>380</v>
      </c>
      <c r="E223" s="91" t="s">
        <v>381</v>
      </c>
      <c r="F223" s="108" t="s">
        <v>348</v>
      </c>
      <c r="G223" s="109">
        <v>1500</v>
      </c>
      <c r="H223" s="110" t="e">
        <f>SUMIF([2]报价结算清单!$E$12:$E$573,A223,[2]报价结算清单!$P$12:$P$573)</f>
        <v>#VALUE!</v>
      </c>
    </row>
    <row r="224" spans="1:8" s="13" customFormat="1" ht="45">
      <c r="A224" s="91" t="s">
        <v>620</v>
      </c>
      <c r="B224" s="91" t="s">
        <v>367</v>
      </c>
      <c r="C224" s="91" t="s">
        <v>379</v>
      </c>
      <c r="D224" s="91" t="s">
        <v>382</v>
      </c>
      <c r="E224" s="91" t="s">
        <v>383</v>
      </c>
      <c r="F224" s="108" t="s">
        <v>348</v>
      </c>
      <c r="G224" s="109">
        <v>2500</v>
      </c>
      <c r="H224" s="110" t="e">
        <f>SUMIF([2]报价结算清单!$E$12:$E$573,A224,[2]报价结算清单!$P$12:$P$573)</f>
        <v>#VALUE!</v>
      </c>
    </row>
    <row r="225" spans="1:8" s="13" customFormat="1" ht="45">
      <c r="A225" s="91" t="s">
        <v>621</v>
      </c>
      <c r="B225" s="91" t="s">
        <v>367</v>
      </c>
      <c r="C225" s="91" t="s">
        <v>379</v>
      </c>
      <c r="D225" s="91" t="s">
        <v>384</v>
      </c>
      <c r="E225" s="91" t="s">
        <v>385</v>
      </c>
      <c r="F225" s="108" t="s">
        <v>386</v>
      </c>
      <c r="G225" s="109">
        <v>2152</v>
      </c>
      <c r="H225" s="110" t="e">
        <f>SUMIF([2]报价结算清单!$E$12:$E$573,A225,[2]报价结算清单!$P$12:$P$573)</f>
        <v>#VALUE!</v>
      </c>
    </row>
    <row r="226" spans="1:8" s="13" customFormat="1" ht="45">
      <c r="A226" s="91" t="s">
        <v>622</v>
      </c>
      <c r="B226" s="91" t="s">
        <v>367</v>
      </c>
      <c r="C226" s="91" t="s">
        <v>387</v>
      </c>
      <c r="D226" s="91" t="s">
        <v>388</v>
      </c>
      <c r="E226" s="91" t="s">
        <v>389</v>
      </c>
      <c r="F226" s="108" t="s">
        <v>348</v>
      </c>
      <c r="G226" s="109">
        <v>1400</v>
      </c>
      <c r="H226" s="110" t="e">
        <f>SUMIF([2]报价结算清单!$E$12:$E$573,A226,[2]报价结算清单!$P$12:$P$573)</f>
        <v>#VALUE!</v>
      </c>
    </row>
    <row r="227" spans="1:8" s="13" customFormat="1" ht="75">
      <c r="A227" s="91" t="s">
        <v>623</v>
      </c>
      <c r="B227" s="91" t="s">
        <v>367</v>
      </c>
      <c r="C227" s="91" t="s">
        <v>387</v>
      </c>
      <c r="D227" s="91" t="s">
        <v>390</v>
      </c>
      <c r="E227" s="91" t="s">
        <v>391</v>
      </c>
      <c r="F227" s="108" t="s">
        <v>808</v>
      </c>
      <c r="G227" s="109">
        <v>8500</v>
      </c>
      <c r="H227" s="110" t="e">
        <f>SUMIF([2]报价结算清单!$E$12:$E$573,A227,[2]报价结算清单!$P$12:$P$573)</f>
        <v>#VALUE!</v>
      </c>
    </row>
    <row r="228" spans="1:8" s="11" customFormat="1" ht="75">
      <c r="A228" s="91" t="s">
        <v>624</v>
      </c>
      <c r="B228" s="91" t="s">
        <v>367</v>
      </c>
      <c r="C228" s="91" t="s">
        <v>387</v>
      </c>
      <c r="D228" s="91" t="s">
        <v>390</v>
      </c>
      <c r="E228" s="91" t="s">
        <v>391</v>
      </c>
      <c r="F228" s="108" t="s">
        <v>344</v>
      </c>
      <c r="G228" s="109">
        <v>10000</v>
      </c>
      <c r="H228" s="110" t="e">
        <f>SUMIF([2]报价结算清单!$E$12:$E$573,A228,[2]报价结算清单!$P$12:$P$573)</f>
        <v>#VALUE!</v>
      </c>
    </row>
    <row r="229" spans="1:8" s="11" customFormat="1" ht="75">
      <c r="A229" s="91" t="s">
        <v>625</v>
      </c>
      <c r="B229" s="91" t="s">
        <v>367</v>
      </c>
      <c r="C229" s="91" t="s">
        <v>387</v>
      </c>
      <c r="D229" s="91" t="s">
        <v>390</v>
      </c>
      <c r="E229" s="91" t="s">
        <v>392</v>
      </c>
      <c r="F229" s="108" t="s">
        <v>808</v>
      </c>
      <c r="G229" s="109">
        <v>3800</v>
      </c>
      <c r="H229" s="110" t="e">
        <f>SUMIF([2]报价结算清单!$E$12:$E$573,A229,[2]报价结算清单!$P$12:$P$573)</f>
        <v>#VALUE!</v>
      </c>
    </row>
    <row r="230" spans="1:8" s="11" customFormat="1" ht="75">
      <c r="A230" s="91" t="s">
        <v>626</v>
      </c>
      <c r="B230" s="91" t="s">
        <v>367</v>
      </c>
      <c r="C230" s="91" t="s">
        <v>387</v>
      </c>
      <c r="D230" s="91" t="s">
        <v>390</v>
      </c>
      <c r="E230" s="91" t="s">
        <v>392</v>
      </c>
      <c r="F230" s="108" t="s">
        <v>344</v>
      </c>
      <c r="G230" s="109">
        <v>5500</v>
      </c>
      <c r="H230" s="110" t="e">
        <f>SUMIF([2]报价结算清单!$E$12:$E$573,A230,[2]报价结算清单!$P$12:$P$573)</f>
        <v>#VALUE!</v>
      </c>
    </row>
    <row r="231" spans="1:8" s="11" customFormat="1" ht="75">
      <c r="A231" s="91" t="s">
        <v>627</v>
      </c>
      <c r="B231" s="91" t="s">
        <v>367</v>
      </c>
      <c r="C231" s="91" t="s">
        <v>387</v>
      </c>
      <c r="D231" s="91" t="s">
        <v>393</v>
      </c>
      <c r="E231" s="91" t="s">
        <v>391</v>
      </c>
      <c r="F231" s="108" t="s">
        <v>808</v>
      </c>
      <c r="G231" s="109">
        <v>8000</v>
      </c>
      <c r="H231" s="110" t="e">
        <f>SUMIF([2]报价结算清单!$E$12:$E$573,A231,[2]报价结算清单!$P$12:$P$573)</f>
        <v>#VALUE!</v>
      </c>
    </row>
    <row r="232" spans="1:8" s="11" customFormat="1" ht="75">
      <c r="A232" s="91" t="s">
        <v>628</v>
      </c>
      <c r="B232" s="91" t="s">
        <v>367</v>
      </c>
      <c r="C232" s="91" t="s">
        <v>387</v>
      </c>
      <c r="D232" s="91" t="s">
        <v>393</v>
      </c>
      <c r="E232" s="91" t="s">
        <v>391</v>
      </c>
      <c r="F232" s="108" t="s">
        <v>344</v>
      </c>
      <c r="G232" s="109">
        <v>10000</v>
      </c>
      <c r="H232" s="110" t="e">
        <f>SUMIF([2]报价结算清单!$E$12:$E$573,A232,[2]报价结算清单!$P$12:$P$573)</f>
        <v>#VALUE!</v>
      </c>
    </row>
    <row r="233" spans="1:8" s="11" customFormat="1" ht="75">
      <c r="A233" s="91" t="s">
        <v>629</v>
      </c>
      <c r="B233" s="91" t="s">
        <v>367</v>
      </c>
      <c r="C233" s="91" t="s">
        <v>387</v>
      </c>
      <c r="D233" s="91" t="s">
        <v>393</v>
      </c>
      <c r="E233" s="91" t="s">
        <v>392</v>
      </c>
      <c r="F233" s="108" t="s">
        <v>808</v>
      </c>
      <c r="G233" s="109">
        <v>3181</v>
      </c>
      <c r="H233" s="110" t="e">
        <f>SUMIF([2]报价结算清单!$E$12:$E$573,A233,[2]报价结算清单!$P$12:$P$573)</f>
        <v>#VALUE!</v>
      </c>
    </row>
    <row r="234" spans="1:8" s="11" customFormat="1" ht="75">
      <c r="A234" s="91" t="s">
        <v>630</v>
      </c>
      <c r="B234" s="91" t="s">
        <v>367</v>
      </c>
      <c r="C234" s="91" t="s">
        <v>387</v>
      </c>
      <c r="D234" s="91" t="s">
        <v>393</v>
      </c>
      <c r="E234" s="91" t="s">
        <v>392</v>
      </c>
      <c r="F234" s="108" t="s">
        <v>344</v>
      </c>
      <c r="G234" s="109">
        <v>4409</v>
      </c>
      <c r="H234" s="110" t="e">
        <f>SUMIF([2]报价结算清单!$E$12:$E$573,A234,[2]报价结算清单!$P$12:$P$573)</f>
        <v>#VALUE!</v>
      </c>
    </row>
    <row r="235" spans="1:8" s="11" customFormat="1" ht="30">
      <c r="A235" s="91" t="s">
        <v>631</v>
      </c>
      <c r="B235" s="91" t="s">
        <v>367</v>
      </c>
      <c r="C235" s="91" t="s">
        <v>660</v>
      </c>
      <c r="D235" s="91" t="s">
        <v>661</v>
      </c>
      <c r="E235" s="91" t="s">
        <v>809</v>
      </c>
      <c r="F235" s="108" t="s">
        <v>344</v>
      </c>
      <c r="G235" s="109">
        <v>600</v>
      </c>
      <c r="H235" s="110" t="e">
        <f>SUMIF([2]报价结算清单!$E$12:$E$573,A235,[2]报价结算清单!$P$12:$P$573)</f>
        <v>#VALUE!</v>
      </c>
    </row>
    <row r="236" spans="1:8" s="11" customFormat="1" ht="30">
      <c r="A236" s="91" t="s">
        <v>632</v>
      </c>
      <c r="B236" s="91" t="s">
        <v>367</v>
      </c>
      <c r="C236" s="91" t="s">
        <v>660</v>
      </c>
      <c r="D236" s="91" t="s">
        <v>661</v>
      </c>
      <c r="E236" s="91" t="s">
        <v>810</v>
      </c>
      <c r="F236" s="108" t="s">
        <v>344</v>
      </c>
      <c r="G236" s="109">
        <v>600</v>
      </c>
      <c r="H236" s="110" t="e">
        <f>SUMIF([2]报价结算清单!$E$12:$E$573,A236,[2]报价结算清单!$P$12:$P$573)</f>
        <v>#VALUE!</v>
      </c>
    </row>
    <row r="237" spans="1:8" s="11" customFormat="1" ht="30">
      <c r="A237" s="91" t="s">
        <v>633</v>
      </c>
      <c r="B237" s="91" t="s">
        <v>367</v>
      </c>
      <c r="C237" s="91" t="s">
        <v>660</v>
      </c>
      <c r="D237" s="91" t="s">
        <v>662</v>
      </c>
      <c r="E237" s="91" t="s">
        <v>811</v>
      </c>
      <c r="F237" s="108" t="s">
        <v>344</v>
      </c>
      <c r="G237" s="109">
        <v>500</v>
      </c>
      <c r="H237" s="110" t="e">
        <f>SUMIF([2]报价结算清单!$E$12:$E$573,A237,[2]报价结算清单!$P$12:$P$573)</f>
        <v>#VALUE!</v>
      </c>
    </row>
    <row r="238" spans="1:8" s="11" customFormat="1" ht="30">
      <c r="A238" s="91" t="s">
        <v>634</v>
      </c>
      <c r="B238" s="91" t="s">
        <v>367</v>
      </c>
      <c r="C238" s="91" t="s">
        <v>660</v>
      </c>
      <c r="D238" s="91" t="s">
        <v>662</v>
      </c>
      <c r="E238" s="91" t="s">
        <v>812</v>
      </c>
      <c r="F238" s="108" t="s">
        <v>344</v>
      </c>
      <c r="G238" s="109">
        <v>600</v>
      </c>
      <c r="H238" s="110" t="e">
        <f>SUMIF([2]报价结算清单!$E$12:$E$573,A238,[2]报价结算清单!$P$12:$P$573)</f>
        <v>#VALUE!</v>
      </c>
    </row>
    <row r="239" spans="1:8" s="11" customFormat="1" ht="30">
      <c r="A239" s="91" t="s">
        <v>635</v>
      </c>
      <c r="B239" s="91" t="s">
        <v>367</v>
      </c>
      <c r="C239" s="91" t="s">
        <v>660</v>
      </c>
      <c r="D239" s="91" t="s">
        <v>663</v>
      </c>
      <c r="E239" s="91" t="s">
        <v>813</v>
      </c>
      <c r="F239" s="108" t="s">
        <v>344</v>
      </c>
      <c r="G239" s="109">
        <v>600</v>
      </c>
      <c r="H239" s="110" t="e">
        <f>SUMIF([2]报价结算清单!$E$12:$E$573,A239,[2]报价结算清单!$P$12:$P$573)</f>
        <v>#VALUE!</v>
      </c>
    </row>
    <row r="240" spans="1:8" s="11" customFormat="1" ht="30">
      <c r="A240" s="91" t="s">
        <v>636</v>
      </c>
      <c r="B240" s="91" t="s">
        <v>367</v>
      </c>
      <c r="C240" s="91" t="s">
        <v>660</v>
      </c>
      <c r="D240" s="91" t="s">
        <v>663</v>
      </c>
      <c r="E240" s="91" t="s">
        <v>814</v>
      </c>
      <c r="F240" s="108" t="s">
        <v>344</v>
      </c>
      <c r="G240" s="109">
        <v>1500</v>
      </c>
      <c r="H240" s="110" t="e">
        <f>SUMIF([2]报价结算清单!$E$12:$E$573,A240,[2]报价结算清单!$P$12:$P$573)</f>
        <v>#VALUE!</v>
      </c>
    </row>
    <row r="241" spans="1:8" s="11" customFormat="1" ht="30">
      <c r="A241" s="91" t="s">
        <v>637</v>
      </c>
      <c r="B241" s="91" t="s">
        <v>367</v>
      </c>
      <c r="C241" s="91" t="s">
        <v>660</v>
      </c>
      <c r="D241" s="91" t="s">
        <v>663</v>
      </c>
      <c r="E241" s="91" t="s">
        <v>815</v>
      </c>
      <c r="F241" s="108" t="s">
        <v>344</v>
      </c>
      <c r="G241" s="109">
        <v>1000</v>
      </c>
      <c r="H241" s="110" t="e">
        <f>SUMIF([2]报价结算清单!$E$12:$E$573,A241,[2]报价结算清单!$P$12:$P$573)</f>
        <v>#VALUE!</v>
      </c>
    </row>
    <row r="242" spans="1:8" s="11" customFormat="1" ht="30">
      <c r="A242" s="91" t="s">
        <v>638</v>
      </c>
      <c r="B242" s="91" t="s">
        <v>367</v>
      </c>
      <c r="C242" s="91" t="s">
        <v>660</v>
      </c>
      <c r="D242" s="91" t="s">
        <v>663</v>
      </c>
      <c r="E242" s="91" t="s">
        <v>816</v>
      </c>
      <c r="F242" s="108" t="s">
        <v>344</v>
      </c>
      <c r="G242" s="109">
        <v>1000</v>
      </c>
      <c r="H242" s="110" t="e">
        <f>SUMIF([2]报价结算清单!$E$12:$E$573,A242,[2]报价结算清单!$P$12:$P$573)</f>
        <v>#VALUE!</v>
      </c>
    </row>
    <row r="243" spans="1:8" s="11" customFormat="1" ht="30">
      <c r="A243" s="91" t="s">
        <v>639</v>
      </c>
      <c r="B243" s="91" t="s">
        <v>367</v>
      </c>
      <c r="C243" s="91" t="s">
        <v>666</v>
      </c>
      <c r="D243" s="91" t="s">
        <v>667</v>
      </c>
      <c r="E243" s="91" t="s">
        <v>817</v>
      </c>
      <c r="F243" s="108" t="s">
        <v>344</v>
      </c>
      <c r="G243" s="109">
        <v>600</v>
      </c>
      <c r="H243" s="110" t="e">
        <f>SUMIF([2]报价结算清单!$E$12:$E$573,A243,[2]报价结算清单!$P$12:$P$573)</f>
        <v>#VALUE!</v>
      </c>
    </row>
    <row r="244" spans="1:8" s="11" customFormat="1" ht="30">
      <c r="A244" s="91" t="s">
        <v>640</v>
      </c>
      <c r="B244" s="91" t="s">
        <v>367</v>
      </c>
      <c r="C244" s="91" t="s">
        <v>666</v>
      </c>
      <c r="D244" s="91" t="s">
        <v>667</v>
      </c>
      <c r="E244" s="91" t="s">
        <v>818</v>
      </c>
      <c r="F244" s="108" t="s">
        <v>344</v>
      </c>
      <c r="G244" s="109">
        <v>3000</v>
      </c>
      <c r="H244" s="110" t="e">
        <f>SUMIF([2]报价结算清单!$E$12:$E$573,A244,[2]报价结算清单!$P$12:$P$573)</f>
        <v>#VALUE!</v>
      </c>
    </row>
    <row r="245" spans="1:8" s="11" customFormat="1" ht="30">
      <c r="A245" s="91" t="s">
        <v>641</v>
      </c>
      <c r="B245" s="91" t="s">
        <v>367</v>
      </c>
      <c r="C245" s="91" t="s">
        <v>666</v>
      </c>
      <c r="D245" s="91" t="s">
        <v>667</v>
      </c>
      <c r="E245" s="91" t="s">
        <v>819</v>
      </c>
      <c r="F245" s="108" t="s">
        <v>344</v>
      </c>
      <c r="G245" s="109">
        <v>1500</v>
      </c>
      <c r="H245" s="110" t="e">
        <f>SUMIF([2]报价结算清单!$E$12:$E$573,A245,[2]报价结算清单!$P$12:$P$573)</f>
        <v>#VALUE!</v>
      </c>
    </row>
    <row r="246" spans="1:8" s="11" customFormat="1" ht="45">
      <c r="A246" s="91" t="s">
        <v>642</v>
      </c>
      <c r="B246" s="91" t="s">
        <v>367</v>
      </c>
      <c r="C246" s="91" t="s">
        <v>666</v>
      </c>
      <c r="D246" s="91" t="s">
        <v>671</v>
      </c>
      <c r="E246" s="91" t="s">
        <v>820</v>
      </c>
      <c r="F246" s="108" t="s">
        <v>344</v>
      </c>
      <c r="G246" s="109">
        <v>1500</v>
      </c>
      <c r="H246" s="110" t="e">
        <f>SUMIF([2]报价结算清单!$E$12:$E$573,A246,[2]报价结算清单!$P$12:$P$573)</f>
        <v>#VALUE!</v>
      </c>
    </row>
    <row r="247" spans="1:8" s="11" customFormat="1" ht="45">
      <c r="A247" s="91" t="s">
        <v>643</v>
      </c>
      <c r="B247" s="91" t="s">
        <v>367</v>
      </c>
      <c r="C247" s="91" t="s">
        <v>666</v>
      </c>
      <c r="D247" s="91" t="s">
        <v>671</v>
      </c>
      <c r="E247" s="91" t="s">
        <v>821</v>
      </c>
      <c r="F247" s="108" t="s">
        <v>344</v>
      </c>
      <c r="G247" s="109">
        <v>2500</v>
      </c>
      <c r="H247" s="110" t="e">
        <f>SUMIF([2]报价结算清单!$E$12:$E$573,A247,[2]报价结算清单!$P$12:$P$573)</f>
        <v>#VALUE!</v>
      </c>
    </row>
    <row r="248" spans="1:8" s="11" customFormat="1" ht="45">
      <c r="A248" s="91" t="s">
        <v>644</v>
      </c>
      <c r="B248" s="91" t="s">
        <v>367</v>
      </c>
      <c r="C248" s="91" t="s">
        <v>666</v>
      </c>
      <c r="D248" s="91" t="s">
        <v>671</v>
      </c>
      <c r="E248" s="91" t="s">
        <v>822</v>
      </c>
      <c r="F248" s="108" t="s">
        <v>344</v>
      </c>
      <c r="G248" s="109">
        <v>2500</v>
      </c>
      <c r="H248" s="110" t="e">
        <f>SUMIF([2]报价结算清单!$E$12:$E$573,A248,[2]报价结算清单!$P$12:$P$573)</f>
        <v>#VALUE!</v>
      </c>
    </row>
    <row r="249" spans="1:8" s="11" customFormat="1" ht="45">
      <c r="A249" s="91" t="s">
        <v>645</v>
      </c>
      <c r="B249" s="91" t="s">
        <v>367</v>
      </c>
      <c r="C249" s="91" t="s">
        <v>666</v>
      </c>
      <c r="D249" s="91" t="s">
        <v>671</v>
      </c>
      <c r="E249" s="91" t="s">
        <v>823</v>
      </c>
      <c r="F249" s="108" t="s">
        <v>344</v>
      </c>
      <c r="G249" s="109">
        <v>3500</v>
      </c>
      <c r="H249" s="110" t="e">
        <f>SUMIF([2]报价结算清单!$E$12:$E$573,A249,[2]报价结算清单!$P$12:$P$573)</f>
        <v>#VALUE!</v>
      </c>
    </row>
    <row r="250" spans="1:8" s="11" customFormat="1" ht="30">
      <c r="A250" s="91" t="s">
        <v>646</v>
      </c>
      <c r="B250" s="91" t="s">
        <v>367</v>
      </c>
      <c r="C250" s="91" t="s">
        <v>666</v>
      </c>
      <c r="D250" s="91" t="s">
        <v>676</v>
      </c>
      <c r="E250" s="91" t="s">
        <v>824</v>
      </c>
      <c r="F250" s="108" t="s">
        <v>344</v>
      </c>
      <c r="G250" s="109">
        <v>1200</v>
      </c>
      <c r="H250" s="110" t="e">
        <f>SUMIF([2]报价结算清单!$E$12:$E$573,A250,[2]报价结算清单!$P$12:$P$573)</f>
        <v>#VALUE!</v>
      </c>
    </row>
    <row r="251" spans="1:8" s="11" customFormat="1" ht="30">
      <c r="A251" s="91" t="s">
        <v>647</v>
      </c>
      <c r="B251" s="91" t="s">
        <v>367</v>
      </c>
      <c r="C251" s="91" t="s">
        <v>666</v>
      </c>
      <c r="D251" s="91" t="s">
        <v>676</v>
      </c>
      <c r="E251" s="91" t="s">
        <v>825</v>
      </c>
      <c r="F251" s="108" t="s">
        <v>344</v>
      </c>
      <c r="G251" s="109">
        <v>2000</v>
      </c>
      <c r="H251" s="110" t="e">
        <f>SUMIF([2]报价结算清单!$E$12:$E$573,A251,[2]报价结算清单!$P$12:$P$573)</f>
        <v>#VALUE!</v>
      </c>
    </row>
    <row r="252" spans="1:8" s="11" customFormat="1" ht="30">
      <c r="A252" s="91" t="s">
        <v>664</v>
      </c>
      <c r="B252" s="91" t="s">
        <v>367</v>
      </c>
      <c r="C252" s="91" t="s">
        <v>666</v>
      </c>
      <c r="D252" s="91" t="s">
        <v>679</v>
      </c>
      <c r="E252" s="91" t="s">
        <v>826</v>
      </c>
      <c r="F252" s="108" t="s">
        <v>344</v>
      </c>
      <c r="G252" s="109">
        <v>1000</v>
      </c>
      <c r="H252" s="110" t="e">
        <f>SUMIF([2]报价结算清单!$E$12:$E$573,A252,[2]报价结算清单!$P$12:$P$573)</f>
        <v>#VALUE!</v>
      </c>
    </row>
    <row r="253" spans="1:8" s="11" customFormat="1" ht="30">
      <c r="A253" s="91" t="s">
        <v>665</v>
      </c>
      <c r="B253" s="91" t="s">
        <v>367</v>
      </c>
      <c r="C253" s="91" t="s">
        <v>666</v>
      </c>
      <c r="D253" s="91" t="s">
        <v>679</v>
      </c>
      <c r="E253" s="91" t="s">
        <v>827</v>
      </c>
      <c r="F253" s="108" t="s">
        <v>344</v>
      </c>
      <c r="G253" s="109">
        <v>2000</v>
      </c>
      <c r="H253" s="110" t="e">
        <f>SUMIF([2]报价结算清单!$E$12:$E$573,A253,[2]报价结算清单!$P$12:$P$573)</f>
        <v>#VALUE!</v>
      </c>
    </row>
    <row r="254" spans="1:8" s="11" customFormat="1" ht="45">
      <c r="A254" s="91" t="s">
        <v>668</v>
      </c>
      <c r="B254" s="91" t="s">
        <v>367</v>
      </c>
      <c r="C254" s="91" t="s">
        <v>666</v>
      </c>
      <c r="D254" s="91" t="s">
        <v>682</v>
      </c>
      <c r="E254" s="91" t="s">
        <v>828</v>
      </c>
      <c r="F254" s="108" t="s">
        <v>344</v>
      </c>
      <c r="G254" s="109">
        <v>1200</v>
      </c>
      <c r="H254" s="110" t="e">
        <f>SUMIF([2]报价结算清单!$E$12:$E$573,A254,[2]报价结算清单!$P$12:$P$573)</f>
        <v>#VALUE!</v>
      </c>
    </row>
    <row r="255" spans="1:8" s="11" customFormat="1" ht="45">
      <c r="A255" s="91" t="s">
        <v>669</v>
      </c>
      <c r="B255" s="91" t="s">
        <v>367</v>
      </c>
      <c r="C255" s="91" t="s">
        <v>666</v>
      </c>
      <c r="D255" s="91" t="s">
        <v>682</v>
      </c>
      <c r="E255" s="91" t="s">
        <v>829</v>
      </c>
      <c r="F255" s="108" t="s">
        <v>344</v>
      </c>
      <c r="G255" s="109">
        <v>2000</v>
      </c>
      <c r="H255" s="110" t="e">
        <f>SUMIF([2]报价结算清单!$E$12:$E$573,A255,[2]报价结算清单!$P$12:$P$573)</f>
        <v>#VALUE!</v>
      </c>
    </row>
    <row r="256" spans="1:8" s="11" customFormat="1" ht="45">
      <c r="A256" s="91" t="s">
        <v>670</v>
      </c>
      <c r="B256" s="91" t="s">
        <v>367</v>
      </c>
      <c r="C256" s="91" t="s">
        <v>666</v>
      </c>
      <c r="D256" s="91" t="s">
        <v>830</v>
      </c>
      <c r="E256" s="91" t="s">
        <v>831</v>
      </c>
      <c r="F256" s="108" t="s">
        <v>344</v>
      </c>
      <c r="G256" s="109">
        <v>1500</v>
      </c>
      <c r="H256" s="110" t="e">
        <f>SUMIF([2]报价结算清单!$E$12:$E$573,A256,[2]报价结算清单!$P$12:$P$573)</f>
        <v>#VALUE!</v>
      </c>
    </row>
    <row r="257" spans="1:8" s="11" customFormat="1" ht="45">
      <c r="A257" s="91" t="s">
        <v>672</v>
      </c>
      <c r="B257" s="91" t="s">
        <v>832</v>
      </c>
      <c r="C257" s="91" t="s">
        <v>833</v>
      </c>
      <c r="D257" s="91" t="s">
        <v>834</v>
      </c>
      <c r="E257" s="91" t="s">
        <v>835</v>
      </c>
      <c r="F257" s="108" t="s">
        <v>836</v>
      </c>
      <c r="G257" s="111" t="s">
        <v>956</v>
      </c>
      <c r="H257" s="110" t="e">
        <f>SUMIF([2]报价结算清单!$E$12:$E$573,A257,[2]报价结算清单!$P$12:$P$573)</f>
        <v>#VALUE!</v>
      </c>
    </row>
    <row r="258" spans="1:8" s="13" customFormat="1" ht="15">
      <c r="A258" s="91" t="s">
        <v>673</v>
      </c>
      <c r="B258" s="91" t="s">
        <v>832</v>
      </c>
      <c r="C258" s="91" t="s">
        <v>833</v>
      </c>
      <c r="D258" s="91" t="s">
        <v>834</v>
      </c>
      <c r="E258" s="91" t="s">
        <v>837</v>
      </c>
      <c r="F258" s="108" t="s">
        <v>838</v>
      </c>
      <c r="G258" s="111" t="s">
        <v>956</v>
      </c>
      <c r="H258" s="110" t="e">
        <f>SUMIF([2]报价结算清单!$E$12:$E$573,A258,[2]报价结算清单!$P$12:$P$573)</f>
        <v>#VALUE!</v>
      </c>
    </row>
    <row r="259" spans="1:8" s="13" customFormat="1" ht="15">
      <c r="A259" s="91" t="s">
        <v>674</v>
      </c>
      <c r="B259" s="91" t="s">
        <v>832</v>
      </c>
      <c r="C259" s="91" t="s">
        <v>833</v>
      </c>
      <c r="D259" s="91" t="s">
        <v>834</v>
      </c>
      <c r="E259" s="91" t="s">
        <v>839</v>
      </c>
      <c r="F259" s="108" t="s">
        <v>840</v>
      </c>
      <c r="G259" s="111" t="s">
        <v>956</v>
      </c>
      <c r="H259" s="110" t="e">
        <f>SUMIF([2]报价结算清单!$E$12:$E$573,A259,[2]报价结算清单!$P$12:$P$573)</f>
        <v>#VALUE!</v>
      </c>
    </row>
    <row r="260" spans="1:8" s="13" customFormat="1" ht="45">
      <c r="A260" s="91" t="s">
        <v>675</v>
      </c>
      <c r="B260" s="91" t="s">
        <v>832</v>
      </c>
      <c r="C260" s="91" t="s">
        <v>833</v>
      </c>
      <c r="D260" s="91" t="s">
        <v>834</v>
      </c>
      <c r="E260" s="91" t="s">
        <v>841</v>
      </c>
      <c r="F260" s="108" t="s">
        <v>836</v>
      </c>
      <c r="G260" s="111" t="s">
        <v>956</v>
      </c>
      <c r="H260" s="110" t="e">
        <f>SUMIF([2]报价结算清单!$E$12:$E$573,A260,[2]报价结算清单!$P$12:$P$573)</f>
        <v>#VALUE!</v>
      </c>
    </row>
    <row r="261" spans="1:8" s="13" customFormat="1" ht="15">
      <c r="A261" s="91" t="s">
        <v>677</v>
      </c>
      <c r="B261" s="91" t="s">
        <v>832</v>
      </c>
      <c r="C261" s="91" t="s">
        <v>833</v>
      </c>
      <c r="D261" s="91" t="s">
        <v>834</v>
      </c>
      <c r="E261" s="91" t="s">
        <v>842</v>
      </c>
      <c r="F261" s="108" t="s">
        <v>838</v>
      </c>
      <c r="G261" s="111" t="s">
        <v>956</v>
      </c>
      <c r="H261" s="110" t="e">
        <f>SUMIF([2]报价结算清单!$E$12:$E$573,A261,[2]报价结算清单!$P$12:$P$573)</f>
        <v>#VALUE!</v>
      </c>
    </row>
    <row r="262" spans="1:8" s="13" customFormat="1" ht="15">
      <c r="A262" s="91" t="s">
        <v>678</v>
      </c>
      <c r="B262" s="91" t="s">
        <v>832</v>
      </c>
      <c r="C262" s="91" t="s">
        <v>833</v>
      </c>
      <c r="D262" s="91" t="s">
        <v>834</v>
      </c>
      <c r="E262" s="91" t="s">
        <v>843</v>
      </c>
      <c r="F262" s="108" t="s">
        <v>840</v>
      </c>
      <c r="G262" s="111" t="s">
        <v>956</v>
      </c>
      <c r="H262" s="110" t="e">
        <f>SUMIF([2]报价结算清单!$E$12:$E$573,A262,[2]报价结算清单!$P$12:$P$573)</f>
        <v>#VALUE!</v>
      </c>
    </row>
    <row r="263" spans="1:8" s="13" customFormat="1" ht="45">
      <c r="A263" s="91" t="s">
        <v>680</v>
      </c>
      <c r="B263" s="91" t="s">
        <v>832</v>
      </c>
      <c r="C263" s="91" t="s">
        <v>833</v>
      </c>
      <c r="D263" s="91" t="s">
        <v>834</v>
      </c>
      <c r="E263" s="91" t="s">
        <v>844</v>
      </c>
      <c r="F263" s="108" t="s">
        <v>836</v>
      </c>
      <c r="G263" s="111" t="s">
        <v>956</v>
      </c>
      <c r="H263" s="110" t="e">
        <f>SUMIF([2]报价结算清单!$E$12:$E$573,A263,[2]报价结算清单!$P$12:$P$573)</f>
        <v>#VALUE!</v>
      </c>
    </row>
    <row r="264" spans="1:8" s="13" customFormat="1" ht="15">
      <c r="A264" s="91" t="s">
        <v>681</v>
      </c>
      <c r="B264" s="91" t="s">
        <v>832</v>
      </c>
      <c r="C264" s="91" t="s">
        <v>833</v>
      </c>
      <c r="D264" s="91" t="s">
        <v>834</v>
      </c>
      <c r="E264" s="91" t="s">
        <v>845</v>
      </c>
      <c r="F264" s="108" t="s">
        <v>838</v>
      </c>
      <c r="G264" s="111" t="s">
        <v>956</v>
      </c>
      <c r="H264" s="110" t="e">
        <f>SUMIF([2]报价结算清单!$E$12:$E$573,A264,[2]报价结算清单!$P$12:$P$573)</f>
        <v>#VALUE!</v>
      </c>
    </row>
    <row r="265" spans="1:8" s="13" customFormat="1" ht="15">
      <c r="A265" s="91" t="s">
        <v>683</v>
      </c>
      <c r="B265" s="91" t="s">
        <v>832</v>
      </c>
      <c r="C265" s="91" t="s">
        <v>833</v>
      </c>
      <c r="D265" s="91" t="s">
        <v>834</v>
      </c>
      <c r="E265" s="91" t="s">
        <v>846</v>
      </c>
      <c r="F265" s="108" t="s">
        <v>840</v>
      </c>
      <c r="G265" s="111" t="s">
        <v>956</v>
      </c>
      <c r="H265" s="110" t="e">
        <f>SUMIF([2]报价结算清单!$E$12:$E$573,A265,[2]报价结算清单!$P$12:$P$573)</f>
        <v>#VALUE!</v>
      </c>
    </row>
    <row r="266" spans="1:8" s="13" customFormat="1" ht="30">
      <c r="A266" s="91" t="s">
        <v>684</v>
      </c>
      <c r="B266" s="91" t="s">
        <v>832</v>
      </c>
      <c r="C266" s="91" t="s">
        <v>833</v>
      </c>
      <c r="D266" s="91" t="s">
        <v>834</v>
      </c>
      <c r="E266" s="91" t="s">
        <v>939</v>
      </c>
      <c r="F266" s="108" t="s">
        <v>836</v>
      </c>
      <c r="G266" s="111" t="s">
        <v>956</v>
      </c>
      <c r="H266" s="110" t="e">
        <f>SUMIF([2]报价结算清单!$E$12:$E$573,A266,[2]报价结算清单!$P$12:$P$573)</f>
        <v>#VALUE!</v>
      </c>
    </row>
    <row r="267" spans="1:8" s="13" customFormat="1" ht="15">
      <c r="A267" s="91" t="s">
        <v>685</v>
      </c>
      <c r="B267" s="91" t="s">
        <v>832</v>
      </c>
      <c r="C267" s="91" t="s">
        <v>833</v>
      </c>
      <c r="D267" s="91" t="s">
        <v>834</v>
      </c>
      <c r="E267" s="91" t="s">
        <v>847</v>
      </c>
      <c r="F267" s="108" t="s">
        <v>838</v>
      </c>
      <c r="G267" s="111" t="s">
        <v>956</v>
      </c>
      <c r="H267" s="110" t="e">
        <f>SUMIF([2]报价结算清单!$E$12:$E$573,A267,[2]报价结算清单!$P$12:$P$573)</f>
        <v>#VALUE!</v>
      </c>
    </row>
    <row r="268" spans="1:8" s="13" customFormat="1" ht="15">
      <c r="A268" s="91" t="s">
        <v>686</v>
      </c>
      <c r="B268" s="91" t="s">
        <v>832</v>
      </c>
      <c r="C268" s="91" t="s">
        <v>833</v>
      </c>
      <c r="D268" s="91" t="s">
        <v>834</v>
      </c>
      <c r="E268" s="91" t="s">
        <v>848</v>
      </c>
      <c r="F268" s="108" t="s">
        <v>840</v>
      </c>
      <c r="G268" s="111" t="s">
        <v>956</v>
      </c>
      <c r="H268" s="110" t="e">
        <f>SUMIF([2]报价结算清单!$E$12:$E$573,A268,[2]报价结算清单!$P$12:$P$573)</f>
        <v>#VALUE!</v>
      </c>
    </row>
    <row r="269" spans="1:8" s="13" customFormat="1" ht="15">
      <c r="A269" s="91" t="s">
        <v>687</v>
      </c>
      <c r="B269" s="91" t="s">
        <v>832</v>
      </c>
      <c r="C269" s="91" t="s">
        <v>833</v>
      </c>
      <c r="D269" s="91" t="s">
        <v>849</v>
      </c>
      <c r="E269" s="91" t="s">
        <v>850</v>
      </c>
      <c r="F269" s="108" t="s">
        <v>203</v>
      </c>
      <c r="G269" s="109">
        <v>472</v>
      </c>
      <c r="H269" s="110" t="e">
        <f>SUMIF([2]报价结算清单!$E$12:$E$573,A269,[2]报价结算清单!$P$12:$P$573)</f>
        <v>#VALUE!</v>
      </c>
    </row>
    <row r="270" spans="1:8" s="13" customFormat="1" ht="15">
      <c r="A270" s="91" t="s">
        <v>688</v>
      </c>
      <c r="B270" s="91" t="s">
        <v>832</v>
      </c>
      <c r="C270" s="91" t="s">
        <v>833</v>
      </c>
      <c r="D270" s="91" t="s">
        <v>849</v>
      </c>
      <c r="E270" s="91" t="s">
        <v>851</v>
      </c>
      <c r="F270" s="108" t="s">
        <v>203</v>
      </c>
      <c r="G270" s="109">
        <v>650</v>
      </c>
      <c r="H270" s="110" t="e">
        <f>SUMIF([2]报价结算清单!$E$12:$E$573,A270,[2]报价结算清单!$P$12:$P$573)</f>
        <v>#VALUE!</v>
      </c>
    </row>
    <row r="271" spans="1:8" s="11" customFormat="1" ht="15">
      <c r="A271" s="91" t="s">
        <v>689</v>
      </c>
      <c r="B271" s="91" t="s">
        <v>832</v>
      </c>
      <c r="C271" s="91" t="s">
        <v>833</v>
      </c>
      <c r="D271" s="91" t="s">
        <v>849</v>
      </c>
      <c r="E271" s="91" t="s">
        <v>852</v>
      </c>
      <c r="F271" s="108" t="s">
        <v>203</v>
      </c>
      <c r="G271" s="109">
        <v>910</v>
      </c>
      <c r="H271" s="110" t="e">
        <f>SUMIF([2]报价结算清单!$E$12:$E$573,A271,[2]报价结算清单!$P$12:$P$573)</f>
        <v>#VALUE!</v>
      </c>
    </row>
    <row r="272" spans="1:8" s="11" customFormat="1" ht="15">
      <c r="A272" s="91" t="s">
        <v>690</v>
      </c>
      <c r="B272" s="91" t="s">
        <v>832</v>
      </c>
      <c r="C272" s="91" t="s">
        <v>833</v>
      </c>
      <c r="D272" s="91" t="s">
        <v>849</v>
      </c>
      <c r="E272" s="91" t="s">
        <v>853</v>
      </c>
      <c r="F272" s="108" t="s">
        <v>203</v>
      </c>
      <c r="G272" s="109">
        <v>1200</v>
      </c>
      <c r="H272" s="110" t="e">
        <f>SUMIF([2]报价结算清单!$E$12:$E$573,A272,[2]报价结算清单!$P$12:$P$573)</f>
        <v>#VALUE!</v>
      </c>
    </row>
    <row r="273" spans="1:8" s="11" customFormat="1" ht="15">
      <c r="A273" s="91" t="s">
        <v>691</v>
      </c>
      <c r="B273" s="91" t="s">
        <v>832</v>
      </c>
      <c r="C273" s="91" t="s">
        <v>833</v>
      </c>
      <c r="D273" s="91" t="s">
        <v>849</v>
      </c>
      <c r="E273" s="91" t="s">
        <v>854</v>
      </c>
      <c r="F273" s="108" t="s">
        <v>203</v>
      </c>
      <c r="G273" s="109">
        <v>1065</v>
      </c>
      <c r="H273" s="110" t="e">
        <f>SUMIF([2]报价结算清单!$E$12:$E$573,A273,[2]报价结算清单!$P$12:$P$573)</f>
        <v>#VALUE!</v>
      </c>
    </row>
    <row r="274" spans="1:8" s="11" customFormat="1" ht="15">
      <c r="A274" s="91" t="s">
        <v>692</v>
      </c>
      <c r="B274" s="91" t="s">
        <v>832</v>
      </c>
      <c r="C274" s="91" t="s">
        <v>833</v>
      </c>
      <c r="D274" s="91" t="s">
        <v>849</v>
      </c>
      <c r="E274" s="91" t="s">
        <v>855</v>
      </c>
      <c r="F274" s="108" t="s">
        <v>203</v>
      </c>
      <c r="G274" s="109">
        <v>1800</v>
      </c>
      <c r="H274" s="110" t="e">
        <f>SUMIF([2]报价结算清单!$E$12:$E$573,A274,[2]报价结算清单!$P$12:$P$573)</f>
        <v>#VALUE!</v>
      </c>
    </row>
    <row r="275" spans="1:8" s="11" customFormat="1" ht="15">
      <c r="A275" s="91" t="s">
        <v>693</v>
      </c>
      <c r="B275" s="91" t="s">
        <v>832</v>
      </c>
      <c r="C275" s="91" t="s">
        <v>833</v>
      </c>
      <c r="D275" s="91" t="s">
        <v>849</v>
      </c>
      <c r="E275" s="91" t="s">
        <v>856</v>
      </c>
      <c r="F275" s="108" t="s">
        <v>203</v>
      </c>
      <c r="G275" s="109">
        <v>2100</v>
      </c>
      <c r="H275" s="110" t="e">
        <f>SUMIF([2]报价结算清单!$E$12:$E$573,A275,[2]报价结算清单!$P$12:$P$573)</f>
        <v>#VALUE!</v>
      </c>
    </row>
    <row r="276" spans="1:8" s="11" customFormat="1" ht="15">
      <c r="A276" s="91" t="s">
        <v>694</v>
      </c>
      <c r="B276" s="91" t="s">
        <v>832</v>
      </c>
      <c r="C276" s="91" t="s">
        <v>833</v>
      </c>
      <c r="D276" s="91" t="s">
        <v>849</v>
      </c>
      <c r="E276" s="91" t="s">
        <v>857</v>
      </c>
      <c r="F276" s="108" t="s">
        <v>203</v>
      </c>
      <c r="G276" s="109">
        <v>2423</v>
      </c>
      <c r="H276" s="110" t="e">
        <f>SUMIF([2]报价结算清单!$E$12:$E$573,A276,[2]报价结算清单!$P$12:$P$573)</f>
        <v>#VALUE!</v>
      </c>
    </row>
    <row r="277" spans="1:8" s="11" customFormat="1" ht="15">
      <c r="A277" s="91" t="s">
        <v>695</v>
      </c>
      <c r="B277" s="91" t="s">
        <v>832</v>
      </c>
      <c r="C277" s="91" t="s">
        <v>833</v>
      </c>
      <c r="D277" s="91" t="s">
        <v>858</v>
      </c>
      <c r="E277" s="91" t="s">
        <v>859</v>
      </c>
      <c r="F277" s="108" t="s">
        <v>204</v>
      </c>
      <c r="G277" s="109">
        <v>7</v>
      </c>
      <c r="H277" s="110" t="e">
        <f>SUMIF([2]报价结算清单!$E$12:$E$573,A277,[2]报价结算清单!$P$12:$P$573)</f>
        <v>#VALUE!</v>
      </c>
    </row>
    <row r="278" spans="1:8" s="11" customFormat="1" ht="15">
      <c r="A278" s="91" t="s">
        <v>696</v>
      </c>
      <c r="B278" s="91" t="s">
        <v>832</v>
      </c>
      <c r="C278" s="91" t="s">
        <v>833</v>
      </c>
      <c r="D278" s="91" t="s">
        <v>858</v>
      </c>
      <c r="E278" s="91" t="s">
        <v>860</v>
      </c>
      <c r="F278" s="108" t="s">
        <v>204</v>
      </c>
      <c r="G278" s="109">
        <v>8</v>
      </c>
      <c r="H278" s="110" t="e">
        <f>SUMIF([2]报价结算清单!$E$12:$E$573,A278,[2]报价结算清单!$P$12:$P$573)</f>
        <v>#VALUE!</v>
      </c>
    </row>
    <row r="279" spans="1:8" s="11" customFormat="1" ht="15">
      <c r="A279" s="91" t="s">
        <v>697</v>
      </c>
      <c r="B279" s="91" t="s">
        <v>832</v>
      </c>
      <c r="C279" s="91" t="s">
        <v>833</v>
      </c>
      <c r="D279" s="91" t="s">
        <v>858</v>
      </c>
      <c r="E279" s="91" t="s">
        <v>861</v>
      </c>
      <c r="F279" s="108" t="s">
        <v>204</v>
      </c>
      <c r="G279" s="109">
        <v>9</v>
      </c>
      <c r="H279" s="110" t="e">
        <f>SUMIF([2]报价结算清单!$E$12:$E$573,A279,[2]报价结算清单!$P$12:$P$573)</f>
        <v>#VALUE!</v>
      </c>
    </row>
    <row r="280" spans="1:8" s="10" customFormat="1" ht="15">
      <c r="A280" s="91" t="s">
        <v>698</v>
      </c>
      <c r="B280" s="91" t="s">
        <v>832</v>
      </c>
      <c r="C280" s="91" t="s">
        <v>833</v>
      </c>
      <c r="D280" s="91" t="s">
        <v>858</v>
      </c>
      <c r="E280" s="91" t="s">
        <v>862</v>
      </c>
      <c r="F280" s="108" t="s">
        <v>204</v>
      </c>
      <c r="G280" s="109">
        <v>10</v>
      </c>
      <c r="H280" s="110" t="e">
        <f>SUMIF([2]报价结算清单!$E$12:$E$573,A280,[2]报价结算清单!$P$12:$P$573)</f>
        <v>#VALUE!</v>
      </c>
    </row>
    <row r="281" spans="1:8" s="13" customFormat="1" ht="15">
      <c r="A281" s="91" t="s">
        <v>699</v>
      </c>
      <c r="B281" s="91" t="s">
        <v>832</v>
      </c>
      <c r="C281" s="91" t="s">
        <v>833</v>
      </c>
      <c r="D281" s="91" t="s">
        <v>858</v>
      </c>
      <c r="E281" s="91" t="s">
        <v>863</v>
      </c>
      <c r="F281" s="108" t="s">
        <v>204</v>
      </c>
      <c r="G281" s="109">
        <v>13</v>
      </c>
      <c r="H281" s="110" t="e">
        <f>SUMIF([2]报价结算清单!$E$12:$E$573,A281,[2]报价结算清单!$P$12:$P$573)</f>
        <v>#VALUE!</v>
      </c>
    </row>
    <row r="282" spans="1:8" s="13" customFormat="1" ht="15">
      <c r="A282" s="91" t="s">
        <v>700</v>
      </c>
      <c r="B282" s="91" t="s">
        <v>832</v>
      </c>
      <c r="C282" s="91" t="s">
        <v>833</v>
      </c>
      <c r="D282" s="91" t="s">
        <v>858</v>
      </c>
      <c r="E282" s="91" t="s">
        <v>864</v>
      </c>
      <c r="F282" s="108" t="s">
        <v>204</v>
      </c>
      <c r="G282" s="109">
        <v>17</v>
      </c>
      <c r="H282" s="110" t="e">
        <f>SUMIF([2]报价结算清单!$E$12:$E$573,A282,[2]报价结算清单!$P$12:$P$573)</f>
        <v>#VALUE!</v>
      </c>
    </row>
    <row r="283" spans="1:8" s="13" customFormat="1">
      <c r="A283" s="93"/>
      <c r="B283" s="8"/>
      <c r="C283" s="8"/>
      <c r="D283" s="8"/>
      <c r="E283" s="8"/>
      <c r="F283" s="8"/>
      <c r="G283" s="8"/>
      <c r="H283" s="9"/>
    </row>
    <row r="284" spans="1:8" s="13" customFormat="1" ht="45">
      <c r="A284" s="91" t="s">
        <v>865</v>
      </c>
      <c r="B284" s="91" t="s">
        <v>399</v>
      </c>
      <c r="C284" s="91" t="s">
        <v>400</v>
      </c>
      <c r="D284" s="91" t="s">
        <v>401</v>
      </c>
      <c r="E284" s="91" t="s">
        <v>402</v>
      </c>
      <c r="F284" s="91" t="s">
        <v>395</v>
      </c>
      <c r="G284" s="16"/>
      <c r="H284" s="92" t="e">
        <f>SUMIF([2]报价结算清单!$E$12:$E$573,A284,[2]报价结算清单!$P$12:$P$573)</f>
        <v>#VALUE!</v>
      </c>
    </row>
    <row r="285" spans="1:8" s="13" customFormat="1">
      <c r="A285" s="93"/>
      <c r="B285" s="8"/>
      <c r="C285" s="8"/>
      <c r="D285" s="8"/>
      <c r="E285" s="8"/>
      <c r="F285" s="8"/>
      <c r="G285" s="8"/>
      <c r="H285" s="9"/>
    </row>
    <row r="286" spans="1:8" s="13" customFormat="1" ht="15">
      <c r="A286" s="91" t="s">
        <v>866</v>
      </c>
      <c r="B286" s="91" t="s">
        <v>867</v>
      </c>
      <c r="C286" s="91" t="s">
        <v>868</v>
      </c>
      <c r="D286" s="91" t="s">
        <v>869</v>
      </c>
      <c r="E286" s="91" t="s">
        <v>738</v>
      </c>
      <c r="F286" s="91" t="s">
        <v>395</v>
      </c>
      <c r="G286" s="16"/>
      <c r="H286" s="92" t="e">
        <f>SUMIF([2]报价结算清单!$E$12:$E$573,A286,[2]报价结算清单!$P$12:$P$573)</f>
        <v>#VALUE!</v>
      </c>
    </row>
    <row r="287" spans="1:8" s="13" customFormat="1" ht="15">
      <c r="A287" s="91" t="s">
        <v>656</v>
      </c>
      <c r="B287" s="91" t="s">
        <v>867</v>
      </c>
      <c r="C287" s="91" t="s">
        <v>868</v>
      </c>
      <c r="D287" s="91" t="s">
        <v>870</v>
      </c>
      <c r="E287" s="91" t="s">
        <v>738</v>
      </c>
      <c r="F287" s="91" t="s">
        <v>395</v>
      </c>
      <c r="G287" s="16"/>
      <c r="H287" s="92" t="e">
        <f>SUMIF([2]报价结算清单!$E$12:$E$573,A287,[2]报价结算清单!$P$12:$P$573)</f>
        <v>#VALUE!</v>
      </c>
    </row>
    <row r="288" spans="1:8" s="13" customFormat="1" ht="15">
      <c r="A288" s="91" t="s">
        <v>657</v>
      </c>
      <c r="B288" s="91" t="s">
        <v>867</v>
      </c>
      <c r="C288" s="91" t="s">
        <v>868</v>
      </c>
      <c r="D288" s="91" t="s">
        <v>871</v>
      </c>
      <c r="E288" s="91" t="s">
        <v>738</v>
      </c>
      <c r="F288" s="91" t="s">
        <v>395</v>
      </c>
      <c r="G288" s="16"/>
      <c r="H288" s="92" t="e">
        <f>SUMIF([2]报价结算清单!$E$12:$E$573,A288,[2]报价结算清单!$P$12:$P$573)</f>
        <v>#VALUE!</v>
      </c>
    </row>
    <row r="289" spans="1:8" s="13" customFormat="1" ht="15">
      <c r="A289" s="91" t="s">
        <v>658</v>
      </c>
      <c r="B289" s="91" t="s">
        <v>867</v>
      </c>
      <c r="C289" s="91" t="s">
        <v>868</v>
      </c>
      <c r="D289" s="91" t="s">
        <v>197</v>
      </c>
      <c r="E289" s="91" t="s">
        <v>738</v>
      </c>
      <c r="F289" s="91" t="s">
        <v>395</v>
      </c>
      <c r="G289" s="16"/>
      <c r="H289" s="92" t="e">
        <f>SUMIF([2]报价结算清单!$E$12:$E$573,A289,[2]报价结算清单!$P$12:$P$573)</f>
        <v>#VALUE!</v>
      </c>
    </row>
    <row r="290" spans="1:8" s="13" customFormat="1" ht="15">
      <c r="A290" s="91" t="s">
        <v>659</v>
      </c>
      <c r="B290" s="91" t="s">
        <v>867</v>
      </c>
      <c r="C290" s="91" t="s">
        <v>868</v>
      </c>
      <c r="D290" s="91" t="s">
        <v>872</v>
      </c>
      <c r="E290" s="91" t="s">
        <v>738</v>
      </c>
      <c r="F290" s="91" t="s">
        <v>395</v>
      </c>
      <c r="G290" s="16"/>
      <c r="H290" s="92" t="e">
        <f>SUMIF([2]报价结算清单!$E$12:$E$573,A290,[2]报价结算清单!$P$12:$P$573)</f>
        <v>#VALUE!</v>
      </c>
    </row>
    <row r="291" spans="1:8" s="13" customFormat="1" ht="15">
      <c r="A291" s="91" t="s">
        <v>873</v>
      </c>
      <c r="B291" s="91" t="s">
        <v>867</v>
      </c>
      <c r="C291" s="91" t="s">
        <v>874</v>
      </c>
      <c r="D291" s="91" t="s">
        <v>875</v>
      </c>
      <c r="E291" s="91" t="s">
        <v>876</v>
      </c>
      <c r="F291" s="91" t="s">
        <v>395</v>
      </c>
      <c r="G291" s="16"/>
      <c r="H291" s="92" t="e">
        <f>SUMIF([2]报价结算清单!$E$12:$E$573,A291,[2]报价结算清单!$P$12:$P$573)</f>
        <v>#VALUE!</v>
      </c>
    </row>
    <row r="292" spans="1:8" s="13" customFormat="1" ht="15">
      <c r="A292" s="91" t="s">
        <v>877</v>
      </c>
      <c r="B292" s="91" t="s">
        <v>867</v>
      </c>
      <c r="C292" s="91" t="s">
        <v>874</v>
      </c>
      <c r="D292" s="91" t="s">
        <v>875</v>
      </c>
      <c r="E292" s="91" t="s">
        <v>878</v>
      </c>
      <c r="F292" s="91" t="s">
        <v>395</v>
      </c>
      <c r="G292" s="16"/>
      <c r="H292" s="92" t="e">
        <f>SUMIF([2]报价结算清单!$E$12:$E$573,A292,[2]报价结算清单!$P$12:$P$573)</f>
        <v>#VALUE!</v>
      </c>
    </row>
    <row r="293" spans="1:8" s="13" customFormat="1" ht="15">
      <c r="A293" s="91" t="s">
        <v>879</v>
      </c>
      <c r="B293" s="91" t="s">
        <v>867</v>
      </c>
      <c r="C293" s="91" t="s">
        <v>874</v>
      </c>
      <c r="D293" s="91" t="s">
        <v>875</v>
      </c>
      <c r="E293" s="91" t="s">
        <v>880</v>
      </c>
      <c r="F293" s="91" t="s">
        <v>395</v>
      </c>
      <c r="G293" s="16"/>
      <c r="H293" s="92" t="e">
        <f>SUMIF([2]报价结算清单!$E$12:$E$573,A293,[2]报价结算清单!$P$12:$P$573)</f>
        <v>#VALUE!</v>
      </c>
    </row>
    <row r="294" spans="1:8" s="13" customFormat="1" ht="15">
      <c r="A294" s="91" t="s">
        <v>881</v>
      </c>
      <c r="B294" s="91" t="s">
        <v>867</v>
      </c>
      <c r="C294" s="91" t="s">
        <v>874</v>
      </c>
      <c r="D294" s="91" t="s">
        <v>875</v>
      </c>
      <c r="E294" s="91" t="s">
        <v>882</v>
      </c>
      <c r="F294" s="91" t="s">
        <v>395</v>
      </c>
      <c r="G294" s="16"/>
      <c r="H294" s="92" t="e">
        <f>SUMIF([2]报价结算清单!$E$12:$E$573,A294,[2]报价结算清单!$P$12:$P$573)</f>
        <v>#VALUE!</v>
      </c>
    </row>
    <row r="295" spans="1:8" s="13" customFormat="1" ht="15">
      <c r="A295" s="91" t="s">
        <v>883</v>
      </c>
      <c r="B295" s="91" t="s">
        <v>884</v>
      </c>
      <c r="C295" s="91" t="s">
        <v>885</v>
      </c>
      <c r="D295" s="91" t="s">
        <v>886</v>
      </c>
      <c r="E295" s="91" t="s">
        <v>887</v>
      </c>
      <c r="F295" s="91" t="s">
        <v>395</v>
      </c>
      <c r="G295" s="16"/>
      <c r="H295" s="92" t="e">
        <f>SUMIF([2]报价结算清单!$E$12:$E$573,A295,[2]报价结算清单!$P$12:$P$573)</f>
        <v>#VALUE!</v>
      </c>
    </row>
    <row r="296" spans="1:8" ht="15">
      <c r="A296" s="91" t="s">
        <v>888</v>
      </c>
      <c r="B296" s="91" t="s">
        <v>884</v>
      </c>
      <c r="C296" s="91" t="s">
        <v>885</v>
      </c>
      <c r="D296" s="91" t="s">
        <v>886</v>
      </c>
      <c r="E296" s="91" t="s">
        <v>889</v>
      </c>
      <c r="F296" s="91" t="s">
        <v>395</v>
      </c>
      <c r="G296" s="105"/>
      <c r="H296" s="92" t="e">
        <f>SUMIF([2]报价结算清单!$E$12:$E$573,A296,[2]报价结算清单!$P$12:$P$573)</f>
        <v>#VALUE!</v>
      </c>
    </row>
    <row r="297" spans="1:8" ht="15">
      <c r="A297" s="91" t="s">
        <v>890</v>
      </c>
      <c r="B297" s="91" t="s">
        <v>884</v>
      </c>
      <c r="C297" s="91" t="s">
        <v>885</v>
      </c>
      <c r="D297" s="91" t="s">
        <v>886</v>
      </c>
      <c r="E297" s="91" t="s">
        <v>891</v>
      </c>
      <c r="F297" s="91" t="s">
        <v>395</v>
      </c>
      <c r="G297" s="105"/>
      <c r="H297" s="92" t="e">
        <f>SUMIF([2]报价结算清单!$E$12:$E$573,A297,[2]报价结算清单!$P$12:$P$573)</f>
        <v>#VALUE!</v>
      </c>
    </row>
    <row r="298" spans="1:8" ht="15">
      <c r="A298" s="91" t="s">
        <v>892</v>
      </c>
      <c r="B298" s="91" t="s">
        <v>867</v>
      </c>
      <c r="C298" s="91" t="s">
        <v>874</v>
      </c>
      <c r="D298" s="91" t="s">
        <v>893</v>
      </c>
      <c r="E298" s="91" t="s">
        <v>894</v>
      </c>
      <c r="F298" s="91" t="s">
        <v>395</v>
      </c>
      <c r="G298" s="105"/>
      <c r="H298" s="92" t="e">
        <f>SUMIF([2]报价结算清单!$E$12:$E$573,A298,[2]报价结算清单!$P$12:$P$573)</f>
        <v>#VALUE!</v>
      </c>
    </row>
    <row r="299" spans="1:8" ht="15">
      <c r="A299" s="91" t="s">
        <v>895</v>
      </c>
      <c r="B299" s="91" t="s">
        <v>867</v>
      </c>
      <c r="C299" s="91" t="s">
        <v>874</v>
      </c>
      <c r="D299" s="91" t="s">
        <v>893</v>
      </c>
      <c r="E299" s="91" t="s">
        <v>896</v>
      </c>
      <c r="F299" s="91" t="s">
        <v>395</v>
      </c>
      <c r="G299" s="105"/>
      <c r="H299" s="92" t="e">
        <f>SUMIF([2]报价结算清单!$E$12:$E$573,A299,[2]报价结算清单!$P$12:$P$573)</f>
        <v>#VALUE!</v>
      </c>
    </row>
    <row r="300" spans="1:8" ht="15">
      <c r="A300" s="91" t="s">
        <v>897</v>
      </c>
      <c r="B300" s="91" t="s">
        <v>867</v>
      </c>
      <c r="C300" s="91" t="s">
        <v>874</v>
      </c>
      <c r="D300" s="91" t="s">
        <v>893</v>
      </c>
      <c r="E300" s="91" t="s">
        <v>898</v>
      </c>
      <c r="F300" s="91" t="s">
        <v>395</v>
      </c>
      <c r="G300" s="105"/>
      <c r="H300" s="92" t="e">
        <f>SUMIF([2]报价结算清单!$E$12:$E$573,A300,[2]报价结算清单!$P$12:$P$573)</f>
        <v>#VALUE!</v>
      </c>
    </row>
    <row r="301" spans="1:8" ht="15">
      <c r="A301" s="91" t="s">
        <v>899</v>
      </c>
      <c r="B301" s="91" t="s">
        <v>867</v>
      </c>
      <c r="C301" s="91" t="s">
        <v>874</v>
      </c>
      <c r="D301" s="91" t="s">
        <v>893</v>
      </c>
      <c r="E301" s="91" t="s">
        <v>900</v>
      </c>
      <c r="F301" s="91" t="s">
        <v>395</v>
      </c>
      <c r="G301" s="105"/>
      <c r="H301" s="92" t="e">
        <f>SUMIF([2]报价结算清单!$E$12:$E$573,A301,[2]报价结算清单!$P$12:$P$573)</f>
        <v>#VALUE!</v>
      </c>
    </row>
    <row r="302" spans="1:8" ht="15">
      <c r="A302" s="91" t="s">
        <v>901</v>
      </c>
      <c r="B302" s="91" t="s">
        <v>867</v>
      </c>
      <c r="C302" s="91" t="s">
        <v>874</v>
      </c>
      <c r="D302" s="91" t="s">
        <v>902</v>
      </c>
      <c r="E302" s="91" t="s">
        <v>903</v>
      </c>
      <c r="F302" s="91" t="s">
        <v>395</v>
      </c>
      <c r="G302" s="105"/>
      <c r="H302" s="92" t="e">
        <f>SUMIF([2]报价结算清单!$E$12:$E$573,A302,[2]报价结算清单!$P$12:$P$573)</f>
        <v>#VALUE!</v>
      </c>
    </row>
    <row r="303" spans="1:8" ht="15">
      <c r="A303" s="91" t="s">
        <v>904</v>
      </c>
      <c r="B303" s="91" t="s">
        <v>867</v>
      </c>
      <c r="C303" s="91" t="s">
        <v>874</v>
      </c>
      <c r="D303" s="91" t="s">
        <v>902</v>
      </c>
      <c r="E303" s="91" t="s">
        <v>905</v>
      </c>
      <c r="F303" s="91" t="s">
        <v>395</v>
      </c>
      <c r="G303" s="105"/>
      <c r="H303" s="92" t="e">
        <f>SUMIF([2]报价结算清单!$E$12:$E$573,A303,[2]报价结算清单!$P$12:$P$573)</f>
        <v>#VALUE!</v>
      </c>
    </row>
    <row r="304" spans="1:8" ht="15">
      <c r="A304" s="91" t="s">
        <v>906</v>
      </c>
      <c r="B304" s="91" t="s">
        <v>867</v>
      </c>
      <c r="C304" s="91" t="s">
        <v>907</v>
      </c>
      <c r="D304" s="91" t="s">
        <v>908</v>
      </c>
      <c r="E304" s="91" t="s">
        <v>909</v>
      </c>
      <c r="F304" s="91" t="s">
        <v>395</v>
      </c>
      <c r="G304" s="105"/>
      <c r="H304" s="92" t="e">
        <f>SUMIF([2]报价结算清单!$E$12:$E$573,A304,[2]报价结算清单!$P$12:$P$573)</f>
        <v>#VALUE!</v>
      </c>
    </row>
    <row r="305" spans="1:8" ht="15">
      <c r="A305" s="91" t="s">
        <v>910</v>
      </c>
      <c r="B305" s="91" t="s">
        <v>867</v>
      </c>
      <c r="C305" s="91" t="s">
        <v>907</v>
      </c>
      <c r="D305" s="91" t="s">
        <v>908</v>
      </c>
      <c r="E305" s="91" t="s">
        <v>911</v>
      </c>
      <c r="F305" s="91" t="s">
        <v>395</v>
      </c>
      <c r="G305" s="105"/>
      <c r="H305" s="92" t="e">
        <f>SUMIF([2]报价结算清单!$E$12:$E$573,A305,[2]报价结算清单!$P$12:$P$573)</f>
        <v>#VALUE!</v>
      </c>
    </row>
    <row r="306" spans="1:8" ht="15">
      <c r="A306" s="91" t="s">
        <v>912</v>
      </c>
      <c r="B306" s="91" t="s">
        <v>867</v>
      </c>
      <c r="C306" s="91" t="s">
        <v>907</v>
      </c>
      <c r="D306" s="91" t="s">
        <v>704</v>
      </c>
      <c r="E306" s="91" t="s">
        <v>704</v>
      </c>
      <c r="F306" s="91" t="s">
        <v>395</v>
      </c>
      <c r="G306" s="105"/>
      <c r="H306" s="92" t="e">
        <f>SUMIF([2]报价结算清单!$E$12:$E$573,A306,[2]报价结算清单!$P$12:$P$573)</f>
        <v>#VALUE!</v>
      </c>
    </row>
    <row r="307" spans="1:8">
      <c r="A307" s="93"/>
      <c r="B307" s="8"/>
      <c r="C307" s="8"/>
      <c r="D307" s="8"/>
      <c r="E307" s="8"/>
      <c r="F307" s="8"/>
      <c r="G307" s="8"/>
      <c r="H307" s="9"/>
    </row>
    <row r="308" spans="1:8" ht="15">
      <c r="A308" s="91" t="s">
        <v>913</v>
      </c>
      <c r="B308" s="91" t="s">
        <v>914</v>
      </c>
      <c r="C308" s="91" t="s">
        <v>403</v>
      </c>
      <c r="D308" s="91" t="s">
        <v>915</v>
      </c>
      <c r="E308" s="91" t="s">
        <v>916</v>
      </c>
      <c r="F308" s="91" t="s">
        <v>395</v>
      </c>
      <c r="G308" s="105"/>
      <c r="H308" s="92" t="e">
        <f>SUMIF([2]报价结算清单!$E$12:$E$573,A308,[2]报价结算清单!$P$12:$P$573)</f>
        <v>#VALUE!</v>
      </c>
    </row>
    <row r="309" spans="1:8" ht="15">
      <c r="A309" s="91" t="s">
        <v>702</v>
      </c>
      <c r="B309" s="91" t="s">
        <v>917</v>
      </c>
      <c r="C309" s="2" t="s">
        <v>940</v>
      </c>
      <c r="D309" s="2" t="s">
        <v>941</v>
      </c>
      <c r="E309" s="2" t="s">
        <v>919</v>
      </c>
      <c r="F309" s="91" t="s">
        <v>395</v>
      </c>
      <c r="G309" s="105"/>
      <c r="H309" s="92" t="e">
        <f>SUMIF([2]报价结算清单!$E$12:$E$573,A309,[2]报价结算清单!$P$12:$P$573)</f>
        <v>#VALUE!</v>
      </c>
    </row>
    <row r="310" spans="1:8" ht="15">
      <c r="A310" s="91" t="s">
        <v>703</v>
      </c>
      <c r="B310" s="91" t="s">
        <v>917</v>
      </c>
      <c r="C310" s="2" t="s">
        <v>940</v>
      </c>
      <c r="D310" s="2" t="s">
        <v>942</v>
      </c>
      <c r="E310" s="2" t="s">
        <v>919</v>
      </c>
      <c r="F310" s="91" t="s">
        <v>395</v>
      </c>
      <c r="G310" s="105"/>
      <c r="H310" s="92" t="e">
        <f>SUMIF([2]报价结算清单!$E$12:$E$573,A310,[2]报价结算清单!$P$12:$P$573)</f>
        <v>#VALUE!</v>
      </c>
    </row>
    <row r="311" spans="1:8" ht="15">
      <c r="A311" s="91" t="s">
        <v>943</v>
      </c>
      <c r="B311" s="91" t="s">
        <v>917</v>
      </c>
      <c r="C311" s="2" t="s">
        <v>918</v>
      </c>
      <c r="D311" s="2" t="s">
        <v>944</v>
      </c>
      <c r="E311" s="2" t="s">
        <v>919</v>
      </c>
      <c r="F311" s="91" t="s">
        <v>395</v>
      </c>
      <c r="G311" s="104">
        <v>0.06</v>
      </c>
      <c r="H311" s="92" t="e">
        <f>SUMIF([2]报价结算清单!$E$12:$E$573,A311,[2]报价结算清单!$P$12:$P$573)</f>
        <v>#VALUE!</v>
      </c>
    </row>
  </sheetData>
  <phoneticPr fontId="10" type="noConversion"/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1</vt:i4>
      </vt:variant>
    </vt:vector>
  </HeadingPairs>
  <TitlesOfParts>
    <vt:vector size="5" baseType="lpstr">
      <vt:lpstr>隐藏计算页</vt:lpstr>
      <vt:lpstr>报价结算清单</vt:lpstr>
      <vt:lpstr>航班选择推荐</vt:lpstr>
      <vt:lpstr>基准价格</vt:lpstr>
      <vt:lpstr>报价结算清单!Print_Area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cp:lastPrinted>2021-01-07T05:48:37Z</cp:lastPrinted>
  <dcterms:created xsi:type="dcterms:W3CDTF">2006-09-17T08:00:00Z</dcterms:created>
  <dcterms:modified xsi:type="dcterms:W3CDTF">2022-01-07T08:02:41Z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2052-2.8.1.4649</vt:lpwstr>
  </property>
</Properties>
</file>