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康辉文件\2023项目档案\字节2月大理晚宴\结算\"/>
    </mc:Choice>
  </mc:AlternateContent>
  <xr:revisionPtr revIDLastSave="0" documentId="13_ncr:1_{B3F5BE36-96B9-407D-BB66-BC51F93526CD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报价结算清单!$A$1:$T$110</definedName>
    <definedName name="_xlnm._FilterDatabase" localSheetId="2" hidden="1">基准价格!$A$3:$I$356</definedName>
    <definedName name="_xlnm.Print_Area" localSheetId="1">报价结算清单!$A$1:$T$110</definedName>
  </definedNames>
  <calcPr calcId="191029"/>
</workbook>
</file>

<file path=xl/calcChain.xml><?xml version="1.0" encoding="utf-8"?>
<calcChain xmlns="http://schemas.openxmlformats.org/spreadsheetml/2006/main">
  <c r="Q65" i="14" l="1"/>
  <c r="R65" i="14" s="1"/>
  <c r="R64" i="14"/>
  <c r="Q63" i="14" l="1"/>
  <c r="R63" i="14" s="1"/>
  <c r="R72" i="14"/>
  <c r="Q67" i="14"/>
  <c r="Q68" i="14"/>
  <c r="Q69" i="14"/>
  <c r="Q70" i="14"/>
  <c r="Q71" i="14"/>
  <c r="Q92" i="14"/>
  <c r="Q90" i="14"/>
  <c r="Q66" i="14"/>
  <c r="P60" i="14"/>
  <c r="Q61" i="14"/>
  <c r="Q60" i="14"/>
  <c r="Q56" i="14"/>
  <c r="Q57" i="14"/>
  <c r="R60" i="14" l="1"/>
  <c r="R92" i="14"/>
  <c r="R67" i="14"/>
  <c r="P66" i="14"/>
  <c r="R66" i="14" s="1"/>
  <c r="P71" i="14"/>
  <c r="R71" i="14" s="1"/>
  <c r="P70" i="14"/>
  <c r="R70" i="14" s="1"/>
  <c r="P69" i="14"/>
  <c r="R69" i="14" s="1"/>
  <c r="P68" i="14"/>
  <c r="R68" i="14" s="1"/>
  <c r="P67" i="14"/>
  <c r="P90" i="14"/>
  <c r="R90" i="14" s="1"/>
  <c r="P56" i="14"/>
  <c r="R56" i="14" s="1"/>
  <c r="P57" i="14"/>
  <c r="R57" i="14" s="1"/>
  <c r="P58" i="14"/>
  <c r="P59" i="14"/>
  <c r="P61" i="14"/>
  <c r="R61" i="14" s="1"/>
  <c r="P62" i="14"/>
  <c r="Q89" i="14"/>
  <c r="P89" i="14"/>
  <c r="Q62" i="14"/>
  <c r="Q5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7" i="14"/>
  <c r="P78" i="14"/>
  <c r="P82" i="14"/>
  <c r="P83" i="14"/>
  <c r="P88" i="14"/>
  <c r="P91" i="14"/>
  <c r="P97" i="14"/>
  <c r="P98" i="14"/>
  <c r="P5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7" i="14"/>
  <c r="Q78" i="14"/>
  <c r="Q82" i="14"/>
  <c r="Q83" i="14"/>
  <c r="Q88" i="14"/>
  <c r="Q93" i="14" s="1"/>
  <c r="Q91" i="14"/>
  <c r="Q97" i="14"/>
  <c r="Q98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8" i="14"/>
  <c r="R83" i="14"/>
  <c r="R78" i="14"/>
  <c r="R77" i="14"/>
  <c r="Q55" i="14"/>
  <c r="Q59" i="14"/>
  <c r="P47" i="14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97" i="14"/>
  <c r="R82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73" i="14" l="1"/>
  <c r="R91" i="14"/>
  <c r="R47" i="14"/>
  <c r="P50" i="14"/>
  <c r="P51" i="14" s="1"/>
  <c r="R59" i="14"/>
  <c r="R42" i="14"/>
  <c r="Q84" i="14"/>
  <c r="R89" i="14"/>
  <c r="R88" i="14"/>
  <c r="Q50" i="14"/>
  <c r="Q79" i="14"/>
  <c r="P93" i="14"/>
  <c r="P79" i="14"/>
  <c r="P99" i="14"/>
  <c r="P84" i="14"/>
  <c r="Q40" i="14"/>
  <c r="Q99" i="14"/>
  <c r="Q24" i="14"/>
  <c r="R24" i="14" s="1"/>
  <c r="R58" i="14"/>
  <c r="R62" i="14"/>
  <c r="P73" i="14"/>
  <c r="R55" i="14"/>
  <c r="R12" i="14"/>
  <c r="R26" i="14"/>
  <c r="P40" i="14"/>
  <c r="R50" i="14" l="1"/>
  <c r="R84" i="14"/>
  <c r="R79" i="14"/>
  <c r="R99" i="14"/>
  <c r="Q51" i="14"/>
  <c r="R93" i="14"/>
  <c r="R40" i="14"/>
  <c r="P100" i="14"/>
  <c r="R73" i="14"/>
  <c r="R51" i="14" l="1"/>
  <c r="Q100" i="14"/>
  <c r="Q101" i="14" s="1"/>
  <c r="Q103" i="14" s="1"/>
  <c r="P108" i="14"/>
  <c r="Q109" i="14"/>
  <c r="P106" i="14"/>
  <c r="P101" i="14"/>
  <c r="P103" i="14" s="1"/>
  <c r="P110" i="14"/>
  <c r="P109" i="14"/>
  <c r="P111" i="14"/>
  <c r="P107" i="14"/>
  <c r="Q106" i="14"/>
  <c r="Q107" i="14" l="1"/>
  <c r="Q108" i="14"/>
  <c r="P104" i="14"/>
  <c r="Q111" i="14"/>
  <c r="Q110" i="14"/>
  <c r="Q104" i="14" l="1"/>
</calcChain>
</file>

<file path=xl/sharedStrings.xml><?xml version="1.0" encoding="utf-8"?>
<sst xmlns="http://schemas.openxmlformats.org/spreadsheetml/2006/main" count="2238" uniqueCount="1033">
  <si>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</si>
  <si>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</si>
  <si>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</si>
  <si>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</si>
  <si>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</si>
  <si>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</si>
  <si>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</si>
  <si>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</si>
  <si>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</si>
  <si>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</si>
  <si>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</si>
  <si>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</si>
  <si>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</si>
  <si>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</si>
  <si>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</si>
  <si>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</si>
  <si>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</si>
  <si>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</si>
  <si>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</si>
  <si>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</si>
  <si>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</si>
  <si>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</si>
  <si>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</si>
  <si>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</si>
  <si>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</si>
  <si>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</si>
  <si>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</si>
  <si>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</si>
  <si>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</si>
  <si>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</si>
  <si>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</si>
  <si>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</si>
  <si>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</si>
  <si>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</si>
  <si>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</si>
  <si>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</si>
  <si>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</si>
  <si>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</si>
  <si>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</si>
  <si>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</si>
  <si>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</si>
  <si>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</si>
  <si>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</si>
  <si>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</si>
  <si>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</si>
  <si>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</si>
  <si>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</si>
  <si>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</si>
  <si>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</si>
  <si>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</si>
  <si>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</si>
  <si>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</si>
  <si>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</si>
  <si>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</si>
  <si>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</si>
  <si>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</si>
  <si>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</si>
  <si>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</si>
  <si>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</si>
  <si>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</si>
  <si>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</si>
  <si>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</si>
  <si>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</si>
  <si>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</si>
  <si>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</si>
  <si>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</si>
  <si>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</si>
  <si>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</si>
  <si>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</si>
  <si>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</si>
  <si>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</si>
  <si>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</si>
  <si>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</si>
  <si>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</si>
  <si>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</si>
  <si>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</si>
  <si>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</si>
  <si>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</si>
  <si>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</si>
  <si>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</si>
  <si>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</si>
  <si>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</si>
  <si>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</si>
  <si>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</si>
  <si>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</si>
  <si>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</si>
  <si>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</si>
  <si>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</si>
  <si>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</si>
  <si>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</si>
  <si>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</si>
  <si>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</si>
  <si>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</si>
  <si>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</si>
  <si>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</si>
  <si>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</si>
  <si>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</si>
  <si>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</si>
  <si>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</si>
  <si>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</si>
  <si>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</si>
  <si>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</si>
  <si>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</si>
  <si>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</si>
  <si>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</si>
  <si>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</si>
  <si>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</si>
  <si>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</si>
  <si>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</si>
  <si>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</si>
  <si>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</si>
  <si>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</si>
  <si>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</si>
  <si>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</si>
  <si>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</si>
  <si>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</si>
  <si>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</si>
  <si>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</si>
  <si>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</si>
  <si>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</si>
  <si>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</si>
  <si>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</si>
  <si>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</si>
  <si>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</si>
  <si>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</si>
  <si>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</si>
  <si>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</si>
  <si>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</si>
  <si>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</si>
  <si>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</si>
  <si>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</si>
  <si>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</si>
  <si>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</si>
  <si>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</si>
  <si>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</si>
  <si>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</si>
  <si>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</si>
  <si>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</si>
  <si>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</si>
  <si>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</si>
  <si>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</si>
  <si>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</si>
  <si>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</si>
  <si>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</si>
  <si>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</si>
  <si>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</si>
  <si>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</si>
  <si>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</si>
  <si>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</si>
  <si>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</si>
  <si>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</si>
  <si>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</si>
  <si>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</si>
  <si>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</si>
  <si>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</si>
  <si>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</si>
  <si>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</si>
  <si>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</si>
  <si>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</si>
  <si>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</si>
  <si>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</si>
  <si>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</si>
  <si>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</si>
  <si>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</si>
  <si>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</si>
  <si>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</si>
  <si>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</si>
  <si>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</si>
  <si>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</si>
  <si>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</si>
  <si>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</si>
  <si>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</si>
  <si>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</si>
  <si>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</si>
  <si>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</si>
  <si>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</si>
  <si>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</si>
  <si>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</si>
  <si>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</si>
  <si>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</si>
  <si>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</si>
  <si>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</si>
  <si>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</si>
  <si>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</si>
  <si>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</si>
  <si>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</si>
  <si>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</si>
  <si>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</si>
  <si>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</si>
  <si>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</si>
  <si>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</si>
  <si>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</si>
  <si>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</si>
  <si>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</si>
  <si>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</si>
  <si>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</si>
  <si>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</si>
  <si>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</si>
  <si>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</si>
  <si>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</si>
  <si>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</si>
  <si>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</si>
  <si>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</si>
  <si>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</si>
  <si>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</si>
  <si>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</si>
  <si>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</si>
  <si>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</si>
  <si>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</si>
  <si>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</si>
  <si>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</si>
  <si>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</si>
  <si>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</si>
  <si>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</si>
  <si>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</si>
  <si>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</si>
  <si>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</si>
  <si>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</si>
  <si>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</si>
  <si>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</si>
  <si>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</si>
  <si>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</si>
  <si>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</si>
  <si>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</si>
  <si>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</si>
  <si>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</si>
  <si>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</si>
  <si>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</si>
  <si>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</si>
  <si>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</si>
  <si>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</si>
  <si>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</si>
  <si>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</si>
  <si>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</si>
  <si>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</si>
  <si>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</si>
  <si>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</si>
  <si>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</si>
  <si>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</si>
  <si>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</si>
  <si>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</si>
  <si>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</si>
  <si>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</si>
  <si>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</si>
  <si>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</si>
  <si>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</si>
  <si>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</si>
  <si>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</si>
  <si>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</si>
  <si>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</si>
  <si>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</si>
  <si>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</si>
  <si>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</si>
  <si>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</si>
  <si>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</si>
  <si>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</si>
  <si>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</si>
  <si>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</si>
  <si>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</si>
  <si>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</si>
  <si>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</si>
  <si>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</si>
  <si>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</si>
  <si>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</si>
  <si>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</si>
  <si>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</si>
  <si>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</si>
  <si>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</si>
  <si>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</si>
  <si>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</si>
  <si>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</si>
  <si>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</si>
  <si>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</si>
  <si>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</si>
  <si>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</si>
  <si>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</si>
  <si>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</si>
  <si>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</si>
  <si>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</si>
  <si>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</si>
  <si>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</si>
  <si>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</si>
  <si>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</si>
  <si>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</si>
  <si>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</si>
  <si>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</si>
  <si>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</si>
  <si>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</si>
  <si>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</si>
  <si>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</si>
  <si>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</si>
  <si>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</si>
  <si>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</si>
  <si>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</si>
  <si>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</si>
  <si>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</si>
  <si>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</si>
  <si>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</si>
  <si>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</si>
  <si>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</si>
  <si>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</si>
  <si>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</si>
  <si>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</si>
  <si>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</si>
  <si>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</si>
  <si>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</si>
  <si>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</si>
  <si>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</si>
  <si>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</si>
  <si>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</si>
  <si>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</si>
  <si>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</si>
  <si>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</si>
  <si>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</si>
  <si>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</si>
  <si>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</si>
  <si>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</si>
  <si>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</si>
  <si>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</si>
  <si>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</si>
  <si>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</si>
  <si>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</si>
  <si>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</si>
  <si>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</si>
  <si>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</si>
  <si>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</si>
  <si>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</si>
  <si>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</si>
  <si>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</si>
  <si>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</si>
  <si>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</si>
  <si>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</si>
  <si>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</si>
  <si>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</si>
  <si>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</si>
  <si>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</si>
  <si>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</si>
  <si>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</si>
  <si>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</si>
  <si>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</si>
  <si>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</si>
  <si>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</si>
  <si>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</si>
  <si>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</si>
  <si>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</si>
  <si>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</si>
  <si>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</si>
  <si>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</si>
  <si>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</si>
  <si>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</si>
  <si>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</si>
  <si>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</si>
  <si>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</si>
  <si>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</si>
  <si>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</si>
  <si>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</si>
  <si>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</si>
  <si>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</si>
  <si>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</si>
  <si>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</si>
  <si>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</si>
  <si>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</si>
  <si>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</si>
  <si>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</si>
  <si>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</si>
  <si>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</si>
  <si>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</si>
  <si>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</si>
  <si>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</si>
  <si>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</si>
  <si>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</si>
  <si>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</si>
  <si>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</si>
  <si>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</si>
  <si>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</si>
  <si>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</si>
  <si>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</si>
  <si>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</si>
  <si>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</si>
  <si>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</si>
  <si>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</si>
  <si>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</si>
  <si>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</si>
  <si>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</si>
  <si>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</si>
  <si>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</si>
  <si>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</si>
  <si>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</si>
  <si>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</si>
  <si>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</si>
  <si>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</si>
  <si>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</si>
  <si>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</si>
  <si>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</si>
  <si>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</si>
  <si>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</si>
  <si>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</si>
  <si>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</si>
  <si>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</si>
  <si>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</si>
  <si>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</si>
  <si>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</si>
  <si>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</si>
  <si>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</si>
  <si>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</si>
  <si>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</si>
  <si>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</si>
  <si>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</si>
  <si>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</si>
  <si>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</si>
  <si>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</si>
  <si>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</si>
  <si>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</si>
  <si>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</si>
  <si>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</si>
  <si>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</si>
  <si>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</si>
  <si>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</si>
  <si>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</si>
  <si>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</si>
  <si>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</si>
  <si>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</si>
  <si>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</si>
  <si>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</si>
  <si>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</si>
  <si>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</si>
  <si>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</si>
  <si>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</si>
  <si>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</si>
  <si>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</si>
  <si>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</si>
  <si>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</si>
  <si>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</si>
  <si>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</si>
  <si>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</si>
  <si>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</si>
  <si>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</si>
  <si>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</si>
  <si>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</si>
  <si>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</si>
  <si>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</si>
  <si>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</si>
  <si>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</si>
  <si>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</si>
  <si>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</si>
  <si>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</si>
  <si>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</si>
  <si>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</si>
  <si>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</si>
  <si>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</si>
  <si>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</si>
  <si>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</si>
  <si>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</si>
  <si>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</si>
  <si>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</si>
  <si>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</si>
  <si>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</si>
  <si>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</si>
  <si>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</si>
  <si>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</si>
  <si>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</si>
  <si>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</si>
  <si>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</si>
  <si>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</si>
  <si>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</si>
  <si>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</si>
  <si>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</si>
  <si>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</si>
  <si>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</si>
  <si>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</si>
  <si>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</si>
  <si>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</si>
  <si>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</si>
  <si>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</si>
  <si>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</si>
  <si>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</si>
  <si>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</si>
  <si>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</si>
  <si>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</si>
  <si>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</si>
  <si>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</si>
  <si>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</si>
  <si>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</si>
  <si>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</si>
  <si>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</si>
  <si>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</si>
  <si>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</si>
  <si>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</si>
  <si>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</si>
  <si>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</si>
  <si>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</si>
  <si>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</si>
  <si>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</si>
  <si>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</si>
  <si>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</si>
  <si>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</si>
  <si>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</si>
  <si>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</si>
  <si>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</si>
  <si>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</si>
  <si>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</si>
  <si>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</si>
  <si>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</si>
  <si>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</si>
  <si>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</si>
  <si>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</si>
  <si>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</si>
  <si>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</si>
  <si>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</si>
  <si>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</si>
  <si>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</si>
  <si>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</si>
  <si>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</si>
  <si>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</si>
  <si>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</si>
  <si>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</si>
  <si>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</si>
  <si>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</si>
  <si>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</si>
  <si>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</si>
  <si>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</si>
  <si>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</si>
  <si>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</si>
  <si>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</si>
  <si>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</si>
  <si>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</si>
  <si>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</si>
  <si>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</si>
  <si>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</si>
  <si>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</si>
  <si>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</si>
  <si>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</si>
  <si>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</si>
  <si>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</si>
  <si>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</si>
  <si>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</si>
  <si>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</si>
  <si>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</si>
  <si>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</si>
  <si>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</si>
  <si>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</si>
  <si>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</si>
  <si>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</si>
  <si>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</si>
  <si>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</si>
  <si>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</si>
  <si>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</si>
  <si>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</si>
  <si>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</si>
  <si>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</si>
  <si>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</si>
  <si>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</si>
  <si>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</si>
  <si>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</si>
  <si>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</si>
  <si>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</si>
  <si>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</si>
  <si>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</si>
  <si>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</si>
  <si>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</si>
  <si>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</si>
  <si>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</si>
  <si>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</si>
  <si>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</si>
  <si>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</si>
  <si>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</si>
  <si>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</si>
  <si>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</si>
  <si>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</si>
  <si>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</si>
  <si>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</si>
  <si>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</si>
  <si>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</si>
  <si>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</si>
  <si>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</si>
  <si>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</si>
  <si>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</si>
  <si>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</si>
  <si>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</si>
  <si>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</si>
  <si>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</si>
  <si>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</si>
  <si>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</si>
  <si>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</si>
  <si>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</si>
  <si>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</si>
  <si>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</si>
  <si>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</si>
  <si>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</si>
  <si>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</si>
  <si>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</si>
  <si>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</si>
  <si>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</si>
  <si>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</si>
  <si>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</si>
  <si>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</si>
  <si>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</si>
  <si>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</si>
  <si>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</si>
  <si>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</si>
  <si>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</si>
  <si>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</si>
  <si>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</si>
  <si>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</si>
  <si>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</si>
  <si>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</si>
  <si>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</si>
  <si>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</si>
  <si>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</si>
  <si>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</si>
  <si>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</si>
  <si>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</si>
  <si>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</si>
  <si>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</si>
  <si>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</si>
  <si>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</si>
  <si>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</si>
  <si>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</si>
  <si>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</si>
  <si>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</si>
  <si>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</si>
  <si>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</si>
  <si>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</si>
  <si>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</si>
  <si>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</si>
  <si>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</si>
  <si>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</si>
  <si>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</si>
  <si>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</si>
  <si>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</si>
  <si>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</si>
  <si>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</si>
  <si>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</si>
  <si>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</si>
  <si>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</si>
  <si>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</si>
  <si>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</si>
  <si>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</si>
  <si>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</si>
  <si>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</si>
  <si>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</si>
  <si>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</si>
  <si>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</si>
  <si>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</si>
  <si>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</si>
  <si>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</si>
  <si>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</si>
  <si>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</si>
  <si>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</si>
  <si>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</si>
  <si>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</si>
  <si>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</si>
  <si>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</si>
  <si>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</si>
  <si>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</si>
  <si>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</si>
  <si>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</si>
  <si>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</si>
  <si>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</si>
  <si>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</si>
  <si>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</si>
  <si>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</si>
  <si>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</si>
  <si>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</si>
  <si>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</si>
  <si>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</si>
  <si>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</si>
  <si>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</si>
  <si>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</si>
  <si>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</si>
  <si>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</si>
  <si>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</si>
  <si>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</si>
  <si>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</si>
  <si>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</si>
  <si>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</si>
  <si>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</si>
  <si>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</si>
  <si>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</si>
  <si>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</si>
  <si>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</si>
  <si>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</si>
  <si>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</si>
  <si>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</si>
  <si>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</si>
  <si>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</si>
  <si>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</si>
  <si>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</si>
  <si>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</si>
  <si>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</si>
  <si>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</si>
  <si>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</si>
  <si>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</si>
  <si>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</si>
  <si>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</si>
  <si>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</si>
  <si>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</si>
  <si>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</si>
  <si>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</si>
  <si>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</si>
  <si>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</si>
  <si>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</si>
  <si>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</si>
  <si>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</si>
  <si>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</si>
  <si>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</si>
  <si>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</si>
  <si>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</si>
  <si>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</si>
  <si>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</si>
  <si>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</si>
  <si>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</si>
  <si>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</si>
  <si>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</si>
  <si>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</si>
  <si>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</si>
  <si>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</si>
  <si>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</si>
  <si>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</si>
  <si>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</si>
  <si>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</si>
  <si>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</si>
  <si>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</si>
  <si>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</si>
  <si>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</si>
  <si>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</si>
  <si>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</si>
  <si>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</si>
  <si>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</si>
  <si>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</si>
  <si>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</si>
  <si>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</si>
  <si>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</si>
  <si>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</si>
  <si>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</si>
  <si>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</si>
  <si>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</si>
  <si>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</si>
  <si>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</si>
  <si>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</si>
  <si>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</si>
  <si>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</si>
  <si>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</si>
  <si>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</si>
  <si>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</si>
  <si>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</si>
  <si>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</si>
  <si>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</si>
  <si>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</si>
  <si>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</si>
  <si>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</si>
  <si>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</si>
  <si>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</si>
  <si>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</si>
  <si>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</si>
  <si>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</si>
  <si>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</si>
  <si>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</si>
  <si>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</si>
  <si>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</si>
  <si>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</si>
  <si>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</si>
  <si>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</si>
  <si>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</si>
  <si>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</si>
  <si>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</si>
  <si>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</si>
  <si>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</si>
  <si>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</si>
  <si>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</si>
  <si>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</si>
  <si>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</si>
  <si>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</si>
  <si>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</si>
  <si>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</si>
  <si>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</si>
  <si>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</si>
  <si>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</si>
  <si>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</si>
  <si>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</si>
  <si>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</si>
  <si>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</si>
  <si>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</si>
  <si>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</si>
  <si>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</si>
  <si>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</si>
  <si>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</si>
  <si>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</si>
  <si>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</si>
  <si>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</si>
  <si>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</si>
  <si>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</si>
  <si>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</si>
  <si>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</si>
  <si>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</si>
  <si>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</si>
  <si>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</si>
  <si>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</si>
  <si>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</si>
  <si>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</si>
  <si>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</si>
  <si>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</si>
  <si>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</si>
  <si>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</si>
  <si>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</si>
  <si>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</si>
  <si>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</si>
  <si>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</si>
  <si>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</si>
  <si>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</si>
  <si>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</si>
  <si>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</si>
  <si>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</si>
  <si>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</si>
  <si>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</si>
  <si>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</si>
  <si>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</si>
  <si>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</si>
  <si>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</si>
  <si>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</si>
  <si>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</si>
  <si>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</si>
  <si>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</si>
  <si>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</si>
  <si>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</si>
  <si>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</si>
  <si>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</si>
  <si>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</si>
  <si>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</si>
  <si>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</si>
  <si>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</si>
  <si>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</si>
  <si>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</si>
  <si>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</si>
  <si>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</si>
  <si>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</si>
  <si>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</si>
  <si>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</si>
  <si>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</si>
  <si>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</si>
  <si>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</si>
  <si>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</si>
  <si>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</si>
  <si>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</si>
  <si>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</si>
  <si>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</si>
  <si>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</si>
  <si>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</si>
  <si>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</si>
  <si>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</si>
  <si>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</si>
  <si>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</si>
  <si>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</si>
  <si>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</si>
  <si>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</si>
  <si>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</si>
  <si>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</si>
  <si>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</si>
  <si>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</si>
  <si>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</si>
  <si>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</si>
  <si>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</si>
  <si>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</si>
  <si>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</si>
  <si>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</si>
  <si>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</si>
  <si>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</si>
  <si>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</si>
  <si>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</si>
  <si>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</si>
  <si>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</si>
  <si>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</si>
  <si>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</si>
  <si>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</si>
  <si>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</si>
  <si>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</si>
  <si>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</si>
  <si>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</si>
  <si>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</si>
  <si>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</si>
  <si>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</si>
  <si>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</si>
  <si>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</si>
  <si>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</si>
  <si>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</si>
  <si>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</si>
  <si>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</si>
  <si>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</si>
  <si>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</si>
  <si>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</si>
  <si>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</si>
  <si>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</si>
  <si>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</si>
  <si>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</si>
  <si>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</si>
  <si>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</si>
  <si>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</si>
  <si>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</si>
  <si>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</si>
  <si>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</si>
  <si>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</si>
  <si>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</si>
  <si>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</si>
  <si>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</si>
  <si>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</si>
  <si>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</si>
  <si>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</si>
  <si>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</si>
  <si>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</si>
  <si>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</si>
  <si>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</si>
  <si>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</si>
  <si>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</si>
  <si>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</si>
  <si>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</si>
  <si>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</si>
  <si>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</si>
  <si>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</si>
  <si>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</si>
  <si>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</si>
  <si>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</si>
  <si>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</si>
  <si>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</si>
  <si>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</si>
  <si>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</si>
  <si>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</si>
  <si>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</si>
  <si>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</si>
  <si>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</si>
  <si>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</si>
  <si>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</si>
  <si>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</si>
  <si>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</si>
  <si>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</si>
  <si>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</si>
  <si>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</si>
  <si>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</si>
  <si>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</si>
  <si>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</si>
  <si>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</si>
  <si>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</si>
  <si>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</si>
  <si>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</si>
  <si>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</si>
  <si>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</si>
  <si>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</si>
  <si>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</si>
  <si>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</si>
  <si>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</si>
  <si>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</si>
  <si>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</si>
  <si>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</si>
  <si>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</si>
  <si>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</si>
  <si>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</si>
  <si>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</si>
  <si>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</si>
  <si>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</si>
  <si>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</si>
  <si>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</si>
  <si>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</si>
  <si>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</si>
  <si>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</si>
  <si>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嘉宾住宿</t>
    <phoneticPr fontId="10" type="noConversion"/>
  </si>
  <si>
    <t>间夜</t>
    <phoneticPr fontId="10" type="noConversion"/>
  </si>
  <si>
    <t>嘉宾午餐</t>
    <phoneticPr fontId="10" type="noConversion"/>
  </si>
  <si>
    <t>人</t>
    <phoneticPr fontId="10" type="noConversion"/>
  </si>
  <si>
    <t>嘉宾晚宴</t>
    <phoneticPr fontId="10" type="noConversion"/>
  </si>
  <si>
    <t>桌</t>
    <phoneticPr fontId="10" type="noConversion"/>
  </si>
  <si>
    <t>场租</t>
    <phoneticPr fontId="10" type="noConversion"/>
  </si>
  <si>
    <t>天</t>
    <phoneticPr fontId="10" type="noConversion"/>
  </si>
  <si>
    <t>TTFB出海营销颁奖典礼</t>
    <phoneticPr fontId="10" type="noConversion"/>
  </si>
  <si>
    <t>田芮凡</t>
    <phoneticPr fontId="10" type="noConversion"/>
  </si>
  <si>
    <t>tianruifan@bytedance.com</t>
    <phoneticPr fontId="10" type="noConversion"/>
  </si>
  <si>
    <t>140人</t>
    <phoneticPr fontId="10" type="noConversion"/>
  </si>
  <si>
    <t>大理俊发铂尔曼</t>
    <phoneticPr fontId="10" type="noConversion"/>
  </si>
  <si>
    <t>大理</t>
    <phoneticPr fontId="10" type="noConversion"/>
  </si>
  <si>
    <t>大理俊发铂尔曼酒店</t>
    <phoneticPr fontId="10" type="noConversion"/>
  </si>
  <si>
    <t>5F 大宴会厅  700平米</t>
    <phoneticPr fontId="10" type="noConversion"/>
  </si>
  <si>
    <t>23日24小时搭建，24日彩排+晚宴</t>
    <phoneticPr fontId="10" type="noConversion"/>
  </si>
  <si>
    <t>3F 紫翡翠厅</t>
    <phoneticPr fontId="10" type="noConversion"/>
  </si>
  <si>
    <t>3F 茶水晶</t>
    <phoneticPr fontId="10" type="noConversion"/>
  </si>
  <si>
    <t>88平，全天8小时含投影</t>
    <phoneticPr fontId="10" type="noConversion"/>
  </si>
  <si>
    <t>60平，全天8小时含投影</t>
    <phoneticPr fontId="10" type="noConversion"/>
  </si>
  <si>
    <t>基础大床房含单早</t>
    <phoneticPr fontId="10" type="noConversion"/>
  </si>
  <si>
    <t>湖景大床房含单早</t>
    <phoneticPr fontId="10" type="noConversion"/>
  </si>
  <si>
    <t>精选湖景大床房含单早</t>
    <phoneticPr fontId="10" type="noConversion"/>
  </si>
  <si>
    <t>基础双床房含双早</t>
    <phoneticPr fontId="10" type="noConversion"/>
  </si>
  <si>
    <t>24日自助午餐</t>
    <phoneticPr fontId="10" type="noConversion"/>
  </si>
  <si>
    <t>23日自助晚餐</t>
    <phoneticPr fontId="10" type="noConversion"/>
  </si>
  <si>
    <t>嘉宾晚餐</t>
    <phoneticPr fontId="10" type="noConversion"/>
  </si>
  <si>
    <t>24日中式桌餐，10人一桌不含酒水</t>
    <phoneticPr fontId="10" type="noConversion"/>
  </si>
  <si>
    <t>3F 孔雀石、祖母绿厅</t>
    <phoneticPr fontId="10" type="noConversion"/>
  </si>
  <si>
    <t>25平，全天8小时含投影</t>
    <phoneticPr fontId="10" type="noConversion"/>
  </si>
  <si>
    <t>工作人员餐费</t>
    <phoneticPr fontId="10" type="noConversion"/>
  </si>
  <si>
    <t>会务组餐费</t>
    <phoneticPr fontId="10" type="noConversion"/>
  </si>
  <si>
    <t>工作人员机票</t>
    <phoneticPr fontId="10" type="noConversion"/>
  </si>
  <si>
    <t>机票</t>
    <phoneticPr fontId="10" type="noConversion"/>
  </si>
  <si>
    <t>住宿费</t>
    <phoneticPr fontId="10" type="noConversion"/>
  </si>
  <si>
    <t>市内交通</t>
    <phoneticPr fontId="10" type="noConversion"/>
  </si>
  <si>
    <t>工作人员住宿</t>
    <phoneticPr fontId="10" type="noConversion"/>
  </si>
  <si>
    <t>两人一间</t>
    <phoneticPr fontId="10" type="noConversion"/>
  </si>
  <si>
    <t>往返预估</t>
    <phoneticPr fontId="10" type="noConversion"/>
  </si>
  <si>
    <t>工作人员市内交通</t>
    <phoneticPr fontId="10" type="noConversion"/>
  </si>
  <si>
    <t>晚宴酒水</t>
    <phoneticPr fontId="10" type="noConversion"/>
  </si>
  <si>
    <t>预估，以实际产生为准</t>
    <phoneticPr fontId="10" type="noConversion"/>
  </si>
  <si>
    <t>签到区+功能间+酒店餐厅</t>
    <phoneticPr fontId="10" type="noConversion"/>
  </si>
  <si>
    <t>入住签到
用餐
物料购买及管理</t>
    <phoneticPr fontId="10" type="noConversion"/>
  </si>
  <si>
    <t>TT活动餐费（外卖等）</t>
    <phoneticPr fontId="10" type="noConversion"/>
  </si>
  <si>
    <t>北京大理市内交通预估</t>
    <phoneticPr fontId="10" type="noConversion"/>
  </si>
  <si>
    <t>23日自助午餐</t>
    <phoneticPr fontId="10" type="noConversion"/>
  </si>
  <si>
    <t>3F 商务中心</t>
    <phoneticPr fontId="10" type="noConversion"/>
  </si>
  <si>
    <t>50平，全天8小时不可变台型</t>
    <phoneticPr fontId="10" type="noConversion"/>
  </si>
  <si>
    <t>增加至48小时使用，费用不变</t>
    <phoneticPr fontId="10" type="noConversion"/>
  </si>
  <si>
    <t>白酒20瓶+红酒50瓶+软饮各14箱（可乐+橙汁+苏打水）</t>
    <phoneticPr fontId="10" type="noConversion"/>
  </si>
  <si>
    <t>22日酒店商务简餐10*98元=980元，23、24日嘉宾咖啡23.15*60人次=1389.2</t>
    <phoneticPr fontId="10" type="noConversion"/>
  </si>
  <si>
    <t>活动餐费</t>
    <phoneticPr fontId="10" type="noConversion"/>
  </si>
  <si>
    <t>酒店房间送伴手礼服务费</t>
    <phoneticPr fontId="10" type="noConversion"/>
  </si>
  <si>
    <t>服务费</t>
    <phoneticPr fontId="10" type="noConversion"/>
  </si>
  <si>
    <t>房间服务费</t>
    <phoneticPr fontId="10" type="noConversion"/>
  </si>
  <si>
    <t>间</t>
    <phoneticPr fontId="10" type="noConversion"/>
  </si>
  <si>
    <t>快递费</t>
    <phoneticPr fontId="10" type="noConversion"/>
  </si>
  <si>
    <t>物料快递费</t>
    <phoneticPr fontId="10" type="noConversion"/>
  </si>
  <si>
    <t>项</t>
    <phoneticPr fontId="10" type="noConversion"/>
  </si>
  <si>
    <t>2月22日-25日</t>
    <phoneticPr fontId="10" type="noConversion"/>
  </si>
  <si>
    <t>2月24日酒店 25F 星空吧</t>
    <phoneticPr fontId="10" type="noConversion"/>
  </si>
  <si>
    <t>场</t>
    <phoneticPr fontId="10" type="noConversion"/>
  </si>
  <si>
    <t>餐前小食</t>
    <phoneticPr fontId="10" type="noConversion"/>
  </si>
  <si>
    <t>位</t>
    <phoneticPr fontId="10" type="noConversion"/>
  </si>
  <si>
    <t>13-14</t>
    <phoneticPr fontId="10" type="noConversion"/>
  </si>
  <si>
    <t>13-15</t>
    <phoneticPr fontId="10" type="noConversion"/>
  </si>
  <si>
    <t>10-11</t>
    <phoneticPr fontId="10" type="noConversion"/>
  </si>
  <si>
    <t>18-19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</si>
</sst>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vertical="center"/>
      <protection locked="0"/>
    </xf>
    <xf numFmtId="49" fontId="18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>
      <alignment horizontal="center" vertical="center" wrapText="1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78" fontId="14" fillId="11" borderId="1" xfId="0" applyNumberFormat="1" applyFont="1" applyFill="1" applyBorder="1" applyAlignment="1" applyProtection="1">
      <alignment horizontal="center" vertical="center"/>
      <protection locked="0"/>
    </xf>
    <xf numFmtId="178" fontId="14" fillId="12" borderId="1" xfId="0" applyNumberFormat="1" applyFont="1" applyFill="1" applyBorder="1" applyAlignment="1" applyProtection="1">
      <alignment horizontal="center" vertical="center"/>
      <protection locked="0"/>
    </xf>
    <xf numFmtId="178" fontId="14" fillId="1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ianruifan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SUM(报价结算清单!J74:J94)</f>
        <v>87000</v>
      </c>
      <c r="C8" s="1">
        <f>B8</f>
        <v>87000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1"/>
  <sheetViews>
    <sheetView tabSelected="1" topLeftCell="G88" zoomScaleNormal="140" workbookViewId="0">
      <selection activeCell="U67" sqref="U67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3.33203125" style="17" customWidth="1"/>
    <col min="8" max="8" width="26.55468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2.5546875" style="74" bestFit="1" customWidth="1"/>
    <col min="18" max="18" width="12.6640625" style="60" customWidth="1"/>
    <col min="19" max="19" width="43.55468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>
      <c r="A2" s="154" t="s">
        <v>10</v>
      </c>
      <c r="B2" s="154"/>
      <c r="C2" s="140" t="s">
        <v>971</v>
      </c>
      <c r="D2" s="141"/>
      <c r="E2" s="141"/>
      <c r="F2" s="141"/>
      <c r="G2" s="142"/>
      <c r="H2" s="18" t="s">
        <v>11</v>
      </c>
      <c r="I2" s="143" t="s">
        <v>975</v>
      </c>
      <c r="J2" s="144"/>
      <c r="K2" s="144"/>
      <c r="L2" s="144"/>
      <c r="M2" s="144"/>
      <c r="N2" s="144"/>
      <c r="O2" s="144"/>
      <c r="P2" s="144"/>
      <c r="Q2" s="144"/>
      <c r="R2" s="145"/>
      <c r="S2" s="155" t="s">
        <v>719</v>
      </c>
      <c r="T2" s="156"/>
    </row>
    <row r="3" spans="1:20">
      <c r="A3" s="139" t="s">
        <v>12</v>
      </c>
      <c r="B3" s="139"/>
      <c r="C3" s="140"/>
      <c r="D3" s="141"/>
      <c r="E3" s="141"/>
      <c r="F3" s="141"/>
      <c r="G3" s="142"/>
      <c r="H3" s="19" t="s">
        <v>13</v>
      </c>
      <c r="I3" s="143" t="s">
        <v>974</v>
      </c>
      <c r="J3" s="144"/>
      <c r="K3" s="144"/>
      <c r="L3" s="144"/>
      <c r="M3" s="144"/>
      <c r="N3" s="144"/>
      <c r="O3" s="144"/>
      <c r="P3" s="144"/>
      <c r="Q3" s="144"/>
      <c r="R3" s="145"/>
      <c r="S3" s="157"/>
      <c r="T3" s="158"/>
    </row>
    <row r="4" spans="1:20">
      <c r="A4" s="139" t="s">
        <v>712</v>
      </c>
      <c r="B4" s="139"/>
      <c r="C4" s="140" t="s">
        <v>972</v>
      </c>
      <c r="D4" s="141"/>
      <c r="E4" s="141"/>
      <c r="F4" s="141"/>
      <c r="G4" s="142"/>
      <c r="H4" s="20" t="s">
        <v>14</v>
      </c>
      <c r="I4" s="143">
        <v>18321132077</v>
      </c>
      <c r="J4" s="144"/>
      <c r="K4" s="144"/>
      <c r="L4" s="144"/>
      <c r="M4" s="145"/>
      <c r="N4" s="19" t="s">
        <v>15</v>
      </c>
      <c r="O4" s="148" t="s">
        <v>973</v>
      </c>
      <c r="P4" s="141"/>
      <c r="Q4" s="141"/>
      <c r="R4" s="142"/>
      <c r="S4" s="3"/>
      <c r="T4" s="16" t="s">
        <v>653</v>
      </c>
    </row>
    <row r="5" spans="1:20">
      <c r="A5" s="139" t="s">
        <v>713</v>
      </c>
      <c r="B5" s="139"/>
      <c r="C5" s="140" t="s">
        <v>959</v>
      </c>
      <c r="D5" s="141"/>
      <c r="E5" s="141"/>
      <c r="F5" s="141"/>
      <c r="G5" s="142"/>
      <c r="H5" s="20" t="s">
        <v>14</v>
      </c>
      <c r="I5" s="143">
        <v>17718318606</v>
      </c>
      <c r="J5" s="144"/>
      <c r="K5" s="144"/>
      <c r="L5" s="144"/>
      <c r="M5" s="145"/>
      <c r="N5" s="19" t="s">
        <v>15</v>
      </c>
      <c r="O5" s="140"/>
      <c r="P5" s="141"/>
      <c r="Q5" s="141"/>
      <c r="R5" s="142"/>
      <c r="S5" s="4"/>
      <c r="T5" s="16" t="s">
        <v>654</v>
      </c>
    </row>
    <row r="6" spans="1:20">
      <c r="A6" s="139" t="s">
        <v>16</v>
      </c>
      <c r="B6" s="139"/>
      <c r="C6" s="140" t="s">
        <v>960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2"/>
      <c r="S6" s="5"/>
      <c r="T6" s="16" t="s">
        <v>655</v>
      </c>
    </row>
    <row r="7" spans="1:20">
      <c r="A7" s="139" t="s">
        <v>17</v>
      </c>
      <c r="B7" s="139"/>
      <c r="C7" s="140" t="s">
        <v>961</v>
      </c>
      <c r="D7" s="141"/>
      <c r="E7" s="141"/>
      <c r="F7" s="141"/>
      <c r="G7" s="142"/>
      <c r="H7" s="20" t="s">
        <v>14</v>
      </c>
      <c r="I7" s="143">
        <v>13439154252</v>
      </c>
      <c r="J7" s="144"/>
      <c r="K7" s="144"/>
      <c r="L7" s="144"/>
      <c r="M7" s="145"/>
      <c r="N7" s="19" t="s">
        <v>15</v>
      </c>
      <c r="O7" s="148" t="s">
        <v>962</v>
      </c>
      <c r="P7" s="149"/>
      <c r="Q7" s="149"/>
      <c r="R7" s="150"/>
      <c r="S7" s="6"/>
      <c r="T7" s="16" t="s">
        <v>656</v>
      </c>
    </row>
    <row r="8" spans="1:20" ht="166.05" customHeight="1">
      <c r="A8" s="146" t="s">
        <v>738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spans="1:20" ht="20.399999999999999">
      <c r="A9" s="130" t="s">
        <v>928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28"/>
      <c r="S9" s="128"/>
      <c r="T9" s="128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32" t="s">
        <v>37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4"/>
      <c r="S11" s="134"/>
      <c r="T11" s="135"/>
    </row>
    <row r="12" spans="1:20" s="60" customFormat="1" ht="15" customHeight="1">
      <c r="A12" s="20">
        <v>1</v>
      </c>
      <c r="B12" s="126" t="s">
        <v>729</v>
      </c>
      <c r="C12" s="126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36"/>
      <c r="C13" s="136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36"/>
      <c r="C14" s="136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36"/>
      <c r="C15" s="127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36"/>
      <c r="C16" s="126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36"/>
      <c r="C17" s="136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36"/>
      <c r="C18" s="136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27"/>
      <c r="C19" s="127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26" t="s">
        <v>730</v>
      </c>
      <c r="C20" s="126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27"/>
      <c r="C21" s="127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26" t="s">
        <v>733</v>
      </c>
      <c r="C22" s="126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27"/>
      <c r="C23" s="127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37" t="s">
        <v>38</v>
      </c>
      <c r="B24" s="138"/>
      <c r="C24" s="138"/>
      <c r="D24" s="138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32" t="s">
        <v>39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4"/>
      <c r="S25" s="134"/>
      <c r="T25" s="135"/>
    </row>
    <row r="26" spans="1:23" ht="15" customHeight="1">
      <c r="A26" s="20">
        <v>1</v>
      </c>
      <c r="B26" s="126" t="s">
        <v>729</v>
      </c>
      <c r="C26" s="126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36"/>
      <c r="C27" s="127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36"/>
      <c r="C28" s="126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36"/>
      <c r="C29" s="127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36"/>
      <c r="C30" s="126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27"/>
      <c r="C31" s="127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26" t="s">
        <v>730</v>
      </c>
      <c r="C32" s="126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36"/>
      <c r="C33" s="127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36"/>
      <c r="C34" s="126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36"/>
      <c r="C35" s="127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36"/>
      <c r="C36" s="126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27"/>
      <c r="C37" s="127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26" t="s">
        <v>732</v>
      </c>
      <c r="C38" s="126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27"/>
      <c r="C39" s="127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15" t="s">
        <v>38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7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32" t="s">
        <v>406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4"/>
      <c r="S41" s="134"/>
      <c r="T41" s="135"/>
    </row>
    <row r="42" spans="1:23" s="46" customFormat="1" ht="15" customHeight="1">
      <c r="A42" s="41">
        <v>1</v>
      </c>
      <c r="B42" s="111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11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11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11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11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s="107" customFormat="1" ht="40.799999999999997" customHeight="1">
      <c r="A47" s="41">
        <v>6</v>
      </c>
      <c r="B47" s="111"/>
      <c r="C47" s="47" t="s">
        <v>1006</v>
      </c>
      <c r="D47" s="47" t="s">
        <v>1007</v>
      </c>
      <c r="E47" s="78" t="s">
        <v>41</v>
      </c>
      <c r="F47" s="103"/>
      <c r="G47" s="103"/>
      <c r="H47" s="103"/>
      <c r="I47" s="103"/>
      <c r="J47" s="31">
        <v>500</v>
      </c>
      <c r="K47" s="47">
        <v>500</v>
      </c>
      <c r="L47" s="14">
        <v>3</v>
      </c>
      <c r="M47" s="14">
        <v>3</v>
      </c>
      <c r="N47" s="47">
        <v>4</v>
      </c>
      <c r="O47" s="47">
        <v>4</v>
      </c>
      <c r="P47" s="43">
        <f t="shared" ref="P47" si="26">N47*L47*J47</f>
        <v>6000</v>
      </c>
      <c r="Q47" s="43">
        <f t="shared" ref="Q47" si="27">K47*M47*O47</f>
        <v>6000</v>
      </c>
      <c r="R47" s="104">
        <f t="shared" si="25"/>
        <v>0</v>
      </c>
      <c r="S47" s="105" t="s">
        <v>1024</v>
      </c>
      <c r="T47" s="106"/>
    </row>
    <row r="48" spans="1:23" s="46" customFormat="1" ht="15" customHeight="1">
      <c r="A48" s="41">
        <v>7</v>
      </c>
      <c r="B48" s="111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11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15" t="s">
        <v>38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7"/>
      <c r="O50" s="36"/>
      <c r="P50" s="37">
        <f>P47</f>
        <v>6000</v>
      </c>
      <c r="Q50" s="37">
        <f>SUM(Q42:Q49)</f>
        <v>6000</v>
      </c>
      <c r="R50" s="33">
        <f t="shared" si="7"/>
        <v>0</v>
      </c>
      <c r="S50" s="38"/>
      <c r="T50" s="38"/>
    </row>
    <row r="51" spans="1:20">
      <c r="A51" s="114" t="s">
        <v>40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48"/>
      <c r="P51" s="32">
        <f>P50</f>
        <v>6000</v>
      </c>
      <c r="Q51" s="32">
        <f>Q24+Q40+Q50</f>
        <v>6000</v>
      </c>
      <c r="R51" s="33">
        <f t="shared" si="7"/>
        <v>0</v>
      </c>
      <c r="S51" s="38"/>
      <c r="T51" s="38"/>
    </row>
    <row r="52" spans="1:20" ht="20.399999999999999">
      <c r="A52" s="130" t="s">
        <v>929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28"/>
      <c r="S52" s="128"/>
      <c r="T52" s="128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32" t="s">
        <v>710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4"/>
      <c r="S54" s="134"/>
      <c r="T54" s="135"/>
    </row>
    <row r="55" spans="1:20">
      <c r="A55" s="20">
        <v>1</v>
      </c>
      <c r="B55" s="25"/>
      <c r="C55" s="38" t="s">
        <v>976</v>
      </c>
      <c r="D55" s="100" t="s">
        <v>975</v>
      </c>
      <c r="E55" s="52"/>
      <c r="F55" s="81" t="s">
        <v>930</v>
      </c>
      <c r="G55" s="82" t="s">
        <v>963</v>
      </c>
      <c r="H55" s="25" t="s">
        <v>984</v>
      </c>
      <c r="I55" s="53" t="s">
        <v>964</v>
      </c>
      <c r="J55" s="54">
        <v>1000</v>
      </c>
      <c r="K55" s="38">
        <v>1000</v>
      </c>
      <c r="L55" s="26">
        <v>35</v>
      </c>
      <c r="M55" s="26">
        <v>27.5</v>
      </c>
      <c r="N55" s="26">
        <v>2</v>
      </c>
      <c r="O55" s="26">
        <v>2</v>
      </c>
      <c r="P55" s="43">
        <f t="shared" ref="P55:P71" si="32">N55*L55*J55</f>
        <v>70000</v>
      </c>
      <c r="Q55" s="43">
        <f t="shared" ref="Q55:Q61" si="33">K55*M55*O55</f>
        <v>55000</v>
      </c>
      <c r="R55" s="110">
        <f t="shared" ref="R55:R61" si="34">Q55-P55</f>
        <v>-15000</v>
      </c>
      <c r="S55" s="82"/>
      <c r="T55" s="20">
        <v>12</v>
      </c>
    </row>
    <row r="56" spans="1:20">
      <c r="A56" s="20">
        <v>2</v>
      </c>
      <c r="B56" s="25"/>
      <c r="C56" s="38" t="s">
        <v>976</v>
      </c>
      <c r="D56" s="100" t="s">
        <v>975</v>
      </c>
      <c r="E56" s="52"/>
      <c r="F56" s="81" t="s">
        <v>930</v>
      </c>
      <c r="G56" s="82" t="s">
        <v>963</v>
      </c>
      <c r="H56" s="25" t="s">
        <v>985</v>
      </c>
      <c r="I56" s="53" t="s">
        <v>964</v>
      </c>
      <c r="J56" s="54">
        <v>1400</v>
      </c>
      <c r="K56" s="38">
        <v>1400</v>
      </c>
      <c r="L56" s="26">
        <v>26</v>
      </c>
      <c r="M56" s="26">
        <v>26</v>
      </c>
      <c r="N56" s="26">
        <v>2</v>
      </c>
      <c r="O56" s="26">
        <v>2</v>
      </c>
      <c r="P56" s="43">
        <f t="shared" si="32"/>
        <v>72800</v>
      </c>
      <c r="Q56" s="43">
        <f t="shared" si="33"/>
        <v>72800</v>
      </c>
      <c r="R56" s="33">
        <f t="shared" si="34"/>
        <v>0</v>
      </c>
      <c r="S56" s="82"/>
      <c r="T56" s="20">
        <v>12</v>
      </c>
    </row>
    <row r="57" spans="1:20">
      <c r="A57" s="20">
        <v>3</v>
      </c>
      <c r="B57" s="25"/>
      <c r="C57" s="38" t="s">
        <v>976</v>
      </c>
      <c r="D57" s="100" t="s">
        <v>975</v>
      </c>
      <c r="E57" s="52"/>
      <c r="F57" s="81" t="s">
        <v>930</v>
      </c>
      <c r="G57" s="82" t="s">
        <v>963</v>
      </c>
      <c r="H57" s="25" t="s">
        <v>986</v>
      </c>
      <c r="I57" s="53" t="s">
        <v>964</v>
      </c>
      <c r="J57" s="54">
        <v>1500</v>
      </c>
      <c r="K57" s="38">
        <v>1500</v>
      </c>
      <c r="L57" s="26">
        <v>29</v>
      </c>
      <c r="M57" s="26">
        <v>30</v>
      </c>
      <c r="N57" s="26">
        <v>2</v>
      </c>
      <c r="O57" s="26">
        <v>2</v>
      </c>
      <c r="P57" s="43">
        <f t="shared" si="32"/>
        <v>87000</v>
      </c>
      <c r="Q57" s="43">
        <f t="shared" si="33"/>
        <v>90000</v>
      </c>
      <c r="R57" s="108">
        <f t="shared" si="34"/>
        <v>3000</v>
      </c>
      <c r="S57" s="82"/>
      <c r="T57" s="20">
        <v>12</v>
      </c>
    </row>
    <row r="58" spans="1:20">
      <c r="A58" s="20">
        <v>4</v>
      </c>
      <c r="B58" s="25"/>
      <c r="C58" s="38" t="s">
        <v>976</v>
      </c>
      <c r="D58" s="100" t="s">
        <v>975</v>
      </c>
      <c r="E58" s="52"/>
      <c r="F58" s="81" t="s">
        <v>930</v>
      </c>
      <c r="G58" s="82" t="s">
        <v>963</v>
      </c>
      <c r="H58" s="25" t="s">
        <v>987</v>
      </c>
      <c r="I58" s="53" t="s">
        <v>964</v>
      </c>
      <c r="J58" s="54">
        <v>1100</v>
      </c>
      <c r="K58" s="38">
        <v>1100</v>
      </c>
      <c r="L58" s="26">
        <v>40</v>
      </c>
      <c r="M58" s="26">
        <v>27</v>
      </c>
      <c r="N58" s="26">
        <v>2</v>
      </c>
      <c r="O58" s="26">
        <v>2</v>
      </c>
      <c r="P58" s="43">
        <f t="shared" si="32"/>
        <v>88000</v>
      </c>
      <c r="Q58" s="43">
        <f t="shared" ref="Q58" si="35">K58*M58*O58</f>
        <v>59400</v>
      </c>
      <c r="R58" s="110">
        <f t="shared" ref="R58" si="36">Q58-P58</f>
        <v>-28600</v>
      </c>
      <c r="S58" s="82"/>
      <c r="T58" s="20">
        <v>12</v>
      </c>
    </row>
    <row r="59" spans="1:20">
      <c r="A59" s="20">
        <v>5</v>
      </c>
      <c r="B59" s="25"/>
      <c r="C59" s="38" t="s">
        <v>976</v>
      </c>
      <c r="D59" s="100" t="s">
        <v>975</v>
      </c>
      <c r="E59" s="52"/>
      <c r="F59" s="26" t="s">
        <v>932</v>
      </c>
      <c r="G59" s="26" t="s">
        <v>965</v>
      </c>
      <c r="H59" s="25" t="s">
        <v>988</v>
      </c>
      <c r="I59" s="53" t="s">
        <v>966</v>
      </c>
      <c r="J59" s="54">
        <v>198</v>
      </c>
      <c r="K59" s="38">
        <v>198</v>
      </c>
      <c r="L59" s="26">
        <v>140</v>
      </c>
      <c r="M59" s="26">
        <v>110</v>
      </c>
      <c r="N59" s="26">
        <v>1</v>
      </c>
      <c r="O59" s="26">
        <v>1</v>
      </c>
      <c r="P59" s="43">
        <f t="shared" si="32"/>
        <v>27720</v>
      </c>
      <c r="Q59" s="43">
        <f t="shared" si="33"/>
        <v>21780</v>
      </c>
      <c r="R59" s="110">
        <f t="shared" si="34"/>
        <v>-5940</v>
      </c>
      <c r="S59" s="19"/>
      <c r="T59" s="20" t="s">
        <v>1029</v>
      </c>
    </row>
    <row r="60" spans="1:20">
      <c r="A60" s="20"/>
      <c r="B60" s="25"/>
      <c r="C60" s="38" t="s">
        <v>976</v>
      </c>
      <c r="D60" s="100" t="s">
        <v>975</v>
      </c>
      <c r="E60" s="52"/>
      <c r="F60" s="26" t="s">
        <v>932</v>
      </c>
      <c r="G60" s="26" t="s">
        <v>965</v>
      </c>
      <c r="H60" s="25" t="s">
        <v>1010</v>
      </c>
      <c r="I60" s="53" t="s">
        <v>966</v>
      </c>
      <c r="J60" s="54"/>
      <c r="K60" s="38">
        <v>198</v>
      </c>
      <c r="L60" s="26"/>
      <c r="M60" s="26">
        <v>90</v>
      </c>
      <c r="N60" s="26"/>
      <c r="O60" s="26">
        <v>1</v>
      </c>
      <c r="P60" s="43">
        <f t="shared" si="32"/>
        <v>0</v>
      </c>
      <c r="Q60" s="43">
        <f t="shared" si="33"/>
        <v>17820</v>
      </c>
      <c r="R60" s="109">
        <f t="shared" si="34"/>
        <v>17820</v>
      </c>
      <c r="S60" s="19"/>
      <c r="T60" s="20" t="s">
        <v>1029</v>
      </c>
    </row>
    <row r="61" spans="1:20">
      <c r="A61" s="20">
        <v>6</v>
      </c>
      <c r="B61" s="25"/>
      <c r="C61" s="38" t="s">
        <v>976</v>
      </c>
      <c r="D61" s="100" t="s">
        <v>975</v>
      </c>
      <c r="E61" s="52"/>
      <c r="F61" s="26" t="s">
        <v>932</v>
      </c>
      <c r="G61" s="26" t="s">
        <v>990</v>
      </c>
      <c r="H61" s="25" t="s">
        <v>989</v>
      </c>
      <c r="I61" s="53" t="s">
        <v>966</v>
      </c>
      <c r="J61" s="54">
        <v>238</v>
      </c>
      <c r="K61" s="38">
        <v>198</v>
      </c>
      <c r="L61" s="26">
        <v>140</v>
      </c>
      <c r="M61" s="26">
        <v>90</v>
      </c>
      <c r="N61" s="26">
        <v>1</v>
      </c>
      <c r="O61" s="26">
        <v>1</v>
      </c>
      <c r="P61" s="43">
        <f t="shared" si="32"/>
        <v>33320</v>
      </c>
      <c r="Q61" s="43">
        <f t="shared" si="33"/>
        <v>17820</v>
      </c>
      <c r="R61" s="110">
        <f t="shared" si="34"/>
        <v>-15500</v>
      </c>
      <c r="S61" s="19"/>
      <c r="T61" s="20" t="s">
        <v>1029</v>
      </c>
    </row>
    <row r="62" spans="1:20">
      <c r="A62" s="20">
        <v>7</v>
      </c>
      <c r="B62" s="25"/>
      <c r="C62" s="38" t="s">
        <v>976</v>
      </c>
      <c r="D62" s="100" t="s">
        <v>975</v>
      </c>
      <c r="E62" s="52"/>
      <c r="F62" s="26" t="s">
        <v>932</v>
      </c>
      <c r="G62" s="26" t="s">
        <v>967</v>
      </c>
      <c r="H62" s="25" t="s">
        <v>991</v>
      </c>
      <c r="I62" s="53" t="s">
        <v>968</v>
      </c>
      <c r="J62" s="54">
        <v>4000</v>
      </c>
      <c r="K62" s="38">
        <v>4000</v>
      </c>
      <c r="L62" s="26">
        <v>14</v>
      </c>
      <c r="M62" s="26">
        <v>13</v>
      </c>
      <c r="N62" s="26">
        <v>1</v>
      </c>
      <c r="O62" s="26">
        <v>1</v>
      </c>
      <c r="P62" s="43">
        <f t="shared" si="32"/>
        <v>56000</v>
      </c>
      <c r="Q62" s="43">
        <f t="shared" ref="Q62:Q72" si="37">K62*M62*O62</f>
        <v>52000</v>
      </c>
      <c r="R62" s="110">
        <f t="shared" ref="R62:R72" si="38">Q62-P62</f>
        <v>-4000</v>
      </c>
      <c r="S62" s="19"/>
      <c r="T62" s="20" t="s">
        <v>1029</v>
      </c>
    </row>
    <row r="63" spans="1:20">
      <c r="A63" s="20"/>
      <c r="B63" s="25"/>
      <c r="C63" s="38" t="s">
        <v>976</v>
      </c>
      <c r="D63" s="100" t="s">
        <v>975</v>
      </c>
      <c r="E63" s="52"/>
      <c r="F63" s="26" t="s">
        <v>932</v>
      </c>
      <c r="G63" s="26" t="s">
        <v>967</v>
      </c>
      <c r="H63" s="25" t="s">
        <v>1027</v>
      </c>
      <c r="I63" s="53" t="s">
        <v>1028</v>
      </c>
      <c r="J63" s="54"/>
      <c r="K63" s="38">
        <v>88</v>
      </c>
      <c r="L63" s="26"/>
      <c r="M63" s="26">
        <v>130</v>
      </c>
      <c r="N63" s="26"/>
      <c r="O63" s="26">
        <v>1</v>
      </c>
      <c r="P63" s="43"/>
      <c r="Q63" s="43">
        <f t="shared" si="37"/>
        <v>11440</v>
      </c>
      <c r="R63" s="109">
        <f t="shared" si="38"/>
        <v>11440</v>
      </c>
      <c r="S63" s="19"/>
      <c r="T63" s="20" t="s">
        <v>1029</v>
      </c>
    </row>
    <row r="64" spans="1:20">
      <c r="A64" s="20"/>
      <c r="B64" s="25"/>
      <c r="C64" s="38" t="s">
        <v>976</v>
      </c>
      <c r="D64" s="100" t="s">
        <v>975</v>
      </c>
      <c r="E64" s="52"/>
      <c r="F64" s="26" t="s">
        <v>932</v>
      </c>
      <c r="G64" s="26" t="s">
        <v>1016</v>
      </c>
      <c r="H64" s="25" t="s">
        <v>1025</v>
      </c>
      <c r="I64" s="53" t="s">
        <v>1026</v>
      </c>
      <c r="J64" s="54"/>
      <c r="K64" s="101">
        <v>20770.02</v>
      </c>
      <c r="L64" s="26"/>
      <c r="M64" s="26">
        <v>1</v>
      </c>
      <c r="N64" s="26"/>
      <c r="O64" s="26">
        <v>1</v>
      </c>
      <c r="P64" s="43"/>
      <c r="Q64" s="43">
        <v>20770</v>
      </c>
      <c r="R64" s="109">
        <f t="shared" ref="R64:R65" si="39">Q64-P64</f>
        <v>20770</v>
      </c>
      <c r="S64" s="19"/>
      <c r="T64" s="20" t="s">
        <v>1029</v>
      </c>
    </row>
    <row r="65" spans="1:20">
      <c r="A65" s="20"/>
      <c r="B65" s="25"/>
      <c r="C65" s="38" t="s">
        <v>976</v>
      </c>
      <c r="D65" s="100" t="s">
        <v>975</v>
      </c>
      <c r="E65" s="52"/>
      <c r="F65" s="26" t="s">
        <v>1018</v>
      </c>
      <c r="G65" s="26" t="s">
        <v>1019</v>
      </c>
      <c r="H65" s="25" t="s">
        <v>1017</v>
      </c>
      <c r="I65" s="53" t="s">
        <v>1020</v>
      </c>
      <c r="J65" s="54"/>
      <c r="K65" s="101">
        <v>30</v>
      </c>
      <c r="L65" s="26"/>
      <c r="M65" s="26">
        <v>71</v>
      </c>
      <c r="N65" s="26"/>
      <c r="O65" s="26">
        <v>1</v>
      </c>
      <c r="P65" s="43"/>
      <c r="Q65" s="43">
        <f t="shared" ref="Q65" si="40">K65*M65*O65</f>
        <v>2130</v>
      </c>
      <c r="R65" s="109">
        <f t="shared" si="39"/>
        <v>2130</v>
      </c>
      <c r="S65" s="19"/>
      <c r="T65" s="20" t="s">
        <v>1029</v>
      </c>
    </row>
    <row r="66" spans="1:20" ht="15" customHeight="1">
      <c r="A66" s="20">
        <v>8</v>
      </c>
      <c r="B66" s="25"/>
      <c r="C66" s="38" t="s">
        <v>976</v>
      </c>
      <c r="D66" s="100" t="s">
        <v>975</v>
      </c>
      <c r="E66" s="52"/>
      <c r="F66" s="26" t="s">
        <v>932</v>
      </c>
      <c r="G66" s="26" t="s">
        <v>1004</v>
      </c>
      <c r="H66" s="25" t="s">
        <v>1005</v>
      </c>
      <c r="I66" s="53" t="s">
        <v>968</v>
      </c>
      <c r="J66" s="54">
        <v>3000</v>
      </c>
      <c r="K66" s="101">
        <v>3291.98</v>
      </c>
      <c r="L66" s="26">
        <v>14</v>
      </c>
      <c r="M66" s="26">
        <v>13</v>
      </c>
      <c r="N66" s="26">
        <v>1</v>
      </c>
      <c r="O66" s="26">
        <v>1</v>
      </c>
      <c r="P66" s="43">
        <f t="shared" si="32"/>
        <v>42000</v>
      </c>
      <c r="Q66" s="43">
        <f t="shared" si="37"/>
        <v>42795.74</v>
      </c>
      <c r="R66" s="108">
        <f t="shared" si="38"/>
        <v>795.73999999999796</v>
      </c>
      <c r="S66" s="19" t="s">
        <v>1014</v>
      </c>
      <c r="T66" s="20">
        <v>20</v>
      </c>
    </row>
    <row r="67" spans="1:20" ht="26.4">
      <c r="A67" s="20">
        <v>9</v>
      </c>
      <c r="B67" s="25"/>
      <c r="C67" s="38" t="s">
        <v>976</v>
      </c>
      <c r="D67" s="100" t="s">
        <v>975</v>
      </c>
      <c r="E67" s="52"/>
      <c r="F67" s="26" t="s">
        <v>932</v>
      </c>
      <c r="G67" s="26" t="s">
        <v>1016</v>
      </c>
      <c r="H67" s="25" t="s">
        <v>1008</v>
      </c>
      <c r="I67" s="53" t="s">
        <v>966</v>
      </c>
      <c r="J67" s="54">
        <v>100</v>
      </c>
      <c r="K67" s="101">
        <v>39.486600000000003</v>
      </c>
      <c r="L67" s="26">
        <v>30</v>
      </c>
      <c r="M67" s="26">
        <v>30</v>
      </c>
      <c r="N67" s="26">
        <v>2</v>
      </c>
      <c r="O67" s="26">
        <v>2</v>
      </c>
      <c r="P67" s="43">
        <f t="shared" si="32"/>
        <v>6000</v>
      </c>
      <c r="Q67" s="43">
        <f t="shared" si="37"/>
        <v>2369.1960000000004</v>
      </c>
      <c r="R67" s="110">
        <f t="shared" si="38"/>
        <v>-3630.8039999999996</v>
      </c>
      <c r="S67" s="19" t="s">
        <v>1015</v>
      </c>
      <c r="T67" s="20" t="s">
        <v>1030</v>
      </c>
    </row>
    <row r="68" spans="1:20">
      <c r="A68" s="20">
        <v>10</v>
      </c>
      <c r="B68" s="25"/>
      <c r="C68" s="38" t="s">
        <v>976</v>
      </c>
      <c r="D68" s="100" t="s">
        <v>975</v>
      </c>
      <c r="E68" s="52"/>
      <c r="F68" s="26" t="s">
        <v>932</v>
      </c>
      <c r="G68" s="26" t="s">
        <v>994</v>
      </c>
      <c r="H68" s="25" t="s">
        <v>995</v>
      </c>
      <c r="I68" s="53" t="s">
        <v>966</v>
      </c>
      <c r="J68" s="54">
        <v>100</v>
      </c>
      <c r="K68" s="101">
        <v>52.772500000000001</v>
      </c>
      <c r="L68" s="26">
        <v>3</v>
      </c>
      <c r="M68" s="26">
        <v>3</v>
      </c>
      <c r="N68" s="26">
        <v>4</v>
      </c>
      <c r="O68" s="26">
        <v>4</v>
      </c>
      <c r="P68" s="43">
        <f t="shared" si="32"/>
        <v>1200</v>
      </c>
      <c r="Q68" s="43">
        <f t="shared" si="37"/>
        <v>633.27</v>
      </c>
      <c r="R68" s="110">
        <f t="shared" si="38"/>
        <v>-566.73</v>
      </c>
      <c r="S68" s="19"/>
      <c r="T68" s="20">
        <v>17</v>
      </c>
    </row>
    <row r="69" spans="1:20">
      <c r="A69" s="20">
        <v>11</v>
      </c>
      <c r="B69" s="25"/>
      <c r="C69" s="38" t="s">
        <v>976</v>
      </c>
      <c r="D69" s="100" t="s">
        <v>975</v>
      </c>
      <c r="E69" s="52"/>
      <c r="F69" s="26" t="s">
        <v>997</v>
      </c>
      <c r="G69" s="26" t="s">
        <v>996</v>
      </c>
      <c r="H69" s="25" t="s">
        <v>1002</v>
      </c>
      <c r="I69" s="53" t="s">
        <v>966</v>
      </c>
      <c r="J69" s="54">
        <v>4000</v>
      </c>
      <c r="K69" s="101">
        <v>4766.6665999999996</v>
      </c>
      <c r="L69" s="26">
        <v>3</v>
      </c>
      <c r="M69" s="26">
        <v>3</v>
      </c>
      <c r="N69" s="26">
        <v>1</v>
      </c>
      <c r="O69" s="26">
        <v>1</v>
      </c>
      <c r="P69" s="43">
        <f t="shared" si="32"/>
        <v>12000</v>
      </c>
      <c r="Q69" s="43">
        <f t="shared" si="37"/>
        <v>14299.999799999998</v>
      </c>
      <c r="R69" s="108">
        <f t="shared" si="38"/>
        <v>2299.9997999999978</v>
      </c>
      <c r="S69" s="19"/>
      <c r="T69" s="20">
        <v>9</v>
      </c>
    </row>
    <row r="70" spans="1:20">
      <c r="A70" s="20">
        <v>12</v>
      </c>
      <c r="B70" s="25"/>
      <c r="C70" s="38" t="s">
        <v>976</v>
      </c>
      <c r="D70" s="100" t="s">
        <v>975</v>
      </c>
      <c r="E70" s="52"/>
      <c r="F70" s="26" t="s">
        <v>999</v>
      </c>
      <c r="G70" s="26" t="s">
        <v>1003</v>
      </c>
      <c r="H70" s="25" t="s">
        <v>1009</v>
      </c>
      <c r="I70" s="53" t="s">
        <v>966</v>
      </c>
      <c r="J70" s="54">
        <v>100</v>
      </c>
      <c r="K70" s="101">
        <v>53.269100000000002</v>
      </c>
      <c r="L70" s="26">
        <v>3</v>
      </c>
      <c r="M70" s="26">
        <v>3</v>
      </c>
      <c r="N70" s="26">
        <v>5</v>
      </c>
      <c r="O70" s="26">
        <v>4</v>
      </c>
      <c r="P70" s="43">
        <f t="shared" si="32"/>
        <v>1500</v>
      </c>
      <c r="Q70" s="43">
        <f t="shared" si="37"/>
        <v>639.22919999999999</v>
      </c>
      <c r="R70" s="110">
        <f t="shared" si="38"/>
        <v>-860.77080000000001</v>
      </c>
      <c r="S70" s="19"/>
      <c r="T70" s="20" t="s">
        <v>1032</v>
      </c>
    </row>
    <row r="71" spans="1:20">
      <c r="A71" s="20">
        <v>13</v>
      </c>
      <c r="B71" s="25"/>
      <c r="C71" s="38" t="s">
        <v>976</v>
      </c>
      <c r="D71" s="100" t="s">
        <v>975</v>
      </c>
      <c r="E71" s="52"/>
      <c r="F71" s="26" t="s">
        <v>998</v>
      </c>
      <c r="G71" s="26" t="s">
        <v>1000</v>
      </c>
      <c r="H71" s="25" t="s">
        <v>1001</v>
      </c>
      <c r="I71" s="53" t="s">
        <v>964</v>
      </c>
      <c r="J71" s="54">
        <v>500</v>
      </c>
      <c r="K71" s="38">
        <v>400</v>
      </c>
      <c r="L71" s="26">
        <v>2</v>
      </c>
      <c r="M71" s="26">
        <v>2</v>
      </c>
      <c r="N71" s="26">
        <v>4</v>
      </c>
      <c r="O71" s="26">
        <v>3</v>
      </c>
      <c r="P71" s="43">
        <f t="shared" si="32"/>
        <v>4000</v>
      </c>
      <c r="Q71" s="43">
        <f t="shared" si="37"/>
        <v>2400</v>
      </c>
      <c r="R71" s="110">
        <f t="shared" si="38"/>
        <v>-1600</v>
      </c>
      <c r="S71" s="19"/>
      <c r="T71" s="20">
        <v>16</v>
      </c>
    </row>
    <row r="72" spans="1:20">
      <c r="A72" s="20"/>
      <c r="B72" s="25"/>
      <c r="C72" s="38" t="s">
        <v>976</v>
      </c>
      <c r="D72" s="100" t="s">
        <v>975</v>
      </c>
      <c r="E72" s="102"/>
      <c r="F72" s="26" t="s">
        <v>1021</v>
      </c>
      <c r="G72" s="26" t="s">
        <v>1021</v>
      </c>
      <c r="H72" s="25" t="s">
        <v>1022</v>
      </c>
      <c r="I72" s="53" t="s">
        <v>1023</v>
      </c>
      <c r="J72" s="54"/>
      <c r="K72" s="38">
        <v>687</v>
      </c>
      <c r="L72" s="26"/>
      <c r="M72" s="26">
        <v>1</v>
      </c>
      <c r="N72" s="26"/>
      <c r="O72" s="26">
        <v>1</v>
      </c>
      <c r="P72" s="43"/>
      <c r="Q72" s="43">
        <v>872.26</v>
      </c>
      <c r="R72" s="109">
        <f t="shared" si="38"/>
        <v>872.26</v>
      </c>
      <c r="S72" s="19"/>
      <c r="T72" s="20">
        <v>21</v>
      </c>
    </row>
    <row r="73" spans="1:20">
      <c r="A73" s="129" t="s">
        <v>40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55"/>
      <c r="P73" s="56">
        <f>SUM(P55:P71)</f>
        <v>501540</v>
      </c>
      <c r="Q73" s="56">
        <f>SUM(Q55:Q72)</f>
        <v>484969.69500000001</v>
      </c>
      <c r="R73" s="33">
        <f t="shared" ref="R73" si="41">Q73-P73</f>
        <v>-16570.304999999993</v>
      </c>
      <c r="S73" s="20"/>
      <c r="T73" s="20"/>
    </row>
    <row r="74" spans="1:20" ht="20.399999999999999">
      <c r="A74" s="130" t="s">
        <v>724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28"/>
      <c r="S74" s="128"/>
      <c r="T74" s="128"/>
    </row>
    <row r="75" spans="1:20">
      <c r="A75" s="21" t="s">
        <v>657</v>
      </c>
      <c r="B75" s="21" t="s">
        <v>405</v>
      </c>
      <c r="C75" s="21" t="s">
        <v>19</v>
      </c>
      <c r="D75" s="21" t="s">
        <v>20</v>
      </c>
      <c r="E75" s="49" t="s">
        <v>21</v>
      </c>
      <c r="F75" s="21" t="s">
        <v>22</v>
      </c>
      <c r="G75" s="21" t="s">
        <v>23</v>
      </c>
      <c r="H75" s="21" t="s">
        <v>24</v>
      </c>
      <c r="I75" s="21" t="s">
        <v>25</v>
      </c>
      <c r="J75" s="23" t="s">
        <v>26</v>
      </c>
      <c r="K75" s="24" t="s">
        <v>27</v>
      </c>
      <c r="L75" s="21" t="s">
        <v>28</v>
      </c>
      <c r="M75" s="24" t="s">
        <v>29</v>
      </c>
      <c r="N75" s="21" t="s">
        <v>30</v>
      </c>
      <c r="O75" s="24" t="s">
        <v>31</v>
      </c>
      <c r="P75" s="23" t="s">
        <v>32</v>
      </c>
      <c r="Q75" s="24" t="s">
        <v>33</v>
      </c>
      <c r="R75" s="23" t="s">
        <v>34</v>
      </c>
      <c r="S75" s="23" t="s">
        <v>35</v>
      </c>
      <c r="T75" s="50" t="s">
        <v>36</v>
      </c>
    </row>
    <row r="76" spans="1:20">
      <c r="A76" s="132" t="s">
        <v>710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4"/>
      <c r="S76" s="134"/>
      <c r="T76" s="135"/>
    </row>
    <row r="77" spans="1:20">
      <c r="A77" s="20">
        <v>1</v>
      </c>
      <c r="B77" s="25"/>
      <c r="C77" s="38"/>
      <c r="D77" s="51"/>
      <c r="E77" s="52"/>
      <c r="F77" s="26"/>
      <c r="G77" s="26"/>
      <c r="H77" s="25"/>
      <c r="I77" s="53"/>
      <c r="J77" s="54"/>
      <c r="K77" s="38"/>
      <c r="L77" s="26"/>
      <c r="M77" s="26"/>
      <c r="N77" s="26"/>
      <c r="O77" s="26"/>
      <c r="P77" s="43">
        <f t="shared" ref="P77:P78" si="42">N77*L77*J77</f>
        <v>0</v>
      </c>
      <c r="Q77" s="43">
        <f t="shared" ref="Q77:Q78" si="43">K77*M77*O77</f>
        <v>0</v>
      </c>
      <c r="R77" s="33">
        <f t="shared" ref="R77:R79" si="44">Q77-P77</f>
        <v>0</v>
      </c>
      <c r="S77" s="38"/>
      <c r="T77" s="38"/>
    </row>
    <row r="78" spans="1:20">
      <c r="A78" s="20">
        <v>2</v>
      </c>
      <c r="B78" s="25"/>
      <c r="C78" s="38"/>
      <c r="D78" s="51"/>
      <c r="E78" s="52"/>
      <c r="F78" s="26"/>
      <c r="G78" s="26"/>
      <c r="H78" s="25"/>
      <c r="I78" s="53"/>
      <c r="J78" s="54"/>
      <c r="K78" s="38"/>
      <c r="L78" s="26"/>
      <c r="M78" s="26"/>
      <c r="N78" s="26"/>
      <c r="O78" s="26"/>
      <c r="P78" s="43">
        <f t="shared" si="42"/>
        <v>0</v>
      </c>
      <c r="Q78" s="43">
        <f t="shared" si="43"/>
        <v>0</v>
      </c>
      <c r="R78" s="33">
        <f t="shared" si="44"/>
        <v>0</v>
      </c>
      <c r="S78" s="38"/>
      <c r="T78" s="38"/>
    </row>
    <row r="79" spans="1:20">
      <c r="A79" s="129" t="s">
        <v>40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55"/>
      <c r="P79" s="56">
        <f>SUM(P77:P78)</f>
        <v>0</v>
      </c>
      <c r="Q79" s="56">
        <f>SUM(Q77:Q78)</f>
        <v>0</v>
      </c>
      <c r="R79" s="33">
        <f t="shared" si="44"/>
        <v>0</v>
      </c>
      <c r="S79" s="38"/>
      <c r="T79" s="38"/>
    </row>
    <row r="80" spans="1:20" ht="20.399999999999999">
      <c r="A80" s="130" t="s">
        <v>723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28"/>
      <c r="S80" s="128"/>
      <c r="T80" s="128"/>
    </row>
    <row r="81" spans="1:20">
      <c r="A81" s="21" t="s">
        <v>657</v>
      </c>
      <c r="B81" s="21" t="s">
        <v>405</v>
      </c>
      <c r="C81" s="21" t="s">
        <v>19</v>
      </c>
      <c r="D81" s="21" t="s">
        <v>20</v>
      </c>
      <c r="E81" s="49" t="s">
        <v>21</v>
      </c>
      <c r="F81" s="21" t="s">
        <v>22</v>
      </c>
      <c r="G81" s="21" t="s">
        <v>23</v>
      </c>
      <c r="H81" s="21" t="s">
        <v>24</v>
      </c>
      <c r="I81" s="21" t="s">
        <v>25</v>
      </c>
      <c r="J81" s="23" t="s">
        <v>26</v>
      </c>
      <c r="K81" s="24" t="s">
        <v>27</v>
      </c>
      <c r="L81" s="21" t="s">
        <v>28</v>
      </c>
      <c r="M81" s="24" t="s">
        <v>29</v>
      </c>
      <c r="N81" s="21" t="s">
        <v>30</v>
      </c>
      <c r="O81" s="24" t="s">
        <v>31</v>
      </c>
      <c r="P81" s="23" t="s">
        <v>32</v>
      </c>
      <c r="Q81" s="24" t="s">
        <v>33</v>
      </c>
      <c r="R81" s="23" t="s">
        <v>34</v>
      </c>
      <c r="S81" s="23" t="s">
        <v>35</v>
      </c>
      <c r="T81" s="50" t="s">
        <v>36</v>
      </c>
    </row>
    <row r="82" spans="1:20">
      <c r="A82" s="20">
        <v>1</v>
      </c>
      <c r="B82" s="38"/>
      <c r="C82" s="38"/>
      <c r="D82" s="26"/>
      <c r="E82" s="52"/>
      <c r="F82" s="26"/>
      <c r="G82" s="26"/>
      <c r="H82" s="26"/>
      <c r="I82" s="26"/>
      <c r="J82" s="32"/>
      <c r="K82" s="26"/>
      <c r="L82" s="26"/>
      <c r="M82" s="26"/>
      <c r="N82" s="26"/>
      <c r="O82" s="26"/>
      <c r="P82" s="43">
        <f t="shared" ref="P82:P83" si="45">N82*L82*J82</f>
        <v>0</v>
      </c>
      <c r="Q82" s="43">
        <f t="shared" ref="Q82:Q83" si="46">K82*M82*O82</f>
        <v>0</v>
      </c>
      <c r="R82" s="33">
        <f t="shared" ref="R82:R84" si="47">Q82-P82</f>
        <v>0</v>
      </c>
      <c r="S82" s="38"/>
      <c r="T82" s="38"/>
    </row>
    <row r="83" spans="1:20">
      <c r="A83" s="20">
        <v>2</v>
      </c>
      <c r="B83" s="38"/>
      <c r="C83" s="38"/>
      <c r="D83" s="26"/>
      <c r="E83" s="52"/>
      <c r="F83" s="26"/>
      <c r="G83" s="57"/>
      <c r="H83" s="26"/>
      <c r="I83" s="26"/>
      <c r="J83" s="32"/>
      <c r="K83" s="26"/>
      <c r="L83" s="26"/>
      <c r="M83" s="26"/>
      <c r="N83" s="26"/>
      <c r="O83" s="26"/>
      <c r="P83" s="43">
        <f t="shared" si="45"/>
        <v>0</v>
      </c>
      <c r="Q83" s="43">
        <f t="shared" si="46"/>
        <v>0</v>
      </c>
      <c r="R83" s="33">
        <f t="shared" si="47"/>
        <v>0</v>
      </c>
      <c r="S83" s="58"/>
      <c r="T83" s="38"/>
    </row>
    <row r="84" spans="1:20">
      <c r="A84" s="129" t="s">
        <v>40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55"/>
      <c r="P84" s="56">
        <f>SUM(P82:P83)</f>
        <v>0</v>
      </c>
      <c r="Q84" s="56">
        <f>SUM(Q82:Q83)</f>
        <v>0</v>
      </c>
      <c r="R84" s="33">
        <f t="shared" si="47"/>
        <v>0</v>
      </c>
      <c r="S84" s="38"/>
      <c r="T84" s="38"/>
    </row>
    <row r="85" spans="1:20" ht="20.399999999999999">
      <c r="A85" s="130" t="s">
        <v>722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28"/>
      <c r="S85" s="128"/>
      <c r="T85" s="128"/>
    </row>
    <row r="86" spans="1:20" s="60" customFormat="1">
      <c r="A86" s="59" t="s">
        <v>18</v>
      </c>
      <c r="B86" s="59" t="s">
        <v>42</v>
      </c>
      <c r="C86" s="59" t="s">
        <v>19</v>
      </c>
      <c r="D86" s="59" t="s">
        <v>43</v>
      </c>
      <c r="E86" s="49" t="s">
        <v>21</v>
      </c>
      <c r="F86" s="59" t="s">
        <v>650</v>
      </c>
      <c r="G86" s="59" t="s">
        <v>651</v>
      </c>
      <c r="H86" s="59" t="s">
        <v>24</v>
      </c>
      <c r="I86" s="21" t="s">
        <v>25</v>
      </c>
      <c r="J86" s="23" t="s">
        <v>26</v>
      </c>
      <c r="K86" s="24" t="s">
        <v>27</v>
      </c>
      <c r="L86" s="21" t="s">
        <v>28</v>
      </c>
      <c r="M86" s="24" t="s">
        <v>29</v>
      </c>
      <c r="N86" s="21" t="s">
        <v>30</v>
      </c>
      <c r="O86" s="24" t="s">
        <v>31</v>
      </c>
      <c r="P86" s="23" t="s">
        <v>32</v>
      </c>
      <c r="Q86" s="24" t="s">
        <v>33</v>
      </c>
      <c r="R86" s="23" t="s">
        <v>34</v>
      </c>
      <c r="S86" s="23" t="s">
        <v>35</v>
      </c>
      <c r="T86" s="50" t="s">
        <v>36</v>
      </c>
    </row>
    <row r="87" spans="1:20">
      <c r="A87" s="132" t="s">
        <v>709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61"/>
      <c r="S87" s="61"/>
      <c r="T87" s="62"/>
    </row>
    <row r="88" spans="1:20">
      <c r="A88" s="20">
        <v>1</v>
      </c>
      <c r="B88" s="26"/>
      <c r="C88" s="38" t="s">
        <v>976</v>
      </c>
      <c r="D88" s="20" t="s">
        <v>969</v>
      </c>
      <c r="E88" s="52"/>
      <c r="F88" s="26" t="s">
        <v>977</v>
      </c>
      <c r="G88" s="26" t="s">
        <v>978</v>
      </c>
      <c r="H88" s="26" t="s">
        <v>979</v>
      </c>
      <c r="I88" s="26" t="s">
        <v>970</v>
      </c>
      <c r="J88" s="32">
        <v>65000</v>
      </c>
      <c r="K88" s="26">
        <v>65000</v>
      </c>
      <c r="L88" s="26">
        <v>1</v>
      </c>
      <c r="M88" s="26">
        <v>1</v>
      </c>
      <c r="N88" s="26">
        <v>2</v>
      </c>
      <c r="O88" s="26">
        <v>2</v>
      </c>
      <c r="P88" s="43">
        <f t="shared" ref="P88:P91" si="48">N88*L88*J88</f>
        <v>130000</v>
      </c>
      <c r="Q88" s="43">
        <f t="shared" ref="Q88:Q92" si="49">K88*M88*O88</f>
        <v>130000</v>
      </c>
      <c r="R88" s="33">
        <f t="shared" ref="R88:R93" si="50">Q88-P88</f>
        <v>0</v>
      </c>
      <c r="S88" s="38" t="s">
        <v>1013</v>
      </c>
      <c r="T88" s="159" t="s">
        <v>1031</v>
      </c>
    </row>
    <row r="89" spans="1:20" ht="14.4" customHeight="1">
      <c r="A89" s="20">
        <v>2</v>
      </c>
      <c r="B89" s="26"/>
      <c r="C89" s="38" t="s">
        <v>976</v>
      </c>
      <c r="D89" s="20" t="s">
        <v>969</v>
      </c>
      <c r="E89" s="52"/>
      <c r="F89" s="26" t="s">
        <v>977</v>
      </c>
      <c r="G89" s="26" t="s">
        <v>980</v>
      </c>
      <c r="H89" s="26" t="s">
        <v>982</v>
      </c>
      <c r="I89" s="26" t="s">
        <v>970</v>
      </c>
      <c r="J89" s="32">
        <v>11000</v>
      </c>
      <c r="K89" s="26">
        <v>11000</v>
      </c>
      <c r="L89" s="26">
        <v>1</v>
      </c>
      <c r="M89" s="26">
        <v>1</v>
      </c>
      <c r="N89" s="26">
        <v>2</v>
      </c>
      <c r="O89" s="26">
        <v>2</v>
      </c>
      <c r="P89" s="43">
        <f t="shared" ref="P89:P90" si="51">N89*L89*J89</f>
        <v>22000</v>
      </c>
      <c r="Q89" s="43">
        <f t="shared" ref="Q89:Q90" si="52">K89*M89*O89</f>
        <v>22000</v>
      </c>
      <c r="R89" s="33">
        <f t="shared" ref="R89:R90" si="53">Q89-P89</f>
        <v>0</v>
      </c>
      <c r="S89" s="38" t="s">
        <v>1013</v>
      </c>
      <c r="T89" s="159" t="s">
        <v>1031</v>
      </c>
    </row>
    <row r="90" spans="1:20" ht="14.4" customHeight="1">
      <c r="A90" s="20">
        <v>3</v>
      </c>
      <c r="B90" s="26"/>
      <c r="C90" s="38" t="s">
        <v>976</v>
      </c>
      <c r="D90" s="20" t="s">
        <v>969</v>
      </c>
      <c r="E90" s="52"/>
      <c r="F90" s="26" t="s">
        <v>977</v>
      </c>
      <c r="G90" s="26" t="s">
        <v>992</v>
      </c>
      <c r="H90" s="26" t="s">
        <v>993</v>
      </c>
      <c r="I90" s="26" t="s">
        <v>970</v>
      </c>
      <c r="J90" s="32">
        <v>3000</v>
      </c>
      <c r="K90" s="26">
        <v>3000</v>
      </c>
      <c r="L90" s="26">
        <v>2</v>
      </c>
      <c r="M90" s="26">
        <v>2</v>
      </c>
      <c r="N90" s="26">
        <v>2</v>
      </c>
      <c r="O90" s="26">
        <v>2</v>
      </c>
      <c r="P90" s="43">
        <f t="shared" si="51"/>
        <v>12000</v>
      </c>
      <c r="Q90" s="43">
        <f t="shared" si="52"/>
        <v>12000</v>
      </c>
      <c r="R90" s="33">
        <f t="shared" si="53"/>
        <v>0</v>
      </c>
      <c r="S90" s="38" t="s">
        <v>1013</v>
      </c>
      <c r="T90" s="159" t="s">
        <v>1031</v>
      </c>
    </row>
    <row r="91" spans="1:20">
      <c r="A91" s="20">
        <v>4</v>
      </c>
      <c r="B91" s="26"/>
      <c r="C91" s="38" t="s">
        <v>976</v>
      </c>
      <c r="D91" s="20" t="s">
        <v>969</v>
      </c>
      <c r="E91" s="52"/>
      <c r="F91" s="26" t="s">
        <v>977</v>
      </c>
      <c r="G91" s="26" t="s">
        <v>981</v>
      </c>
      <c r="H91" s="26" t="s">
        <v>983</v>
      </c>
      <c r="I91" s="26" t="s">
        <v>970</v>
      </c>
      <c r="J91" s="32">
        <v>8000</v>
      </c>
      <c r="K91" s="26">
        <v>8000</v>
      </c>
      <c r="L91" s="26">
        <v>1</v>
      </c>
      <c r="M91" s="26">
        <v>1</v>
      </c>
      <c r="N91" s="26">
        <v>2</v>
      </c>
      <c r="O91" s="26">
        <v>2</v>
      </c>
      <c r="P91" s="43">
        <f t="shared" si="48"/>
        <v>16000</v>
      </c>
      <c r="Q91" s="43">
        <f t="shared" si="49"/>
        <v>16000</v>
      </c>
      <c r="R91" s="33">
        <f t="shared" si="50"/>
        <v>0</v>
      </c>
      <c r="S91" s="38" t="s">
        <v>1013</v>
      </c>
      <c r="T91" s="159" t="s">
        <v>1031</v>
      </c>
    </row>
    <row r="92" spans="1:20" ht="15" customHeight="1">
      <c r="A92" s="20">
        <v>5</v>
      </c>
      <c r="B92" s="26"/>
      <c r="C92" s="38" t="s">
        <v>976</v>
      </c>
      <c r="D92" s="20" t="s">
        <v>969</v>
      </c>
      <c r="E92" s="102"/>
      <c r="F92" s="26" t="s">
        <v>977</v>
      </c>
      <c r="G92" s="26" t="s">
        <v>1011</v>
      </c>
      <c r="H92" s="26" t="s">
        <v>1012</v>
      </c>
      <c r="I92" s="26" t="s">
        <v>970</v>
      </c>
      <c r="J92" s="32"/>
      <c r="K92" s="26">
        <v>1000</v>
      </c>
      <c r="L92" s="26"/>
      <c r="M92" s="26">
        <v>1</v>
      </c>
      <c r="N92" s="26"/>
      <c r="O92" s="26">
        <v>2</v>
      </c>
      <c r="P92" s="43"/>
      <c r="Q92" s="43">
        <f t="shared" si="49"/>
        <v>2000</v>
      </c>
      <c r="R92" s="109">
        <f t="shared" si="50"/>
        <v>2000</v>
      </c>
      <c r="S92" s="38"/>
      <c r="T92" s="159" t="s">
        <v>1031</v>
      </c>
    </row>
    <row r="93" spans="1:20">
      <c r="A93" s="129" t="s">
        <v>40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55"/>
      <c r="P93" s="56">
        <f>SUM(P88:P91)</f>
        <v>180000</v>
      </c>
      <c r="Q93" s="56">
        <f>SUM(Q88:Q92)</f>
        <v>182000</v>
      </c>
      <c r="R93" s="33">
        <f t="shared" si="50"/>
        <v>2000</v>
      </c>
      <c r="S93" s="38"/>
      <c r="T93" s="38"/>
    </row>
    <row r="94" spans="1:20" ht="20.399999999999999">
      <c r="A94" s="130" t="s">
        <v>725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28"/>
      <c r="S94" s="128"/>
      <c r="T94" s="128"/>
    </row>
    <row r="95" spans="1:20">
      <c r="A95" s="21" t="s">
        <v>657</v>
      </c>
      <c r="B95" s="21" t="s">
        <v>405</v>
      </c>
      <c r="C95" s="21" t="s">
        <v>19</v>
      </c>
      <c r="D95" s="21" t="s">
        <v>20</v>
      </c>
      <c r="E95" s="49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3" t="s">
        <v>32</v>
      </c>
      <c r="Q95" s="24" t="s">
        <v>33</v>
      </c>
      <c r="R95" s="23" t="s">
        <v>34</v>
      </c>
      <c r="S95" s="23" t="s">
        <v>35</v>
      </c>
      <c r="T95" s="50" t="s">
        <v>36</v>
      </c>
    </row>
    <row r="96" spans="1:20">
      <c r="A96" s="132" t="s">
        <v>714</v>
      </c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61"/>
      <c r="S96" s="61"/>
      <c r="T96" s="62"/>
    </row>
    <row r="97" spans="1:20">
      <c r="A97" s="20">
        <v>1</v>
      </c>
      <c r="B97" s="26"/>
      <c r="C97" s="25"/>
      <c r="D97" s="26"/>
      <c r="E97" s="63"/>
      <c r="F97" s="26"/>
      <c r="G97" s="26"/>
      <c r="H97" s="26"/>
      <c r="I97" s="26"/>
      <c r="J97" s="32"/>
      <c r="K97" s="26"/>
      <c r="L97" s="26"/>
      <c r="M97" s="26"/>
      <c r="N97" s="26"/>
      <c r="O97" s="26"/>
      <c r="P97" s="43">
        <f t="shared" ref="P97:P98" si="54">N97*L97*J97</f>
        <v>0</v>
      </c>
      <c r="Q97" s="43">
        <f t="shared" ref="Q97:Q98" si="55">K97*M97*O97</f>
        <v>0</v>
      </c>
      <c r="R97" s="33">
        <f t="shared" ref="R97:R99" si="56">Q97-P97</f>
        <v>0</v>
      </c>
      <c r="S97" s="58"/>
      <c r="T97" s="38"/>
    </row>
    <row r="98" spans="1:20">
      <c r="A98" s="20">
        <v>2</v>
      </c>
      <c r="B98" s="26"/>
      <c r="C98" s="25"/>
      <c r="D98" s="26"/>
      <c r="E98" s="63"/>
      <c r="F98" s="26"/>
      <c r="G98" s="26"/>
      <c r="H98" s="26"/>
      <c r="I98" s="26"/>
      <c r="J98" s="32"/>
      <c r="K98" s="26"/>
      <c r="L98" s="26"/>
      <c r="M98" s="26"/>
      <c r="N98" s="26"/>
      <c r="O98" s="26"/>
      <c r="P98" s="43">
        <f t="shared" si="54"/>
        <v>0</v>
      </c>
      <c r="Q98" s="43">
        <f t="shared" si="55"/>
        <v>0</v>
      </c>
      <c r="R98" s="33">
        <f t="shared" si="56"/>
        <v>0</v>
      </c>
      <c r="S98" s="58"/>
      <c r="T98" s="38"/>
    </row>
    <row r="99" spans="1:20">
      <c r="A99" s="129" t="s">
        <v>40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48"/>
      <c r="P99" s="56">
        <f>SUM(P97:P98)</f>
        <v>0</v>
      </c>
      <c r="Q99" s="56">
        <f>SUM(Q97:Q98)</f>
        <v>0</v>
      </c>
      <c r="R99" s="33">
        <f t="shared" si="56"/>
        <v>0</v>
      </c>
      <c r="S99" s="38"/>
      <c r="T99" s="38"/>
    </row>
    <row r="100" spans="1:20">
      <c r="A100" s="118" t="s">
        <v>708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64">
        <f>P51+P79+P84+P93+P99+P73</f>
        <v>687540</v>
      </c>
      <c r="Q100" s="64">
        <f>Q93+Q73+Q51</f>
        <v>672969.69500000007</v>
      </c>
      <c r="R100" s="65"/>
      <c r="S100" s="66"/>
      <c r="T100" s="66"/>
    </row>
    <row r="101" spans="1:20" s="88" customFormat="1" ht="15.6">
      <c r="A101" s="114" t="s">
        <v>948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68">
        <v>0.05</v>
      </c>
      <c r="P101" s="95">
        <f>(P100-P51)*O101</f>
        <v>34077</v>
      </c>
      <c r="Q101" s="95">
        <f>(Q100-Q51)*O101</f>
        <v>33348.484750000003</v>
      </c>
      <c r="R101" s="86"/>
      <c r="S101" s="87"/>
      <c r="T101" s="87"/>
    </row>
    <row r="102" spans="1:20" s="88" customFormat="1" ht="15.6">
      <c r="A102" s="114" t="s">
        <v>949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68">
        <v>0.1</v>
      </c>
      <c r="P102" s="95"/>
      <c r="Q102" s="95"/>
      <c r="R102" s="86"/>
      <c r="S102" s="87"/>
      <c r="T102" s="87"/>
    </row>
    <row r="103" spans="1:20">
      <c r="A103" s="125" t="s">
        <v>720</v>
      </c>
      <c r="B103" s="125"/>
      <c r="C103" s="125"/>
      <c r="D103" s="125"/>
      <c r="E103" s="125"/>
      <c r="F103" s="125"/>
      <c r="G103" s="67" t="s">
        <v>44</v>
      </c>
      <c r="H103" s="114" t="s">
        <v>721</v>
      </c>
      <c r="I103" s="114"/>
      <c r="J103" s="114"/>
      <c r="K103" s="114"/>
      <c r="L103" s="114"/>
      <c r="M103" s="114"/>
      <c r="N103" s="114"/>
      <c r="O103" s="68">
        <v>0.06</v>
      </c>
      <c r="P103" s="32">
        <f>(P100+P101+P102-P93-P55-P56-P57-P58)*O103</f>
        <v>13429.019999999999</v>
      </c>
      <c r="Q103" s="32">
        <f>(Q101+Q100-Q93-Q55-Q56-Q57-Q58)*0.06</f>
        <v>14827.090785000008</v>
      </c>
      <c r="R103" s="33"/>
      <c r="S103" s="38"/>
      <c r="T103" s="38"/>
    </row>
    <row r="104" spans="1:20">
      <c r="A104" s="119" t="s">
        <v>45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1"/>
      <c r="P104" s="32">
        <f>SUM(P100:P103)</f>
        <v>735046.02</v>
      </c>
      <c r="Q104" s="32">
        <f>SUM(Q100:Q103)</f>
        <v>721145.27053500013</v>
      </c>
      <c r="R104" s="33"/>
      <c r="S104" s="38"/>
      <c r="T104" s="38"/>
    </row>
    <row r="105" spans="1:20">
      <c r="A105" s="122" t="s">
        <v>46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  <c r="P105" s="69"/>
      <c r="Q105" s="69"/>
      <c r="R105" s="69"/>
      <c r="S105" s="69"/>
      <c r="T105" s="69"/>
    </row>
    <row r="106" spans="1:20" ht="15" customHeight="1">
      <c r="A106" s="112" t="s">
        <v>41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70" t="s">
        <v>715</v>
      </c>
      <c r="O106" s="80" t="s">
        <v>734</v>
      </c>
      <c r="P106" s="75">
        <f>SUMIF(报价结算清单!$E$12:$E$1010,A106,报价结算清单!$P$12:$P$1010)/P100</f>
        <v>8.7267649882188675E-3</v>
      </c>
      <c r="Q106" s="71">
        <f>SUMIF(报价结算清单!$E$12:$E$1010,B106,报价结算清单!$Q$12:$Q$1010)/Q100</f>
        <v>0</v>
      </c>
      <c r="R106" s="33"/>
      <c r="S106" s="38"/>
      <c r="T106" s="38"/>
    </row>
    <row r="107" spans="1:20" ht="15" customHeight="1">
      <c r="A107" s="112" t="s">
        <v>933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70" t="s">
        <v>717</v>
      </c>
      <c r="O107" s="80" t="s">
        <v>734</v>
      </c>
      <c r="P107" s="72">
        <f>P73/P100</f>
        <v>0.72947028536521508</v>
      </c>
      <c r="Q107" s="72">
        <f>Q73/Q100</f>
        <v>0.72064120955699196</v>
      </c>
      <c r="R107" s="33"/>
      <c r="S107" s="38"/>
      <c r="T107" s="38"/>
    </row>
    <row r="108" spans="1:20" ht="15" customHeight="1">
      <c r="A108" s="112" t="s">
        <v>736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70" t="s">
        <v>717</v>
      </c>
      <c r="O108" s="80" t="s">
        <v>734</v>
      </c>
      <c r="P108" s="72">
        <f>P79/P100</f>
        <v>0</v>
      </c>
      <c r="Q108" s="72">
        <f>Q79/Q100</f>
        <v>0</v>
      </c>
      <c r="R108" s="33"/>
      <c r="S108" s="38"/>
      <c r="T108" s="38"/>
    </row>
    <row r="109" spans="1:20" ht="15" customHeight="1">
      <c r="A109" s="112" t="s">
        <v>737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70" t="s">
        <v>717</v>
      </c>
      <c r="O109" s="80" t="s">
        <v>734</v>
      </c>
      <c r="P109" s="72">
        <f>P84/P100</f>
        <v>0</v>
      </c>
      <c r="Q109" s="72">
        <f>Q84/Q100</f>
        <v>0</v>
      </c>
      <c r="R109" s="33"/>
      <c r="S109" s="38"/>
      <c r="T109" s="38"/>
    </row>
    <row r="110" spans="1:20" ht="15" customHeight="1">
      <c r="A110" s="112" t="s">
        <v>703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70" t="s">
        <v>717</v>
      </c>
      <c r="O110" s="80" t="s">
        <v>734</v>
      </c>
      <c r="P110" s="72">
        <f>P93/P100</f>
        <v>0.26180294964656603</v>
      </c>
      <c r="Q110" s="72">
        <f>Q93/Q100</f>
        <v>0.27044308436503961</v>
      </c>
      <c r="R110" s="33"/>
      <c r="S110" s="38"/>
      <c r="T110" s="38"/>
    </row>
    <row r="111" spans="1:20" ht="15" customHeight="1">
      <c r="A111" s="112" t="s">
        <v>735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70" t="s">
        <v>716</v>
      </c>
      <c r="O111" s="80" t="s">
        <v>734</v>
      </c>
      <c r="P111" s="72">
        <f>P99/P100</f>
        <v>0</v>
      </c>
      <c r="Q111" s="72">
        <f>Q99/Q100</f>
        <v>0</v>
      </c>
      <c r="R111" s="33"/>
      <c r="S111" s="38"/>
      <c r="T111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08:M108"/>
    <mergeCell ref="A109:M109"/>
    <mergeCell ref="A110:M110"/>
    <mergeCell ref="A111:M111"/>
    <mergeCell ref="A101:N101"/>
    <mergeCell ref="A102:N102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9:N99"/>
    <mergeCell ref="A94:Q94"/>
    <mergeCell ref="A93:N93"/>
    <mergeCell ref="A74:Q74"/>
    <mergeCell ref="A80:Q80"/>
    <mergeCell ref="A85:Q85"/>
    <mergeCell ref="A87:Q87"/>
    <mergeCell ref="A96:Q96"/>
    <mergeCell ref="C26:C27"/>
    <mergeCell ref="C28:C29"/>
    <mergeCell ref="C30:C31"/>
    <mergeCell ref="B32:B37"/>
    <mergeCell ref="C32:C33"/>
    <mergeCell ref="C34:C35"/>
    <mergeCell ref="R94:T94"/>
    <mergeCell ref="R85:T85"/>
    <mergeCell ref="A84:N84"/>
    <mergeCell ref="R74:T74"/>
    <mergeCell ref="A52:Q52"/>
    <mergeCell ref="R52:T52"/>
    <mergeCell ref="A54:Q54"/>
    <mergeCell ref="R54:T54"/>
    <mergeCell ref="A73:N73"/>
    <mergeCell ref="R80:T80"/>
    <mergeCell ref="A79:N79"/>
    <mergeCell ref="R76:T76"/>
    <mergeCell ref="A76:Q76"/>
    <mergeCell ref="C36:C37"/>
    <mergeCell ref="B38:B39"/>
    <mergeCell ref="C38:C39"/>
    <mergeCell ref="B42:B43"/>
    <mergeCell ref="B44:B45"/>
    <mergeCell ref="B46:B47"/>
    <mergeCell ref="B48:B49"/>
    <mergeCell ref="A107:M107"/>
    <mergeCell ref="A51:N51"/>
    <mergeCell ref="A50:N50"/>
    <mergeCell ref="A100:O100"/>
    <mergeCell ref="H103:N103"/>
    <mergeCell ref="A104:O104"/>
    <mergeCell ref="A105:O105"/>
    <mergeCell ref="A103:F103"/>
    <mergeCell ref="A106:M106"/>
  </mergeCells>
  <phoneticPr fontId="10" type="noConversion"/>
  <dataValidations count="3">
    <dataValidation type="list" allowBlank="1" showInputMessage="1" showErrorMessage="1" sqref="G103" xr:uid="{00000000-0002-0000-0100-000000000000}">
      <formula1>"是,否"</formula1>
    </dataValidation>
    <dataValidation type="list" allowBlank="1" showInputMessage="1" showErrorMessage="1" sqref="O103" xr:uid="{00000000-0002-0000-0100-000001000000}">
      <formula1>"0%,1%,3%,6%"</formula1>
    </dataValidation>
    <dataValidation type="list" allowBlank="1" showInputMessage="1" showErrorMessage="1" sqref="O101:O102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7" activePane="bottomLeft" state="frozen"/>
      <selection pane="bottomLeft" activeCell="K260" sqref="K260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2023-03-10T10:56:40Z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